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udntnu-my.sharepoint.com/personal/annettey_ntnu_no/Documents/NY-VIRK/EVU/"/>
    </mc:Choice>
  </mc:AlternateContent>
  <xr:revisionPtr revIDLastSave="150" documentId="8_{2720180E-B2FD-4C62-B8FB-542005173A6D}" xr6:coauthVersionLast="47" xr6:coauthVersionMax="47" xr10:uidLastSave="{4C3DA3C1-981A-48E9-A259-B98F108B923D}"/>
  <bookViews>
    <workbookView xWindow="25800" yWindow="0" windowWidth="25800" windowHeight="21000" xr2:uid="{DA53F839-2447-4F82-A7F7-3023E43A224D}"/>
  </bookViews>
  <sheets>
    <sheet name="EVU-mal" sheetId="1" r:id="rId1"/>
    <sheet name="Finansieringskategorier" sheetId="3" r:id="rId2"/>
    <sheet name="Liste" sheetId="2" state="hidden" r:id="rId3"/>
    <sheet name="Endringslog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0" i="1"/>
  <c r="D22" i="1"/>
  <c r="D21" i="1"/>
  <c r="H17" i="1"/>
  <c r="O17" i="1" s="1"/>
  <c r="G17" i="1"/>
  <c r="J17" i="1" s="1"/>
  <c r="E4" i="2"/>
  <c r="E5" i="2"/>
  <c r="E3" i="2"/>
  <c r="I36" i="1"/>
  <c r="K36" i="1" s="1"/>
  <c r="I17" i="1"/>
  <c r="K17" i="1" s="1"/>
  <c r="H36" i="1"/>
  <c r="J36" i="1" s="1"/>
  <c r="L17" i="1" l="1"/>
  <c r="M17" i="1" s="1"/>
  <c r="N17" i="1" s="1"/>
  <c r="L36" i="1"/>
  <c r="M36" i="1" s="1"/>
  <c r="N36" i="1" s="1"/>
</calcChain>
</file>

<file path=xl/sharedStrings.xml><?xml version="1.0" encoding="utf-8"?>
<sst xmlns="http://schemas.openxmlformats.org/spreadsheetml/2006/main" count="77" uniqueCount="54">
  <si>
    <t>Unntak i § 3-2 (1)</t>
  </si>
  <si>
    <t>A.</t>
  </si>
  <si>
    <t>Kurs</t>
  </si>
  <si>
    <t>B.</t>
  </si>
  <si>
    <t>Studenter som fyller opp plasser på studieprogram eller fag/emner som er oppdragsfinansiert.</t>
  </si>
  <si>
    <t>C.</t>
  </si>
  <si>
    <t>For studiepoenggivende utdanningstilbud:  søker har minst to års arbeidserfaring, og den praktiske gjennomføringen av tilbudet er særlig tilpasset for personer i arbeid</t>
  </si>
  <si>
    <t>D.</t>
  </si>
  <si>
    <t>For studiepoenggivende utdanningstilbud: søker har minst to års arbeidserfaring, og innholdet i tilbudet er særlig utviklet for personer med arbeidserfaring.</t>
  </si>
  <si>
    <t>Aktivitet</t>
  </si>
  <si>
    <t>IØA</t>
  </si>
  <si>
    <t>Ikke-økonomisk aktivitet</t>
  </si>
  <si>
    <t>ØA</t>
  </si>
  <si>
    <t>Økonomisk aktivitet</t>
  </si>
  <si>
    <t>Satser</t>
  </si>
  <si>
    <t>Fortjeneste</t>
  </si>
  <si>
    <t>Tilbudte studiepoeng</t>
  </si>
  <si>
    <t>Antall studenter</t>
  </si>
  <si>
    <t>For ikke-økonomisk aktivitet</t>
  </si>
  <si>
    <t>KD-sats SPE</t>
  </si>
  <si>
    <t>KD-sats studieplass</t>
  </si>
  <si>
    <t>2024-kr</t>
  </si>
  <si>
    <t>Finansierings-kategori</t>
  </si>
  <si>
    <t>Egenfinansierings-prosent</t>
  </si>
  <si>
    <t>Totale kostnader</t>
  </si>
  <si>
    <t>Unntak i egenbetalings-forskriften</t>
  </si>
  <si>
    <t>KD-sats studiepoeng</t>
  </si>
  <si>
    <t>Input-celler for ikke-økonomisk aktivitet</t>
  </si>
  <si>
    <t>For økonomisk aktivitet</t>
  </si>
  <si>
    <t>Input-celler for økonomisk aktivitet</t>
  </si>
  <si>
    <t>Inntekter</t>
  </si>
  <si>
    <t>Sum studentbetaling</t>
  </si>
  <si>
    <t>Studentbetaling per student</t>
  </si>
  <si>
    <t>Sum kostnader</t>
  </si>
  <si>
    <t>Kategori 3</t>
  </si>
  <si>
    <t>Kategori 2</t>
  </si>
  <si>
    <t>Kategori 1</t>
  </si>
  <si>
    <t>Her finnes en kategorisering av eksisterende studieprogram:</t>
  </si>
  <si>
    <t>https://dbh.hkdir.no/tall-og-statistikk/statistikk-meny/studenter/statistikk-side/5.2/param?visningId=213&amp;visKode=true&amp;admdebug=true&amp;columns=arstall%218%21finmodkode&amp;hier=insttype%219%21instkode%219%21fakkode%219%21ufakkode%219%21progkode%219%21emnekode&amp;formel=926&amp;index=3&amp;sti=Universiteter%219%21Norges+teknisk-naturvitenskapelige+universitet&amp;param=arstall%3D2023%219%21insttype%3D11%219%21kategori%3Ds%219%21Gjentak%3D0%219%21toppnivakode%3Dln%218%21hn%218%21mp%218%21an%219%21dep_id%3D1%219%21hier_type%3DE%219%21instkode%3D1150&amp;binInst=1101</t>
  </si>
  <si>
    <t>Kategori</t>
  </si>
  <si>
    <t>Beskrivelse</t>
  </si>
  <si>
    <t>Medisin, odontologi og veterinærmedisin</t>
  </si>
  <si>
    <t>Realfag, teknologi, helse-, sosial- og idrettsfag, lærerutdanning, utøvende kunst- og mediefag</t>
  </si>
  <si>
    <t>Humaniora, samfunnsfag og økonomisk-administrative fag</t>
  </si>
  <si>
    <t>RFM-sats SPE</t>
  </si>
  <si>
    <t>Bevilgning i RFM til fakultet</t>
  </si>
  <si>
    <t>Kostnader</t>
  </si>
  <si>
    <t>Studentbetaling</t>
  </si>
  <si>
    <t>Bevilgning i RFM</t>
  </si>
  <si>
    <t>Differanse</t>
  </si>
  <si>
    <t>Oppsummert ikke-økonomisk aktivitet</t>
  </si>
  <si>
    <t>Endringslogg</t>
  </si>
  <si>
    <t>Justerte satser iht. statsbudsjett 2025</t>
  </si>
  <si>
    <t>Lagt inn informasjon om hvordan bevilgning i RFM påvirkes for ikke-økonomisk aktivitet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</si>
</sst>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left"/>
    </xf>
    <xf numFmtId="0" fontId="0" fillId="2" borderId="7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2" fillId="2" borderId="0" xfId="0" applyFont="1" applyFill="1"/>
    <xf numFmtId="164" fontId="0" fillId="2" borderId="0" xfId="1" applyNumberFormat="1" applyFont="1" applyFill="1"/>
    <xf numFmtId="0" fontId="2" fillId="2" borderId="0" xfId="0" applyFont="1" applyFill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7" xfId="0" applyFont="1" applyFill="1" applyBorder="1" applyAlignment="1">
      <alignment wrapText="1"/>
    </xf>
    <xf numFmtId="0" fontId="2" fillId="2" borderId="25" xfId="0" applyFont="1" applyFill="1" applyBorder="1" applyAlignment="1">
      <alignment wrapText="1"/>
    </xf>
    <xf numFmtId="0" fontId="2" fillId="2" borderId="26" xfId="0" applyFont="1" applyFill="1" applyBorder="1" applyAlignment="1">
      <alignment wrapText="1"/>
    </xf>
    <xf numFmtId="0" fontId="0" fillId="3" borderId="18" xfId="0" applyFill="1" applyBorder="1"/>
    <xf numFmtId="0" fontId="0" fillId="3" borderId="20" xfId="0" applyFill="1" applyBorder="1"/>
    <xf numFmtId="0" fontId="0" fillId="3" borderId="19" xfId="0" applyFill="1" applyBorder="1"/>
    <xf numFmtId="9" fontId="0" fillId="0" borderId="0" xfId="2" applyFont="1"/>
    <xf numFmtId="9" fontId="0" fillId="3" borderId="20" xfId="2" applyFont="1" applyFill="1" applyBorder="1"/>
    <xf numFmtId="164" fontId="0" fillId="2" borderId="18" xfId="1" applyNumberFormat="1" applyFont="1" applyFill="1" applyBorder="1"/>
    <xf numFmtId="164" fontId="0" fillId="2" borderId="19" xfId="1" applyNumberFormat="1" applyFont="1" applyFill="1" applyBorder="1"/>
    <xf numFmtId="164" fontId="0" fillId="2" borderId="20" xfId="1" applyNumberFormat="1" applyFont="1" applyFill="1" applyBorder="1"/>
    <xf numFmtId="164" fontId="0" fillId="2" borderId="13" xfId="0" applyNumberFormat="1" applyFill="1" applyBorder="1"/>
    <xf numFmtId="164" fontId="0" fillId="2" borderId="21" xfId="1" applyNumberFormat="1" applyFont="1" applyFill="1" applyBorder="1"/>
    <xf numFmtId="9" fontId="0" fillId="2" borderId="0" xfId="0" applyNumberFormat="1" applyFill="1"/>
    <xf numFmtId="0" fontId="2" fillId="2" borderId="0" xfId="0" applyFont="1" applyFill="1" applyAlignment="1">
      <alignment horizontal="center"/>
    </xf>
    <xf numFmtId="164" fontId="0" fillId="2" borderId="30" xfId="1" applyNumberFormat="1" applyFont="1" applyFill="1" applyBorder="1"/>
    <xf numFmtId="0" fontId="2" fillId="2" borderId="28" xfId="0" applyFont="1" applyFill="1" applyBorder="1" applyAlignment="1">
      <alignment wrapText="1"/>
    </xf>
    <xf numFmtId="164" fontId="0" fillId="4" borderId="31" xfId="1" applyNumberFormat="1" applyFont="1" applyFill="1" applyBorder="1"/>
    <xf numFmtId="0" fontId="2" fillId="2" borderId="32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2" fillId="2" borderId="33" xfId="0" applyFont="1" applyFill="1" applyBorder="1"/>
    <xf numFmtId="0" fontId="2" fillId="2" borderId="33" xfId="0" applyFont="1" applyFill="1" applyBorder="1" applyAlignment="1">
      <alignment wrapText="1"/>
    </xf>
    <xf numFmtId="0" fontId="0" fillId="2" borderId="34" xfId="0" applyFill="1" applyBorder="1"/>
    <xf numFmtId="0" fontId="0" fillId="2" borderId="34" xfId="0" applyFill="1" applyBorder="1" applyAlignment="1">
      <alignment wrapText="1"/>
    </xf>
    <xf numFmtId="0" fontId="0" fillId="2" borderId="33" xfId="0" applyFill="1" applyBorder="1"/>
    <xf numFmtId="0" fontId="0" fillId="2" borderId="33" xfId="0" applyFill="1" applyBorder="1" applyAlignment="1">
      <alignment wrapText="1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2" borderId="0" xfId="3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2" fillId="2" borderId="10" xfId="0" applyFont="1" applyFill="1" applyBorder="1" applyAlignment="1">
      <alignment wrapText="1"/>
    </xf>
    <xf numFmtId="164" fontId="0" fillId="2" borderId="35" xfId="1" applyNumberFormat="1" applyFont="1" applyFill="1" applyBorder="1"/>
    <xf numFmtId="164" fontId="0" fillId="2" borderId="0" xfId="0" applyNumberFormat="1" applyFill="1"/>
    <xf numFmtId="164" fontId="0" fillId="2" borderId="37" xfId="0" applyNumberFormat="1" applyFill="1" applyBorder="1"/>
    <xf numFmtId="0" fontId="2" fillId="2" borderId="38" xfId="0" applyFont="1" applyFill="1" applyBorder="1" applyAlignment="1">
      <alignment wrapText="1"/>
    </xf>
    <xf numFmtId="0" fontId="2" fillId="2" borderId="39" xfId="0" applyFont="1" applyFill="1" applyBorder="1" applyAlignment="1">
      <alignment wrapText="1"/>
    </xf>
    <xf numFmtId="0" fontId="2" fillId="2" borderId="36" xfId="0" applyFont="1" applyFill="1" applyBorder="1" applyAlignment="1">
      <alignment wrapText="1"/>
    </xf>
    <xf numFmtId="0" fontId="0" fillId="2" borderId="23" xfId="0" applyFill="1" applyBorder="1"/>
    <xf numFmtId="0" fontId="2" fillId="2" borderId="22" xfId="0" applyFont="1" applyFill="1" applyBorder="1"/>
    <xf numFmtId="0" fontId="2" fillId="2" borderId="23" xfId="0" applyFont="1" applyFill="1" applyBorder="1"/>
    <xf numFmtId="164" fontId="2" fillId="2" borderId="24" xfId="0" applyNumberFormat="1" applyFont="1" applyFill="1" applyBorder="1"/>
    <xf numFmtId="0" fontId="0" fillId="2" borderId="0" xfId="0" applyFill="1" applyBorder="1"/>
    <xf numFmtId="164" fontId="0" fillId="2" borderId="8" xfId="0" applyNumberFormat="1" applyFill="1" applyBorder="1"/>
    <xf numFmtId="0" fontId="0" fillId="2" borderId="24" xfId="0" applyFill="1" applyBorder="1"/>
    <xf numFmtId="0" fontId="4" fillId="2" borderId="0" xfId="0" applyFont="1" applyFill="1"/>
    <xf numFmtId="14" fontId="0" fillId="2" borderId="0" xfId="0" applyNumberFormat="1" applyFill="1"/>
    <xf numFmtId="0" fontId="2" fillId="4" borderId="10" xfId="0" applyFont="1" applyFill="1" applyBorder="1"/>
    <xf numFmtId="0" fontId="0" fillId="4" borderId="10" xfId="0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Økonomisk aktivitet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'EVU-mal'!$L$35:$M$35</c:f>
              <c:strCache>
                <c:ptCount val="2"/>
                <c:pt idx="0">
                  <c:v>Sum kostnader</c:v>
                </c:pt>
                <c:pt idx="1">
                  <c:v>Sum studentbetaling</c:v>
                </c:pt>
              </c:strCache>
            </c:strRef>
          </c:cat>
          <c:val>
            <c:numRef>
              <c:f>'EVU-mal'!$L$36:$M$36</c:f>
              <c:numCache>
                <c:formatCode>_-* #\ ##0_-;\-* #\ ##0_-;_-* "-"??_-;_-@_-</c:formatCode>
                <c:ptCount val="2"/>
                <c:pt idx="0">
                  <c:v>472000</c:v>
                </c:pt>
                <c:pt idx="1">
                  <c:v>495600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1-4C75-B2A0-8702C68E6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4473584"/>
        <c:axId val="2084470704"/>
      </c:barChart>
      <c:catAx>
        <c:axId val="208447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84470704"/>
        <c:crosses val="autoZero"/>
        <c:auto val="1"/>
        <c:lblAlgn val="ctr"/>
        <c:lblOffset val="100"/>
        <c:noMultiLvlLbl val="0"/>
      </c:catAx>
      <c:valAx>
        <c:axId val="2084470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08447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Ikke-økonomisk aktivitet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'EVU-mal'!$B$20:$C$22</c:f>
              <c:multiLvlStrCache>
                <c:ptCount val="3"/>
                <c:lvl>
                  <c:pt idx="1">
                    <c:v>Studentbetaling</c:v>
                  </c:pt>
                  <c:pt idx="2">
                    <c:v>Bevilgning i RFM</c:v>
                  </c:pt>
                </c:lvl>
                <c:lvl>
                  <c:pt idx="0">
                    <c:v>Kostnader</c:v>
                  </c:pt>
                  <c:pt idx="1">
                    <c:v>Inntekter</c:v>
                  </c:pt>
                  <c:pt idx="2">
                    <c:v>Inntekter</c:v>
                  </c:pt>
                </c:lvl>
              </c:multiLvlStrCache>
            </c:multiLvlStrRef>
          </c:cat>
          <c:val>
            <c:numRef>
              <c:f>'EVU-mal'!$D$20:$D$22</c:f>
              <c:numCache>
                <c:formatCode>_-* #\ ##0_-;\-* #\ ##0_-;_-* "-"??_-;_-@_-</c:formatCode>
                <c:ptCount val="3"/>
                <c:pt idx="0">
                  <c:v>-472000</c:v>
                </c:pt>
                <c:pt idx="1">
                  <c:v>118000</c:v>
                </c:pt>
                <c:pt idx="2">
                  <c:v>137962.5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3-4E4B-87EA-B37A51DF1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5158991"/>
        <c:axId val="885146511"/>
      </c:barChart>
      <c:catAx>
        <c:axId val="88515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5146511"/>
        <c:crosses val="autoZero"/>
        <c:auto val="1"/>
        <c:lblAlgn val="ctr"/>
        <c:lblOffset val="100"/>
        <c:noMultiLvlLbl val="0"/>
      </c:catAx>
      <c:valAx>
        <c:axId val="885146511"/>
        <c:scaling>
          <c:orientation val="minMax"/>
        </c:scaling>
        <c:delete val="0"/>
        <c:axPos val="l"/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851589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38</xdr:row>
      <xdr:rowOff>22225</xdr:rowOff>
    </xdr:from>
    <xdr:to>
      <xdr:col>5</xdr:col>
      <xdr:colOff>901700</xdr:colOff>
      <xdr:row>52</xdr:row>
      <xdr:rowOff>98425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4DBD8A-6193-317E-944A-5B04A40A55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</xdr:colOff>
      <xdr:row>17</xdr:row>
      <xdr:rowOff>195262</xdr:rowOff>
    </xdr:from>
    <xdr:to>
      <xdr:col>9</xdr:col>
      <xdr:colOff>390525</xdr:colOff>
      <xdr:row>32</xdr:row>
      <xdr:rowOff>42862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EE5EE5-C34B-AEFE-0F80-DC2888546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bh.hkdir.no/tall-og-statistikk/statistikk-meny/studenter/statistikk-side/5.2/param?visningId=213&amp;visKode=true&amp;admdebug=true&amp;columns=arstall%218%21finmodkode&amp;hier=insttype%219%21instkode%219%21fakkode%219%21ufakkode%219%21progkode%219%21emnekode&amp;formel=926&amp;index=3&amp;sti=Universiteter%219%21Norges+teknisk-naturvitenskapelige+universitet&amp;param=arstall%3D2023%219%21insttype%3D11%219%21kategori%3Ds%219%21Gjentak%3D0%219%21toppnivakode%3Dln%218%21hn%218%21mp%218%21an%219%21dep_id%3D1%219%21hier_type%3DE%219%21instkode%3D1150&amp;binInst=1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1B16-00B6-4A8A-B342-45A3D9CCFD8B}">
  <dimension ref="B2:Y36"/>
  <sheetViews>
    <sheetView tabSelected="1" workbookViewId="0">
      <selection activeCell="L7" sqref="L7"/>
    </sheetView>
  </sheetViews>
  <sheetFormatPr defaultRowHeight="15" x14ac:dyDescent="0.25"/>
  <cols>
    <col min="1" max="1" width="2.140625" style="1" customWidth="1"/>
    <col min="2" max="2" width="14.140625" style="1" customWidth="1"/>
    <col min="3" max="3" width="22.85546875" style="1" bestFit="1" customWidth="1"/>
    <col min="4" max="4" width="17.28515625" style="1" customWidth="1"/>
    <col min="5" max="5" width="12.42578125" style="1" customWidth="1"/>
    <col min="6" max="6" width="14.7109375" style="1" customWidth="1"/>
    <col min="7" max="8" width="11.7109375" style="1" customWidth="1"/>
    <col min="9" max="9" width="13.28515625" style="1" customWidth="1"/>
    <col min="10" max="10" width="11.85546875" style="1" bestFit="1" customWidth="1"/>
    <col min="11" max="11" width="13.42578125" style="1" customWidth="1"/>
    <col min="12" max="13" width="15.5703125" style="1" bestFit="1" customWidth="1"/>
    <col min="14" max="14" width="16.5703125" style="1" bestFit="1" customWidth="1"/>
    <col min="15" max="15" width="16.7109375" style="1" customWidth="1"/>
    <col min="16" max="16" width="13.28515625" style="1" bestFit="1" customWidth="1"/>
    <col min="17" max="17" width="8.85546875" style="1" bestFit="1" customWidth="1"/>
    <col min="18" max="18" width="16.28515625" style="1" bestFit="1" customWidth="1"/>
    <col min="19" max="19" width="17.7109375" style="1" bestFit="1" customWidth="1"/>
    <col min="20" max="20" width="8.85546875" style="1" bestFit="1" customWidth="1"/>
    <col min="21" max="21" width="28.85546875" style="1" bestFit="1" customWidth="1"/>
    <col min="22" max="22" width="11.5703125" style="1" bestFit="1" customWidth="1"/>
    <col min="23" max="23" width="19" style="1" bestFit="1" customWidth="1"/>
    <col min="24" max="24" width="16.28515625" style="1" bestFit="1" customWidth="1"/>
    <col min="25" max="25" width="15.5703125" style="1" bestFit="1" customWidth="1"/>
    <col min="26" max="16384" width="9.140625" style="1"/>
  </cols>
  <sheetData>
    <row r="2" spans="2:25" ht="15.75" thickBot="1" x14ac:dyDescent="0.3"/>
    <row r="3" spans="2:25" x14ac:dyDescent="0.25">
      <c r="B3" s="48" t="s">
        <v>0</v>
      </c>
      <c r="C3" s="49"/>
      <c r="D3" s="2"/>
      <c r="E3" s="2"/>
      <c r="F3" s="3"/>
    </row>
    <row r="4" spans="2:25" x14ac:dyDescent="0.25">
      <c r="B4" s="4" t="s">
        <v>1</v>
      </c>
      <c r="C4" s="50" t="s">
        <v>2</v>
      </c>
      <c r="D4" s="50"/>
      <c r="E4" s="50"/>
      <c r="F4" s="51"/>
    </row>
    <row r="5" spans="2:25" x14ac:dyDescent="0.25">
      <c r="B5" s="4" t="s">
        <v>3</v>
      </c>
      <c r="C5" s="50" t="s">
        <v>4</v>
      </c>
      <c r="D5" s="50"/>
      <c r="E5" s="50"/>
      <c r="F5" s="51"/>
    </row>
    <row r="6" spans="2:25" ht="29.25" customHeight="1" x14ac:dyDescent="0.25">
      <c r="B6" s="4" t="s">
        <v>5</v>
      </c>
      <c r="C6" s="50" t="s">
        <v>6</v>
      </c>
      <c r="D6" s="50"/>
      <c r="E6" s="50"/>
      <c r="F6" s="51"/>
    </row>
    <row r="7" spans="2:25" ht="49.5" customHeight="1" x14ac:dyDescent="0.25">
      <c r="B7" s="4" t="s">
        <v>7</v>
      </c>
      <c r="C7" s="50" t="s">
        <v>8</v>
      </c>
      <c r="D7" s="50"/>
      <c r="E7" s="50"/>
      <c r="F7" s="51"/>
    </row>
    <row r="8" spans="2:25" x14ac:dyDescent="0.25">
      <c r="B8" s="5"/>
      <c r="F8" s="6"/>
    </row>
    <row r="9" spans="2:25" x14ac:dyDescent="0.25">
      <c r="B9" s="46" t="s">
        <v>9</v>
      </c>
      <c r="C9" s="47"/>
      <c r="D9" s="7"/>
      <c r="E9" s="7"/>
      <c r="F9" s="8"/>
    </row>
    <row r="10" spans="2:25" x14ac:dyDescent="0.25">
      <c r="B10" s="5" t="s">
        <v>10</v>
      </c>
      <c r="C10" s="1" t="s">
        <v>11</v>
      </c>
      <c r="F10" s="6"/>
    </row>
    <row r="11" spans="2:25" ht="15.75" thickBot="1" x14ac:dyDescent="0.3">
      <c r="B11" s="9" t="s">
        <v>12</v>
      </c>
      <c r="C11" s="10" t="s">
        <v>13</v>
      </c>
      <c r="D11" s="10"/>
      <c r="E11" s="10"/>
      <c r="F11" s="11"/>
    </row>
    <row r="13" spans="2:25" x14ac:dyDescent="0.25">
      <c r="O13" s="52"/>
      <c r="P13" s="52"/>
      <c r="Q13" s="52"/>
      <c r="R13" s="34"/>
      <c r="S13" s="52"/>
      <c r="T13" s="52"/>
      <c r="U13" s="52"/>
      <c r="V13" s="34"/>
      <c r="W13" s="52"/>
      <c r="X13" s="52"/>
      <c r="Y13" s="52"/>
    </row>
    <row r="14" spans="2:25" ht="24.75" thickBot="1" x14ac:dyDescent="0.45">
      <c r="B14" s="79" t="s">
        <v>18</v>
      </c>
    </row>
    <row r="15" spans="2:25" s="12" customFormat="1" ht="15.75" thickBot="1" x14ac:dyDescent="0.3">
      <c r="B15" s="56" t="s">
        <v>27</v>
      </c>
      <c r="C15" s="57"/>
      <c r="D15" s="57"/>
      <c r="E15" s="57"/>
      <c r="F15" s="58"/>
      <c r="G15" s="53" t="s">
        <v>14</v>
      </c>
      <c r="H15" s="55"/>
      <c r="I15" s="54"/>
      <c r="J15" s="53" t="s">
        <v>24</v>
      </c>
      <c r="K15" s="55"/>
      <c r="L15" s="55"/>
      <c r="M15" s="56" t="s">
        <v>30</v>
      </c>
      <c r="N15" s="57"/>
      <c r="O15" s="58"/>
    </row>
    <row r="16" spans="2:25" s="14" customFormat="1" ht="45.75" thickBot="1" x14ac:dyDescent="0.3">
      <c r="B16" s="21" t="s">
        <v>25</v>
      </c>
      <c r="C16" s="20" t="s">
        <v>22</v>
      </c>
      <c r="D16" s="20" t="s">
        <v>23</v>
      </c>
      <c r="E16" s="20" t="s">
        <v>16</v>
      </c>
      <c r="F16" s="22" t="s">
        <v>17</v>
      </c>
      <c r="G16" s="18" t="s">
        <v>19</v>
      </c>
      <c r="H16" s="65" t="s">
        <v>44</v>
      </c>
      <c r="I16" s="19" t="s">
        <v>20</v>
      </c>
      <c r="J16" s="18" t="s">
        <v>19</v>
      </c>
      <c r="K16" s="15" t="s">
        <v>20</v>
      </c>
      <c r="L16" s="16" t="s">
        <v>33</v>
      </c>
      <c r="M16" s="69" t="s">
        <v>31</v>
      </c>
      <c r="N16" s="70" t="s">
        <v>32</v>
      </c>
      <c r="O16" s="71" t="s">
        <v>45</v>
      </c>
    </row>
    <row r="17" spans="2:16" ht="15.75" thickBot="1" x14ac:dyDescent="0.3">
      <c r="B17" s="23" t="s">
        <v>1</v>
      </c>
      <c r="C17" s="24">
        <v>2</v>
      </c>
      <c r="D17" s="27">
        <v>0.75</v>
      </c>
      <c r="E17" s="24">
        <v>7.5</v>
      </c>
      <c r="F17" s="25">
        <v>20</v>
      </c>
      <c r="G17" s="28">
        <f>+VLOOKUP(C17,Liste!$B$2:$D$5,3,FALSE)</f>
        <v>84900</v>
      </c>
      <c r="H17" s="66">
        <f>+VLOOKUP(C17,Liste!$B$2:$E$5,4,FALSE)</f>
        <v>55185</v>
      </c>
      <c r="I17" s="29">
        <f>+VLOOKUP(C17,Liste!$B$2:$D$5,2,FALSE)</f>
        <v>103900</v>
      </c>
      <c r="J17" s="28">
        <f>+G17*F17*E17/60</f>
        <v>212250</v>
      </c>
      <c r="K17" s="30">
        <f>+I17*F17*E17/60</f>
        <v>259750</v>
      </c>
      <c r="L17" s="31">
        <f>+J17+K17</f>
        <v>472000</v>
      </c>
      <c r="M17" s="32">
        <f>+L17*(1-D17)</f>
        <v>118000</v>
      </c>
      <c r="N17" s="37">
        <f>+M17/F17</f>
        <v>5900</v>
      </c>
      <c r="O17" s="68">
        <f>+H17*F17*E17/60</f>
        <v>137962.5</v>
      </c>
      <c r="P17" s="67"/>
    </row>
    <row r="18" spans="2:16" ht="15.75" thickBot="1" x14ac:dyDescent="0.3"/>
    <row r="19" spans="2:16" ht="15.75" thickBot="1" x14ac:dyDescent="0.3">
      <c r="B19" s="73" t="s">
        <v>50</v>
      </c>
      <c r="C19" s="72"/>
      <c r="D19" s="78"/>
    </row>
    <row r="20" spans="2:16" x14ac:dyDescent="0.25">
      <c r="B20" s="5" t="s">
        <v>46</v>
      </c>
      <c r="C20" s="76"/>
      <c r="D20" s="77">
        <f>-L17</f>
        <v>-472000</v>
      </c>
    </row>
    <row r="21" spans="2:16" x14ac:dyDescent="0.25">
      <c r="B21" s="5" t="s">
        <v>30</v>
      </c>
      <c r="C21" s="76" t="s">
        <v>47</v>
      </c>
      <c r="D21" s="77">
        <f>+M17</f>
        <v>118000</v>
      </c>
    </row>
    <row r="22" spans="2:16" ht="15.75" thickBot="1" x14ac:dyDescent="0.3">
      <c r="B22" s="5" t="s">
        <v>30</v>
      </c>
      <c r="C22" s="76" t="s">
        <v>48</v>
      </c>
      <c r="D22" s="77">
        <f>+O17</f>
        <v>137962.5</v>
      </c>
    </row>
    <row r="23" spans="2:16" ht="15.75" thickBot="1" x14ac:dyDescent="0.3">
      <c r="B23" s="73"/>
      <c r="C23" s="74" t="s">
        <v>49</v>
      </c>
      <c r="D23" s="75">
        <f>+SUM(D20:D22)</f>
        <v>-216037.5</v>
      </c>
    </row>
    <row r="33" spans="2:14" ht="24.75" thickBot="1" x14ac:dyDescent="0.45">
      <c r="B33" s="79" t="s">
        <v>28</v>
      </c>
    </row>
    <row r="34" spans="2:14" s="12" customFormat="1" ht="15.75" thickBot="1" x14ac:dyDescent="0.3">
      <c r="B34" s="59" t="s">
        <v>29</v>
      </c>
      <c r="C34" s="60"/>
      <c r="D34" s="60"/>
      <c r="E34" s="60"/>
      <c r="F34" s="60"/>
      <c r="G34" s="61"/>
      <c r="H34" s="60" t="s">
        <v>14</v>
      </c>
      <c r="I34" s="61"/>
      <c r="J34" s="59" t="s">
        <v>24</v>
      </c>
      <c r="K34" s="60"/>
      <c r="L34" s="61"/>
      <c r="M34" s="53" t="s">
        <v>30</v>
      </c>
      <c r="N34" s="54"/>
    </row>
    <row r="35" spans="2:14" s="14" customFormat="1" ht="45" x14ac:dyDescent="0.25">
      <c r="B35" s="21" t="s">
        <v>25</v>
      </c>
      <c r="C35" s="20" t="s">
        <v>22</v>
      </c>
      <c r="D35" s="20" t="s">
        <v>23</v>
      </c>
      <c r="E35" s="20" t="s">
        <v>15</v>
      </c>
      <c r="F35" s="20" t="s">
        <v>16</v>
      </c>
      <c r="G35" s="22" t="s">
        <v>17</v>
      </c>
      <c r="H35" s="17" t="s">
        <v>19</v>
      </c>
      <c r="I35" s="19" t="s">
        <v>20</v>
      </c>
      <c r="J35" s="18" t="s">
        <v>19</v>
      </c>
      <c r="K35" s="15" t="s">
        <v>26</v>
      </c>
      <c r="L35" s="16" t="s">
        <v>33</v>
      </c>
      <c r="M35" s="38" t="s">
        <v>31</v>
      </c>
      <c r="N35" s="36" t="s">
        <v>32</v>
      </c>
    </row>
    <row r="36" spans="2:14" ht="15.75" thickBot="1" x14ac:dyDescent="0.3">
      <c r="B36" s="23" t="s">
        <v>1</v>
      </c>
      <c r="C36" s="24">
        <v>2</v>
      </c>
      <c r="D36" s="27">
        <v>0</v>
      </c>
      <c r="E36" s="27">
        <v>0.05</v>
      </c>
      <c r="F36" s="24">
        <v>7.5</v>
      </c>
      <c r="G36" s="25">
        <v>20</v>
      </c>
      <c r="H36" s="35">
        <f>+VLOOKUP(C36,Liste!$B$2:$D$5,3,FALSE)</f>
        <v>84900</v>
      </c>
      <c r="I36" s="29">
        <f>+VLOOKUP(C36,Liste!$B$2:$D$5,2,FALSE)</f>
        <v>103900</v>
      </c>
      <c r="J36" s="28">
        <f>+H36*G36*F36/60</f>
        <v>212250</v>
      </c>
      <c r="K36" s="30">
        <f>+I36*G36*F36/60</f>
        <v>259750</v>
      </c>
      <c r="L36" s="31">
        <f>+J36+K36</f>
        <v>472000</v>
      </c>
      <c r="M36" s="32">
        <f>+L36*E36+L36</f>
        <v>495600</v>
      </c>
      <c r="N36" s="37">
        <f>+M36/G36</f>
        <v>24780</v>
      </c>
    </row>
  </sheetData>
  <mergeCells count="17">
    <mergeCell ref="M34:N34"/>
    <mergeCell ref="J34:L34"/>
    <mergeCell ref="H34:I34"/>
    <mergeCell ref="B34:G34"/>
    <mergeCell ref="O13:Q13"/>
    <mergeCell ref="M15:O15"/>
    <mergeCell ref="S13:U13"/>
    <mergeCell ref="W13:Y13"/>
    <mergeCell ref="G15:I15"/>
    <mergeCell ref="J15:L15"/>
    <mergeCell ref="B15:F15"/>
    <mergeCell ref="B9:C9"/>
    <mergeCell ref="B3:C3"/>
    <mergeCell ref="C4:F4"/>
    <mergeCell ref="C5:F5"/>
    <mergeCell ref="C6:F6"/>
    <mergeCell ref="C7:F7"/>
  </mergeCells>
  <dataValidations count="1">
    <dataValidation type="list" allowBlank="1" showInputMessage="1" showErrorMessage="1" sqref="B17 B36" xr:uid="{3A81A9AF-9D00-49DB-AAEA-AC965A68D413}">
      <formula1>$B$4:$B$7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CCDAAAB-CBC9-4E39-97F6-D480B5931054}">
          <x14:formula1>
            <xm:f>Liste!$B$3:$B$5</xm:f>
          </x14:formula1>
          <xm:sqref>C17 C36</xm:sqref>
        </x14:dataValidation>
        <x14:dataValidation type="list" allowBlank="1" showInputMessage="1" showErrorMessage="1" xr:uid="{A89584F0-8FEC-4FB3-B9B7-5D05F0A605B2}">
          <x14:formula1>
            <xm:f>Liste!$G$2:$G$37</xm:f>
          </x14:formula1>
          <xm:sqref>D17</xm:sqref>
        </x14:dataValidation>
        <x14:dataValidation type="list" allowBlank="1" showInputMessage="1" showErrorMessage="1" xr:uid="{9DCADB89-F5FD-4454-85C1-C5E94F8A01A4}">
          <x14:formula1>
            <xm:f>Liste!$I$2</xm:f>
          </x14:formula1>
          <xm:sqref>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41389-C5E2-418F-B40B-DAC5E5D81996}">
  <dimension ref="B2:C10"/>
  <sheetViews>
    <sheetView workbookViewId="0">
      <selection activeCell="C6" sqref="C6"/>
    </sheetView>
  </sheetViews>
  <sheetFormatPr defaultRowHeight="15" x14ac:dyDescent="0.25"/>
  <cols>
    <col min="1" max="2" width="9.140625" style="1"/>
    <col min="3" max="3" width="51.5703125" style="39" customWidth="1"/>
    <col min="4" max="16384" width="9.140625" style="1"/>
  </cols>
  <sheetData>
    <row r="2" spans="2:3" x14ac:dyDescent="0.25">
      <c r="B2" s="40" t="s">
        <v>39</v>
      </c>
      <c r="C2" s="41" t="s">
        <v>40</v>
      </c>
    </row>
    <row r="3" spans="2:3" x14ac:dyDescent="0.25">
      <c r="B3" s="44" t="s">
        <v>34</v>
      </c>
      <c r="C3" s="45" t="s">
        <v>41</v>
      </c>
    </row>
    <row r="4" spans="2:3" ht="30" x14ac:dyDescent="0.25">
      <c r="B4" s="1" t="s">
        <v>35</v>
      </c>
      <c r="C4" s="39" t="s">
        <v>42</v>
      </c>
    </row>
    <row r="5" spans="2:3" ht="30" x14ac:dyDescent="0.25">
      <c r="B5" s="42" t="s">
        <v>36</v>
      </c>
      <c r="C5" s="43" t="s">
        <v>43</v>
      </c>
    </row>
    <row r="9" spans="2:3" x14ac:dyDescent="0.25">
      <c r="B9" s="64" t="s">
        <v>37</v>
      </c>
      <c r="C9" s="64"/>
    </row>
    <row r="10" spans="2:3" ht="164.25" customHeight="1" x14ac:dyDescent="0.25">
      <c r="B10" s="62" t="s">
        <v>38</v>
      </c>
      <c r="C10" s="63"/>
    </row>
  </sheetData>
  <mergeCells count="2">
    <mergeCell ref="B10:C10"/>
    <mergeCell ref="B9:C9"/>
  </mergeCells>
  <hyperlinks>
    <hyperlink ref="B10" r:id="rId1" display="https://dbh.hkdir.no/tall-og-statistikk/statistikk-meny/studenter/statistikk-side/5.2/param?visningId=213&amp;visKode=true&amp;admdebug=true&amp;columns=arstall%218%21finmodkode&amp;hier=insttype%219%21instkode%219%21fakkode%219%21ufakkode%219%21progkode%219%21emnekode&amp;formel=926&amp;index=3&amp;sti=Universiteter%219%21Norges+teknisk-naturvitenskapelige+universitet&amp;param=arstall%3D2023%219%21insttype%3D11%219%21kategori%3Ds%219%21Gjentak%3D0%219%21toppnivakode%3Dln%218%21hn%218%21mp%218%21an%219%21dep_id%3D1%219%21hier_type%3DE%219%21instkode%3D1150&amp;binInst=1101" xr:uid="{B45FE672-10FB-4DBC-9D09-85454F91589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2BFB7-0488-480D-8898-F26F0422E678}">
  <dimension ref="B2:I37"/>
  <sheetViews>
    <sheetView workbookViewId="0">
      <selection activeCell="C18" sqref="C18"/>
    </sheetView>
  </sheetViews>
  <sheetFormatPr defaultRowHeight="15" x14ac:dyDescent="0.25"/>
  <cols>
    <col min="1" max="2" width="9.140625" style="1"/>
    <col min="3" max="3" width="19.140625" style="1" bestFit="1" customWidth="1"/>
    <col min="4" max="4" width="11.85546875" style="1" bestFit="1" customWidth="1"/>
    <col min="5" max="5" width="11.42578125" style="1" bestFit="1" customWidth="1"/>
    <col min="6" max="16384" width="9.140625" style="1"/>
  </cols>
  <sheetData>
    <row r="2" spans="2:9" x14ac:dyDescent="0.25">
      <c r="B2" s="12" t="s">
        <v>21</v>
      </c>
      <c r="C2" s="12" t="s">
        <v>20</v>
      </c>
      <c r="D2" s="12" t="s">
        <v>19</v>
      </c>
      <c r="E2" s="12" t="s">
        <v>44</v>
      </c>
      <c r="G2" s="26">
        <v>1</v>
      </c>
      <c r="I2" s="33">
        <v>0</v>
      </c>
    </row>
    <row r="3" spans="2:9" x14ac:dyDescent="0.25">
      <c r="B3" s="1">
        <v>3</v>
      </c>
      <c r="C3" s="13">
        <v>302450</v>
      </c>
      <c r="D3" s="13">
        <v>198150</v>
      </c>
      <c r="E3" s="13">
        <f>+D3*65%</f>
        <v>128797.5</v>
      </c>
      <c r="G3" s="26">
        <v>0.99</v>
      </c>
    </row>
    <row r="4" spans="2:9" x14ac:dyDescent="0.25">
      <c r="B4" s="1">
        <v>2</v>
      </c>
      <c r="C4" s="13">
        <v>103900</v>
      </c>
      <c r="D4" s="13">
        <v>84900</v>
      </c>
      <c r="E4" s="13">
        <f t="shared" ref="E4:E5" si="0">+D4*65%</f>
        <v>55185</v>
      </c>
      <c r="G4" s="26">
        <v>0.98</v>
      </c>
    </row>
    <row r="5" spans="2:9" x14ac:dyDescent="0.25">
      <c r="B5" s="1">
        <v>1</v>
      </c>
      <c r="C5" s="13">
        <v>103900</v>
      </c>
      <c r="D5" s="13">
        <v>56600</v>
      </c>
      <c r="E5" s="13">
        <f t="shared" si="0"/>
        <v>36790</v>
      </c>
      <c r="G5" s="26">
        <v>0.97</v>
      </c>
    </row>
    <row r="6" spans="2:9" x14ac:dyDescent="0.25">
      <c r="G6" s="26">
        <v>0.96</v>
      </c>
    </row>
    <row r="7" spans="2:9" x14ac:dyDescent="0.25">
      <c r="G7" s="26">
        <v>0.95</v>
      </c>
    </row>
    <row r="8" spans="2:9" x14ac:dyDescent="0.25">
      <c r="G8" s="26">
        <v>0.94</v>
      </c>
    </row>
    <row r="9" spans="2:9" x14ac:dyDescent="0.25">
      <c r="G9" s="26">
        <v>0.93</v>
      </c>
    </row>
    <row r="10" spans="2:9" x14ac:dyDescent="0.25">
      <c r="G10" s="26">
        <v>0.92</v>
      </c>
    </row>
    <row r="11" spans="2:9" x14ac:dyDescent="0.25">
      <c r="G11" s="26">
        <v>0.91</v>
      </c>
    </row>
    <row r="12" spans="2:9" x14ac:dyDescent="0.25">
      <c r="G12" s="26">
        <v>0.9</v>
      </c>
    </row>
    <row r="13" spans="2:9" x14ac:dyDescent="0.25">
      <c r="G13" s="26">
        <v>0.89</v>
      </c>
    </row>
    <row r="14" spans="2:9" x14ac:dyDescent="0.25">
      <c r="G14" s="26">
        <v>0.88</v>
      </c>
    </row>
    <row r="15" spans="2:9" x14ac:dyDescent="0.25">
      <c r="G15" s="26">
        <v>0.87</v>
      </c>
    </row>
    <row r="16" spans="2:9" x14ac:dyDescent="0.25">
      <c r="G16" s="26">
        <v>0.86</v>
      </c>
    </row>
    <row r="17" spans="7:7" x14ac:dyDescent="0.25">
      <c r="G17" s="26">
        <v>0.85</v>
      </c>
    </row>
    <row r="18" spans="7:7" x14ac:dyDescent="0.25">
      <c r="G18" s="26">
        <v>0.84</v>
      </c>
    </row>
    <row r="19" spans="7:7" x14ac:dyDescent="0.25">
      <c r="G19" s="26">
        <v>0.83</v>
      </c>
    </row>
    <row r="20" spans="7:7" x14ac:dyDescent="0.25">
      <c r="G20" s="26">
        <v>0.82</v>
      </c>
    </row>
    <row r="21" spans="7:7" x14ac:dyDescent="0.25">
      <c r="G21" s="26">
        <v>0.81</v>
      </c>
    </row>
    <row r="22" spans="7:7" x14ac:dyDescent="0.25">
      <c r="G22" s="26">
        <v>0.8</v>
      </c>
    </row>
    <row r="23" spans="7:7" x14ac:dyDescent="0.25">
      <c r="G23" s="26">
        <v>0.79</v>
      </c>
    </row>
    <row r="24" spans="7:7" x14ac:dyDescent="0.25">
      <c r="G24" s="26">
        <v>0.78</v>
      </c>
    </row>
    <row r="25" spans="7:7" x14ac:dyDescent="0.25">
      <c r="G25" s="26">
        <v>0.77</v>
      </c>
    </row>
    <row r="26" spans="7:7" x14ac:dyDescent="0.25">
      <c r="G26" s="26">
        <v>0.76</v>
      </c>
    </row>
    <row r="27" spans="7:7" x14ac:dyDescent="0.25">
      <c r="G27" s="26">
        <v>0.75</v>
      </c>
    </row>
    <row r="28" spans="7:7" x14ac:dyDescent="0.25">
      <c r="G28" s="26">
        <v>0.74</v>
      </c>
    </row>
    <row r="29" spans="7:7" x14ac:dyDescent="0.25">
      <c r="G29" s="26">
        <v>0.73</v>
      </c>
    </row>
    <row r="30" spans="7:7" x14ac:dyDescent="0.25">
      <c r="G30" s="26">
        <v>0.72</v>
      </c>
    </row>
    <row r="31" spans="7:7" x14ac:dyDescent="0.25">
      <c r="G31" s="26">
        <v>0.71</v>
      </c>
    </row>
    <row r="32" spans="7:7" x14ac:dyDescent="0.25">
      <c r="G32" s="26">
        <v>0.7</v>
      </c>
    </row>
    <row r="33" spans="7:7" x14ac:dyDescent="0.25">
      <c r="G33" s="26">
        <v>0.69</v>
      </c>
    </row>
    <row r="34" spans="7:7" x14ac:dyDescent="0.25">
      <c r="G34" s="26">
        <v>0.68</v>
      </c>
    </row>
    <row r="35" spans="7:7" x14ac:dyDescent="0.25">
      <c r="G35" s="26">
        <v>0.67</v>
      </c>
    </row>
    <row r="36" spans="7:7" x14ac:dyDescent="0.25">
      <c r="G36" s="26">
        <v>0.66</v>
      </c>
    </row>
    <row r="37" spans="7:7" x14ac:dyDescent="0.25">
      <c r="G37" s="26">
        <v>0.65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EBB0A-3455-4C18-BEEA-8BB8427F1906}">
  <dimension ref="B2:C4"/>
  <sheetViews>
    <sheetView workbookViewId="0">
      <selection activeCell="C9" sqref="C9"/>
    </sheetView>
  </sheetViews>
  <sheetFormatPr defaultRowHeight="15" x14ac:dyDescent="0.25"/>
  <cols>
    <col min="1" max="1" width="9.140625" style="1"/>
    <col min="2" max="2" width="10.140625" style="1" bestFit="1" customWidth="1"/>
    <col min="3" max="3" width="34" style="1" bestFit="1" customWidth="1"/>
    <col min="4" max="16384" width="9.140625" style="1"/>
  </cols>
  <sheetData>
    <row r="2" spans="2:3" x14ac:dyDescent="0.25">
      <c r="B2" s="81" t="s">
        <v>51</v>
      </c>
      <c r="C2" s="82"/>
    </row>
    <row r="3" spans="2:3" x14ac:dyDescent="0.25">
      <c r="B3" s="80">
        <v>45576</v>
      </c>
      <c r="C3" s="1" t="s">
        <v>52</v>
      </c>
    </row>
    <row r="4" spans="2:3" x14ac:dyDescent="0.25">
      <c r="B4" s="80">
        <v>45576</v>
      </c>
      <c r="C4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EVU-mal</vt:lpstr>
      <vt:lpstr>Finansieringskategorier</vt:lpstr>
      <vt:lpstr>Liste</vt:lpstr>
      <vt:lpstr>Endringslogg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Ysland Ludvigsen</dc:creator>
  <cp:lastModifiedBy>Annette Ysland Ludvigsen</cp:lastModifiedBy>
  <dcterms:created xsi:type="dcterms:W3CDTF">2024-07-03T17:21:47Z</dcterms:created>
  <dcterms:modified xsi:type="dcterms:W3CDTF">2024-10-11T09:09:20Z</dcterms:modified>
</cp:coreProperties>
</file>