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65" windowHeight="10830" tabRatio="916" firstSheet="0" activeTab="0"/>
  </bookViews>
  <sheets>
    <sheet name="Fremgangsmåte" sheetId="1" r:id="rId1"/>
    <sheet name="Eksempel" sheetId="2" r:id="rId2"/>
    <sheet name="Avdeling" sheetId="3" r:id="rId3"/>
    <sheet name="Inst 1" sheetId="4" r:id="rId4"/>
    <sheet name="Inst 2" sheetId="5" r:id="rId5"/>
    <sheet name="Inst 3" sheetId="6" r:id="rId6"/>
    <sheet name="Inst 4" sheetId="7" r:id="rId7"/>
    <sheet name="Inst 5" sheetId="8" r:id="rId8"/>
    <sheet name="Inst 6" sheetId="9" r:id="rId9"/>
    <sheet name="Inst 7" sheetId="10" r:id="rId10"/>
    <sheet name="Inst 8" sheetId="11" r:id="rId11"/>
    <sheet name="Inst 9" sheetId="12" r:id="rId12"/>
    <sheet name="Inst 10" sheetId="13" r:id="rId13"/>
    <sheet name="LTR-mai 2023" sheetId="14" r:id="rId14"/>
    <sheet name="Ompostering av lønn" sheetId="15" r:id="rId15"/>
  </sheets>
  <definedNames>
    <definedName name="_xlnm.Print_Area" localSheetId="1">'Eksempel'!$A$1:$L$66</definedName>
    <definedName name="_xlnm.Print_Area" localSheetId="3">'Inst 1'!$A$1:$L$68</definedName>
    <definedName name="_xlnm.Print_Area" localSheetId="12">'Inst 10'!$A$1:$L$68</definedName>
    <definedName name="_xlnm.Print_Area" localSheetId="4">'Inst 2'!$A$1:$L$68</definedName>
    <definedName name="_xlnm.Print_Area" localSheetId="5">'Inst 3'!$A$1:$L$68</definedName>
    <definedName name="_xlnm.Print_Area" localSheetId="6">'Inst 4'!$A$1:$L$68</definedName>
    <definedName name="_xlnm.Print_Area" localSheetId="7">'Inst 5'!$A$1:$L$68</definedName>
    <definedName name="_xlnm.Print_Area" localSheetId="8">'Inst 6'!$A$1:$L$68</definedName>
    <definedName name="_xlnm.Print_Area" localSheetId="9">'Inst 7'!$A$1:$L$68</definedName>
    <definedName name="_xlnm.Print_Area" localSheetId="10">'Inst 8'!$A$1:$L$68</definedName>
    <definedName name="_xlnm.Print_Area" localSheetId="11">'Inst 9'!$A$1:$L$68</definedName>
  </definedNames>
  <calcPr fullCalcOnLoad="1"/>
</workbook>
</file>

<file path=xl/sharedStrings.xml><?xml version="1.0" encoding="utf-8"?>
<sst xmlns="http://schemas.openxmlformats.org/spreadsheetml/2006/main" count="553" uniqueCount="124">
  <si>
    <t>Sum</t>
  </si>
  <si>
    <t>Mndr.</t>
  </si>
  <si>
    <t>Ltr.</t>
  </si>
  <si>
    <t>Lønn</t>
  </si>
  <si>
    <t>A</t>
  </si>
  <si>
    <t>Lønnstrinn-tabell</t>
  </si>
  <si>
    <t>Lønnstrinn</t>
  </si>
  <si>
    <t>Stilling</t>
  </si>
  <si>
    <t>Kostnadssted</t>
  </si>
  <si>
    <t>Enhet</t>
  </si>
  <si>
    <t>Still.</t>
  </si>
  <si>
    <t>andel</t>
  </si>
  <si>
    <t>Kun de gule feltene fylles ut. Tabellen kan forlenges ved behov ved å legge til flere rader.</t>
  </si>
  <si>
    <t>Inst. 1</t>
  </si>
  <si>
    <t>Inst. 2</t>
  </si>
  <si>
    <t>Inst. 3</t>
  </si>
  <si>
    <t>Inst. 4</t>
  </si>
  <si>
    <t>Inst. 5</t>
  </si>
  <si>
    <t>Inst. 6</t>
  </si>
  <si>
    <t>Inst. 7</t>
  </si>
  <si>
    <t>Inst. 8</t>
  </si>
  <si>
    <t>Inst. 9</t>
  </si>
  <si>
    <t>Inst. 10</t>
  </si>
  <si>
    <t>SUM</t>
  </si>
  <si>
    <t xml:space="preserve"> inkl. OU</t>
  </si>
  <si>
    <t>SUM FAKULTET/AVDELING</t>
  </si>
  <si>
    <t>Navn/beskrivelse</t>
  </si>
  <si>
    <t>Tast inn beløp:</t>
  </si>
  <si>
    <t>Artskode</t>
  </si>
  <si>
    <t>Beløp</t>
  </si>
  <si>
    <t>NB!</t>
  </si>
  <si>
    <t>Lønnskostn.</t>
  </si>
  <si>
    <t>1. Trykk på arket som er merket "Inst 1"</t>
  </si>
  <si>
    <t>Disse feltene er merket med gult:</t>
  </si>
  <si>
    <t>Stilling: Fyll ut stillingstittel</t>
  </si>
  <si>
    <t xml:space="preserve">4. For a, b og d: </t>
  </si>
  <si>
    <t>Navn/beskrivelse: Fyll ut navn på ansatt</t>
  </si>
  <si>
    <t>Mndr: Fyll ut antall mndr. den ansatte skal jobbe i løpet av året</t>
  </si>
  <si>
    <t>Stillingsandel: Fyll ut den ansattes stillingsandel i prosent, for eksempel 100%.</t>
  </si>
  <si>
    <t>5. For c og e:</t>
  </si>
  <si>
    <t>Navn/beskrivelse: Fyll ut hvilken type kostnad det dreier seg om, for eksempel honorar, overtid, gaver etc.</t>
  </si>
  <si>
    <t xml:space="preserve">2. Fyll kun ut de feltene som er merket med gult. </t>
  </si>
  <si>
    <t>6. Gå til neste ark "Inst 2" for å budsjettere for neste kostnadssted</t>
  </si>
  <si>
    <t xml:space="preserve">7. Når du er ferdig, gå til arket "Avdeling". Arket viser en oppsummering pr. inst/seksjon. </t>
  </si>
  <si>
    <t>3. Lønn skal budsjetteres etter denne oppdelingen (følg oppdelingen på arket):</t>
  </si>
  <si>
    <t xml:space="preserve">Tast inn beløp: Skriv beløpet som er budsjettert for f.eks.overtid. </t>
  </si>
  <si>
    <t xml:space="preserve">Husk at beløpet du skal skrive inn er sum uten sosiale kostnader. </t>
  </si>
  <si>
    <t>Før lønnskostnadene for de oppsummerte artene (kolonne B, C, D, E, F, G) over på arket budsjettmal_periodisert.xls</t>
  </si>
  <si>
    <t>Dersom d) Lønnsrefusjoner ikke kan spesifiseres på person, sløyf stillingstittel og navn. Fyll ut resten, men øk antall måneder</t>
  </si>
  <si>
    <t>inntil antatt kostnad (for eksempel basert på fjorårets regnskapstall)</t>
  </si>
  <si>
    <t>NB! Husk at tallene skal legges inn i hele tusen i arket budsjettmal_periodisert.xls</t>
  </si>
  <si>
    <t>F.am.</t>
  </si>
  <si>
    <t>Univ.lektor</t>
  </si>
  <si>
    <t>Kontorsjef</t>
  </si>
  <si>
    <t>F.kons.</t>
  </si>
  <si>
    <t>F.sekr.</t>
  </si>
  <si>
    <t>Studass, 6000 timer, ltr. 13 (93,50)</t>
  </si>
  <si>
    <t>Timelærer, 250 timer, ltr. 42 (148,90)</t>
  </si>
  <si>
    <t>Feriep.gr.lag</t>
  </si>
  <si>
    <t>Avsatt pensjons-innsk. Arb.g.andel (542x)</t>
  </si>
  <si>
    <t>Avsatt arb.g.avgift (541x)</t>
  </si>
  <si>
    <t>Hjelpetabell:</t>
  </si>
  <si>
    <t>Sum lønns-kostnader</t>
  </si>
  <si>
    <t>SUM lønnskostnader (tusen kroner)</t>
  </si>
  <si>
    <t>Overtid</t>
  </si>
  <si>
    <t xml:space="preserve">Sum </t>
  </si>
  <si>
    <t>Totalsum (kroner)</t>
  </si>
  <si>
    <t>Er total budsjettert beløp til overtid kr. 10.000, må du for eksempel taste inn kr. 7.825</t>
  </si>
  <si>
    <t>NN</t>
  </si>
  <si>
    <t>Gaver, fri avis, fri telefon</t>
  </si>
  <si>
    <t>NN (7 stillinger)</t>
  </si>
  <si>
    <t>NN (1 stilling)</t>
  </si>
  <si>
    <t>NN (0,5 stiliing)</t>
  </si>
  <si>
    <t>Brukerveiledning ved utfylling av lønnsbudsjett (se eksempel på utfylling på arket merket "Eksempel":</t>
  </si>
  <si>
    <t>(beløp i tusen kr)</t>
  </si>
  <si>
    <t>Professor</t>
  </si>
  <si>
    <t>NN (2 stillinger)</t>
  </si>
  <si>
    <t>Tabell A*</t>
  </si>
  <si>
    <t>Lønnsbudsjett eksempel</t>
  </si>
  <si>
    <t>Ansatte fom. fylte 60 år (annet feriep.grunnlag og avsatt feriep.):</t>
  </si>
  <si>
    <t>Ansatte fom. fylte 60 år:</t>
  </si>
  <si>
    <t xml:space="preserve">Lavere arbeidsgiveravgift for personer fom. fylte 62 år er falt bort fom. 01.01.07. Disse budsjetteres under streken som er merket "Ansatte fom. fylte 60 år", da personer fom. 60 år har et annet feriepengegrunnlag og en annen sats for avsatte feriepenger. </t>
  </si>
  <si>
    <t>Avsatt feriep. (5081)</t>
  </si>
  <si>
    <t>Tabell B**</t>
  </si>
  <si>
    <t>Faktor sosiale kostnader</t>
  </si>
  <si>
    <t>Avsatt arb.g.avgift (54x)</t>
  </si>
  <si>
    <t>Gruppelivs-forsikring (525x)</t>
  </si>
  <si>
    <t>Midlertidig ansatte</t>
  </si>
  <si>
    <t xml:space="preserve">Fast ansatte </t>
  </si>
  <si>
    <t>Ved ompostering av lønn:</t>
  </si>
  <si>
    <t>Tast inn lønnstrinn</t>
  </si>
  <si>
    <t>Tast inn antall måneder</t>
  </si>
  <si>
    <t>Avsatte feriepenger</t>
  </si>
  <si>
    <t>Arbeidsgivers andel av pensjon</t>
  </si>
  <si>
    <t>Arbeidsgiveravgift</t>
  </si>
  <si>
    <t>Lønn inkl. sosiale kostnader</t>
  </si>
  <si>
    <t>** Tabell B er aviklet - se informasjon http://dfo.no/kundesider/kundenotater/lonn/2016/452016-lonnsoppgjoret-2016---bortfall-av-b-tillegg/</t>
  </si>
  <si>
    <t>Kronelønns-tillegg</t>
  </si>
  <si>
    <t>Lønnstillegg</t>
  </si>
  <si>
    <t>https://www.regjeringen.no/no/tema/arbeidsliv/Statlig-arbeidsgiverpolitikk/lonn-og-tariff-i-staten/lonnstabellen/id438643/</t>
  </si>
  <si>
    <t>Oppdatert lønnstabell:</t>
  </si>
  <si>
    <t>Fyll ut kostnadssted (for eksempel 45011000) og enhet (for eksempel Plan- og budsjettseksjonen)</t>
  </si>
  <si>
    <t>Ltr: A: Fyll ut den ansattes lønnstrinn. Tilleggslønn: Fylles ut i kroner dersom den ansatte har har lønnstillegg</t>
  </si>
  <si>
    <t>Lønn fast ansatte (500x, 5081, sosiale kostnader)</t>
  </si>
  <si>
    <t>Lønn midlertidig ansatte (5100-5106, 5108, 5119, 5181, sosiale kostnader)</t>
  </si>
  <si>
    <t>(500x, 5081, sosiale kostnader)</t>
  </si>
  <si>
    <t>(5100-5106, 5108, 5119, 5181, sosiale kostnader)</t>
  </si>
  <si>
    <t>(58xx)</t>
  </si>
  <si>
    <t>(Øvrige 5-konti, 9111, 9112, 9115, 9116)</t>
  </si>
  <si>
    <t>Andre lønnskostnader</t>
  </si>
  <si>
    <t xml:space="preserve">Refusjoner </t>
  </si>
  <si>
    <t>Refusjoner  (58xx)</t>
  </si>
  <si>
    <t>Andre lønnskostnader (øvrige 5-konti, 9111, 9112, 9115, 9116)</t>
  </si>
  <si>
    <t>Andre lønnskostnader (øvrige 5-konti, 9111, 9112, 9115, 9116):</t>
  </si>
  <si>
    <t>Lønnsrefusjoner (58xx):</t>
  </si>
  <si>
    <t>a) Lønn fast ansatte (500x, 5081, sosiale kostnader)</t>
  </si>
  <si>
    <t>b) Lønn midlertidig ansatte (5100-5106, 5108, 5119, 5181, sosiale kostnader)</t>
  </si>
  <si>
    <t>d) Andre lønnskostnader (øvrige 5-konti, 9111, 9112, 9115, 9116) (NB! Denne posten vil komme som minus, og det er riktig!)</t>
  </si>
  <si>
    <t>NB! Det kan ikke kreves lønnsref. fra trygdekontoret for mer enn 6 ganger 1G pr. person. pr. år</t>
  </si>
  <si>
    <t>c) Refusjoner  (58xx)</t>
  </si>
  <si>
    <t>2023</t>
  </si>
  <si>
    <t xml:space="preserve">* Tabell A er oppdatert med siste gjeldende lønnstabell som er per mai 2023 </t>
  </si>
  <si>
    <t>Bruttolønn pr. år</t>
  </si>
  <si>
    <t>Lønnsbudsjett 2023</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</si>
</sst>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 ##0"/>
    <numFmt numFmtId="181" formatCode="#\ ###\ ##0"/>
    <numFmt numFmtId="182" formatCode="0.0\ %"/>
    <numFmt numFmtId="183" formatCode="0.000\ %"/>
    <numFmt numFmtId="184" formatCode="#,##0.0"/>
    <numFmt numFmtId="185" formatCode="0,000"/>
    <numFmt numFmtId="186" formatCode="000"/>
    <numFmt numFmtId="187" formatCode="0,000.00"/>
    <numFmt numFmtId="188" formatCode="000.00"/>
    <numFmt numFmtId="189" formatCode="00.00"/>
    <numFmt numFmtId="190" formatCode="&quot;Ja&quot;;&quot;Ja&quot;;&quot;Nei&quot;"/>
    <numFmt numFmtId="191" formatCode="&quot;Sann&quot;;&quot;Sann&quot;;&quot;Usann&quot;"/>
    <numFmt numFmtId="192" formatCode="&quot;På&quot;;&quot;På&quot;;&quot;Av&quot;"/>
    <numFmt numFmtId="193" formatCode="[$€-2]\ ###,000_);[Red]\([$€-2]\ ###,000\)"/>
    <numFmt numFmtId="194" formatCode="_ * #,##0_ ;_ * \-#,##0_ ;_ * &quot;-&quot;??_ ;_ @_ "/>
    <numFmt numFmtId="195" formatCode="[$-414]dddd\ d\.\ mmmm\ yyyy"/>
  </numFmts>
  <fonts count="59">
    <font>
      <sz val="12"/>
      <name val="Times New Roman"/>
      <family val="0"/>
    </font>
    <font>
      <b/>
      <sz val="12"/>
      <name val="Times New Roman"/>
      <family val="0"/>
    </font>
    <font>
      <i/>
      <sz val="12"/>
      <name val="Times New Roman"/>
      <family val="0"/>
    </font>
    <font>
      <b/>
      <i/>
      <sz val="12"/>
      <name val="Times New Roman"/>
      <family val="0"/>
    </font>
    <font>
      <sz val="10"/>
      <name val="MS Sans Serif"/>
      <family val="2"/>
    </font>
    <font>
      <b/>
      <sz val="16"/>
      <name val="Times New Roman"/>
      <family val="1"/>
    </font>
    <font>
      <sz val="10"/>
      <name val="Times New Roman"/>
      <family val="1"/>
    </font>
    <font>
      <b/>
      <sz val="10"/>
      <name val="Times New Roman"/>
      <family val="1"/>
    </font>
    <font>
      <sz val="10"/>
      <name val="Arial"/>
      <family val="2"/>
    </font>
    <font>
      <b/>
      <u val="single"/>
      <sz val="14"/>
      <name val="Times New Roman"/>
      <family val="1"/>
    </font>
    <font>
      <u val="single"/>
      <sz val="10"/>
      <name val="Times New Roman"/>
      <family val="1"/>
    </font>
    <font>
      <b/>
      <u val="single"/>
      <sz val="10"/>
      <name val="Times New Roman"/>
      <family val="1"/>
    </font>
    <font>
      <sz val="10"/>
      <name val="Helv"/>
      <family val="0"/>
    </font>
    <font>
      <sz val="10"/>
      <name val="BERNHARD"/>
      <family val="0"/>
    </font>
    <font>
      <b/>
      <sz val="16"/>
      <name val="Arial"/>
      <family val="2"/>
    </font>
    <font>
      <sz val="12"/>
      <name val="Arial"/>
      <family val="2"/>
    </font>
    <font>
      <b/>
      <sz val="12"/>
      <name val="Arial"/>
      <family val="2"/>
    </font>
    <font>
      <sz val="12"/>
      <color indexed="10"/>
      <name val="Times New Roman"/>
      <family val="1"/>
    </font>
    <font>
      <b/>
      <sz val="10"/>
      <name val="Arial"/>
      <family val="2"/>
    </font>
    <font>
      <sz val="8"/>
      <name val="Times New Roman"/>
      <family val="1"/>
    </font>
    <font>
      <sz val="9"/>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Times New Roman"/>
      <family val="1"/>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u val="single"/>
      <sz val="12"/>
      <color theme="11"/>
      <name val="Times New Roman"/>
      <family val="1"/>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2"/>
      <color theme="10"/>
      <name val="Times New Roman"/>
      <family val="1"/>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thin"/>
      <bottom style="double"/>
    </border>
    <border>
      <left style="thin"/>
      <right>
        <color indexed="63"/>
      </right>
      <top style="thick"/>
      <bottom>
        <color indexed="63"/>
      </bottom>
    </border>
    <border>
      <left style="thick"/>
      <right>
        <color indexed="63"/>
      </right>
      <top>
        <color indexed="63"/>
      </top>
      <bottom style="double"/>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color indexed="63"/>
      </top>
      <bottom style="medium"/>
    </border>
    <border>
      <left style="thin"/>
      <right style="thin"/>
      <top>
        <color indexed="63"/>
      </top>
      <bottom>
        <color indexed="63"/>
      </bottom>
    </border>
    <border>
      <left style="thin"/>
      <right style="thin"/>
      <top style="thick"/>
      <bottom>
        <color indexed="63"/>
      </bottom>
    </border>
    <border>
      <left style="thin"/>
      <right style="thin"/>
      <top>
        <color indexed="63"/>
      </top>
      <bottom style="double"/>
    </border>
    <border>
      <left>
        <color indexed="63"/>
      </left>
      <right>
        <color indexed="63"/>
      </right>
      <top style="thick"/>
      <bottom>
        <color indexed="63"/>
      </bottom>
    </border>
    <border>
      <left style="thin"/>
      <right style="thick"/>
      <top>
        <color indexed="63"/>
      </top>
      <bottom>
        <color indexed="63"/>
      </bottom>
    </border>
    <border>
      <left style="thick"/>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thin"/>
      <right style="thin"/>
      <top style="medium"/>
      <bottom style="medium"/>
    </border>
    <border>
      <left>
        <color indexed="63"/>
      </left>
      <right style="thin"/>
      <top style="medium"/>
      <bottom style="thin"/>
    </border>
    <border>
      <left>
        <color indexed="63"/>
      </left>
      <right style="thick"/>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ck"/>
    </border>
    <border>
      <left>
        <color indexed="63"/>
      </left>
      <right>
        <color indexed="63"/>
      </right>
      <top>
        <color indexed="63"/>
      </top>
      <bottom style="double"/>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thin"/>
      <bottom style="thick"/>
    </border>
    <border>
      <left style="thin"/>
      <right>
        <color indexed="63"/>
      </right>
      <top style="thin"/>
      <bottom style="thick"/>
    </border>
    <border>
      <left>
        <color indexed="63"/>
      </left>
      <right style="thick"/>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style="double"/>
      <right style="thick"/>
      <top style="thick"/>
      <bottom>
        <color indexed="63"/>
      </bottom>
    </border>
    <border>
      <left style="double"/>
      <right style="thick"/>
      <top>
        <color indexed="63"/>
      </top>
      <bottom style="double"/>
    </border>
    <border>
      <left style="double"/>
      <right style="thick"/>
      <top>
        <color indexed="63"/>
      </top>
      <bottom>
        <color indexed="63"/>
      </bottom>
    </border>
    <border>
      <left style="double"/>
      <right style="thick"/>
      <top>
        <color indexed="63"/>
      </top>
      <bottom style="thin"/>
    </border>
    <border>
      <left style="double"/>
      <right style="thick"/>
      <top style="thin"/>
      <bottom>
        <color indexed="63"/>
      </bottom>
    </border>
    <border>
      <left style="double"/>
      <right style="thick"/>
      <top>
        <color indexed="63"/>
      </top>
      <bottom style="thick"/>
    </border>
    <border>
      <left style="thin"/>
      <right>
        <color indexed="63"/>
      </right>
      <top style="medium"/>
      <bottom style="medium"/>
    </border>
    <border>
      <left style="double"/>
      <right style="medium"/>
      <top style="medium"/>
      <bottom style="medium"/>
    </border>
    <border>
      <left style="thick"/>
      <right>
        <color indexed="63"/>
      </right>
      <top style="double"/>
      <bottom style="medium"/>
    </border>
    <border>
      <left style="thin"/>
      <right>
        <color indexed="63"/>
      </right>
      <top style="double"/>
      <bottom style="medium"/>
    </border>
    <border>
      <left style="thin"/>
      <right style="thin"/>
      <top style="double"/>
      <bottom style="medium"/>
    </border>
    <border>
      <left>
        <color indexed="63"/>
      </left>
      <right>
        <color indexed="63"/>
      </right>
      <top style="double"/>
      <bottom style="medium"/>
    </border>
    <border>
      <left style="double"/>
      <right style="thick"/>
      <top style="double"/>
      <bottom style="medium"/>
    </border>
    <border>
      <left style="thin"/>
      <right style="double"/>
      <top style="double"/>
      <bottom style="medium"/>
    </border>
    <border>
      <left style="thick"/>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double"/>
      <right style="thick"/>
      <top>
        <color indexed="63"/>
      </top>
      <bottom style="medium"/>
    </border>
    <border>
      <left style="thin"/>
      <right style="double"/>
      <top>
        <color indexed="63"/>
      </top>
      <bottom style="thin"/>
    </border>
    <border>
      <left style="thin"/>
      <right style="double"/>
      <top>
        <color indexed="63"/>
      </top>
      <bottom style="thick"/>
    </border>
    <border>
      <left style="medium"/>
      <right>
        <color indexed="63"/>
      </right>
      <top style="medium"/>
      <bottom>
        <color indexed="63"/>
      </bottom>
    </border>
    <border>
      <left style="thin"/>
      <right style="thin"/>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1" applyNumberFormat="0" applyAlignment="0" applyProtection="0"/>
    <xf numFmtId="0" fontId="13" fillId="0" borderId="0">
      <alignment/>
      <protection/>
    </xf>
    <xf numFmtId="0" fontId="12" fillId="0" borderId="0">
      <alignment/>
      <protection/>
    </xf>
    <xf numFmtId="0" fontId="13" fillId="0" borderId="0">
      <alignment/>
      <protection/>
    </xf>
    <xf numFmtId="0" fontId="12" fillId="0" borderId="0">
      <alignment/>
      <protection/>
    </xf>
    <xf numFmtId="0" fontId="44" fillId="21" borderId="0" applyNumberFormat="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40" fontId="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0" fontId="50" fillId="24" borderId="3" applyNumberFormat="0" applyAlignment="0" applyProtection="0"/>
    <xf numFmtId="0" fontId="0" fillId="25" borderId="4" applyNumberFormat="0" applyFont="0" applyAlignment="0" applyProtection="0"/>
    <xf numFmtId="0" fontId="8"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26"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38" fontId="0" fillId="0" borderId="0" applyFont="0" applyFill="0" applyBorder="0" applyAlignment="0" applyProtection="0"/>
    <xf numFmtId="0" fontId="57" fillId="20" borderId="9" applyNumberFormat="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cellStyleXfs>
  <cellXfs count="223">
    <xf numFmtId="0" fontId="0" fillId="0" borderId="0" xfId="0" applyAlignment="1">
      <alignment/>
    </xf>
    <xf numFmtId="181" fontId="6" fillId="0" borderId="10" xfId="55" applyNumberFormat="1" applyFont="1" applyFill="1" applyBorder="1">
      <alignment/>
      <protection/>
    </xf>
    <xf numFmtId="3" fontId="9" fillId="0" borderId="0" xfId="56" applyNumberFormat="1" applyFont="1">
      <alignment/>
      <protection/>
    </xf>
    <xf numFmtId="3" fontId="6" fillId="0" borderId="0" xfId="56" applyNumberFormat="1" applyFont="1">
      <alignment/>
      <protection/>
    </xf>
    <xf numFmtId="0" fontId="6" fillId="0" borderId="0" xfId="56" applyFont="1">
      <alignment/>
      <protection/>
    </xf>
    <xf numFmtId="0" fontId="4" fillId="0" borderId="0" xfId="56">
      <alignment/>
      <protection/>
    </xf>
    <xf numFmtId="3" fontId="10" fillId="0" borderId="0" xfId="56" applyNumberFormat="1" applyFont="1">
      <alignment/>
      <protection/>
    </xf>
    <xf numFmtId="3" fontId="11" fillId="0" borderId="0" xfId="56" applyNumberFormat="1" applyFont="1">
      <alignment/>
      <protection/>
    </xf>
    <xf numFmtId="3" fontId="7" fillId="0" borderId="0" xfId="56" applyNumberFormat="1" applyFont="1" applyAlignment="1">
      <alignment horizontal="centerContinuous"/>
      <protection/>
    </xf>
    <xf numFmtId="3" fontId="7" fillId="0" borderId="0" xfId="56" applyNumberFormat="1" applyFont="1" applyBorder="1" applyAlignment="1">
      <alignment horizontal="right"/>
      <protection/>
    </xf>
    <xf numFmtId="0" fontId="7" fillId="0" borderId="0" xfId="56" applyFont="1" applyAlignment="1">
      <alignment horizontal="center"/>
      <protection/>
    </xf>
    <xf numFmtId="3" fontId="7" fillId="0" borderId="0" xfId="56" applyNumberFormat="1" applyFont="1" applyAlignment="1">
      <alignment horizontal="center"/>
      <protection/>
    </xf>
    <xf numFmtId="180" fontId="6" fillId="0" borderId="0" xfId="56" applyNumberFormat="1" applyFont="1">
      <alignment/>
      <protection/>
    </xf>
    <xf numFmtId="0" fontId="5" fillId="0" borderId="0" xfId="55" applyFont="1" applyFill="1">
      <alignment/>
      <protection/>
    </xf>
    <xf numFmtId="0" fontId="6" fillId="0" borderId="0" xfId="55" applyFont="1" applyFill="1">
      <alignment/>
      <protection/>
    </xf>
    <xf numFmtId="3" fontId="6" fillId="0" borderId="0" xfId="55" applyNumberFormat="1" applyFont="1" applyFill="1">
      <alignment/>
      <protection/>
    </xf>
    <xf numFmtId="22" fontId="6" fillId="0" borderId="0" xfId="55" applyNumberFormat="1" applyFont="1" applyFill="1">
      <alignment/>
      <protection/>
    </xf>
    <xf numFmtId="0" fontId="7" fillId="0" borderId="0" xfId="55" applyFont="1" applyFill="1">
      <alignment/>
      <protection/>
    </xf>
    <xf numFmtId="0" fontId="6" fillId="0" borderId="0" xfId="55" applyFont="1" applyFill="1" applyBorder="1">
      <alignment/>
      <protection/>
    </xf>
    <xf numFmtId="0" fontId="7" fillId="0" borderId="11" xfId="55" applyFont="1" applyFill="1" applyBorder="1" applyAlignment="1">
      <alignment horizontal="center"/>
      <protection/>
    </xf>
    <xf numFmtId="0" fontId="7" fillId="0" borderId="12" xfId="55" applyFont="1" applyFill="1" applyBorder="1" applyAlignment="1">
      <alignment horizontal="center"/>
      <protection/>
    </xf>
    <xf numFmtId="0" fontId="7" fillId="0" borderId="13" xfId="55" applyFont="1" applyFill="1" applyBorder="1">
      <alignment/>
      <protection/>
    </xf>
    <xf numFmtId="0" fontId="7" fillId="0" borderId="14" xfId="55" applyFont="1" applyFill="1" applyBorder="1" applyAlignment="1">
      <alignment horizontal="right"/>
      <protection/>
    </xf>
    <xf numFmtId="0" fontId="7" fillId="0" borderId="11" xfId="55" applyFont="1" applyFill="1" applyBorder="1">
      <alignment/>
      <protection/>
    </xf>
    <xf numFmtId="3" fontId="6" fillId="0" borderId="0" xfId="55" applyNumberFormat="1" applyFont="1" applyFill="1" applyBorder="1">
      <alignment/>
      <protection/>
    </xf>
    <xf numFmtId="0" fontId="6" fillId="0" borderId="0" xfId="55" applyFont="1" applyFill="1" applyBorder="1" applyAlignment="1">
      <alignment horizontal="right"/>
      <protection/>
    </xf>
    <xf numFmtId="0" fontId="6" fillId="33" borderId="0" xfId="55" applyFont="1" applyFill="1">
      <alignment/>
      <protection/>
    </xf>
    <xf numFmtId="0" fontId="6" fillId="33" borderId="0" xfId="54" applyFont="1" applyFill="1">
      <alignment/>
      <protection/>
    </xf>
    <xf numFmtId="0" fontId="7" fillId="0" borderId="15" xfId="55" applyFont="1" applyFill="1" applyBorder="1" applyAlignment="1">
      <alignment horizontal="left"/>
      <protection/>
    </xf>
    <xf numFmtId="0" fontId="1" fillId="33" borderId="0" xfId="55" applyFont="1" applyFill="1" applyProtection="1" quotePrefix="1">
      <alignment/>
      <protection locked="0"/>
    </xf>
    <xf numFmtId="0" fontId="1" fillId="33" borderId="0" xfId="55" applyFont="1" applyFill="1" applyProtection="1">
      <alignment/>
      <protection locked="0"/>
    </xf>
    <xf numFmtId="0" fontId="6" fillId="34" borderId="16" xfId="55" applyFont="1" applyFill="1" applyBorder="1" applyProtection="1">
      <alignment/>
      <protection locked="0"/>
    </xf>
    <xf numFmtId="0" fontId="6" fillId="34" borderId="10" xfId="55" applyFont="1" applyFill="1" applyBorder="1" applyProtection="1">
      <alignment/>
      <protection locked="0"/>
    </xf>
    <xf numFmtId="9" fontId="6" fillId="34" borderId="10" xfId="55" applyNumberFormat="1" applyFont="1" applyFill="1" applyBorder="1" applyProtection="1">
      <alignment/>
      <protection locked="0"/>
    </xf>
    <xf numFmtId="3" fontId="6" fillId="34" borderId="10" xfId="55" applyNumberFormat="1" applyFont="1" applyFill="1" applyBorder="1" applyProtection="1">
      <alignment/>
      <protection locked="0"/>
    </xf>
    <xf numFmtId="0" fontId="8" fillId="0" borderId="0" xfId="55" applyFont="1" applyFill="1">
      <alignment/>
      <protection/>
    </xf>
    <xf numFmtId="0" fontId="6" fillId="34" borderId="17" xfId="55" applyFont="1" applyFill="1" applyBorder="1" applyProtection="1">
      <alignment/>
      <protection locked="0"/>
    </xf>
    <xf numFmtId="0" fontId="6" fillId="34" borderId="18" xfId="55" applyFont="1" applyFill="1" applyBorder="1" applyProtection="1">
      <alignment/>
      <protection locked="0"/>
    </xf>
    <xf numFmtId="0" fontId="15" fillId="0" borderId="0" xfId="0" applyFont="1" applyAlignment="1">
      <alignment/>
    </xf>
    <xf numFmtId="0" fontId="16" fillId="0" borderId="0" xfId="0" applyFont="1" applyAlignment="1">
      <alignment/>
    </xf>
    <xf numFmtId="0" fontId="16" fillId="0" borderId="19" xfId="0" applyFont="1" applyBorder="1" applyAlignment="1">
      <alignment/>
    </xf>
    <xf numFmtId="0" fontId="4" fillId="34" borderId="10" xfId="55" applyFont="1" applyFill="1" applyBorder="1" applyProtection="1">
      <alignment/>
      <protection locked="0"/>
    </xf>
    <xf numFmtId="183" fontId="6" fillId="0" borderId="0" xfId="63" applyNumberFormat="1" applyFont="1" applyFill="1" applyAlignment="1">
      <alignment/>
    </xf>
    <xf numFmtId="0" fontId="16" fillId="0" borderId="20" xfId="0" applyFont="1" applyBorder="1" applyAlignment="1">
      <alignment/>
    </xf>
    <xf numFmtId="38" fontId="15" fillId="0" borderId="21" xfId="45" applyNumberFormat="1" applyFont="1" applyBorder="1" applyAlignment="1">
      <alignment/>
    </xf>
    <xf numFmtId="0" fontId="6" fillId="33" borderId="0" xfId="55" applyFont="1" applyFill="1" applyBorder="1">
      <alignment/>
      <protection/>
    </xf>
    <xf numFmtId="0" fontId="6" fillId="34" borderId="22" xfId="55" applyFont="1" applyFill="1" applyBorder="1" applyProtection="1">
      <alignment/>
      <protection locked="0"/>
    </xf>
    <xf numFmtId="3" fontId="6" fillId="34" borderId="22" xfId="55" applyNumberFormat="1" applyFont="1" applyFill="1" applyBorder="1" applyProtection="1">
      <alignment/>
      <protection locked="0"/>
    </xf>
    <xf numFmtId="181" fontId="6" fillId="0" borderId="18" xfId="55" applyNumberFormat="1" applyFont="1" applyFill="1" applyBorder="1">
      <alignment/>
      <protection/>
    </xf>
    <xf numFmtId="0" fontId="6" fillId="34" borderId="23" xfId="55" applyFont="1" applyFill="1" applyBorder="1" applyProtection="1">
      <alignment/>
      <protection locked="0"/>
    </xf>
    <xf numFmtId="0" fontId="0" fillId="0" borderId="0" xfId="0" applyBorder="1" applyAlignment="1">
      <alignment/>
    </xf>
    <xf numFmtId="0" fontId="6" fillId="34" borderId="24" xfId="55" applyFont="1" applyFill="1" applyBorder="1" applyProtection="1">
      <alignment/>
      <protection locked="0"/>
    </xf>
    <xf numFmtId="0" fontId="0" fillId="0" borderId="25" xfId="0" applyBorder="1" applyAlignment="1">
      <alignment/>
    </xf>
    <xf numFmtId="0" fontId="1" fillId="0" borderId="26" xfId="0" applyFont="1" applyBorder="1" applyAlignment="1">
      <alignment/>
    </xf>
    <xf numFmtId="0" fontId="0" fillId="0" borderId="26" xfId="0" applyBorder="1" applyAlignment="1">
      <alignment/>
    </xf>
    <xf numFmtId="3" fontId="6" fillId="0" borderId="23" xfId="55" applyNumberFormat="1" applyFont="1" applyFill="1" applyBorder="1">
      <alignment/>
      <protection/>
    </xf>
    <xf numFmtId="0" fontId="6" fillId="0" borderId="27" xfId="55" applyFont="1" applyFill="1" applyBorder="1">
      <alignment/>
      <protection/>
    </xf>
    <xf numFmtId="3" fontId="7" fillId="0" borderId="20" xfId="55" applyNumberFormat="1" applyFont="1" applyFill="1" applyBorder="1">
      <alignment/>
      <protection/>
    </xf>
    <xf numFmtId="3" fontId="7" fillId="0" borderId="27" xfId="55" applyNumberFormat="1" applyFont="1" applyFill="1" applyBorder="1">
      <alignment/>
      <protection/>
    </xf>
    <xf numFmtId="0" fontId="7" fillId="0" borderId="28" xfId="55" applyFont="1" applyFill="1" applyBorder="1">
      <alignment/>
      <protection/>
    </xf>
    <xf numFmtId="181" fontId="6" fillId="0" borderId="29" xfId="55" applyNumberFormat="1" applyFont="1" applyFill="1" applyBorder="1">
      <alignment/>
      <protection/>
    </xf>
    <xf numFmtId="0" fontId="16" fillId="0" borderId="30" xfId="0" applyFont="1" applyBorder="1" applyAlignment="1">
      <alignment wrapText="1"/>
    </xf>
    <xf numFmtId="0" fontId="7" fillId="0" borderId="0" xfId="55" applyFont="1" applyFill="1">
      <alignment/>
      <protection/>
    </xf>
    <xf numFmtId="0" fontId="7" fillId="0" borderId="0" xfId="55" applyFont="1" applyFill="1" applyBorder="1">
      <alignment/>
      <protection/>
    </xf>
    <xf numFmtId="181" fontId="7" fillId="0" borderId="28" xfId="55" applyNumberFormat="1" applyFont="1" applyFill="1" applyBorder="1">
      <alignment/>
      <protection/>
    </xf>
    <xf numFmtId="9" fontId="6" fillId="34" borderId="18" xfId="55" applyNumberFormat="1" applyFont="1" applyFill="1" applyBorder="1" applyProtection="1">
      <alignment/>
      <protection locked="0"/>
    </xf>
    <xf numFmtId="0" fontId="6" fillId="34" borderId="0" xfId="55" applyFont="1" applyFill="1" applyProtection="1">
      <alignment/>
      <protection locked="0"/>
    </xf>
    <xf numFmtId="0" fontId="6" fillId="0" borderId="16" xfId="55" applyFont="1" applyFill="1" applyBorder="1" applyProtection="1">
      <alignment/>
      <protection locked="0"/>
    </xf>
    <xf numFmtId="0" fontId="6" fillId="0" borderId="17" xfId="55" applyFont="1" applyFill="1" applyBorder="1" applyProtection="1">
      <alignment/>
      <protection locked="0"/>
    </xf>
    <xf numFmtId="0" fontId="1" fillId="0" borderId="0" xfId="0" applyFont="1" applyAlignment="1">
      <alignment/>
    </xf>
    <xf numFmtId="0" fontId="1" fillId="0" borderId="0" xfId="55" applyFont="1" applyFill="1" applyBorder="1" applyAlignment="1">
      <alignment horizontal="left"/>
      <protection/>
    </xf>
    <xf numFmtId="0" fontId="0" fillId="0" borderId="0" xfId="0" applyFont="1" applyBorder="1" applyAlignment="1">
      <alignment/>
    </xf>
    <xf numFmtId="0" fontId="4" fillId="34" borderId="31" xfId="0" applyNumberFormat="1" applyFont="1" applyFill="1" applyBorder="1" applyAlignment="1" applyProtection="1">
      <alignment/>
      <protection locked="0"/>
    </xf>
    <xf numFmtId="0" fontId="17" fillId="0" borderId="0" xfId="0" applyFont="1" applyBorder="1" applyAlignment="1">
      <alignment/>
    </xf>
    <xf numFmtId="181" fontId="6" fillId="33" borderId="0" xfId="55" applyNumberFormat="1" applyFont="1" applyFill="1" applyBorder="1">
      <alignment/>
      <protection/>
    </xf>
    <xf numFmtId="181" fontId="6" fillId="0" borderId="0" xfId="55" applyNumberFormat="1" applyFont="1" applyFill="1" applyBorder="1">
      <alignment/>
      <protection/>
    </xf>
    <xf numFmtId="0" fontId="7" fillId="0" borderId="32" xfId="55" applyFont="1" applyFill="1" applyBorder="1" applyAlignment="1">
      <alignment wrapText="1"/>
      <protection/>
    </xf>
    <xf numFmtId="0" fontId="7" fillId="0" borderId="33" xfId="55" applyFont="1" applyFill="1" applyBorder="1">
      <alignment/>
      <protection/>
    </xf>
    <xf numFmtId="181" fontId="6" fillId="33" borderId="31" xfId="55" applyNumberFormat="1" applyFont="1" applyFill="1" applyBorder="1">
      <alignment/>
      <protection/>
    </xf>
    <xf numFmtId="181" fontId="6" fillId="33" borderId="18" xfId="55" applyNumberFormat="1" applyFont="1" applyFill="1" applyBorder="1">
      <alignment/>
      <protection/>
    </xf>
    <xf numFmtId="0" fontId="7" fillId="0" borderId="34" xfId="55" applyFont="1" applyFill="1" applyBorder="1" applyAlignment="1">
      <alignment wrapText="1"/>
      <protection/>
    </xf>
    <xf numFmtId="181" fontId="6" fillId="33" borderId="26" xfId="55" applyNumberFormat="1" applyFont="1" applyFill="1" applyBorder="1">
      <alignment/>
      <protection/>
    </xf>
    <xf numFmtId="0" fontId="7" fillId="0" borderId="0" xfId="55" applyFont="1" applyFill="1" applyBorder="1" applyAlignment="1">
      <alignment horizontal="centerContinuous"/>
      <protection/>
    </xf>
    <xf numFmtId="0" fontId="7" fillId="0" borderId="35" xfId="55" applyFont="1" applyFill="1" applyBorder="1" applyAlignment="1">
      <alignment horizontal="center"/>
      <protection/>
    </xf>
    <xf numFmtId="0" fontId="6" fillId="0" borderId="36" xfId="55" applyFont="1" applyFill="1" applyBorder="1" applyProtection="1">
      <alignment/>
      <protection locked="0"/>
    </xf>
    <xf numFmtId="0" fontId="6" fillId="34" borderId="37" xfId="55" applyFont="1" applyFill="1" applyBorder="1" applyProtection="1">
      <alignment/>
      <protection locked="0"/>
    </xf>
    <xf numFmtId="181" fontId="6" fillId="33" borderId="37" xfId="55" applyNumberFormat="1" applyFont="1" applyFill="1" applyBorder="1">
      <alignment/>
      <protection/>
    </xf>
    <xf numFmtId="181" fontId="6" fillId="33" borderId="38" xfId="55" applyNumberFormat="1" applyFont="1" applyFill="1" applyBorder="1">
      <alignment/>
      <protection/>
    </xf>
    <xf numFmtId="0" fontId="7" fillId="0" borderId="27" xfId="55" applyFont="1" applyFill="1" applyBorder="1">
      <alignment/>
      <protection/>
    </xf>
    <xf numFmtId="181" fontId="7" fillId="33" borderId="39" xfId="55" applyNumberFormat="1" applyFont="1" applyFill="1" applyBorder="1">
      <alignment/>
      <protection/>
    </xf>
    <xf numFmtId="181" fontId="7" fillId="33" borderId="27" xfId="55" applyNumberFormat="1" applyFont="1" applyFill="1" applyBorder="1">
      <alignment/>
      <protection/>
    </xf>
    <xf numFmtId="0" fontId="1" fillId="0" borderId="0" xfId="55" applyFont="1" applyFill="1" applyBorder="1" applyAlignment="1">
      <alignment horizontal="left" wrapText="1"/>
      <protection/>
    </xf>
    <xf numFmtId="0" fontId="7" fillId="0" borderId="40" xfId="55" applyFont="1" applyFill="1" applyBorder="1" applyAlignment="1">
      <alignment horizontal="centerContinuous"/>
      <protection/>
    </xf>
    <xf numFmtId="181" fontId="6" fillId="0" borderId="41" xfId="55" applyNumberFormat="1" applyFont="1" applyFill="1" applyBorder="1">
      <alignment/>
      <protection/>
    </xf>
    <xf numFmtId="181" fontId="6" fillId="0" borderId="31" xfId="55" applyNumberFormat="1" applyFont="1" applyFill="1" applyBorder="1">
      <alignment/>
      <protection/>
    </xf>
    <xf numFmtId="181" fontId="6" fillId="0" borderId="31" xfId="54" applyNumberFormat="1" applyFont="1" applyFill="1" applyBorder="1">
      <alignment/>
      <protection/>
    </xf>
    <xf numFmtId="181" fontId="6" fillId="0" borderId="42" xfId="55" applyNumberFormat="1" applyFont="1" applyFill="1" applyBorder="1">
      <alignment/>
      <protection/>
    </xf>
    <xf numFmtId="1" fontId="6" fillId="34" borderId="10" xfId="55" applyNumberFormat="1" applyFont="1" applyFill="1" applyBorder="1" applyProtection="1">
      <alignment/>
      <protection locked="0"/>
    </xf>
    <xf numFmtId="1" fontId="6" fillId="34" borderId="22" xfId="55" applyNumberFormat="1" applyFont="1" applyFill="1" applyBorder="1" applyProtection="1">
      <alignment/>
      <protection locked="0"/>
    </xf>
    <xf numFmtId="181" fontId="6" fillId="33" borderId="10" xfId="55" applyNumberFormat="1" applyFont="1" applyFill="1" applyBorder="1">
      <alignment/>
      <protection/>
    </xf>
    <xf numFmtId="0" fontId="0" fillId="0" borderId="43" xfId="0" applyBorder="1" applyAlignment="1">
      <alignment/>
    </xf>
    <xf numFmtId="181" fontId="6" fillId="33" borderId="44" xfId="55" applyNumberFormat="1" applyFont="1" applyFill="1" applyBorder="1">
      <alignment/>
      <protection/>
    </xf>
    <xf numFmtId="0" fontId="1" fillId="0" borderId="43" xfId="0" applyFont="1" applyBorder="1" applyAlignment="1">
      <alignment/>
    </xf>
    <xf numFmtId="0" fontId="1" fillId="0" borderId="26" xfId="0" applyFont="1" applyBorder="1" applyAlignment="1">
      <alignment horizontal="left"/>
    </xf>
    <xf numFmtId="0" fontId="1" fillId="0" borderId="26" xfId="0" applyFont="1" applyBorder="1" applyAlignment="1">
      <alignment horizontal="right"/>
    </xf>
    <xf numFmtId="0" fontId="1" fillId="0" borderId="43"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xf>
    <xf numFmtId="182" fontId="7" fillId="0" borderId="45" xfId="63" applyNumberFormat="1" applyFont="1" applyFill="1" applyBorder="1" applyAlignment="1">
      <alignment horizontal="center"/>
    </xf>
    <xf numFmtId="0" fontId="7" fillId="0" borderId="45" xfId="55" applyFont="1" applyFill="1" applyBorder="1" applyAlignment="1">
      <alignment horizontal="center"/>
      <protection/>
    </xf>
    <xf numFmtId="3" fontId="7" fillId="0" borderId="46" xfId="55" applyNumberFormat="1" applyFont="1" applyFill="1" applyBorder="1">
      <alignment/>
      <protection/>
    </xf>
    <xf numFmtId="0" fontId="6" fillId="0" borderId="47" xfId="55" applyFont="1" applyFill="1" applyBorder="1">
      <alignment/>
      <protection/>
    </xf>
    <xf numFmtId="0" fontId="6" fillId="0" borderId="48" xfId="55" applyFont="1" applyFill="1" applyBorder="1">
      <alignment/>
      <protection/>
    </xf>
    <xf numFmtId="0" fontId="7" fillId="0" borderId="16" xfId="55" applyFont="1" applyFill="1" applyBorder="1" applyAlignment="1">
      <alignment horizontal="centerContinuous"/>
      <protection/>
    </xf>
    <xf numFmtId="0" fontId="7" fillId="0" borderId="49" xfId="55" applyFont="1" applyFill="1" applyBorder="1" applyAlignment="1">
      <alignment horizontal="center"/>
      <protection/>
    </xf>
    <xf numFmtId="0" fontId="7" fillId="0" borderId="50" xfId="55" applyFont="1" applyFill="1" applyBorder="1" applyAlignment="1">
      <alignment horizontal="center"/>
      <protection/>
    </xf>
    <xf numFmtId="0" fontId="7" fillId="0" borderId="37" xfId="55" applyFont="1" applyFill="1" applyBorder="1" applyAlignment="1">
      <alignment horizontal="center"/>
      <protection/>
    </xf>
    <xf numFmtId="0" fontId="7" fillId="0" borderId="51" xfId="55" applyFont="1" applyFill="1" applyBorder="1" applyAlignment="1">
      <alignment horizontal="center"/>
      <protection/>
    </xf>
    <xf numFmtId="181" fontId="6" fillId="0" borderId="16" xfId="57" applyNumberFormat="1" applyFont="1" applyFill="1" applyBorder="1">
      <alignment/>
      <protection/>
    </xf>
    <xf numFmtId="181" fontId="6" fillId="0" borderId="17" xfId="57" applyNumberFormat="1" applyFont="1" applyFill="1" applyBorder="1">
      <alignment/>
      <protection/>
    </xf>
    <xf numFmtId="181" fontId="6" fillId="0" borderId="52" xfId="57" applyNumberFormat="1" applyFont="1" applyFill="1" applyBorder="1">
      <alignment/>
      <protection/>
    </xf>
    <xf numFmtId="181" fontId="6" fillId="0" borderId="53" xfId="57" applyNumberFormat="1" applyFont="1" applyFill="1" applyBorder="1">
      <alignment/>
      <protection/>
    </xf>
    <xf numFmtId="181" fontId="6" fillId="0" borderId="54" xfId="57" applyNumberFormat="1" applyFont="1" applyFill="1" applyBorder="1">
      <alignment/>
      <protection/>
    </xf>
    <xf numFmtId="0" fontId="0" fillId="0" borderId="55" xfId="0" applyBorder="1" applyAlignment="1">
      <alignment/>
    </xf>
    <xf numFmtId="0" fontId="0" fillId="0" borderId="56" xfId="0" applyBorder="1" applyAlignment="1">
      <alignment/>
    </xf>
    <xf numFmtId="0" fontId="0" fillId="0" borderId="16" xfId="0" applyBorder="1" applyAlignment="1">
      <alignment/>
    </xf>
    <xf numFmtId="0" fontId="0" fillId="0" borderId="41" xfId="0" applyBorder="1" applyAlignment="1">
      <alignment/>
    </xf>
    <xf numFmtId="0" fontId="0" fillId="0" borderId="17" xfId="0" applyBorder="1" applyAlignment="1">
      <alignment/>
    </xf>
    <xf numFmtId="0" fontId="0" fillId="0" borderId="57" xfId="0" applyBorder="1" applyAlignment="1">
      <alignment/>
    </xf>
    <xf numFmtId="0" fontId="7" fillId="0" borderId="13" xfId="55" applyFont="1" applyFill="1" applyBorder="1" applyAlignment="1">
      <alignment wrapText="1"/>
      <protection/>
    </xf>
    <xf numFmtId="182" fontId="7" fillId="0" borderId="11" xfId="63" applyNumberFormat="1" applyFont="1" applyFill="1" applyBorder="1" applyAlignment="1">
      <alignment horizontal="center"/>
    </xf>
    <xf numFmtId="0" fontId="7" fillId="0" borderId="58" xfId="55" applyFont="1" applyFill="1" applyBorder="1" applyAlignment="1">
      <alignment wrapText="1"/>
      <protection/>
    </xf>
    <xf numFmtId="0" fontId="7" fillId="0" borderId="59" xfId="55" applyFont="1" applyFill="1" applyBorder="1">
      <alignment/>
      <protection/>
    </xf>
    <xf numFmtId="181" fontId="6" fillId="33" borderId="60" xfId="55" applyNumberFormat="1" applyFont="1" applyFill="1" applyBorder="1">
      <alignment/>
      <protection/>
    </xf>
    <xf numFmtId="181" fontId="6" fillId="33" borderId="61" xfId="55" applyNumberFormat="1" applyFont="1" applyFill="1" applyBorder="1">
      <alignment/>
      <protection/>
    </xf>
    <xf numFmtId="0" fontId="1" fillId="0" borderId="0" xfId="0" applyFont="1" applyBorder="1" applyAlignment="1">
      <alignment horizontal="left"/>
    </xf>
    <xf numFmtId="181" fontId="6" fillId="33" borderId="62" xfId="55" applyNumberFormat="1" applyFont="1" applyFill="1" applyBorder="1">
      <alignment/>
      <protection/>
    </xf>
    <xf numFmtId="181" fontId="6" fillId="33" borderId="63" xfId="55" applyNumberFormat="1" applyFont="1" applyFill="1" applyBorder="1">
      <alignment/>
      <protection/>
    </xf>
    <xf numFmtId="181" fontId="7" fillId="33" borderId="64" xfId="55" applyNumberFormat="1" applyFont="1" applyFill="1" applyBorder="1">
      <alignment/>
      <protection/>
    </xf>
    <xf numFmtId="181" fontId="7" fillId="33" borderId="65" xfId="55" applyNumberFormat="1" applyFont="1" applyFill="1" applyBorder="1">
      <alignment/>
      <protection/>
    </xf>
    <xf numFmtId="0" fontId="7" fillId="0" borderId="33" xfId="55" applyFont="1" applyFill="1" applyBorder="1" applyAlignment="1">
      <alignment horizontal="center"/>
      <protection/>
    </xf>
    <xf numFmtId="0" fontId="7" fillId="0" borderId="66" xfId="55" applyFont="1" applyFill="1" applyBorder="1" applyAlignment="1">
      <alignment horizontal="right"/>
      <protection/>
    </xf>
    <xf numFmtId="0" fontId="7" fillId="0" borderId="67" xfId="55" applyFont="1" applyFill="1" applyBorder="1">
      <alignment/>
      <protection/>
    </xf>
    <xf numFmtId="0" fontId="7" fillId="0" borderId="68" xfId="55" applyFont="1" applyFill="1" applyBorder="1" applyAlignment="1">
      <alignment horizontal="center"/>
      <protection/>
    </xf>
    <xf numFmtId="0" fontId="7" fillId="0" borderId="67" xfId="55" applyFont="1" applyFill="1" applyBorder="1" applyAlignment="1">
      <alignment horizontal="center"/>
      <protection/>
    </xf>
    <xf numFmtId="0" fontId="7" fillId="0" borderId="68" xfId="55" applyFont="1" applyFill="1" applyBorder="1">
      <alignment/>
      <protection/>
    </xf>
    <xf numFmtId="182" fontId="7" fillId="0" borderId="69" xfId="63" applyNumberFormat="1" applyFont="1" applyFill="1" applyBorder="1" applyAlignment="1">
      <alignment horizontal="center"/>
    </xf>
    <xf numFmtId="182" fontId="7" fillId="0" borderId="68" xfId="63" applyNumberFormat="1" applyFont="1" applyFill="1" applyBorder="1" applyAlignment="1">
      <alignment horizontal="center"/>
    </xf>
    <xf numFmtId="0" fontId="7" fillId="0" borderId="69" xfId="55" applyFont="1" applyFill="1" applyBorder="1" applyAlignment="1">
      <alignment horizontal="center"/>
      <protection/>
    </xf>
    <xf numFmtId="0" fontId="7" fillId="0" borderId="70" xfId="55" applyFont="1" applyFill="1" applyBorder="1">
      <alignment/>
      <protection/>
    </xf>
    <xf numFmtId="182" fontId="7" fillId="0" borderId="71" xfId="63" applyNumberFormat="1" applyFont="1" applyFill="1" applyBorder="1" applyAlignment="1">
      <alignment horizontal="center"/>
    </xf>
    <xf numFmtId="0" fontId="7" fillId="34" borderId="72" xfId="55" applyFont="1" applyFill="1" applyBorder="1" applyProtection="1">
      <alignment/>
      <protection locked="0"/>
    </xf>
    <xf numFmtId="0" fontId="4" fillId="34" borderId="30" xfId="0" applyNumberFormat="1" applyFont="1" applyFill="1" applyBorder="1" applyAlignment="1" applyProtection="1">
      <alignment/>
      <protection locked="0"/>
    </xf>
    <xf numFmtId="1" fontId="6" fillId="34" borderId="73" xfId="55" applyNumberFormat="1" applyFont="1" applyFill="1" applyBorder="1" applyProtection="1">
      <alignment/>
      <protection locked="0"/>
    </xf>
    <xf numFmtId="9" fontId="6" fillId="34" borderId="73" xfId="55" applyNumberFormat="1" applyFont="1" applyFill="1" applyBorder="1" applyProtection="1">
      <alignment/>
      <protection locked="0"/>
    </xf>
    <xf numFmtId="3" fontId="6" fillId="34" borderId="73" xfId="55" applyNumberFormat="1" applyFont="1" applyFill="1" applyBorder="1" applyProtection="1">
      <alignment/>
      <protection locked="0"/>
    </xf>
    <xf numFmtId="181" fontId="6" fillId="33" borderId="30" xfId="55" applyNumberFormat="1" applyFont="1" applyFill="1" applyBorder="1">
      <alignment/>
      <protection/>
    </xf>
    <xf numFmtId="181" fontId="6" fillId="33" borderId="74" xfId="55" applyNumberFormat="1" applyFont="1" applyFill="1" applyBorder="1">
      <alignment/>
      <protection/>
    </xf>
    <xf numFmtId="181" fontId="6" fillId="33" borderId="73" xfId="55" applyNumberFormat="1" applyFont="1" applyFill="1" applyBorder="1">
      <alignment/>
      <protection/>
    </xf>
    <xf numFmtId="181" fontId="6" fillId="33" borderId="75" xfId="55" applyNumberFormat="1" applyFont="1" applyFill="1" applyBorder="1">
      <alignment/>
      <protection/>
    </xf>
    <xf numFmtId="181" fontId="6" fillId="33" borderId="76" xfId="55" applyNumberFormat="1" applyFont="1" applyFill="1" applyBorder="1">
      <alignment/>
      <protection/>
    </xf>
    <xf numFmtId="0" fontId="7" fillId="0" borderId="72" xfId="55" applyFont="1" applyFill="1" applyBorder="1" applyProtection="1">
      <alignment/>
      <protection locked="0"/>
    </xf>
    <xf numFmtId="0" fontId="6" fillId="34" borderId="73" xfId="55" applyFont="1" applyFill="1" applyBorder="1" applyProtection="1">
      <alignment/>
      <protection locked="0"/>
    </xf>
    <xf numFmtId="0" fontId="0" fillId="0" borderId="74" xfId="0" applyBorder="1" applyAlignment="1">
      <alignment/>
    </xf>
    <xf numFmtId="0" fontId="7" fillId="34" borderId="19" xfId="55" applyFont="1" applyFill="1" applyBorder="1" applyProtection="1">
      <alignment/>
      <protection locked="0"/>
    </xf>
    <xf numFmtId="181" fontId="6" fillId="33" borderId="77" xfId="55" applyNumberFormat="1" applyFont="1" applyFill="1" applyBorder="1">
      <alignment/>
      <protection/>
    </xf>
    <xf numFmtId="1" fontId="4" fillId="34" borderId="31" xfId="0" applyNumberFormat="1" applyFont="1" applyFill="1" applyBorder="1" applyAlignment="1" applyProtection="1">
      <alignment/>
      <protection locked="0"/>
    </xf>
    <xf numFmtId="1" fontId="4" fillId="34" borderId="10" xfId="55" applyNumberFormat="1" applyFont="1" applyFill="1" applyBorder="1" applyProtection="1">
      <alignment/>
      <protection locked="0"/>
    </xf>
    <xf numFmtId="0" fontId="17" fillId="0" borderId="0" xfId="0" applyFont="1" applyAlignment="1">
      <alignment/>
    </xf>
    <xf numFmtId="0" fontId="18" fillId="0" borderId="78" xfId="0" applyFont="1" applyBorder="1" applyAlignment="1">
      <alignment wrapText="1"/>
    </xf>
    <xf numFmtId="0" fontId="18" fillId="0" borderId="79" xfId="0" applyFont="1" applyBorder="1" applyAlignment="1">
      <alignment wrapText="1"/>
    </xf>
    <xf numFmtId="0" fontId="18" fillId="0" borderId="80" xfId="0" applyFont="1" applyBorder="1" applyAlignment="1">
      <alignment wrapText="1"/>
    </xf>
    <xf numFmtId="0" fontId="6" fillId="0" borderId="0" xfId="0" applyFont="1" applyAlignment="1">
      <alignment/>
    </xf>
    <xf numFmtId="0" fontId="14" fillId="0" borderId="0" xfId="55" applyFont="1" applyFill="1" applyAlignment="1" quotePrefix="1">
      <alignment horizontal="left"/>
      <protection/>
    </xf>
    <xf numFmtId="180" fontId="4" fillId="0" borderId="0" xfId="56" applyNumberFormat="1">
      <alignment/>
      <protection/>
    </xf>
    <xf numFmtId="10" fontId="7" fillId="0" borderId="33" xfId="63" applyNumberFormat="1" applyFont="1" applyFill="1" applyBorder="1" applyAlignment="1">
      <alignment horizontal="center"/>
    </xf>
    <xf numFmtId="3" fontId="20" fillId="0" borderId="0" xfId="0" applyNumberFormat="1" applyFont="1" applyBorder="1" applyAlignment="1">
      <alignment/>
    </xf>
    <xf numFmtId="3" fontId="6" fillId="0" borderId="23" xfId="55" applyNumberFormat="1" applyFont="1" applyFill="1" applyBorder="1" applyAlignment="1">
      <alignment horizontal="left"/>
      <protection/>
    </xf>
    <xf numFmtId="184" fontId="6" fillId="0" borderId="0" xfId="55" applyNumberFormat="1" applyFont="1" applyFill="1">
      <alignment/>
      <protection/>
    </xf>
    <xf numFmtId="0" fontId="4" fillId="0" borderId="0" xfId="56" applyFont="1">
      <alignment/>
      <protection/>
    </xf>
    <xf numFmtId="0" fontId="7" fillId="0" borderId="0" xfId="56" applyFont="1" applyAlignment="1" quotePrefix="1">
      <alignment horizontal="left"/>
      <protection/>
    </xf>
    <xf numFmtId="182" fontId="6" fillId="0" borderId="0" xfId="63" applyNumberFormat="1" applyFont="1" applyFill="1" applyAlignment="1">
      <alignment/>
    </xf>
    <xf numFmtId="40" fontId="0" fillId="0" borderId="0" xfId="45" applyFont="1" applyAlignment="1">
      <alignment/>
    </xf>
    <xf numFmtId="10" fontId="0" fillId="0" borderId="0" xfId="0" applyNumberFormat="1" applyAlignment="1">
      <alignment/>
    </xf>
    <xf numFmtId="0" fontId="0" fillId="0" borderId="81" xfId="0" applyBorder="1" applyAlignment="1">
      <alignment/>
    </xf>
    <xf numFmtId="40" fontId="0" fillId="0" borderId="81" xfId="45" applyFont="1" applyBorder="1" applyAlignment="1">
      <alignment/>
    </xf>
    <xf numFmtId="10" fontId="0" fillId="0" borderId="0" xfId="63" applyNumberFormat="1" applyFont="1" applyAlignment="1">
      <alignment/>
    </xf>
    <xf numFmtId="0" fontId="0" fillId="35" borderId="0" xfId="0" applyFill="1" applyAlignment="1" applyProtection="1">
      <alignment/>
      <protection locked="0"/>
    </xf>
    <xf numFmtId="38" fontId="15" fillId="0" borderId="30" xfId="45" applyNumberFormat="1" applyFont="1" applyBorder="1" applyAlignment="1">
      <alignment/>
    </xf>
    <xf numFmtId="38" fontId="15" fillId="0" borderId="82" xfId="45" applyNumberFormat="1" applyFont="1" applyBorder="1" applyAlignment="1">
      <alignment/>
    </xf>
    <xf numFmtId="38" fontId="15" fillId="0" borderId="29" xfId="45" applyNumberFormat="1" applyFont="1" applyBorder="1" applyAlignment="1">
      <alignment/>
    </xf>
    <xf numFmtId="38" fontId="15" fillId="0" borderId="0" xfId="45" applyNumberFormat="1" applyFont="1" applyBorder="1" applyAlignment="1">
      <alignment/>
    </xf>
    <xf numFmtId="0" fontId="16" fillId="0" borderId="83" xfId="0" applyFont="1" applyBorder="1" applyAlignment="1">
      <alignment wrapText="1"/>
    </xf>
    <xf numFmtId="0" fontId="16" fillId="0" borderId="80" xfId="0" applyFont="1" applyBorder="1" applyAlignment="1">
      <alignment/>
    </xf>
    <xf numFmtId="0" fontId="16" fillId="0" borderId="84" xfId="0" applyFont="1" applyBorder="1" applyAlignment="1">
      <alignment/>
    </xf>
    <xf numFmtId="0" fontId="16" fillId="0" borderId="85" xfId="0" applyFont="1" applyBorder="1" applyAlignment="1">
      <alignment/>
    </xf>
    <xf numFmtId="0" fontId="16" fillId="0" borderId="86" xfId="0" applyFont="1" applyBorder="1" applyAlignment="1">
      <alignment wrapText="1"/>
    </xf>
    <xf numFmtId="38" fontId="15" fillId="0" borderId="74" xfId="45" applyNumberFormat="1" applyFont="1" applyBorder="1" applyAlignment="1">
      <alignment/>
    </xf>
    <xf numFmtId="38" fontId="15" fillId="0" borderId="19" xfId="45" applyNumberFormat="1" applyFont="1" applyBorder="1" applyAlignment="1">
      <alignment/>
    </xf>
    <xf numFmtId="38" fontId="15" fillId="0" borderId="86" xfId="45" applyNumberFormat="1" applyFont="1" applyBorder="1" applyAlignment="1">
      <alignment/>
    </xf>
    <xf numFmtId="3" fontId="21" fillId="0" borderId="0" xfId="0" applyNumberFormat="1" applyFont="1" applyBorder="1" applyAlignment="1">
      <alignment/>
    </xf>
    <xf numFmtId="3" fontId="6" fillId="0" borderId="0" xfId="56" applyNumberFormat="1" applyFont="1" applyBorder="1">
      <alignment/>
      <protection/>
    </xf>
    <xf numFmtId="0" fontId="47" fillId="0" borderId="0" xfId="42" applyAlignment="1">
      <alignment/>
    </xf>
    <xf numFmtId="49" fontId="7" fillId="0" borderId="0" xfId="56" applyNumberFormat="1" applyFont="1" applyAlignment="1">
      <alignment horizontal="right"/>
      <protection/>
    </xf>
    <xf numFmtId="0" fontId="0" fillId="0" borderId="0" xfId="55" applyFont="1" applyFill="1" applyBorder="1" applyAlignment="1">
      <alignment horizontal="left"/>
      <protection/>
    </xf>
    <xf numFmtId="3" fontId="6" fillId="0" borderId="0" xfId="55" applyNumberFormat="1" applyFont="1" applyFill="1" applyBorder="1" applyAlignment="1">
      <alignment horizontal="left"/>
      <protection/>
    </xf>
    <xf numFmtId="0" fontId="0" fillId="0" borderId="0" xfId="0" applyFont="1" applyBorder="1" applyAlignment="1">
      <alignment/>
    </xf>
    <xf numFmtId="3" fontId="40" fillId="0" borderId="0" xfId="51" applyNumberFormat="1">
      <alignment/>
      <protection/>
    </xf>
    <xf numFmtId="181" fontId="6" fillId="34" borderId="44" xfId="55" applyNumberFormat="1" applyFont="1" applyFill="1" applyBorder="1" applyAlignment="1" applyProtection="1">
      <alignment horizontal="right"/>
      <protection locked="0"/>
    </xf>
    <xf numFmtId="181" fontId="6" fillId="34" borderId="87" xfId="55" applyNumberFormat="1" applyFont="1" applyFill="1" applyBorder="1" applyAlignment="1" applyProtection="1">
      <alignment horizontal="right"/>
      <protection locked="0"/>
    </xf>
    <xf numFmtId="181" fontId="6" fillId="34" borderId="88" xfId="55" applyNumberFormat="1" applyFont="1" applyFill="1" applyBorder="1" applyAlignment="1" applyProtection="1">
      <alignment horizontal="right"/>
      <protection locked="0"/>
    </xf>
    <xf numFmtId="181" fontId="6" fillId="34" borderId="89" xfId="55" applyNumberFormat="1" applyFont="1" applyFill="1" applyBorder="1" applyAlignment="1" applyProtection="1">
      <alignment horizontal="right"/>
      <protection locked="0"/>
    </xf>
    <xf numFmtId="181" fontId="6" fillId="34" borderId="73" xfId="55" applyNumberFormat="1" applyFont="1" applyFill="1" applyBorder="1" applyAlignment="1" applyProtection="1">
      <alignment horizontal="right"/>
      <protection locked="0"/>
    </xf>
    <xf numFmtId="181" fontId="6" fillId="34" borderId="90" xfId="55" applyNumberFormat="1" applyFont="1" applyFill="1" applyBorder="1" applyAlignment="1" applyProtection="1">
      <alignment horizontal="right"/>
      <protection locked="0"/>
    </xf>
    <xf numFmtId="181" fontId="6" fillId="34" borderId="10" xfId="55" applyNumberFormat="1" applyFont="1" applyFill="1" applyBorder="1" applyAlignment="1" applyProtection="1">
      <alignment horizontal="right"/>
      <protection locked="0"/>
    </xf>
    <xf numFmtId="181" fontId="6" fillId="34" borderId="91" xfId="55" applyNumberFormat="1" applyFont="1" applyFill="1" applyBorder="1" applyAlignment="1" applyProtection="1">
      <alignment horizontal="right"/>
      <protection locked="0"/>
    </xf>
    <xf numFmtId="181" fontId="6" fillId="34" borderId="22" xfId="55" applyNumberFormat="1" applyFont="1" applyFill="1" applyBorder="1" applyAlignment="1" applyProtection="1">
      <alignment horizontal="right"/>
      <protection locked="0"/>
    </xf>
    <xf numFmtId="181" fontId="6" fillId="34" borderId="92" xfId="55" applyNumberFormat="1" applyFont="1" applyFill="1" applyBorder="1" applyAlignment="1" applyProtection="1">
      <alignment horizontal="right"/>
      <protection locked="0"/>
    </xf>
    <xf numFmtId="0" fontId="7" fillId="0" borderId="32" xfId="55" applyFont="1" applyFill="1" applyBorder="1" applyAlignment="1">
      <alignment horizontal="center" wrapText="1"/>
      <protection/>
    </xf>
    <xf numFmtId="0" fontId="7" fillId="0" borderId="33" xfId="55" applyFont="1" applyFill="1" applyBorder="1" applyAlignment="1">
      <alignment horizontal="center" wrapText="1"/>
      <protection/>
    </xf>
    <xf numFmtId="181" fontId="6" fillId="34" borderId="10" xfId="55" applyNumberFormat="1" applyFont="1" applyFill="1" applyBorder="1" applyAlignment="1" applyProtection="1">
      <alignment horizontal="center"/>
      <protection locked="0"/>
    </xf>
    <xf numFmtId="181" fontId="6" fillId="34" borderId="91" xfId="55" applyNumberFormat="1" applyFont="1" applyFill="1" applyBorder="1" applyAlignment="1" applyProtection="1">
      <alignment horizontal="center"/>
      <protection locked="0"/>
    </xf>
    <xf numFmtId="0" fontId="1" fillId="0" borderId="26" xfId="0" applyFont="1" applyBorder="1" applyAlignment="1">
      <alignment horizontal="center"/>
    </xf>
  </cellXfs>
  <cellStyles count="63">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Comma0 - Modelo1" xfId="35"/>
    <cellStyle name="Comma0 - Style1" xfId="36"/>
    <cellStyle name="Comma1 - Modelo2" xfId="37"/>
    <cellStyle name="Comma1 - Style2" xfId="38"/>
    <cellStyle name="Dårlig" xfId="39"/>
    <cellStyle name="Forklarende tekst" xfId="40"/>
    <cellStyle name="God" xfId="41"/>
    <cellStyle name="Hyperlink" xfId="42"/>
    <cellStyle name="Inndata" xfId="43"/>
    <cellStyle name="Koblet celle" xfId="44"/>
    <cellStyle name="Comma" xfId="45"/>
    <cellStyle name="Komma 2" xfId="46"/>
    <cellStyle name="Komma 3" xfId="47"/>
    <cellStyle name="Kontrollcelle" xfId="48"/>
    <cellStyle name="Merknad" xfId="49"/>
    <cellStyle name="Normal 2" xfId="50"/>
    <cellStyle name="Normal 2 2" xfId="51"/>
    <cellStyle name="Normal 3" xfId="52"/>
    <cellStyle name="Normal 3 2" xfId="53"/>
    <cellStyle name="Normal_AVIS-B96.XLS" xfId="54"/>
    <cellStyle name="Normal_INFO-B96.XLS" xfId="55"/>
    <cellStyle name="Normal_LTR-95.TAB" xfId="56"/>
    <cellStyle name="Normal_SE-B96.XLS" xfId="57"/>
    <cellStyle name="Nøytral" xfId="58"/>
    <cellStyle name="Overskrift 1" xfId="59"/>
    <cellStyle name="Overskrift 2" xfId="60"/>
    <cellStyle name="Overskrift 3" xfId="61"/>
    <cellStyle name="Overskrift 4" xfId="62"/>
    <cellStyle name="Percent" xfId="63"/>
    <cellStyle name="Tittel" xfId="64"/>
    <cellStyle name="Totalt" xfId="65"/>
    <cellStyle name="Comma [0]" xfId="66"/>
    <cellStyle name="Utdata" xfId="67"/>
    <cellStyle name="Uthevingsfarge1" xfId="68"/>
    <cellStyle name="Uthevingsfarge2" xfId="69"/>
    <cellStyle name="Uthevingsfarge3" xfId="70"/>
    <cellStyle name="Uthevingsfarge4" xfId="71"/>
    <cellStyle name="Uthevingsfarge5" xfId="72"/>
    <cellStyle name="Uthevingsfarge6" xfId="73"/>
    <cellStyle name="Currency" xfId="74"/>
    <cellStyle name="Currency [0]" xfId="75"/>
    <cellStyle name="Varsel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regjeringen.no/no/tema/arbeidsliv/Statlig-arbeidsgiverpolitikk/lonn-og-tariff-i-staten/lonnstabellen/id438643/"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6"/>
  <sheetViews>
    <sheetView tabSelected="1" zoomScale="75" zoomScaleNormal="75" zoomScalePageLayoutView="0" workbookViewId="0" topLeftCell="A1">
      <selection activeCell="D6" sqref="D6"/>
    </sheetView>
  </sheetViews>
  <sheetFormatPr defaultColWidth="9.00390625" defaultRowHeight="15.75"/>
  <sheetData>
    <row r="1" ht="15.75">
      <c r="A1" s="69" t="s">
        <v>73</v>
      </c>
    </row>
    <row r="2" ht="15.75">
      <c r="A2" s="69"/>
    </row>
    <row r="3" ht="15.75">
      <c r="A3" t="s">
        <v>32</v>
      </c>
    </row>
    <row r="5" ht="15.75">
      <c r="A5" t="s">
        <v>41</v>
      </c>
    </row>
    <row r="6" ht="15.75">
      <c r="A6" t="s">
        <v>101</v>
      </c>
    </row>
    <row r="8" ht="15.75">
      <c r="A8" t="s">
        <v>44</v>
      </c>
    </row>
    <row r="9" spans="2:5" ht="15.75">
      <c r="B9" s="204" t="s">
        <v>115</v>
      </c>
      <c r="C9" s="70"/>
      <c r="D9" s="70"/>
      <c r="E9" s="50"/>
    </row>
    <row r="10" ht="15.75">
      <c r="B10" s="206" t="s">
        <v>116</v>
      </c>
    </row>
    <row r="11" ht="15.75">
      <c r="B11" s="206" t="s">
        <v>119</v>
      </c>
    </row>
    <row r="12" ht="15.75">
      <c r="B12" s="206" t="s">
        <v>117</v>
      </c>
    </row>
    <row r="13" ht="15.75">
      <c r="B13" s="73" t="s">
        <v>118</v>
      </c>
    </row>
    <row r="14" spans="1:2" ht="15.75">
      <c r="A14" s="168" t="s">
        <v>81</v>
      </c>
      <c r="B14" s="71"/>
    </row>
    <row r="15" ht="15.75">
      <c r="A15" t="s">
        <v>35</v>
      </c>
    </row>
    <row r="16" ht="15.75">
      <c r="A16" t="s">
        <v>33</v>
      </c>
    </row>
    <row r="17" ht="15.75">
      <c r="A17" t="s">
        <v>34</v>
      </c>
    </row>
    <row r="18" ht="15.75">
      <c r="A18" t="s">
        <v>36</v>
      </c>
    </row>
    <row r="19" ht="15.75">
      <c r="A19" t="s">
        <v>37</v>
      </c>
    </row>
    <row r="20" ht="15.75">
      <c r="A20" t="s">
        <v>38</v>
      </c>
    </row>
    <row r="21" ht="15.75">
      <c r="A21" t="s">
        <v>102</v>
      </c>
    </row>
    <row r="22" ht="15.75">
      <c r="A22" t="s">
        <v>48</v>
      </c>
    </row>
    <row r="23" ht="15.75">
      <c r="A23" t="s">
        <v>49</v>
      </c>
    </row>
    <row r="25" ht="15.75">
      <c r="A25" t="s">
        <v>39</v>
      </c>
    </row>
    <row r="26" ht="15.75">
      <c r="A26" t="s">
        <v>33</v>
      </c>
    </row>
    <row r="27" ht="15.75">
      <c r="A27" t="s">
        <v>40</v>
      </c>
    </row>
    <row r="28" ht="15.75">
      <c r="A28" t="s">
        <v>45</v>
      </c>
    </row>
    <row r="29" ht="15.75">
      <c r="B29" t="s">
        <v>46</v>
      </c>
    </row>
    <row r="30" ht="15.75">
      <c r="B30" t="s">
        <v>67</v>
      </c>
    </row>
    <row r="32" ht="15.75">
      <c r="A32" t="s">
        <v>42</v>
      </c>
    </row>
    <row r="34" ht="15.75">
      <c r="A34" t="s">
        <v>43</v>
      </c>
    </row>
    <row r="35" ht="15.75">
      <c r="A35" t="s">
        <v>47</v>
      </c>
    </row>
    <row r="36" ht="15.75">
      <c r="A36" t="s">
        <v>50</v>
      </c>
    </row>
  </sheetData>
  <sheetProtection sheet="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Ark19111111111119">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1.xml><?xml version="1.0" encoding="utf-8"?>
<worksheet xmlns="http://schemas.openxmlformats.org/spreadsheetml/2006/main" xmlns:r="http://schemas.openxmlformats.org/officeDocument/2006/relationships">
  <sheetPr codeName="Ark19111111111120">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2.xml><?xml version="1.0" encoding="utf-8"?>
<worksheet xmlns="http://schemas.openxmlformats.org/spreadsheetml/2006/main" xmlns:r="http://schemas.openxmlformats.org/officeDocument/2006/relationships">
  <sheetPr codeName="Ark19111111111121">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3.xml><?xml version="1.0" encoding="utf-8"?>
<worksheet xmlns="http://schemas.openxmlformats.org/spreadsheetml/2006/main" xmlns:r="http://schemas.openxmlformats.org/officeDocument/2006/relationships">
  <sheetPr codeName="Ark19111111111122">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14.xml><?xml version="1.0" encoding="utf-8"?>
<worksheet xmlns="http://schemas.openxmlformats.org/spreadsheetml/2006/main" xmlns:r="http://schemas.openxmlformats.org/officeDocument/2006/relationships">
  <sheetPr codeName="Ark27"/>
  <dimension ref="A1:H107"/>
  <sheetViews>
    <sheetView zoomScalePageLayoutView="0" workbookViewId="0" topLeftCell="A1">
      <selection activeCell="B5" sqref="B5"/>
    </sheetView>
  </sheetViews>
  <sheetFormatPr defaultColWidth="9.00390625" defaultRowHeight="15.75"/>
  <sheetData>
    <row r="1" spans="1:4" s="5" customFormat="1" ht="18.75">
      <c r="A1" s="2" t="s">
        <v>5</v>
      </c>
      <c r="B1" s="3"/>
      <c r="C1" s="3"/>
      <c r="D1" s="4"/>
    </row>
    <row r="2" spans="1:6" s="5" customFormat="1" ht="15.75">
      <c r="A2" s="6"/>
      <c r="B2" s="203" t="s">
        <v>120</v>
      </c>
      <c r="C2" s="3"/>
      <c r="D2" s="4" t="s">
        <v>100</v>
      </c>
      <c r="F2" s="202" t="s">
        <v>99</v>
      </c>
    </row>
    <row r="3" spans="2:4" s="5" customFormat="1" ht="12.75">
      <c r="B3" s="3"/>
      <c r="C3" s="3"/>
      <c r="D3" s="4"/>
    </row>
    <row r="4" spans="1:4" s="5" customFormat="1" ht="12.75">
      <c r="A4" s="7"/>
      <c r="B4" s="8" t="s">
        <v>122</v>
      </c>
      <c r="C4" s="8"/>
      <c r="D4" s="4"/>
    </row>
    <row r="5" spans="1:4" s="5" customFormat="1" ht="12.75">
      <c r="A5" s="9" t="s">
        <v>6</v>
      </c>
      <c r="B5" s="10" t="s">
        <v>77</v>
      </c>
      <c r="C5" s="11" t="s">
        <v>83</v>
      </c>
      <c r="D5" s="180" t="s">
        <v>121</v>
      </c>
    </row>
    <row r="6" spans="1:8" s="5" customFormat="1" ht="12.75">
      <c r="A6" s="201">
        <v>1</v>
      </c>
      <c r="B6" s="200">
        <v>0</v>
      </c>
      <c r="C6" s="12"/>
      <c r="D6" s="180" t="s">
        <v>96</v>
      </c>
      <c r="H6" s="174"/>
    </row>
    <row r="7" spans="1:8" s="5" customFormat="1" ht="12.75">
      <c r="A7" s="201">
        <v>2</v>
      </c>
      <c r="B7" s="200">
        <v>0</v>
      </c>
      <c r="C7" s="12"/>
      <c r="D7" s="176"/>
      <c r="H7" s="174"/>
    </row>
    <row r="8" spans="1:8" s="5" customFormat="1" ht="12.75">
      <c r="A8" s="201">
        <v>3</v>
      </c>
      <c r="B8" s="200">
        <v>0</v>
      </c>
      <c r="C8" s="12"/>
      <c r="D8" s="176"/>
      <c r="H8" s="174"/>
    </row>
    <row r="9" spans="1:8" s="5" customFormat="1" ht="12.75">
      <c r="A9" s="201">
        <v>4</v>
      </c>
      <c r="B9" s="200">
        <v>0</v>
      </c>
      <c r="C9" s="12"/>
      <c r="D9" s="176"/>
      <c r="H9" s="174"/>
    </row>
    <row r="10" spans="1:8" s="5" customFormat="1" ht="12.75">
      <c r="A10" s="201">
        <v>5</v>
      </c>
      <c r="B10" s="200">
        <v>0</v>
      </c>
      <c r="C10" s="12"/>
      <c r="D10" s="176"/>
      <c r="H10" s="174"/>
    </row>
    <row r="11" spans="1:8" s="5" customFormat="1" ht="12.75">
      <c r="A11" s="201">
        <v>6</v>
      </c>
      <c r="B11" s="200">
        <v>0</v>
      </c>
      <c r="C11" s="12"/>
      <c r="D11" s="176"/>
      <c r="H11" s="174"/>
    </row>
    <row r="12" spans="1:8" s="5" customFormat="1" ht="12.75">
      <c r="A12" s="201">
        <v>7</v>
      </c>
      <c r="B12" s="200">
        <v>0</v>
      </c>
      <c r="C12" s="12"/>
      <c r="D12" s="176"/>
      <c r="H12" s="174"/>
    </row>
    <row r="13" spans="1:8" s="5" customFormat="1" ht="12.75">
      <c r="A13" s="201">
        <v>8</v>
      </c>
      <c r="B13" s="200">
        <v>0</v>
      </c>
      <c r="C13" s="12"/>
      <c r="D13" s="176"/>
      <c r="H13" s="174"/>
    </row>
    <row r="14" spans="1:8" s="5" customFormat="1" ht="12.75">
      <c r="A14" s="201">
        <v>9</v>
      </c>
      <c r="B14" s="200">
        <v>0</v>
      </c>
      <c r="C14" s="12"/>
      <c r="D14" s="176"/>
      <c r="H14" s="174"/>
    </row>
    <row r="15" spans="1:8" s="5" customFormat="1" ht="12.75">
      <c r="A15" s="201">
        <v>10</v>
      </c>
      <c r="B15" s="200">
        <v>0</v>
      </c>
      <c r="C15" s="12"/>
      <c r="D15" s="176"/>
      <c r="H15" s="174"/>
    </row>
    <row r="16" spans="1:8" s="5" customFormat="1" ht="12.75">
      <c r="A16" s="201">
        <v>11</v>
      </c>
      <c r="B16" s="200">
        <v>0</v>
      </c>
      <c r="C16" s="12"/>
      <c r="D16" s="176"/>
      <c r="H16" s="174"/>
    </row>
    <row r="17" spans="1:8" s="5" customFormat="1" ht="12.75">
      <c r="A17" s="201">
        <v>12</v>
      </c>
      <c r="B17" s="200">
        <v>0</v>
      </c>
      <c r="C17" s="12"/>
      <c r="D17" s="176"/>
      <c r="H17" s="174"/>
    </row>
    <row r="18" spans="1:8" s="5" customFormat="1" ht="12.75">
      <c r="A18" s="201">
        <v>13</v>
      </c>
      <c r="B18" s="200">
        <v>0</v>
      </c>
      <c r="C18" s="12"/>
      <c r="D18" s="176"/>
      <c r="H18" s="174"/>
    </row>
    <row r="19" spans="1:8" s="5" customFormat="1" ht="12.75">
      <c r="A19" s="201">
        <v>14</v>
      </c>
      <c r="B19" s="200">
        <v>0</v>
      </c>
      <c r="C19" s="12"/>
      <c r="D19" s="176"/>
      <c r="H19" s="174"/>
    </row>
    <row r="20" spans="1:8" s="5" customFormat="1" ht="12.75">
      <c r="A20" s="201">
        <v>15</v>
      </c>
      <c r="B20" s="200">
        <v>0</v>
      </c>
      <c r="C20" s="12"/>
      <c r="D20" s="176"/>
      <c r="H20" s="174"/>
    </row>
    <row r="21" spans="1:8" s="5" customFormat="1" ht="12.75">
      <c r="A21" s="201">
        <v>16</v>
      </c>
      <c r="B21" s="200">
        <v>0</v>
      </c>
      <c r="C21" s="12"/>
      <c r="D21" s="176"/>
      <c r="H21" s="174"/>
    </row>
    <row r="22" spans="1:8" s="5" customFormat="1" ht="12.75">
      <c r="A22" s="201">
        <v>17</v>
      </c>
      <c r="B22" s="200">
        <v>0</v>
      </c>
      <c r="C22" s="12"/>
      <c r="D22" s="176"/>
      <c r="H22" s="174"/>
    </row>
    <row r="23" spans="1:8" s="5" customFormat="1" ht="12.75">
      <c r="A23" s="201">
        <v>18</v>
      </c>
      <c r="B23" s="200">
        <v>0</v>
      </c>
      <c r="C23" s="12"/>
      <c r="D23" s="176"/>
      <c r="H23" s="174"/>
    </row>
    <row r="24" spans="1:8" s="5" customFormat="1" ht="15">
      <c r="A24" s="201">
        <v>19</v>
      </c>
      <c r="B24" s="207">
        <v>350800</v>
      </c>
      <c r="C24" s="12"/>
      <c r="D24" s="176"/>
      <c r="H24" s="174"/>
    </row>
    <row r="25" spans="1:8" s="5" customFormat="1" ht="15">
      <c r="A25" s="201">
        <v>20</v>
      </c>
      <c r="B25" s="207">
        <v>354300</v>
      </c>
      <c r="C25" s="12"/>
      <c r="D25" s="176"/>
      <c r="H25" s="174"/>
    </row>
    <row r="26" spans="1:8" s="5" customFormat="1" ht="15">
      <c r="A26" s="201">
        <v>21</v>
      </c>
      <c r="B26" s="207">
        <v>358300</v>
      </c>
      <c r="C26" s="12"/>
      <c r="D26" s="176"/>
      <c r="H26" s="174"/>
    </row>
    <row r="27" spans="1:8" s="5" customFormat="1" ht="15">
      <c r="A27" s="201">
        <v>22</v>
      </c>
      <c r="B27" s="207">
        <v>361900</v>
      </c>
      <c r="C27" s="12"/>
      <c r="D27" s="176"/>
      <c r="H27" s="174"/>
    </row>
    <row r="28" spans="1:8" s="5" customFormat="1" ht="15">
      <c r="A28" s="201">
        <v>23</v>
      </c>
      <c r="B28" s="207">
        <v>365800</v>
      </c>
      <c r="C28" s="12"/>
      <c r="D28" s="176"/>
      <c r="H28" s="174"/>
    </row>
    <row r="29" spans="1:8" s="5" customFormat="1" ht="15">
      <c r="A29" s="201">
        <v>24</v>
      </c>
      <c r="B29" s="207">
        <v>369800</v>
      </c>
      <c r="C29" s="12"/>
      <c r="D29" s="176"/>
      <c r="H29" s="174"/>
    </row>
    <row r="30" spans="1:8" s="5" customFormat="1" ht="15">
      <c r="A30" s="201">
        <v>25</v>
      </c>
      <c r="B30" s="207">
        <v>374000</v>
      </c>
      <c r="C30" s="12"/>
      <c r="D30" s="176"/>
      <c r="H30" s="174"/>
    </row>
    <row r="31" spans="1:8" s="5" customFormat="1" ht="15">
      <c r="A31" s="201">
        <v>26</v>
      </c>
      <c r="B31" s="207">
        <v>378300</v>
      </c>
      <c r="C31" s="12"/>
      <c r="D31" s="176"/>
      <c r="H31" s="174"/>
    </row>
    <row r="32" spans="1:8" s="5" customFormat="1" ht="15">
      <c r="A32" s="201">
        <v>27</v>
      </c>
      <c r="B32" s="207">
        <v>382300</v>
      </c>
      <c r="C32" s="12"/>
      <c r="D32" s="176"/>
      <c r="H32" s="174"/>
    </row>
    <row r="33" spans="1:8" s="5" customFormat="1" ht="15">
      <c r="A33" s="201">
        <v>28</v>
      </c>
      <c r="B33" s="207">
        <v>386300</v>
      </c>
      <c r="C33" s="12"/>
      <c r="D33" s="176"/>
      <c r="H33" s="174"/>
    </row>
    <row r="34" spans="1:8" s="5" customFormat="1" ht="15">
      <c r="A34" s="201">
        <v>29</v>
      </c>
      <c r="B34" s="207">
        <v>390100</v>
      </c>
      <c r="C34" s="12"/>
      <c r="D34" s="176"/>
      <c r="H34" s="174"/>
    </row>
    <row r="35" spans="1:8" s="5" customFormat="1" ht="15">
      <c r="A35" s="201">
        <v>30</v>
      </c>
      <c r="B35" s="207">
        <v>394100</v>
      </c>
      <c r="C35" s="12"/>
      <c r="D35" s="176"/>
      <c r="H35" s="174"/>
    </row>
    <row r="36" spans="1:8" s="5" customFormat="1" ht="15">
      <c r="A36" s="201">
        <v>31</v>
      </c>
      <c r="B36" s="207">
        <v>397700</v>
      </c>
      <c r="C36" s="12"/>
      <c r="D36" s="176"/>
      <c r="H36" s="174"/>
    </row>
    <row r="37" spans="1:8" s="5" customFormat="1" ht="15">
      <c r="A37" s="201">
        <v>32</v>
      </c>
      <c r="B37" s="207">
        <v>401900</v>
      </c>
      <c r="C37" s="12"/>
      <c r="D37" s="176"/>
      <c r="H37" s="174"/>
    </row>
    <row r="38" spans="1:8" s="5" customFormat="1" ht="15">
      <c r="A38" s="201">
        <v>33</v>
      </c>
      <c r="B38" s="207">
        <v>405800</v>
      </c>
      <c r="C38" s="12"/>
      <c r="D38" s="176"/>
      <c r="H38" s="174"/>
    </row>
    <row r="39" spans="1:8" s="5" customFormat="1" ht="15">
      <c r="A39" s="201">
        <v>34</v>
      </c>
      <c r="B39" s="207">
        <v>410000</v>
      </c>
      <c r="C39" s="12"/>
      <c r="D39" s="176"/>
      <c r="H39" s="174"/>
    </row>
    <row r="40" spans="1:8" s="5" customFormat="1" ht="15">
      <c r="A40" s="201">
        <v>35</v>
      </c>
      <c r="B40" s="207">
        <v>414200</v>
      </c>
      <c r="C40" s="12"/>
      <c r="D40" s="176"/>
      <c r="H40" s="174"/>
    </row>
    <row r="41" spans="1:8" s="5" customFormat="1" ht="15">
      <c r="A41" s="201">
        <v>36</v>
      </c>
      <c r="B41" s="207">
        <v>418500</v>
      </c>
      <c r="C41" s="12"/>
      <c r="D41" s="176"/>
      <c r="H41" s="174"/>
    </row>
    <row r="42" spans="1:8" s="5" customFormat="1" ht="15">
      <c r="A42" s="201">
        <v>37</v>
      </c>
      <c r="B42" s="207">
        <v>423300</v>
      </c>
      <c r="C42" s="12"/>
      <c r="D42" s="176"/>
      <c r="H42" s="174"/>
    </row>
    <row r="43" spans="1:8" s="5" customFormat="1" ht="15">
      <c r="A43" s="201">
        <v>38</v>
      </c>
      <c r="B43" s="207">
        <v>428100</v>
      </c>
      <c r="C43" s="12"/>
      <c r="D43" s="176"/>
      <c r="H43" s="174"/>
    </row>
    <row r="44" spans="1:8" s="5" customFormat="1" ht="15">
      <c r="A44" s="201">
        <v>39</v>
      </c>
      <c r="B44" s="207">
        <v>432800</v>
      </c>
      <c r="C44" s="12"/>
      <c r="D44" s="176"/>
      <c r="H44" s="174"/>
    </row>
    <row r="45" spans="1:8" s="5" customFormat="1" ht="15">
      <c r="A45" s="201">
        <v>40</v>
      </c>
      <c r="B45" s="207">
        <v>437900</v>
      </c>
      <c r="C45" s="12"/>
      <c r="D45" s="176"/>
      <c r="H45" s="174"/>
    </row>
    <row r="46" spans="1:8" s="5" customFormat="1" ht="15">
      <c r="A46" s="201">
        <v>41</v>
      </c>
      <c r="B46" s="207">
        <v>443000</v>
      </c>
      <c r="C46" s="12"/>
      <c r="D46" s="176"/>
      <c r="H46" s="174"/>
    </row>
    <row r="47" spans="1:8" s="5" customFormat="1" ht="15">
      <c r="A47" s="201">
        <v>42</v>
      </c>
      <c r="B47" s="207">
        <v>448900</v>
      </c>
      <c r="C47" s="12"/>
      <c r="D47" s="176"/>
      <c r="H47" s="174"/>
    </row>
    <row r="48" spans="1:8" s="5" customFormat="1" ht="15">
      <c r="A48" s="201">
        <v>43</v>
      </c>
      <c r="B48" s="207">
        <v>454500</v>
      </c>
      <c r="C48" s="12"/>
      <c r="D48" s="176"/>
      <c r="H48" s="174"/>
    </row>
    <row r="49" spans="1:8" s="5" customFormat="1" ht="15">
      <c r="A49" s="201">
        <v>44</v>
      </c>
      <c r="B49" s="207">
        <v>460600</v>
      </c>
      <c r="C49" s="12"/>
      <c r="D49" s="176"/>
      <c r="H49" s="174"/>
    </row>
    <row r="50" spans="1:8" s="5" customFormat="1" ht="15">
      <c r="A50" s="201">
        <v>45</v>
      </c>
      <c r="B50" s="207">
        <v>466600</v>
      </c>
      <c r="C50" s="12"/>
      <c r="D50" s="176"/>
      <c r="H50" s="174"/>
    </row>
    <row r="51" spans="1:8" s="5" customFormat="1" ht="15">
      <c r="A51" s="201">
        <v>46</v>
      </c>
      <c r="B51" s="207">
        <v>472900</v>
      </c>
      <c r="C51" s="12"/>
      <c r="D51" s="176"/>
      <c r="H51" s="174"/>
    </row>
    <row r="52" spans="1:8" s="5" customFormat="1" ht="15">
      <c r="A52" s="201">
        <v>47</v>
      </c>
      <c r="B52" s="207">
        <v>480900</v>
      </c>
      <c r="C52" s="12"/>
      <c r="D52" s="176"/>
      <c r="H52" s="174"/>
    </row>
    <row r="53" spans="1:8" s="5" customFormat="1" ht="15">
      <c r="A53" s="201">
        <v>48</v>
      </c>
      <c r="B53" s="207">
        <v>487800</v>
      </c>
      <c r="C53" s="12"/>
      <c r="D53" s="176"/>
      <c r="H53" s="174"/>
    </row>
    <row r="54" spans="1:8" s="5" customFormat="1" ht="15">
      <c r="A54" s="201">
        <v>49</v>
      </c>
      <c r="B54" s="207">
        <v>495200</v>
      </c>
      <c r="C54" s="12"/>
      <c r="D54" s="176"/>
      <c r="H54" s="174"/>
    </row>
    <row r="55" spans="1:8" s="5" customFormat="1" ht="15">
      <c r="A55" s="201">
        <v>50</v>
      </c>
      <c r="B55" s="207">
        <v>502300</v>
      </c>
      <c r="C55" s="12"/>
      <c r="D55" s="176"/>
      <c r="H55" s="174"/>
    </row>
    <row r="56" spans="1:8" s="5" customFormat="1" ht="15">
      <c r="A56" s="201">
        <v>51</v>
      </c>
      <c r="B56" s="207">
        <v>509300</v>
      </c>
      <c r="C56" s="12"/>
      <c r="D56" s="176"/>
      <c r="H56" s="174"/>
    </row>
    <row r="57" spans="1:8" s="5" customFormat="1" ht="15">
      <c r="A57" s="201">
        <v>52</v>
      </c>
      <c r="B57" s="207">
        <v>516800</v>
      </c>
      <c r="C57" s="12"/>
      <c r="D57" s="176"/>
      <c r="H57" s="174"/>
    </row>
    <row r="58" spans="1:8" s="5" customFormat="1" ht="15">
      <c r="A58" s="201">
        <v>53</v>
      </c>
      <c r="B58" s="207">
        <v>524700</v>
      </c>
      <c r="C58" s="12"/>
      <c r="D58" s="176"/>
      <c r="H58" s="174"/>
    </row>
    <row r="59" spans="1:8" s="5" customFormat="1" ht="15">
      <c r="A59" s="201">
        <v>54</v>
      </c>
      <c r="B59" s="207">
        <v>532200</v>
      </c>
      <c r="C59" s="12"/>
      <c r="D59" s="176"/>
      <c r="H59" s="174"/>
    </row>
    <row r="60" spans="1:8" s="5" customFormat="1" ht="15">
      <c r="A60" s="201">
        <v>55</v>
      </c>
      <c r="B60" s="207">
        <v>540500</v>
      </c>
      <c r="C60" s="12"/>
      <c r="D60" s="176"/>
      <c r="H60" s="174"/>
    </row>
    <row r="61" spans="1:8" s="5" customFormat="1" ht="15">
      <c r="A61" s="201">
        <v>56</v>
      </c>
      <c r="B61" s="207">
        <v>548600</v>
      </c>
      <c r="C61" s="12"/>
      <c r="D61" s="176"/>
      <c r="H61" s="174"/>
    </row>
    <row r="62" spans="1:8" s="5" customFormat="1" ht="15">
      <c r="A62" s="201">
        <v>57</v>
      </c>
      <c r="B62" s="207">
        <v>557100</v>
      </c>
      <c r="C62" s="12"/>
      <c r="D62" s="176"/>
      <c r="H62" s="174"/>
    </row>
    <row r="63" spans="1:8" s="5" customFormat="1" ht="15">
      <c r="A63" s="201">
        <v>58</v>
      </c>
      <c r="B63" s="207">
        <v>565900</v>
      </c>
      <c r="C63" s="12"/>
      <c r="D63" s="176"/>
      <c r="H63" s="174"/>
    </row>
    <row r="64" spans="1:8" s="5" customFormat="1" ht="15">
      <c r="A64" s="201">
        <v>59</v>
      </c>
      <c r="B64" s="207">
        <v>575400</v>
      </c>
      <c r="C64" s="12"/>
      <c r="D64" s="176"/>
      <c r="H64" s="174"/>
    </row>
    <row r="65" spans="1:8" s="5" customFormat="1" ht="15">
      <c r="A65" s="201">
        <v>60</v>
      </c>
      <c r="B65" s="207">
        <v>584500</v>
      </c>
      <c r="C65" s="12"/>
      <c r="D65" s="176"/>
      <c r="H65" s="174"/>
    </row>
    <row r="66" spans="1:8" s="5" customFormat="1" ht="15">
      <c r="A66" s="201">
        <v>61</v>
      </c>
      <c r="B66" s="207">
        <v>594500</v>
      </c>
      <c r="C66" s="12"/>
      <c r="D66" s="176"/>
      <c r="H66" s="174"/>
    </row>
    <row r="67" spans="1:8" s="5" customFormat="1" ht="15">
      <c r="A67" s="201">
        <v>62</v>
      </c>
      <c r="B67" s="207">
        <v>604900</v>
      </c>
      <c r="C67" s="12"/>
      <c r="D67" s="176"/>
      <c r="H67" s="174"/>
    </row>
    <row r="68" spans="1:8" s="5" customFormat="1" ht="15">
      <c r="A68" s="201">
        <v>63</v>
      </c>
      <c r="B68" s="207">
        <v>615700</v>
      </c>
      <c r="C68" s="12"/>
      <c r="D68" s="176"/>
      <c r="H68" s="174"/>
    </row>
    <row r="69" spans="1:8" s="5" customFormat="1" ht="15">
      <c r="A69" s="201">
        <v>64</v>
      </c>
      <c r="B69" s="207">
        <v>624500</v>
      </c>
      <c r="C69" s="12"/>
      <c r="D69" s="176"/>
      <c r="H69" s="174"/>
    </row>
    <row r="70" spans="1:8" s="5" customFormat="1" ht="15">
      <c r="A70" s="201">
        <v>65</v>
      </c>
      <c r="B70" s="207">
        <v>635400</v>
      </c>
      <c r="C70" s="12"/>
      <c r="D70" s="176"/>
      <c r="H70" s="174"/>
    </row>
    <row r="71" spans="1:8" s="5" customFormat="1" ht="15">
      <c r="A71" s="201">
        <v>66</v>
      </c>
      <c r="B71" s="207">
        <v>646000</v>
      </c>
      <c r="C71" s="12"/>
      <c r="D71" s="176"/>
      <c r="H71" s="174"/>
    </row>
    <row r="72" spans="1:8" s="5" customFormat="1" ht="15">
      <c r="A72" s="201">
        <v>67</v>
      </c>
      <c r="B72" s="207">
        <v>657300</v>
      </c>
      <c r="C72" s="12"/>
      <c r="D72" s="176"/>
      <c r="H72" s="174"/>
    </row>
    <row r="73" spans="1:8" s="5" customFormat="1" ht="15">
      <c r="A73" s="201">
        <v>68</v>
      </c>
      <c r="B73" s="207">
        <v>667700</v>
      </c>
      <c r="C73" s="12"/>
      <c r="D73" s="176"/>
      <c r="H73" s="174"/>
    </row>
    <row r="74" spans="1:8" s="5" customFormat="1" ht="15">
      <c r="A74" s="201">
        <v>69</v>
      </c>
      <c r="B74" s="207">
        <v>679700</v>
      </c>
      <c r="C74" s="12"/>
      <c r="D74" s="176"/>
      <c r="H74" s="174"/>
    </row>
    <row r="75" spans="1:8" s="5" customFormat="1" ht="15">
      <c r="A75" s="201">
        <v>70</v>
      </c>
      <c r="B75" s="207">
        <v>692400</v>
      </c>
      <c r="C75" s="12"/>
      <c r="D75" s="176"/>
      <c r="H75" s="174"/>
    </row>
    <row r="76" spans="1:8" s="5" customFormat="1" ht="15">
      <c r="A76" s="201">
        <v>71</v>
      </c>
      <c r="B76" s="207">
        <v>708000</v>
      </c>
      <c r="C76" s="12"/>
      <c r="D76" s="176"/>
      <c r="H76" s="174"/>
    </row>
    <row r="77" spans="1:8" s="5" customFormat="1" ht="15">
      <c r="A77" s="201">
        <v>72</v>
      </c>
      <c r="B77" s="207">
        <v>720100</v>
      </c>
      <c r="C77" s="12"/>
      <c r="D77" s="176"/>
      <c r="H77" s="174"/>
    </row>
    <row r="78" spans="1:8" s="5" customFormat="1" ht="15">
      <c r="A78" s="201">
        <v>73</v>
      </c>
      <c r="B78" s="207">
        <v>732300</v>
      </c>
      <c r="C78" s="12"/>
      <c r="D78" s="176"/>
      <c r="H78" s="174"/>
    </row>
    <row r="79" spans="1:8" s="5" customFormat="1" ht="15">
      <c r="A79" s="201">
        <v>74</v>
      </c>
      <c r="B79" s="207">
        <v>745000</v>
      </c>
      <c r="C79" s="12"/>
      <c r="D79" s="176"/>
      <c r="H79" s="174"/>
    </row>
    <row r="80" spans="1:8" s="5" customFormat="1" ht="15">
      <c r="A80" s="201">
        <v>75</v>
      </c>
      <c r="B80" s="207">
        <v>759100</v>
      </c>
      <c r="C80" s="12"/>
      <c r="D80" s="176"/>
      <c r="H80" s="174"/>
    </row>
    <row r="81" spans="1:8" s="5" customFormat="1" ht="15">
      <c r="A81" s="201">
        <v>76</v>
      </c>
      <c r="B81" s="207">
        <v>777900</v>
      </c>
      <c r="C81" s="12"/>
      <c r="D81" s="176"/>
      <c r="H81" s="174"/>
    </row>
    <row r="82" spans="1:8" s="5" customFormat="1" ht="15">
      <c r="A82" s="201">
        <v>77</v>
      </c>
      <c r="B82" s="207">
        <v>796600</v>
      </c>
      <c r="C82" s="12"/>
      <c r="D82" s="176"/>
      <c r="H82" s="174"/>
    </row>
    <row r="83" spans="1:8" s="5" customFormat="1" ht="15">
      <c r="A83" s="201">
        <v>78</v>
      </c>
      <c r="B83" s="207">
        <v>821100</v>
      </c>
      <c r="C83" s="12"/>
      <c r="D83" s="176"/>
      <c r="H83" s="174"/>
    </row>
    <row r="84" spans="1:8" s="5" customFormat="1" ht="15">
      <c r="A84" s="201">
        <v>79</v>
      </c>
      <c r="B84" s="207">
        <v>845900</v>
      </c>
      <c r="C84" s="12"/>
      <c r="D84" s="176"/>
      <c r="H84" s="174"/>
    </row>
    <row r="85" spans="1:8" s="5" customFormat="1" ht="15">
      <c r="A85" s="201">
        <v>80</v>
      </c>
      <c r="B85" s="207">
        <v>870900</v>
      </c>
      <c r="C85" s="12"/>
      <c r="D85" s="176"/>
      <c r="H85" s="174"/>
    </row>
    <row r="86" spans="1:8" s="5" customFormat="1" ht="15">
      <c r="A86" s="201">
        <v>81</v>
      </c>
      <c r="B86" s="207">
        <v>895500</v>
      </c>
      <c r="C86" s="12"/>
      <c r="D86" s="176"/>
      <c r="H86" s="174"/>
    </row>
    <row r="87" spans="1:8" s="5" customFormat="1" ht="15">
      <c r="A87" s="201">
        <v>82</v>
      </c>
      <c r="B87" s="207">
        <v>919200</v>
      </c>
      <c r="C87" s="12"/>
      <c r="D87" s="176"/>
      <c r="H87" s="174"/>
    </row>
    <row r="88" spans="1:8" s="5" customFormat="1" ht="15">
      <c r="A88" s="201">
        <v>83</v>
      </c>
      <c r="B88" s="207">
        <v>942700</v>
      </c>
      <c r="C88" s="12"/>
      <c r="D88" s="176"/>
      <c r="H88" s="174"/>
    </row>
    <row r="89" spans="1:8" s="5" customFormat="1" ht="15">
      <c r="A89" s="201">
        <v>84</v>
      </c>
      <c r="B89" s="207">
        <v>966300</v>
      </c>
      <c r="C89" s="12"/>
      <c r="D89" s="176"/>
      <c r="H89" s="174"/>
    </row>
    <row r="90" spans="1:8" s="5" customFormat="1" ht="15">
      <c r="A90" s="201">
        <v>85</v>
      </c>
      <c r="B90" s="207">
        <v>996000</v>
      </c>
      <c r="C90" s="12"/>
      <c r="D90" s="176"/>
      <c r="H90" s="174"/>
    </row>
    <row r="91" spans="1:8" s="5" customFormat="1" ht="15">
      <c r="A91" s="201">
        <v>86</v>
      </c>
      <c r="B91" s="207">
        <v>1025200</v>
      </c>
      <c r="C91" s="12"/>
      <c r="D91" s="176"/>
      <c r="H91" s="174"/>
    </row>
    <row r="92" spans="1:4" s="5" customFormat="1" ht="15">
      <c r="A92" s="201">
        <v>87</v>
      </c>
      <c r="B92" s="207">
        <v>1055200</v>
      </c>
      <c r="C92" s="12"/>
      <c r="D92" s="176"/>
    </row>
    <row r="93" spans="1:4" s="5" customFormat="1" ht="15">
      <c r="A93" s="201">
        <v>88</v>
      </c>
      <c r="B93" s="207">
        <v>1078600</v>
      </c>
      <c r="C93" s="12"/>
      <c r="D93" s="176"/>
    </row>
    <row r="94" spans="1:4" s="5" customFormat="1" ht="15">
      <c r="A94" s="201">
        <v>89</v>
      </c>
      <c r="B94" s="207">
        <v>1102200</v>
      </c>
      <c r="C94" s="12"/>
      <c r="D94" s="176"/>
    </row>
    <row r="95" spans="1:4" s="5" customFormat="1" ht="15">
      <c r="A95" s="201">
        <v>90</v>
      </c>
      <c r="B95" s="207">
        <v>1125800</v>
      </c>
      <c r="C95" s="12"/>
      <c r="D95" s="176"/>
    </row>
    <row r="96" spans="1:4" s="5" customFormat="1" ht="15">
      <c r="A96" s="201">
        <v>91</v>
      </c>
      <c r="B96" s="207">
        <v>1149700</v>
      </c>
      <c r="C96" s="12"/>
      <c r="D96" s="176"/>
    </row>
    <row r="97" spans="1:4" s="5" customFormat="1" ht="15">
      <c r="A97" s="201">
        <v>92</v>
      </c>
      <c r="B97" s="207">
        <v>1173100</v>
      </c>
      <c r="C97" s="12"/>
      <c r="D97" s="176"/>
    </row>
    <row r="98" spans="1:4" s="5" customFormat="1" ht="15">
      <c r="A98" s="201">
        <v>93</v>
      </c>
      <c r="B98" s="207">
        <v>1196800</v>
      </c>
      <c r="C98" s="12"/>
      <c r="D98" s="176"/>
    </row>
    <row r="99" spans="1:4" s="5" customFormat="1" ht="15">
      <c r="A99" s="201">
        <v>94</v>
      </c>
      <c r="B99" s="207">
        <v>1220400</v>
      </c>
      <c r="C99" s="12"/>
      <c r="D99" s="176"/>
    </row>
    <row r="100" spans="1:4" s="5" customFormat="1" ht="15">
      <c r="A100" s="201">
        <v>95</v>
      </c>
      <c r="B100" s="207">
        <v>1244200</v>
      </c>
      <c r="C100" s="12"/>
      <c r="D100" s="176"/>
    </row>
    <row r="101" spans="1:4" s="5" customFormat="1" ht="15">
      <c r="A101" s="201">
        <v>96</v>
      </c>
      <c r="B101" s="207">
        <v>1267300</v>
      </c>
      <c r="C101" s="12"/>
      <c r="D101" s="176"/>
    </row>
    <row r="102" spans="1:4" s="5" customFormat="1" ht="15">
      <c r="A102" s="201">
        <v>97</v>
      </c>
      <c r="B102" s="207">
        <v>1290500</v>
      </c>
      <c r="C102" s="12"/>
      <c r="D102" s="176"/>
    </row>
    <row r="103" spans="1:4" s="5" customFormat="1" ht="15">
      <c r="A103" s="201">
        <v>98</v>
      </c>
      <c r="B103" s="207">
        <v>1313600</v>
      </c>
      <c r="C103" s="12"/>
      <c r="D103" s="176"/>
    </row>
    <row r="104" spans="1:4" s="5" customFormat="1" ht="15">
      <c r="A104" s="201">
        <v>99</v>
      </c>
      <c r="B104" s="207">
        <v>1335800</v>
      </c>
      <c r="C104" s="12"/>
      <c r="D104" s="176"/>
    </row>
    <row r="105" spans="1:4" s="5" customFormat="1" ht="15">
      <c r="A105" s="201">
        <v>100</v>
      </c>
      <c r="B105" s="207">
        <v>1357900</v>
      </c>
      <c r="C105" s="12"/>
      <c r="D105" s="176"/>
    </row>
    <row r="106" spans="1:4" s="5" customFormat="1" ht="15">
      <c r="A106" s="201">
        <v>101</v>
      </c>
      <c r="B106" s="207">
        <v>1380100</v>
      </c>
      <c r="C106" s="12"/>
      <c r="D106" s="176"/>
    </row>
    <row r="107" s="5" customFormat="1" ht="12.75">
      <c r="B107" s="179"/>
    </row>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5" customFormat="1" ht="12.75"/>
    <row r="217" s="5" customFormat="1" ht="12.75"/>
    <row r="218" s="5" customFormat="1" ht="12.75"/>
    <row r="219" s="5" customFormat="1" ht="12.75"/>
    <row r="220" s="5" customFormat="1" ht="12.75"/>
    <row r="221" s="5" customFormat="1" ht="12.75"/>
    <row r="222" s="5" customFormat="1" ht="12.75"/>
    <row r="223" s="5" customFormat="1" ht="12.75"/>
    <row r="224" s="5" customFormat="1" ht="12.75"/>
    <row r="225" s="5" customFormat="1" ht="12.75"/>
    <row r="226" s="5" customFormat="1" ht="12.75"/>
    <row r="227" s="5" customFormat="1" ht="12.75"/>
    <row r="228" s="5" customFormat="1" ht="12.75"/>
    <row r="229" s="5" customFormat="1" ht="12.75"/>
    <row r="230" s="5" customFormat="1" ht="12.75"/>
    <row r="231" s="5" customFormat="1" ht="12.75"/>
    <row r="232" s="5" customFormat="1" ht="12.75"/>
    <row r="233" s="5" customFormat="1" ht="12.75"/>
    <row r="234" s="5" customFormat="1" ht="12.75"/>
    <row r="235" s="5" customFormat="1" ht="12.75"/>
    <row r="236" s="5" customFormat="1" ht="12.75"/>
    <row r="237" s="5" customFormat="1" ht="12.75"/>
    <row r="238" s="5" customFormat="1" ht="12.75"/>
    <row r="239" s="5" customFormat="1" ht="12.75"/>
    <row r="240" s="5" customFormat="1" ht="12.75"/>
    <row r="241" s="5" customFormat="1" ht="12.75"/>
    <row r="242" s="5" customFormat="1" ht="12.75"/>
    <row r="243" s="5" customFormat="1" ht="12.75"/>
    <row r="244" s="5" customFormat="1" ht="12.75"/>
    <row r="245" s="5" customFormat="1" ht="12.75"/>
    <row r="246" s="5" customFormat="1" ht="12.75"/>
    <row r="247" s="5" customFormat="1" ht="12.75"/>
    <row r="248" s="5" customFormat="1" ht="12.75"/>
    <row r="249" s="5" customFormat="1" ht="12.75"/>
    <row r="250" s="5" customFormat="1" ht="12.75"/>
    <row r="251" s="5" customFormat="1" ht="12.75"/>
    <row r="252" s="5" customFormat="1" ht="12.75"/>
    <row r="253" s="5" customFormat="1" ht="12.75"/>
    <row r="254" s="5" customFormat="1" ht="12.75"/>
    <row r="255" s="5" customFormat="1" ht="12.75"/>
    <row r="256" s="5" customFormat="1" ht="12.75"/>
    <row r="257" s="5" customFormat="1" ht="12.75"/>
    <row r="258" s="5" customFormat="1" ht="12.75"/>
    <row r="259" s="5" customFormat="1" ht="12.75"/>
    <row r="260" s="5" customFormat="1" ht="12.75"/>
    <row r="261" s="5" customFormat="1" ht="12.75"/>
    <row r="262" s="5" customFormat="1" ht="12.75"/>
    <row r="263" s="5" customFormat="1" ht="12.75"/>
    <row r="264" s="5" customFormat="1" ht="12.75"/>
    <row r="265" s="5" customFormat="1" ht="12.75"/>
    <row r="266" s="5" customFormat="1" ht="12.75"/>
    <row r="267" s="5" customFormat="1" ht="12.75"/>
    <row r="268" s="5" customFormat="1" ht="12.75"/>
    <row r="269" s="5" customFormat="1" ht="12.75"/>
    <row r="270" s="5" customFormat="1" ht="12.75"/>
    <row r="271" s="5" customFormat="1" ht="12.75"/>
    <row r="272" s="5" customFormat="1" ht="12.75"/>
    <row r="273" s="5" customFormat="1" ht="12.75"/>
    <row r="274" s="5" customFormat="1" ht="12.75"/>
    <row r="275" s="5" customFormat="1" ht="12.75"/>
    <row r="276" s="5" customFormat="1" ht="12.75"/>
    <row r="277" s="5" customFormat="1" ht="12.75"/>
    <row r="278" s="5" customFormat="1" ht="12.75"/>
    <row r="279" s="5" customFormat="1" ht="12.75"/>
    <row r="280" s="5" customFormat="1" ht="12.75"/>
    <row r="281" s="5" customFormat="1" ht="12.75"/>
    <row r="282" s="5" customFormat="1" ht="12.75"/>
    <row r="283" s="5" customFormat="1" ht="12.75"/>
    <row r="284" s="5" customFormat="1" ht="12.75"/>
    <row r="285" s="5" customFormat="1" ht="12.75"/>
    <row r="286" s="5" customFormat="1" ht="12.75"/>
    <row r="287" s="5" customFormat="1" ht="12.75"/>
    <row r="288" s="5" customFormat="1" ht="12.75"/>
    <row r="289" s="5" customFormat="1" ht="12.75"/>
    <row r="290" s="5" customFormat="1" ht="12.75"/>
    <row r="291" s="5" customFormat="1" ht="12.75"/>
    <row r="292" s="5" customFormat="1" ht="12.75"/>
    <row r="293" s="5" customFormat="1" ht="12.75"/>
    <row r="294" s="5" customFormat="1" ht="12.75"/>
    <row r="295" s="5" customFormat="1" ht="12.75"/>
    <row r="296" s="5" customFormat="1" ht="12.75"/>
    <row r="297" s="5" customFormat="1" ht="12.75"/>
    <row r="298" s="5" customFormat="1" ht="12.75"/>
    <row r="299" s="5" customFormat="1" ht="12.75"/>
    <row r="300" s="5" customFormat="1" ht="12.75"/>
    <row r="301" s="5" customFormat="1" ht="12.75"/>
    <row r="302" s="5" customFormat="1" ht="12.75"/>
    <row r="303" s="5" customFormat="1" ht="12.75"/>
    <row r="304" s="5" customFormat="1" ht="12.75"/>
    <row r="305" s="5" customFormat="1" ht="12.75"/>
    <row r="306" s="5" customFormat="1" ht="12.75"/>
    <row r="307" s="5" customFormat="1" ht="12.75"/>
    <row r="308" s="5" customFormat="1" ht="12.75"/>
    <row r="309" s="5" customFormat="1" ht="12.75"/>
    <row r="310" s="5" customFormat="1" ht="12.75"/>
    <row r="311" s="5" customFormat="1" ht="12.75"/>
    <row r="312" s="5" customFormat="1" ht="12.75"/>
    <row r="313" s="5" customFormat="1" ht="12.75"/>
    <row r="314" s="5" customFormat="1" ht="12.75"/>
    <row r="315" s="5" customFormat="1" ht="12.75"/>
    <row r="316" s="5" customFormat="1" ht="12.75"/>
    <row r="317" s="5" customFormat="1" ht="12.75"/>
    <row r="318" s="5" customFormat="1" ht="12.75"/>
    <row r="319" s="5" customFormat="1" ht="12.75"/>
    <row r="320" s="5" customFormat="1" ht="12.75"/>
    <row r="321" s="5" customFormat="1" ht="12.75"/>
    <row r="322" s="5" customFormat="1" ht="12.75"/>
    <row r="323" s="5" customFormat="1" ht="12.75"/>
    <row r="324" s="5" customFormat="1" ht="12.75"/>
    <row r="325" s="5" customFormat="1" ht="12.75"/>
    <row r="326" s="5" customFormat="1" ht="12.75"/>
    <row r="327" s="5" customFormat="1" ht="12.75"/>
    <row r="328" s="5" customFormat="1" ht="12.75"/>
    <row r="329" s="5" customFormat="1" ht="12.75"/>
    <row r="330" s="5" customFormat="1" ht="12.75"/>
    <row r="331" s="5" customFormat="1" ht="12.75"/>
    <row r="332" s="5" customFormat="1" ht="12.75"/>
    <row r="333" s="5" customFormat="1" ht="12.75"/>
    <row r="334" s="5" customFormat="1" ht="12.75"/>
    <row r="335" s="5" customFormat="1" ht="12.75"/>
    <row r="336" s="5" customFormat="1" ht="12.75"/>
    <row r="337" s="5" customFormat="1" ht="12.75"/>
    <row r="338" s="5" customFormat="1" ht="12.75"/>
    <row r="339" s="5" customFormat="1" ht="12.75"/>
    <row r="340" s="5" customFormat="1" ht="12.75"/>
    <row r="341" s="5" customFormat="1" ht="12.75"/>
    <row r="342" s="5" customFormat="1" ht="12.75"/>
    <row r="343" s="5" customFormat="1" ht="12.75"/>
    <row r="344" s="5" customFormat="1" ht="12.75"/>
    <row r="345" s="5" customFormat="1" ht="12.75"/>
    <row r="346" s="5" customFormat="1" ht="12.75"/>
    <row r="347" s="5" customFormat="1" ht="12.75"/>
    <row r="348" s="5" customFormat="1" ht="12.75"/>
    <row r="349" s="5" customFormat="1" ht="12.75"/>
    <row r="350" s="5" customFormat="1" ht="12.75"/>
    <row r="351" s="5" customFormat="1" ht="12.75"/>
    <row r="352" s="5" customFormat="1" ht="12.75"/>
    <row r="353" s="5" customFormat="1" ht="12.75"/>
    <row r="354" s="5" customFormat="1" ht="12.75"/>
    <row r="355" s="5" customFormat="1" ht="12.75"/>
    <row r="356" s="5" customFormat="1" ht="12.75"/>
    <row r="357" s="5" customFormat="1" ht="12.75"/>
    <row r="358" s="5" customFormat="1" ht="12.75"/>
    <row r="359" s="5" customFormat="1" ht="12.75"/>
    <row r="360" s="5" customFormat="1" ht="12.75"/>
    <row r="361" s="5" customFormat="1" ht="12.75"/>
    <row r="362" s="5" customFormat="1" ht="12.75"/>
    <row r="363" s="5" customFormat="1" ht="12.75"/>
    <row r="364" s="5" customFormat="1" ht="12.75"/>
    <row r="365" s="5" customFormat="1" ht="12.75"/>
    <row r="366" s="5" customFormat="1" ht="12.75"/>
    <row r="367" s="5" customFormat="1" ht="12.75"/>
    <row r="368" s="5" customFormat="1" ht="12.75"/>
    <row r="369" s="5" customFormat="1" ht="12.75"/>
    <row r="370" s="5" customFormat="1" ht="12.75"/>
    <row r="371" s="5" customFormat="1" ht="12.75"/>
    <row r="372" s="5" customFormat="1" ht="12.75"/>
    <row r="373" s="5" customFormat="1" ht="12.75"/>
    <row r="374" s="5" customFormat="1" ht="12.75"/>
    <row r="375" s="5" customFormat="1" ht="12.75"/>
    <row r="376" s="5" customFormat="1" ht="12.75"/>
    <row r="377" s="5" customFormat="1" ht="12.75"/>
    <row r="378" s="5" customFormat="1" ht="12.75"/>
    <row r="379" s="5" customFormat="1" ht="12.75"/>
    <row r="380" s="5" customFormat="1" ht="12.75"/>
    <row r="381" s="5" customFormat="1" ht="12.75"/>
    <row r="382" s="5" customFormat="1" ht="12.75"/>
    <row r="383" s="5" customFormat="1" ht="12.75"/>
    <row r="384" s="5" customFormat="1" ht="12.75"/>
    <row r="385" s="5" customFormat="1" ht="12.75"/>
    <row r="386" s="5" customFormat="1" ht="12.75"/>
    <row r="387" s="5" customFormat="1" ht="12.75"/>
    <row r="388" s="5" customFormat="1" ht="12.75"/>
    <row r="389" s="5" customFormat="1" ht="12.75"/>
    <row r="390" s="5" customFormat="1" ht="12.75"/>
    <row r="391" s="5" customFormat="1" ht="12.75"/>
    <row r="392" s="5" customFormat="1" ht="12.75"/>
    <row r="393" s="5" customFormat="1" ht="12.75"/>
    <row r="394" s="5" customFormat="1" ht="12.75"/>
    <row r="395" s="5" customFormat="1" ht="12.75"/>
    <row r="396" s="5" customFormat="1" ht="12.75"/>
    <row r="397" s="5" customFormat="1" ht="12.75"/>
    <row r="398" s="5" customFormat="1" ht="12.75"/>
    <row r="399" s="5" customFormat="1" ht="12.75"/>
    <row r="400" s="5" customFormat="1" ht="12.75"/>
    <row r="401" s="5" customFormat="1" ht="12.75"/>
    <row r="402" s="5" customFormat="1" ht="12.75"/>
    <row r="403" s="5" customFormat="1" ht="12.75"/>
    <row r="404" s="5" customFormat="1" ht="12.75"/>
    <row r="405" s="5" customFormat="1" ht="12.75"/>
    <row r="406" s="5" customFormat="1" ht="12.75"/>
    <row r="407" s="5" customFormat="1" ht="12.75"/>
    <row r="408" s="5" customFormat="1" ht="12.75"/>
    <row r="409" s="5" customFormat="1" ht="12.75"/>
    <row r="410" s="5" customFormat="1" ht="12.75"/>
    <row r="411" s="5" customFormat="1" ht="12.75"/>
    <row r="412" s="5" customFormat="1" ht="12.75"/>
    <row r="413" s="5" customFormat="1" ht="12.75"/>
    <row r="414" s="5" customFormat="1" ht="12.75"/>
    <row r="415" s="5" customFormat="1" ht="12.75"/>
    <row r="416" s="5" customFormat="1" ht="12.75"/>
    <row r="417" s="5" customFormat="1" ht="12.75"/>
    <row r="418" s="5" customFormat="1" ht="12.75"/>
    <row r="419" s="5" customFormat="1" ht="12.75"/>
    <row r="420" s="5" customFormat="1" ht="12.75"/>
    <row r="421" s="5" customFormat="1" ht="12.75"/>
    <row r="422" s="5" customFormat="1" ht="12.75"/>
    <row r="423" s="5" customFormat="1" ht="12.75"/>
    <row r="424" s="5" customFormat="1" ht="12.75"/>
    <row r="425" s="5" customFormat="1" ht="12.75"/>
    <row r="426" s="5" customFormat="1" ht="12.75"/>
    <row r="427" s="5" customFormat="1" ht="12.75"/>
    <row r="428" s="5" customFormat="1" ht="12.75"/>
    <row r="429" s="5" customFormat="1" ht="12.75"/>
    <row r="430" s="5" customFormat="1" ht="12.75"/>
    <row r="431" s="5" customFormat="1" ht="12.75"/>
    <row r="432" s="5" customFormat="1" ht="12.75"/>
    <row r="433" s="5" customFormat="1" ht="12.75"/>
    <row r="434" s="5" customFormat="1" ht="12.75"/>
    <row r="435" s="5" customFormat="1" ht="12.75"/>
    <row r="436" s="5" customFormat="1" ht="12.75"/>
    <row r="437" s="5" customFormat="1" ht="12.75"/>
    <row r="438" s="5" customFormat="1" ht="12.75"/>
    <row r="439" s="5" customFormat="1" ht="12.75"/>
    <row r="440" s="5" customFormat="1" ht="12.75"/>
    <row r="441" s="5" customFormat="1" ht="12.75"/>
    <row r="442" s="5" customFormat="1" ht="12.75"/>
    <row r="443" s="5" customFormat="1" ht="12.75"/>
    <row r="444" s="5" customFormat="1" ht="12.75"/>
    <row r="445" s="5" customFormat="1" ht="12.75"/>
    <row r="446" s="5" customFormat="1" ht="12.75"/>
    <row r="447" s="5" customFormat="1" ht="12.75"/>
    <row r="448" s="5" customFormat="1" ht="12.75"/>
    <row r="449" s="5" customFormat="1" ht="12.75"/>
    <row r="450" s="5" customFormat="1" ht="12.75"/>
    <row r="451" s="5" customFormat="1" ht="12.75"/>
    <row r="452" s="5" customFormat="1" ht="12.75"/>
    <row r="453" s="5" customFormat="1" ht="12.75"/>
    <row r="454" s="5" customFormat="1" ht="12.75"/>
    <row r="455" s="5" customFormat="1" ht="12.75"/>
    <row r="456" s="5" customFormat="1" ht="12.75"/>
    <row r="457" s="5" customFormat="1" ht="12.75"/>
    <row r="458" s="5" customFormat="1" ht="12.75"/>
    <row r="459" s="5" customFormat="1" ht="12.75"/>
    <row r="460" s="5" customFormat="1" ht="12.75"/>
    <row r="461" s="5" customFormat="1" ht="12.75"/>
    <row r="462" s="5" customFormat="1" ht="12.75"/>
    <row r="463" s="5" customFormat="1" ht="12.75"/>
    <row r="464" s="5" customFormat="1" ht="12.75"/>
    <row r="465" s="5" customFormat="1" ht="12.75"/>
    <row r="466" s="5" customFormat="1" ht="12.75"/>
    <row r="467" s="5" customFormat="1" ht="12.75"/>
    <row r="468" s="5" customFormat="1" ht="12.75"/>
    <row r="469" s="5" customFormat="1" ht="12.75"/>
    <row r="470" s="5" customFormat="1" ht="12.75"/>
    <row r="471" s="5" customFormat="1" ht="12.75"/>
    <row r="472" s="5" customFormat="1" ht="12.75"/>
    <row r="473" s="5" customFormat="1" ht="12.75"/>
    <row r="474" s="5" customFormat="1" ht="12.75"/>
    <row r="475" s="5" customFormat="1" ht="12.75"/>
    <row r="476" s="5" customFormat="1" ht="12.75"/>
    <row r="477" s="5" customFormat="1" ht="12.75"/>
    <row r="478" s="5" customFormat="1" ht="12.75"/>
    <row r="479" s="5" customFormat="1" ht="12.75"/>
    <row r="480" s="5" customFormat="1" ht="12.75"/>
    <row r="481" s="5" customFormat="1" ht="12.75"/>
    <row r="482" s="5" customFormat="1" ht="12.75"/>
    <row r="483" s="5" customFormat="1" ht="12.75"/>
    <row r="484" s="5" customFormat="1" ht="12.75"/>
    <row r="485" s="5" customFormat="1" ht="12.75"/>
    <row r="486" s="5" customFormat="1" ht="12.75"/>
    <row r="487" s="5" customFormat="1" ht="12.75"/>
    <row r="488" s="5" customFormat="1" ht="12.75"/>
    <row r="489" s="5" customFormat="1" ht="12.75"/>
    <row r="490" s="5" customFormat="1" ht="12.75"/>
    <row r="491" s="5" customFormat="1" ht="12.75"/>
    <row r="492" s="5" customFormat="1" ht="12.75"/>
    <row r="493" s="5" customFormat="1" ht="12.75"/>
    <row r="494" s="5" customFormat="1" ht="12.75"/>
    <row r="495" s="5" customFormat="1" ht="12.75"/>
    <row r="496" s="5" customFormat="1" ht="12.75"/>
    <row r="497" s="5" customFormat="1" ht="12.75"/>
    <row r="498" s="5" customFormat="1" ht="12.75"/>
    <row r="499" s="5" customFormat="1" ht="12.75"/>
    <row r="500" s="5" customFormat="1" ht="12.75"/>
    <row r="501" s="5" customFormat="1" ht="12.75"/>
    <row r="502" s="5" customFormat="1" ht="12.75"/>
    <row r="503" s="5" customFormat="1" ht="12.75"/>
    <row r="504" s="5" customFormat="1" ht="12.75"/>
    <row r="505" s="5" customFormat="1" ht="12.75"/>
    <row r="506" s="5" customFormat="1" ht="12.75"/>
    <row r="507" s="5" customFormat="1" ht="12.75"/>
    <row r="508" s="5" customFormat="1" ht="12.75"/>
    <row r="509" s="5" customFormat="1" ht="12.75"/>
    <row r="510" s="5" customFormat="1" ht="12.75"/>
    <row r="511" s="5" customFormat="1" ht="12.75"/>
    <row r="512" s="5" customFormat="1" ht="12.75"/>
    <row r="513" s="5" customFormat="1" ht="12.75"/>
    <row r="514" s="5" customFormat="1" ht="12.75"/>
    <row r="515" s="5" customFormat="1" ht="12.75"/>
    <row r="516" s="5" customFormat="1" ht="12.75"/>
    <row r="517" s="5" customFormat="1" ht="12.75"/>
    <row r="518" s="5" customFormat="1" ht="12.75"/>
    <row r="519" s="5" customFormat="1" ht="12.75"/>
    <row r="520" s="5" customFormat="1" ht="12.75"/>
    <row r="521" s="5" customFormat="1" ht="12.75"/>
    <row r="522" s="5" customFormat="1" ht="12.75"/>
    <row r="523" s="5" customFormat="1" ht="12.75"/>
    <row r="524" s="5" customFormat="1" ht="12.75"/>
    <row r="525" s="5" customFormat="1" ht="12.75"/>
    <row r="526" s="5" customFormat="1" ht="12.75"/>
    <row r="527" s="5" customFormat="1" ht="12.75"/>
    <row r="528" s="5" customFormat="1" ht="12.75"/>
    <row r="529" s="5" customFormat="1" ht="12.75"/>
    <row r="530" s="5" customFormat="1" ht="12.75"/>
    <row r="531" s="5" customFormat="1" ht="12.75"/>
    <row r="532" s="5" customFormat="1" ht="12.75"/>
    <row r="533" s="5" customFormat="1" ht="12.75"/>
    <row r="534" s="5" customFormat="1" ht="12.75"/>
    <row r="535" s="5" customFormat="1" ht="12.75"/>
    <row r="536" s="5" customFormat="1" ht="12.75"/>
    <row r="537" s="5" customFormat="1" ht="12.75"/>
    <row r="538" s="5" customFormat="1" ht="12.75"/>
    <row r="539" s="5" customFormat="1" ht="12.75"/>
    <row r="540" s="5" customFormat="1" ht="12.75"/>
    <row r="541" s="5" customFormat="1" ht="12.75"/>
    <row r="542" s="5" customFormat="1" ht="12.75"/>
    <row r="543" s="5" customFormat="1" ht="12.75"/>
    <row r="544" s="5" customFormat="1" ht="12.75"/>
    <row r="545" s="5" customFormat="1" ht="12.75"/>
    <row r="546" s="5" customFormat="1" ht="12.75"/>
    <row r="547" s="5" customFormat="1" ht="12.75"/>
    <row r="548" s="5" customFormat="1" ht="12.75"/>
    <row r="549" s="5" customFormat="1" ht="12.75"/>
    <row r="550" s="5" customFormat="1" ht="12.75"/>
    <row r="551" s="5" customFormat="1" ht="12.75"/>
    <row r="552" s="5" customFormat="1" ht="12.75"/>
    <row r="553" s="5" customFormat="1" ht="12.75"/>
    <row r="554" s="5" customFormat="1" ht="12.75"/>
    <row r="555" s="5" customFormat="1" ht="12.75"/>
    <row r="556" s="5" customFormat="1" ht="12.75"/>
    <row r="557" s="5" customFormat="1" ht="12.75"/>
    <row r="558" s="5" customFormat="1" ht="12.75"/>
    <row r="559" s="5" customFormat="1" ht="12.75"/>
    <row r="560" s="5" customFormat="1" ht="12.75"/>
    <row r="561" s="5" customFormat="1" ht="12.75"/>
    <row r="562" s="5" customFormat="1" ht="12.75"/>
    <row r="563" s="5" customFormat="1" ht="12.75"/>
    <row r="564" s="5" customFormat="1" ht="12.75"/>
    <row r="565" s="5" customFormat="1" ht="12.75"/>
    <row r="566" s="5" customFormat="1" ht="12.75"/>
    <row r="567" s="5" customFormat="1" ht="12.75"/>
    <row r="568" s="5" customFormat="1" ht="12.75"/>
    <row r="569" s="5" customFormat="1" ht="12.75"/>
    <row r="570" s="5" customFormat="1" ht="12.75"/>
    <row r="571" s="5" customFormat="1" ht="12.75"/>
    <row r="572" s="5" customFormat="1" ht="12.75"/>
    <row r="573" s="5" customFormat="1" ht="12.75"/>
    <row r="574" s="5" customFormat="1" ht="12.75"/>
    <row r="575" s="5" customFormat="1" ht="12.75"/>
    <row r="576" s="5" customFormat="1" ht="12.75"/>
    <row r="577" s="5" customFormat="1" ht="12.75"/>
    <row r="578" s="5" customFormat="1" ht="12.75"/>
    <row r="579" s="5" customFormat="1" ht="12.75"/>
    <row r="580" s="5" customFormat="1" ht="12.75"/>
    <row r="581" s="5" customFormat="1" ht="12.75"/>
    <row r="582" s="5" customFormat="1" ht="12.75"/>
    <row r="583" s="5" customFormat="1" ht="12.75"/>
    <row r="584" s="5" customFormat="1" ht="12.75"/>
    <row r="585" s="5" customFormat="1" ht="12.75"/>
    <row r="586" s="5" customFormat="1" ht="12.75"/>
    <row r="587" s="5" customFormat="1" ht="12.75"/>
    <row r="588" s="5" customFormat="1" ht="12.75"/>
    <row r="589" s="5" customFormat="1" ht="12.75"/>
    <row r="590" s="5" customFormat="1" ht="12.75"/>
    <row r="591" s="5" customFormat="1" ht="12.75"/>
    <row r="592" s="5" customFormat="1" ht="12.75"/>
    <row r="593" s="5" customFormat="1" ht="12.75"/>
    <row r="594" s="5" customFormat="1" ht="12.75"/>
    <row r="595" s="5" customFormat="1" ht="12.75"/>
    <row r="596" s="5" customFormat="1" ht="12.75"/>
    <row r="597" s="5" customFormat="1" ht="12.75"/>
    <row r="598" s="5" customFormat="1" ht="12.75"/>
    <row r="599" s="5" customFormat="1" ht="12.75"/>
    <row r="600" s="5" customFormat="1" ht="12.75"/>
    <row r="601" s="5" customFormat="1" ht="12.75"/>
    <row r="602" s="5" customFormat="1" ht="12.75"/>
    <row r="603" s="5" customFormat="1" ht="12.75"/>
    <row r="604" s="5" customFormat="1" ht="12.75"/>
    <row r="605" s="5" customFormat="1" ht="12.75"/>
    <row r="606" s="5" customFormat="1" ht="12.75"/>
    <row r="607" s="5" customFormat="1" ht="12.75"/>
    <row r="608" s="5" customFormat="1" ht="12.75"/>
    <row r="609" s="5" customFormat="1" ht="12.75"/>
    <row r="610" s="5" customFormat="1" ht="12.75"/>
    <row r="611" s="5" customFormat="1" ht="12.75"/>
    <row r="612" s="5" customFormat="1" ht="12.75"/>
    <row r="613" s="5" customFormat="1" ht="12.75"/>
    <row r="614" s="5" customFormat="1" ht="12.75"/>
    <row r="615" s="5" customFormat="1" ht="12.75"/>
    <row r="616" s="5" customFormat="1" ht="12.75"/>
    <row r="617" s="5" customFormat="1" ht="12.75"/>
    <row r="618" s="5" customFormat="1" ht="12.75"/>
    <row r="619" s="5" customFormat="1" ht="12.75"/>
    <row r="620" s="5" customFormat="1" ht="12.75"/>
    <row r="621" s="5" customFormat="1" ht="12.75"/>
    <row r="622" s="5" customFormat="1" ht="12.75"/>
    <row r="623" s="5" customFormat="1" ht="12.75"/>
    <row r="624" s="5" customFormat="1" ht="12.75"/>
    <row r="625" s="5" customFormat="1" ht="12.75"/>
    <row r="626" s="5" customFormat="1" ht="12.75"/>
    <row r="627" s="5" customFormat="1" ht="12.75"/>
    <row r="628" s="5" customFormat="1" ht="12.75"/>
    <row r="629" s="5" customFormat="1" ht="12.75"/>
    <row r="630" s="5" customFormat="1" ht="12.75"/>
    <row r="631" s="5" customFormat="1" ht="12.75"/>
    <row r="632" s="5" customFormat="1" ht="12.75"/>
    <row r="633" s="5" customFormat="1" ht="12.75"/>
    <row r="634" s="5" customFormat="1" ht="12.75"/>
    <row r="635" s="5" customFormat="1" ht="12.75"/>
    <row r="636" s="5" customFormat="1" ht="12.75"/>
    <row r="637" s="5" customFormat="1" ht="12.75"/>
    <row r="638" s="5" customFormat="1" ht="12.75"/>
    <row r="639" s="5" customFormat="1" ht="12.75"/>
    <row r="640" s="5" customFormat="1" ht="12.75"/>
    <row r="641" s="5" customFormat="1" ht="12.75"/>
    <row r="642" s="5" customFormat="1" ht="12.75"/>
    <row r="643" s="5" customFormat="1" ht="12.75"/>
    <row r="644" s="5" customFormat="1" ht="12.75"/>
    <row r="645" s="5" customFormat="1" ht="12.75"/>
    <row r="646" s="5" customFormat="1" ht="12.75"/>
    <row r="647" s="5" customFormat="1" ht="12.75"/>
    <row r="648" s="5" customFormat="1" ht="12.75"/>
    <row r="649" s="5" customFormat="1" ht="12.75"/>
    <row r="650" s="5" customFormat="1" ht="12.75"/>
    <row r="651" s="5" customFormat="1" ht="12.75"/>
    <row r="652" s="5" customFormat="1" ht="12.75"/>
    <row r="653" s="5" customFormat="1" ht="12.75"/>
    <row r="654" s="5" customFormat="1" ht="12.75"/>
    <row r="655" s="5" customFormat="1" ht="12.75"/>
    <row r="656" s="5" customFormat="1" ht="12.75"/>
    <row r="657" s="5" customFormat="1" ht="12.75"/>
    <row r="658" s="5" customFormat="1" ht="12.75"/>
    <row r="659" s="5" customFormat="1" ht="12.75"/>
    <row r="660" s="5" customFormat="1" ht="12.75"/>
    <row r="661" s="5" customFormat="1" ht="12.75"/>
    <row r="662" s="5" customFormat="1" ht="12.75"/>
    <row r="663" s="5" customFormat="1" ht="12.75"/>
    <row r="664" s="5" customFormat="1" ht="12.75"/>
    <row r="665" s="5" customFormat="1" ht="12.75"/>
    <row r="666" s="5" customFormat="1" ht="12.75"/>
    <row r="667" s="5" customFormat="1" ht="12.75"/>
    <row r="668" s="5" customFormat="1" ht="12.75"/>
    <row r="669" s="5" customFormat="1" ht="12.75"/>
    <row r="670" s="5" customFormat="1" ht="12.75"/>
    <row r="671" s="5" customFormat="1" ht="12.75"/>
    <row r="672" s="5" customFormat="1" ht="12.75"/>
    <row r="673" s="5" customFormat="1" ht="12.75"/>
    <row r="674" s="5" customFormat="1" ht="12.75"/>
    <row r="675" s="5" customFormat="1" ht="12.75"/>
    <row r="676" s="5" customFormat="1" ht="12.75"/>
    <row r="677" s="5" customFormat="1" ht="12.75"/>
    <row r="678" s="5" customFormat="1" ht="12.75"/>
    <row r="679" s="5" customFormat="1" ht="12.75"/>
    <row r="680" s="5" customFormat="1" ht="12.75"/>
    <row r="681" s="5" customFormat="1" ht="12.75"/>
    <row r="682" s="5" customFormat="1" ht="12.75"/>
    <row r="683" s="5" customFormat="1" ht="12.75"/>
    <row r="684" s="5" customFormat="1" ht="12.75"/>
    <row r="685" s="5" customFormat="1" ht="12.75"/>
    <row r="686" s="5" customFormat="1" ht="12.75"/>
    <row r="687" s="5" customFormat="1" ht="12.75"/>
    <row r="688" s="5" customFormat="1" ht="12.75"/>
    <row r="689" s="5" customFormat="1" ht="12.75"/>
    <row r="690" s="5" customFormat="1" ht="12.75"/>
    <row r="691" s="5" customFormat="1" ht="12.75"/>
    <row r="692" s="5" customFormat="1" ht="12.75"/>
    <row r="693" s="5" customFormat="1" ht="12.75"/>
    <row r="694" s="5" customFormat="1" ht="12.75"/>
    <row r="695" s="5" customFormat="1" ht="12.75"/>
    <row r="696" s="5" customFormat="1" ht="12.75"/>
    <row r="697" s="5" customFormat="1" ht="12.75"/>
    <row r="698" s="5" customFormat="1" ht="12.75"/>
    <row r="699" s="5" customFormat="1" ht="12.75"/>
    <row r="700" s="5" customFormat="1" ht="12.75"/>
    <row r="701" s="5" customFormat="1" ht="12.75"/>
    <row r="702" s="5" customFormat="1" ht="12.75"/>
    <row r="703" s="5" customFormat="1" ht="12.75"/>
    <row r="704" s="5" customFormat="1" ht="12.75"/>
    <row r="705" s="5" customFormat="1" ht="12.75"/>
    <row r="706" s="5" customFormat="1" ht="12.75"/>
    <row r="707" s="5" customFormat="1" ht="12.75"/>
    <row r="708" s="5" customFormat="1" ht="12.75"/>
    <row r="709" s="5" customFormat="1" ht="12.75"/>
    <row r="710" s="5" customFormat="1" ht="12.75"/>
    <row r="711" s="5" customFormat="1" ht="12.75"/>
    <row r="712" s="5" customFormat="1" ht="12.75"/>
    <row r="713" s="5" customFormat="1" ht="12.75"/>
    <row r="714" s="5" customFormat="1" ht="12.75"/>
    <row r="715" s="5" customFormat="1" ht="12.75"/>
    <row r="716" s="5" customFormat="1" ht="12.75"/>
    <row r="717" s="5" customFormat="1" ht="12.75"/>
    <row r="718" s="5" customFormat="1" ht="12.75"/>
    <row r="719" s="5" customFormat="1" ht="12.75"/>
    <row r="720" s="5" customFormat="1" ht="12.75"/>
    <row r="721" s="5" customFormat="1" ht="12.75"/>
    <row r="722" s="5" customFormat="1" ht="12.75"/>
    <row r="723" s="5" customFormat="1" ht="12.75"/>
    <row r="724" s="5" customFormat="1" ht="12.75"/>
    <row r="725" s="5" customFormat="1" ht="12.75"/>
    <row r="726" s="5" customFormat="1" ht="12.75"/>
    <row r="727" s="5" customFormat="1" ht="12.75"/>
    <row r="728" s="5" customFormat="1" ht="12.75"/>
    <row r="729" s="5" customFormat="1" ht="12.75"/>
    <row r="730" s="5" customFormat="1" ht="12.75"/>
    <row r="731" s="5" customFormat="1" ht="12.75"/>
    <row r="732" s="5" customFormat="1" ht="12.75"/>
    <row r="733" s="5" customFormat="1" ht="12.75"/>
    <row r="734" s="5" customFormat="1" ht="12.75"/>
    <row r="735" s="5" customFormat="1" ht="12.75"/>
    <row r="736" s="5" customFormat="1" ht="12.75"/>
    <row r="737" s="5" customFormat="1" ht="12.75"/>
    <row r="738" s="5" customFormat="1" ht="12.75"/>
    <row r="739" s="5" customFormat="1" ht="12.75"/>
    <row r="740" s="5" customFormat="1" ht="12.75"/>
    <row r="741" s="5" customFormat="1" ht="12.75"/>
    <row r="742" s="5" customFormat="1" ht="12.75"/>
    <row r="743" s="5" customFormat="1" ht="12.75"/>
    <row r="744" s="5" customFormat="1" ht="12.75"/>
    <row r="745" s="5" customFormat="1" ht="12.75"/>
    <row r="746" s="5" customFormat="1" ht="12.75"/>
    <row r="747" s="5" customFormat="1" ht="12.75"/>
    <row r="748" s="5" customFormat="1" ht="12.75"/>
    <row r="749" s="5" customFormat="1" ht="12.75"/>
    <row r="750" s="5" customFormat="1" ht="12.75"/>
    <row r="751" s="5" customFormat="1" ht="12.75"/>
    <row r="752" s="5" customFormat="1" ht="12.75"/>
    <row r="753" s="5" customFormat="1" ht="12.75"/>
    <row r="754" s="5" customFormat="1" ht="12.75"/>
    <row r="755" s="5" customFormat="1" ht="12.75"/>
    <row r="756" s="5" customFormat="1" ht="12.75"/>
    <row r="757" s="5" customFormat="1" ht="12.75"/>
    <row r="758" s="5" customFormat="1" ht="12.75"/>
    <row r="759" s="5" customFormat="1" ht="12.75"/>
    <row r="760" s="5" customFormat="1" ht="12.75"/>
    <row r="761" s="5" customFormat="1" ht="12.75"/>
    <row r="762" s="5" customFormat="1" ht="12.75"/>
  </sheetData>
  <sheetProtection/>
  <hyperlinks>
    <hyperlink ref="F2" r:id="rId1" display="https://www.regjeringen.no/no/tema/arbeidsliv/Statlig-arbeidsgiverpolitikk/lonn-og-tariff-i-staten/lonnstabellen/id438643/"/>
  </hyperlinks>
  <printOptions/>
  <pageMargins left="0.3937007874015748" right="0.3937007874015748" top="0.5118110236220472" bottom="0.5118110236220472" header="0.5118110236220472" footer="0.5118110236220472"/>
  <pageSetup horizontalDpi="300" verticalDpi="300" orientation="portrait" paperSize="9" scale="90" r:id="rId2"/>
  <headerFooter alignWithMargins="0">
    <oddHeader>&amp;CNtnuadm9.xlw&amp;RSide &amp;P</oddHeader>
    <oddFooter>&amp;C
</oddFooter>
  </headerFooter>
</worksheet>
</file>

<file path=xl/worksheets/sheet15.xml><?xml version="1.0" encoding="utf-8"?>
<worksheet xmlns="http://schemas.openxmlformats.org/spreadsheetml/2006/main" xmlns:r="http://schemas.openxmlformats.org/officeDocument/2006/relationships">
  <dimension ref="A1:D8"/>
  <sheetViews>
    <sheetView zoomScale="115" zoomScaleNormal="115" zoomScalePageLayoutView="0" workbookViewId="0" topLeftCell="A1">
      <selection activeCell="C8" sqref="C8"/>
    </sheetView>
  </sheetViews>
  <sheetFormatPr defaultColWidth="9.00390625" defaultRowHeight="15.75"/>
  <cols>
    <col min="1" max="1" width="25.50390625" style="0" bestFit="1" customWidth="1"/>
    <col min="2" max="2" width="11.00390625" style="0" customWidth="1"/>
    <col min="3" max="3" width="11.00390625" style="182" customWidth="1"/>
  </cols>
  <sheetData>
    <row r="1" ht="15.75">
      <c r="A1" t="s">
        <v>89</v>
      </c>
    </row>
    <row r="3" spans="1:3" ht="15.75">
      <c r="A3" t="s">
        <v>90</v>
      </c>
      <c r="B3" s="187">
        <v>54</v>
      </c>
      <c r="C3" s="182">
        <f>IF(B3&gt;0,VLOOKUP(B3,'LTR-mai 2023'!$A$6:$B$81,2),0)</f>
        <v>532200</v>
      </c>
    </row>
    <row r="4" spans="1:3" ht="15.75">
      <c r="A4" t="s">
        <v>91</v>
      </c>
      <c r="B4" s="187">
        <v>1</v>
      </c>
      <c r="C4" s="182">
        <f>+C3/12*B4</f>
        <v>44350</v>
      </c>
    </row>
    <row r="5" spans="1:3" ht="15.75">
      <c r="A5" t="s">
        <v>92</v>
      </c>
      <c r="B5" s="183">
        <f>Eksempel!H8</f>
        <v>0.12</v>
      </c>
      <c r="C5" s="182">
        <f>+B5*C4</f>
        <v>5322</v>
      </c>
    </row>
    <row r="6" spans="1:3" ht="15.75">
      <c r="A6" t="s">
        <v>93</v>
      </c>
      <c r="B6" s="183">
        <f>Eksempel!I8</f>
        <v>0.081</v>
      </c>
      <c r="C6" s="182">
        <f>+B6*(C4)</f>
        <v>3592.35</v>
      </c>
    </row>
    <row r="7" spans="1:3" ht="15.75">
      <c r="A7" t="s">
        <v>94</v>
      </c>
      <c r="B7" s="183">
        <f>Eksempel!K8</f>
        <v>0.141</v>
      </c>
      <c r="C7" s="182">
        <f>+B7*(C4+C5+C6)</f>
        <v>7510.2733499999995</v>
      </c>
    </row>
    <row r="8" spans="1:4" ht="16.5" thickBot="1">
      <c r="A8" s="184" t="s">
        <v>95</v>
      </c>
      <c r="B8" s="184"/>
      <c r="C8" s="185">
        <f>SUM(C4:C7)</f>
        <v>60774.623349999994</v>
      </c>
      <c r="D8" s="186">
        <f>+C8/C4-1</f>
        <v>0.3703409999999998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19111111111111">
    <pageSetUpPr fitToPage="1"/>
  </sheetPr>
  <dimension ref="A1:V112"/>
  <sheetViews>
    <sheetView showGridLines="0" zoomScale="75" zoomScaleNormal="75" zoomScalePageLayoutView="0" workbookViewId="0" topLeftCell="A1">
      <pane ySplit="9" topLeftCell="A10" activePane="bottomLeft" state="frozen"/>
      <selection pane="topLeft" activeCell="I8" sqref="I8"/>
      <selection pane="bottomLeft" activeCell="U15" sqref="U15"/>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1.00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14.25390625" style="14" customWidth="1"/>
    <col min="17" max="17" width="9.25390625" style="14" bestFit="1" customWidth="1"/>
    <col min="18" max="18" width="4.00390625" style="14" customWidth="1"/>
    <col min="19" max="16384" width="9.00390625" style="14" customWidth="1"/>
  </cols>
  <sheetData>
    <row r="1" spans="1:12" ht="20.25">
      <c r="A1" s="173" t="s">
        <v>78</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85</v>
      </c>
      <c r="L7" s="131" t="s">
        <v>62</v>
      </c>
      <c r="M7" s="14"/>
      <c r="N7" s="113" t="s">
        <v>3</v>
      </c>
      <c r="O7" s="92"/>
      <c r="P7" s="82" t="s">
        <v>0</v>
      </c>
      <c r="Q7" s="83" t="s">
        <v>65</v>
      </c>
    </row>
    <row r="8" spans="1:17" ht="14.25" customHeight="1" thickBot="1">
      <c r="A8" s="22"/>
      <c r="B8" s="23"/>
      <c r="C8" s="140"/>
      <c r="D8" s="19" t="s">
        <v>11</v>
      </c>
      <c r="E8" s="20" t="s">
        <v>4</v>
      </c>
      <c r="F8" s="219"/>
      <c r="G8" s="77"/>
      <c r="H8" s="108">
        <v>0.12</v>
      </c>
      <c r="I8" s="175">
        <v>0.081</v>
      </c>
      <c r="J8" s="109">
        <v>1227</v>
      </c>
      <c r="K8" s="130">
        <v>0.141</v>
      </c>
      <c r="L8" s="132"/>
      <c r="N8" s="114" t="s">
        <v>4</v>
      </c>
      <c r="O8" s="115" t="s">
        <v>98</v>
      </c>
      <c r="P8" s="116"/>
      <c r="Q8" s="117" t="s">
        <v>24</v>
      </c>
    </row>
    <row r="9" spans="1:19" ht="14.25" customHeight="1" thickBot="1" thickTop="1">
      <c r="A9" s="141"/>
      <c r="B9" s="142"/>
      <c r="C9" s="143"/>
      <c r="D9" s="144"/>
      <c r="E9" s="144"/>
      <c r="F9" s="144"/>
      <c r="G9" s="145"/>
      <c r="H9" s="146">
        <v>0.143</v>
      </c>
      <c r="I9" s="147"/>
      <c r="J9" s="148"/>
      <c r="K9" s="150">
        <v>0.141</v>
      </c>
      <c r="L9" s="149"/>
      <c r="N9" s="114"/>
      <c r="O9" s="115"/>
      <c r="P9" s="116"/>
      <c r="Q9" s="117">
        <v>400</v>
      </c>
      <c r="S9" s="14" t="s">
        <v>84</v>
      </c>
    </row>
    <row r="10" spans="1:19" s="15" customFormat="1" ht="14.25" customHeight="1">
      <c r="A10" s="31" t="s">
        <v>51</v>
      </c>
      <c r="B10" s="32" t="s">
        <v>70</v>
      </c>
      <c r="C10" s="97">
        <f>7*12</f>
        <v>84</v>
      </c>
      <c r="D10" s="33">
        <v>1</v>
      </c>
      <c r="E10" s="97">
        <v>55</v>
      </c>
      <c r="F10" s="34"/>
      <c r="G10" s="78">
        <f aca="true" t="shared" si="0" ref="G10:G23">+P10-(5/52*P10)</f>
        <v>3419701.923076923</v>
      </c>
      <c r="H10" s="74">
        <f aca="true" t="shared" si="1" ref="H10:H23">+G10*$H$8</f>
        <v>410364.23076923075</v>
      </c>
      <c r="I10" s="78">
        <f aca="true" t="shared" si="2" ref="I10:I33">+Q10*$I$8</f>
        <v>306690.3</v>
      </c>
      <c r="J10" s="74">
        <f aca="true" t="shared" si="3" ref="J10:J33">+(C10/12)*$J$8</f>
        <v>8589</v>
      </c>
      <c r="K10" s="99">
        <f>SUM(G10:J10)*$K$8</f>
        <v>584493.7089923077</v>
      </c>
      <c r="L10" s="133">
        <f aca="true" t="shared" si="4" ref="L10:L33">SUM(G10:K10)</f>
        <v>4729839.162838462</v>
      </c>
      <c r="M10" s="14"/>
      <c r="N10" s="118">
        <f>IF(E10&gt;0,VLOOKUP(E10,'LTR-mai 2023'!$A$6:$B$81,2),0)</f>
        <v>540500</v>
      </c>
      <c r="O10" s="1">
        <f>F10</f>
        <v>0</v>
      </c>
      <c r="P10" s="94">
        <f aca="true" t="shared" si="5" ref="P10:P33">(SUM(N10:O10))*D10*C10/12</f>
        <v>3783500</v>
      </c>
      <c r="Q10" s="93">
        <f>IF(N10&gt;0,+P10+($Q$9*D10*C10/12),P10)</f>
        <v>3786300</v>
      </c>
      <c r="R10" s="14"/>
      <c r="S10" s="181">
        <f>(L10/G10)-1</f>
        <v>0.38311445536245015</v>
      </c>
    </row>
    <row r="11" spans="1:19" s="15" customFormat="1" ht="14.25" customHeight="1">
      <c r="A11" s="31" t="s">
        <v>52</v>
      </c>
      <c r="B11" s="32" t="s">
        <v>71</v>
      </c>
      <c r="C11" s="97">
        <v>12</v>
      </c>
      <c r="D11" s="33">
        <v>1</v>
      </c>
      <c r="E11" s="97">
        <v>48</v>
      </c>
      <c r="F11" s="34">
        <v>100000</v>
      </c>
      <c r="G11" s="78">
        <f t="shared" si="0"/>
        <v>531280.7692307692</v>
      </c>
      <c r="H11" s="74">
        <f t="shared" si="1"/>
        <v>63753.692307692305</v>
      </c>
      <c r="I11" s="78">
        <f t="shared" si="2"/>
        <v>47644.200000000004</v>
      </c>
      <c r="J11" s="74">
        <f t="shared" si="3"/>
        <v>1227</v>
      </c>
      <c r="K11" s="99">
        <f aca="true" t="shared" si="6" ref="K11:K23">SUM(G11:J11)*$K$8</f>
        <v>90790.69827692305</v>
      </c>
      <c r="L11" s="133">
        <f t="shared" si="4"/>
        <v>734696.3598153845</v>
      </c>
      <c r="M11" s="14"/>
      <c r="N11" s="118">
        <f>IF(E11&gt;0,VLOOKUP(E11,'LTR-mai 2023'!$A$6:$B$81,2),0)</f>
        <v>487800</v>
      </c>
      <c r="O11" s="1">
        <f aca="true" t="shared" si="7" ref="O11:O33">F11</f>
        <v>100000</v>
      </c>
      <c r="P11" s="94">
        <f t="shared" si="5"/>
        <v>587800</v>
      </c>
      <c r="Q11" s="93">
        <f aca="true" t="shared" si="8" ref="Q11:Q33">IF(N11&gt;0,+P11+($Q$9*D11*C11/12),P11)</f>
        <v>588200</v>
      </c>
      <c r="R11" s="14"/>
      <c r="S11" s="181">
        <f>(L11/G11)-1</f>
        <v>0.3828777594926627</v>
      </c>
    </row>
    <row r="12" spans="1:19" s="15" customFormat="1" ht="14.25" customHeight="1">
      <c r="A12" s="31" t="s">
        <v>53</v>
      </c>
      <c r="B12" s="32" t="s">
        <v>72</v>
      </c>
      <c r="C12" s="97">
        <v>12</v>
      </c>
      <c r="D12" s="33">
        <v>0.5</v>
      </c>
      <c r="E12" s="97">
        <v>48</v>
      </c>
      <c r="F12" s="34"/>
      <c r="G12" s="78">
        <f t="shared" si="0"/>
        <v>220448.07692307694</v>
      </c>
      <c r="H12" s="74">
        <f t="shared" si="1"/>
        <v>26453.76923076923</v>
      </c>
      <c r="I12" s="78">
        <f t="shared" si="2"/>
        <v>19772.100000000002</v>
      </c>
      <c r="J12" s="74">
        <f t="shared" si="3"/>
        <v>1227</v>
      </c>
      <c r="K12" s="99">
        <f t="shared" si="6"/>
        <v>37774.0334076923</v>
      </c>
      <c r="L12" s="133">
        <f t="shared" si="4"/>
        <v>305674.97956153844</v>
      </c>
      <c r="M12" s="14"/>
      <c r="N12" s="118">
        <f>IF(E12&gt;0,VLOOKUP(E12,'LTR-mai 2023'!$A$6:$B$81,2),0)</f>
        <v>487800</v>
      </c>
      <c r="O12" s="1">
        <f t="shared" si="7"/>
        <v>0</v>
      </c>
      <c r="P12" s="94">
        <f>(SUM(N12:O12))*D12*C12/12</f>
        <v>243900</v>
      </c>
      <c r="Q12" s="93">
        <f t="shared" si="8"/>
        <v>244100</v>
      </c>
      <c r="R12" s="14"/>
      <c r="S12" s="181">
        <f>(L12/G12)-1</f>
        <v>0.3866076031509249</v>
      </c>
    </row>
    <row r="13" spans="1:19" s="15" customFormat="1" ht="14.25" customHeight="1">
      <c r="A13" s="31" t="s">
        <v>54</v>
      </c>
      <c r="B13" s="32" t="s">
        <v>71</v>
      </c>
      <c r="C13" s="97">
        <v>12</v>
      </c>
      <c r="D13" s="33">
        <v>1</v>
      </c>
      <c r="E13" s="97">
        <v>38</v>
      </c>
      <c r="F13" s="34"/>
      <c r="G13" s="78">
        <f t="shared" si="0"/>
        <v>386936.53846153844</v>
      </c>
      <c r="H13" s="74">
        <f t="shared" si="1"/>
        <v>46432.38461538461</v>
      </c>
      <c r="I13" s="78">
        <f t="shared" si="2"/>
        <v>34708.5</v>
      </c>
      <c r="J13" s="74">
        <f t="shared" si="3"/>
        <v>1227</v>
      </c>
      <c r="K13" s="99">
        <f t="shared" si="6"/>
        <v>66171.92365384614</v>
      </c>
      <c r="L13" s="133">
        <f t="shared" si="4"/>
        <v>535476.3467307691</v>
      </c>
      <c r="M13" s="14"/>
      <c r="N13" s="118">
        <f>IF(E13&gt;0,VLOOKUP(E13,'LTR-mai 2023'!$A$6:$B$81,2),0)</f>
        <v>428100</v>
      </c>
      <c r="O13" s="1">
        <f t="shared" si="7"/>
        <v>0</v>
      </c>
      <c r="P13" s="94">
        <f t="shared" si="5"/>
        <v>428100</v>
      </c>
      <c r="Q13" s="93">
        <f t="shared" si="8"/>
        <v>428500</v>
      </c>
      <c r="R13" s="14"/>
      <c r="S13" s="181">
        <f>(L13/G13)-1</f>
        <v>0.38388674499396136</v>
      </c>
    </row>
    <row r="14" spans="1:19" s="15" customFormat="1" ht="14.25" customHeight="1">
      <c r="A14" s="31" t="s">
        <v>55</v>
      </c>
      <c r="B14" s="32" t="s">
        <v>71</v>
      </c>
      <c r="C14" s="97">
        <v>12</v>
      </c>
      <c r="D14" s="33">
        <v>1</v>
      </c>
      <c r="E14" s="97">
        <v>28</v>
      </c>
      <c r="F14" s="34"/>
      <c r="G14" s="78">
        <f t="shared" si="0"/>
        <v>349155.76923076925</v>
      </c>
      <c r="H14" s="74">
        <f t="shared" si="1"/>
        <v>41898.692307692305</v>
      </c>
      <c r="I14" s="78">
        <f t="shared" si="2"/>
        <v>31322.7</v>
      </c>
      <c r="J14" s="74">
        <f t="shared" si="3"/>
        <v>1227</v>
      </c>
      <c r="K14" s="99">
        <f t="shared" si="6"/>
        <v>59728.186776923074</v>
      </c>
      <c r="L14" s="133">
        <f t="shared" si="4"/>
        <v>483332.34831538465</v>
      </c>
      <c r="M14" s="14"/>
      <c r="N14" s="118">
        <f>IF(E14&gt;0,VLOOKUP(E14,'LTR-mai 2023'!$A$6:$B$81,2),0)</f>
        <v>386300</v>
      </c>
      <c r="O14" s="1">
        <f t="shared" si="7"/>
        <v>0</v>
      </c>
      <c r="P14" s="94">
        <f t="shared" si="5"/>
        <v>386300</v>
      </c>
      <c r="Q14" s="93">
        <f t="shared" si="8"/>
        <v>386700</v>
      </c>
      <c r="R14" s="14"/>
      <c r="S14" s="181">
        <f>(L14/G14)-1</f>
        <v>0.38428859239594404</v>
      </c>
    </row>
    <row r="15" spans="1:19" s="15" customFormat="1" ht="14.25" customHeight="1">
      <c r="A15" s="31"/>
      <c r="B15" s="32"/>
      <c r="C15" s="97"/>
      <c r="D15" s="33"/>
      <c r="E15" s="97"/>
      <c r="F15" s="34"/>
      <c r="G15" s="78">
        <f t="shared" si="0"/>
        <v>0</v>
      </c>
      <c r="H15" s="74">
        <f t="shared" si="1"/>
        <v>0</v>
      </c>
      <c r="I15" s="78">
        <f t="shared" si="2"/>
        <v>0</v>
      </c>
      <c r="J15" s="74">
        <f t="shared" si="3"/>
        <v>0</v>
      </c>
      <c r="K15" s="99">
        <f t="shared" si="6"/>
        <v>0</v>
      </c>
      <c r="L15" s="133">
        <f t="shared" si="4"/>
        <v>0</v>
      </c>
      <c r="M15" s="14"/>
      <c r="N15" s="118">
        <f>IF(E15&gt;0,VLOOKUP(E15,'LTR-mai 2023'!$A$6:$B$81,2),0)</f>
        <v>0</v>
      </c>
      <c r="O15" s="1">
        <f t="shared" si="7"/>
        <v>0</v>
      </c>
      <c r="P15" s="94">
        <f t="shared" si="5"/>
        <v>0</v>
      </c>
      <c r="Q15" s="93">
        <f t="shared" si="8"/>
        <v>0</v>
      </c>
      <c r="R15" s="14"/>
      <c r="S15" s="178"/>
    </row>
    <row r="16" spans="1:18" s="15" customFormat="1" ht="14.25" customHeight="1">
      <c r="A16" s="31"/>
      <c r="B16" s="32"/>
      <c r="C16" s="97"/>
      <c r="D16" s="33"/>
      <c r="E16" s="97"/>
      <c r="F16" s="34"/>
      <c r="G16" s="78">
        <f t="shared" si="0"/>
        <v>0</v>
      </c>
      <c r="H16" s="74">
        <f t="shared" si="1"/>
        <v>0</v>
      </c>
      <c r="I16" s="78">
        <f t="shared" si="2"/>
        <v>0</v>
      </c>
      <c r="J16" s="74">
        <f t="shared" si="3"/>
        <v>0</v>
      </c>
      <c r="K16" s="99">
        <f t="shared" si="6"/>
        <v>0</v>
      </c>
      <c r="L16" s="133">
        <f t="shared" si="4"/>
        <v>0</v>
      </c>
      <c r="M16" s="14"/>
      <c r="N16" s="118">
        <f>IF(E16&gt;0,VLOOKUP(E16,'LTR-mai 2023'!$A$6:$B$81,2),0)</f>
        <v>0</v>
      </c>
      <c r="O16" s="1">
        <f t="shared" si="7"/>
        <v>0</v>
      </c>
      <c r="P16" s="94">
        <f t="shared" si="5"/>
        <v>0</v>
      </c>
      <c r="Q16" s="93">
        <f t="shared" si="8"/>
        <v>0</v>
      </c>
      <c r="R16" s="14"/>
    </row>
    <row r="17" spans="1:18" s="15" customFormat="1" ht="14.25" customHeight="1">
      <c r="A17" s="31"/>
      <c r="B17" s="32"/>
      <c r="C17" s="97"/>
      <c r="D17" s="33"/>
      <c r="E17" s="97"/>
      <c r="F17" s="34"/>
      <c r="G17" s="78">
        <f t="shared" si="0"/>
        <v>0</v>
      </c>
      <c r="H17" s="74">
        <f t="shared" si="1"/>
        <v>0</v>
      </c>
      <c r="I17" s="78">
        <f t="shared" si="2"/>
        <v>0</v>
      </c>
      <c r="J17" s="74">
        <f t="shared" si="3"/>
        <v>0</v>
      </c>
      <c r="K17" s="99">
        <f t="shared" si="6"/>
        <v>0</v>
      </c>
      <c r="L17" s="133">
        <f t="shared" si="4"/>
        <v>0</v>
      </c>
      <c r="M17" s="14"/>
      <c r="N17" s="118">
        <f>IF(E17&gt;0,VLOOKUP(E17,'LTR-mai 2023'!$A$6:$B$81,2),0)</f>
        <v>0</v>
      </c>
      <c r="O17" s="1">
        <f t="shared" si="7"/>
        <v>0</v>
      </c>
      <c r="P17" s="94">
        <f t="shared" si="5"/>
        <v>0</v>
      </c>
      <c r="Q17" s="93">
        <f t="shared" si="8"/>
        <v>0</v>
      </c>
      <c r="R17" s="14"/>
    </row>
    <row r="18" spans="1:18" s="15" customFormat="1" ht="14.25" customHeight="1">
      <c r="A18" s="31"/>
      <c r="B18" s="32"/>
      <c r="C18" s="97"/>
      <c r="D18" s="33"/>
      <c r="E18" s="97"/>
      <c r="F18" s="34"/>
      <c r="G18" s="78">
        <f t="shared" si="0"/>
        <v>0</v>
      </c>
      <c r="H18" s="74">
        <f t="shared" si="1"/>
        <v>0</v>
      </c>
      <c r="I18" s="78">
        <f t="shared" si="2"/>
        <v>0</v>
      </c>
      <c r="J18" s="74">
        <f t="shared" si="3"/>
        <v>0</v>
      </c>
      <c r="K18" s="99">
        <f t="shared" si="6"/>
        <v>0</v>
      </c>
      <c r="L18" s="133">
        <f t="shared" si="4"/>
        <v>0</v>
      </c>
      <c r="M18" s="26"/>
      <c r="N18" s="118">
        <f>IF(E18&gt;0,VLOOKUP(E18,'LTR-mai 2023'!$A$6:$B$81,2),0)</f>
        <v>0</v>
      </c>
      <c r="O18" s="1">
        <f t="shared" si="7"/>
        <v>0</v>
      </c>
      <c r="P18" s="94">
        <f t="shared" si="5"/>
        <v>0</v>
      </c>
      <c r="Q18" s="93">
        <f t="shared" si="8"/>
        <v>0</v>
      </c>
      <c r="R18" s="14"/>
    </row>
    <row r="19" spans="1:18" s="15" customFormat="1" ht="14.25" customHeight="1">
      <c r="A19" s="31"/>
      <c r="B19" s="32"/>
      <c r="C19" s="97"/>
      <c r="D19" s="33"/>
      <c r="E19" s="97"/>
      <c r="F19" s="34"/>
      <c r="G19" s="78">
        <f t="shared" si="0"/>
        <v>0</v>
      </c>
      <c r="H19" s="74">
        <f t="shared" si="1"/>
        <v>0</v>
      </c>
      <c r="I19" s="78">
        <f t="shared" si="2"/>
        <v>0</v>
      </c>
      <c r="J19" s="74">
        <f t="shared" si="3"/>
        <v>0</v>
      </c>
      <c r="K19" s="99">
        <f t="shared" si="6"/>
        <v>0</v>
      </c>
      <c r="L19" s="133">
        <f t="shared" si="4"/>
        <v>0</v>
      </c>
      <c r="M19" s="26"/>
      <c r="N19" s="118">
        <f>IF(E19&gt;0,VLOOKUP(E19,'LTR-mai 2023'!$A$6:$B$81,2),0)</f>
        <v>0</v>
      </c>
      <c r="O19" s="1">
        <f t="shared" si="7"/>
        <v>0</v>
      </c>
      <c r="P19" s="94">
        <f t="shared" si="5"/>
        <v>0</v>
      </c>
      <c r="Q19" s="93">
        <f t="shared" si="8"/>
        <v>0</v>
      </c>
      <c r="R19" s="14"/>
    </row>
    <row r="20" spans="1:18" s="15" customFormat="1" ht="14.25" customHeight="1">
      <c r="A20" s="31"/>
      <c r="B20" s="32"/>
      <c r="C20" s="97"/>
      <c r="D20" s="33"/>
      <c r="E20" s="97"/>
      <c r="F20" s="34"/>
      <c r="G20" s="78">
        <f t="shared" si="0"/>
        <v>0</v>
      </c>
      <c r="H20" s="74">
        <f t="shared" si="1"/>
        <v>0</v>
      </c>
      <c r="I20" s="78">
        <f t="shared" si="2"/>
        <v>0</v>
      </c>
      <c r="J20" s="74">
        <f t="shared" si="3"/>
        <v>0</v>
      </c>
      <c r="K20" s="99">
        <f t="shared" si="6"/>
        <v>0</v>
      </c>
      <c r="L20" s="133">
        <f t="shared" si="4"/>
        <v>0</v>
      </c>
      <c r="M20" s="27"/>
      <c r="N20" s="118">
        <f>IF(E20&gt;0,VLOOKUP(E20,'LTR-mai 2023'!$A$6:$B$81,2),0)</f>
        <v>0</v>
      </c>
      <c r="O20" s="1">
        <f t="shared" si="7"/>
        <v>0</v>
      </c>
      <c r="P20" s="95">
        <f t="shared" si="5"/>
        <v>0</v>
      </c>
      <c r="Q20" s="93">
        <f t="shared" si="8"/>
        <v>0</v>
      </c>
      <c r="R20" s="14"/>
    </row>
    <row r="21" spans="1:18" s="15" customFormat="1" ht="14.25" customHeight="1">
      <c r="A21" s="31"/>
      <c r="B21" s="32"/>
      <c r="C21" s="97"/>
      <c r="D21" s="33"/>
      <c r="E21" s="97"/>
      <c r="F21" s="34"/>
      <c r="G21" s="78">
        <f t="shared" si="0"/>
        <v>0</v>
      </c>
      <c r="H21" s="74">
        <f t="shared" si="1"/>
        <v>0</v>
      </c>
      <c r="I21" s="78">
        <f t="shared" si="2"/>
        <v>0</v>
      </c>
      <c r="J21" s="74">
        <f t="shared" si="3"/>
        <v>0</v>
      </c>
      <c r="K21" s="99">
        <f t="shared" si="6"/>
        <v>0</v>
      </c>
      <c r="L21" s="133">
        <f t="shared" si="4"/>
        <v>0</v>
      </c>
      <c r="M21" s="27"/>
      <c r="N21" s="118">
        <f>IF(E21&gt;0,VLOOKUP(E21,'LTR-mai 2023'!$A$6:$B$81,2),0)</f>
        <v>0</v>
      </c>
      <c r="O21" s="1">
        <f t="shared" si="7"/>
        <v>0</v>
      </c>
      <c r="P21" s="95">
        <f t="shared" si="5"/>
        <v>0</v>
      </c>
      <c r="Q21" s="93">
        <f t="shared" si="8"/>
        <v>0</v>
      </c>
      <c r="R21" s="14"/>
    </row>
    <row r="22" spans="1:18" s="15" customFormat="1" ht="14.25" customHeight="1">
      <c r="A22" s="31"/>
      <c r="B22" s="72"/>
      <c r="C22" s="97"/>
      <c r="D22" s="33"/>
      <c r="E22" s="97"/>
      <c r="F22" s="34"/>
      <c r="G22" s="78">
        <f t="shared" si="0"/>
        <v>0</v>
      </c>
      <c r="H22" s="74">
        <f t="shared" si="1"/>
        <v>0</v>
      </c>
      <c r="I22" s="78">
        <f t="shared" si="2"/>
        <v>0</v>
      </c>
      <c r="J22" s="74">
        <f t="shared" si="3"/>
        <v>0</v>
      </c>
      <c r="K22" s="99">
        <f t="shared" si="6"/>
        <v>0</v>
      </c>
      <c r="L22" s="133">
        <f t="shared" si="4"/>
        <v>0</v>
      </c>
      <c r="M22" s="27"/>
      <c r="N22" s="118">
        <f>IF(E22&gt;0,VLOOKUP(E22,'LTR-mai 2023'!$A$6:$B$81,2),0)</f>
        <v>0</v>
      </c>
      <c r="O22" s="1">
        <f t="shared" si="7"/>
        <v>0</v>
      </c>
      <c r="P22" s="95">
        <f t="shared" si="5"/>
        <v>0</v>
      </c>
      <c r="Q22" s="93">
        <f t="shared" si="8"/>
        <v>0</v>
      </c>
      <c r="R22" s="14"/>
    </row>
    <row r="23" spans="1:18" s="15" customFormat="1" ht="14.25" customHeight="1" thickBot="1">
      <c r="A23" s="151" t="s">
        <v>79</v>
      </c>
      <c r="B23" s="152"/>
      <c r="C23" s="153"/>
      <c r="D23" s="154"/>
      <c r="E23" s="153"/>
      <c r="F23" s="155"/>
      <c r="G23" s="156">
        <f t="shared" si="0"/>
        <v>0</v>
      </c>
      <c r="H23" s="157">
        <f t="shared" si="1"/>
        <v>0</v>
      </c>
      <c r="I23" s="156">
        <f t="shared" si="2"/>
        <v>0</v>
      </c>
      <c r="J23" s="157">
        <f t="shared" si="3"/>
        <v>0</v>
      </c>
      <c r="K23" s="158">
        <f t="shared" si="6"/>
        <v>0</v>
      </c>
      <c r="L23" s="159">
        <f t="shared" si="4"/>
        <v>0</v>
      </c>
      <c r="M23" s="27"/>
      <c r="N23" s="118">
        <f>IF(E23&gt;0,VLOOKUP(E23,'LTR-mai 2023'!$A$6:$B$81,2),0)</f>
        <v>0</v>
      </c>
      <c r="O23" s="1">
        <f t="shared" si="7"/>
        <v>0</v>
      </c>
      <c r="P23" s="95">
        <f t="shared" si="5"/>
        <v>0</v>
      </c>
      <c r="Q23" s="93">
        <f t="shared" si="8"/>
        <v>0</v>
      </c>
      <c r="R23" s="14"/>
    </row>
    <row r="24" spans="1:18" s="15" customFormat="1" ht="14.25" customHeight="1">
      <c r="A24" s="31" t="s">
        <v>75</v>
      </c>
      <c r="B24" s="72" t="s">
        <v>76</v>
      </c>
      <c r="C24" s="166">
        <v>24</v>
      </c>
      <c r="D24" s="33">
        <v>1</v>
      </c>
      <c r="E24" s="166">
        <v>64</v>
      </c>
      <c r="F24" s="34"/>
      <c r="G24" s="78">
        <f>+P24-(6/52*P24)</f>
        <v>1104884.6153846155</v>
      </c>
      <c r="H24" s="74">
        <f>+G24*$H$9</f>
        <v>157998.5</v>
      </c>
      <c r="I24" s="78">
        <f t="shared" si="2"/>
        <v>101233.8</v>
      </c>
      <c r="J24" s="74">
        <f t="shared" si="3"/>
        <v>2454</v>
      </c>
      <c r="K24" s="99">
        <f>SUM(G24:H24)*$K$9+I24*$K$8+J24*$K$9</f>
        <v>192686.49906923078</v>
      </c>
      <c r="L24" s="133">
        <f t="shared" si="4"/>
        <v>1559257.4144538464</v>
      </c>
      <c r="M24" s="26"/>
      <c r="N24" s="118">
        <f>IF(E24&gt;0,VLOOKUP(E24,'LTR-mai 2023'!$A$6:$B$81,2),0)</f>
        <v>624500</v>
      </c>
      <c r="O24" s="1">
        <f t="shared" si="7"/>
        <v>0</v>
      </c>
      <c r="P24" s="94">
        <f t="shared" si="5"/>
        <v>1249000</v>
      </c>
      <c r="Q24" s="93">
        <f t="shared" si="8"/>
        <v>1249800</v>
      </c>
      <c r="R24" s="14"/>
    </row>
    <row r="25" spans="1:18" s="15" customFormat="1" ht="14.25" customHeight="1">
      <c r="A25" s="31"/>
      <c r="B25" s="41"/>
      <c r="C25" s="167"/>
      <c r="D25" s="33"/>
      <c r="E25" s="167"/>
      <c r="F25" s="34"/>
      <c r="G25" s="78">
        <f aca="true" t="shared" si="9" ref="G25:G33">+P25-(6/52*P25)</f>
        <v>0</v>
      </c>
      <c r="H25" s="74">
        <f>+G25*$H$9</f>
        <v>0</v>
      </c>
      <c r="I25" s="78">
        <f t="shared" si="2"/>
        <v>0</v>
      </c>
      <c r="J25" s="74">
        <f t="shared" si="3"/>
        <v>0</v>
      </c>
      <c r="K25" s="99">
        <f aca="true" t="shared" si="10" ref="K25:K33">SUM(G25:H25)*$K$9+I25*$K$8+J25*$K$9</f>
        <v>0</v>
      </c>
      <c r="L25" s="133">
        <f t="shared" si="4"/>
        <v>0</v>
      </c>
      <c r="M25" s="26"/>
      <c r="N25" s="118">
        <f>IF(E25&gt;0,VLOOKUP(E25,'LTR-mai 2023'!$A$6:$B$81,2),0)</f>
        <v>0</v>
      </c>
      <c r="O25" s="1">
        <f t="shared" si="7"/>
        <v>0</v>
      </c>
      <c r="P25" s="94">
        <f t="shared" si="5"/>
        <v>0</v>
      </c>
      <c r="Q25" s="93">
        <f t="shared" si="8"/>
        <v>0</v>
      </c>
      <c r="R25" s="14"/>
    </row>
    <row r="26" spans="1:18" s="15" customFormat="1" ht="14.25" customHeight="1">
      <c r="A26" s="31"/>
      <c r="B26" s="32"/>
      <c r="C26" s="97"/>
      <c r="D26" s="33"/>
      <c r="E26" s="97"/>
      <c r="F26" s="34"/>
      <c r="G26" s="78">
        <f t="shared" si="9"/>
        <v>0</v>
      </c>
      <c r="H26" s="74">
        <f aca="true" t="shared" si="11" ref="H26:H33">+G26*$H$9</f>
        <v>0</v>
      </c>
      <c r="I26" s="78">
        <f t="shared" si="2"/>
        <v>0</v>
      </c>
      <c r="J26" s="74">
        <f t="shared" si="3"/>
        <v>0</v>
      </c>
      <c r="K26" s="99">
        <f t="shared" si="10"/>
        <v>0</v>
      </c>
      <c r="L26" s="133">
        <f t="shared" si="4"/>
        <v>0</v>
      </c>
      <c r="M26" s="26"/>
      <c r="N26" s="118">
        <f>IF(E26&gt;0,VLOOKUP(E26,'LTR-mai 2023'!$A$6:$B$81,2),0)</f>
        <v>0</v>
      </c>
      <c r="O26" s="1">
        <f t="shared" si="7"/>
        <v>0</v>
      </c>
      <c r="P26" s="94">
        <f t="shared" si="5"/>
        <v>0</v>
      </c>
      <c r="Q26" s="93">
        <f t="shared" si="8"/>
        <v>0</v>
      </c>
      <c r="R26" s="14"/>
    </row>
    <row r="27" spans="1:18" s="15" customFormat="1" ht="14.25" customHeight="1">
      <c r="A27" s="31"/>
      <c r="B27" s="32"/>
      <c r="C27" s="97"/>
      <c r="D27" s="33"/>
      <c r="E27" s="97"/>
      <c r="F27" s="34"/>
      <c r="G27" s="78">
        <f t="shared" si="9"/>
        <v>0</v>
      </c>
      <c r="H27" s="74">
        <f t="shared" si="11"/>
        <v>0</v>
      </c>
      <c r="I27" s="78">
        <f t="shared" si="2"/>
        <v>0</v>
      </c>
      <c r="J27" s="74">
        <f t="shared" si="3"/>
        <v>0</v>
      </c>
      <c r="K27" s="99">
        <f t="shared" si="10"/>
        <v>0</v>
      </c>
      <c r="L27" s="133">
        <f t="shared" si="4"/>
        <v>0</v>
      </c>
      <c r="M27" s="26"/>
      <c r="N27" s="118">
        <f>IF(E27&gt;0,VLOOKUP(E27,'LTR-mai 2023'!$A$6:$B$81,2),0)</f>
        <v>0</v>
      </c>
      <c r="O27" s="1">
        <f t="shared" si="7"/>
        <v>0</v>
      </c>
      <c r="P27" s="94">
        <f t="shared" si="5"/>
        <v>0</v>
      </c>
      <c r="Q27" s="93">
        <f t="shared" si="8"/>
        <v>0</v>
      </c>
      <c r="R27" s="14"/>
    </row>
    <row r="28" spans="1:18" s="15" customFormat="1" ht="14.25" customHeight="1">
      <c r="A28" s="31"/>
      <c r="B28" s="32"/>
      <c r="C28" s="97"/>
      <c r="D28" s="33"/>
      <c r="E28" s="97"/>
      <c r="F28" s="34"/>
      <c r="G28" s="78">
        <f t="shared" si="9"/>
        <v>0</v>
      </c>
      <c r="H28" s="74">
        <f t="shared" si="11"/>
        <v>0</v>
      </c>
      <c r="I28" s="78">
        <f t="shared" si="2"/>
        <v>0</v>
      </c>
      <c r="J28" s="74">
        <f t="shared" si="3"/>
        <v>0</v>
      </c>
      <c r="K28" s="99">
        <f t="shared" si="10"/>
        <v>0</v>
      </c>
      <c r="L28" s="133">
        <f t="shared" si="4"/>
        <v>0</v>
      </c>
      <c r="M28" s="26"/>
      <c r="N28" s="118">
        <f>IF(E28&gt;0,VLOOKUP(E28,'LTR-mai 2023'!$A$6:$B$81,2),0)</f>
        <v>0</v>
      </c>
      <c r="O28" s="1">
        <f t="shared" si="7"/>
        <v>0</v>
      </c>
      <c r="P28" s="94">
        <f t="shared" si="5"/>
        <v>0</v>
      </c>
      <c r="Q28" s="93">
        <f t="shared" si="8"/>
        <v>0</v>
      </c>
      <c r="R28" s="14"/>
    </row>
    <row r="29" spans="1:18" s="15" customFormat="1" ht="14.25" customHeight="1">
      <c r="A29" s="31"/>
      <c r="B29" s="32"/>
      <c r="C29" s="97"/>
      <c r="D29" s="33"/>
      <c r="E29" s="97"/>
      <c r="F29" s="34"/>
      <c r="G29" s="78">
        <f t="shared" si="9"/>
        <v>0</v>
      </c>
      <c r="H29" s="74">
        <f t="shared" si="11"/>
        <v>0</v>
      </c>
      <c r="I29" s="78">
        <f t="shared" si="2"/>
        <v>0</v>
      </c>
      <c r="J29" s="74">
        <f t="shared" si="3"/>
        <v>0</v>
      </c>
      <c r="K29" s="99">
        <f t="shared" si="10"/>
        <v>0</v>
      </c>
      <c r="L29" s="133">
        <f t="shared" si="4"/>
        <v>0</v>
      </c>
      <c r="M29" s="26"/>
      <c r="N29" s="118">
        <f>IF(E29&gt;0,VLOOKUP(E29,'LTR-mai 2023'!$A$6:$B$81,2),0)</f>
        <v>0</v>
      </c>
      <c r="O29" s="1">
        <f t="shared" si="7"/>
        <v>0</v>
      </c>
      <c r="P29" s="94">
        <f t="shared" si="5"/>
        <v>0</v>
      </c>
      <c r="Q29" s="93">
        <f t="shared" si="8"/>
        <v>0</v>
      </c>
      <c r="R29" s="14"/>
    </row>
    <row r="30" spans="1:18" s="15" customFormat="1" ht="14.25" customHeight="1">
      <c r="A30" s="31"/>
      <c r="B30" s="32"/>
      <c r="C30" s="97"/>
      <c r="D30" s="33"/>
      <c r="E30" s="97"/>
      <c r="F30" s="34"/>
      <c r="G30" s="78">
        <f t="shared" si="9"/>
        <v>0</v>
      </c>
      <c r="H30" s="74">
        <f t="shared" si="11"/>
        <v>0</v>
      </c>
      <c r="I30" s="78">
        <f t="shared" si="2"/>
        <v>0</v>
      </c>
      <c r="J30" s="74">
        <f t="shared" si="3"/>
        <v>0</v>
      </c>
      <c r="K30" s="99">
        <f t="shared" si="10"/>
        <v>0</v>
      </c>
      <c r="L30" s="133">
        <f t="shared" si="4"/>
        <v>0</v>
      </c>
      <c r="M30" s="26"/>
      <c r="N30" s="118">
        <f>IF(E30&gt;0,VLOOKUP(E30,'LTR-mai 2023'!$A$6:$B$81,2),0)</f>
        <v>0</v>
      </c>
      <c r="O30" s="1">
        <f t="shared" si="7"/>
        <v>0</v>
      </c>
      <c r="P30" s="94">
        <f t="shared" si="5"/>
        <v>0</v>
      </c>
      <c r="Q30" s="93">
        <f t="shared" si="8"/>
        <v>0</v>
      </c>
      <c r="R30" s="14"/>
    </row>
    <row r="31" spans="1:18" s="15" customFormat="1" ht="14.25" customHeight="1">
      <c r="A31" s="31"/>
      <c r="B31" s="32"/>
      <c r="C31" s="97"/>
      <c r="D31" s="33"/>
      <c r="E31" s="97"/>
      <c r="F31" s="34"/>
      <c r="G31" s="78">
        <f t="shared" si="9"/>
        <v>0</v>
      </c>
      <c r="H31" s="74">
        <f t="shared" si="11"/>
        <v>0</v>
      </c>
      <c r="I31" s="78">
        <f t="shared" si="2"/>
        <v>0</v>
      </c>
      <c r="J31" s="74">
        <f t="shared" si="3"/>
        <v>0</v>
      </c>
      <c r="K31" s="99">
        <f t="shared" si="10"/>
        <v>0</v>
      </c>
      <c r="L31" s="133">
        <f t="shared" si="4"/>
        <v>0</v>
      </c>
      <c r="M31" s="26"/>
      <c r="N31" s="118">
        <f>IF(E31&gt;0,VLOOKUP(E31,'LTR-mai 2023'!$A$6:$B$81,2),0)</f>
        <v>0</v>
      </c>
      <c r="O31" s="1">
        <f t="shared" si="7"/>
        <v>0</v>
      </c>
      <c r="P31" s="94">
        <f t="shared" si="5"/>
        <v>0</v>
      </c>
      <c r="Q31" s="93">
        <f t="shared" si="8"/>
        <v>0</v>
      </c>
      <c r="R31" s="14"/>
    </row>
    <row r="32" spans="1:18" s="15" customFormat="1" ht="14.25" customHeight="1">
      <c r="A32" s="31"/>
      <c r="B32" s="32"/>
      <c r="C32" s="97"/>
      <c r="D32" s="33"/>
      <c r="E32" s="97"/>
      <c r="F32" s="34"/>
      <c r="G32" s="78">
        <f t="shared" si="9"/>
        <v>0</v>
      </c>
      <c r="H32" s="74">
        <f t="shared" si="11"/>
        <v>0</v>
      </c>
      <c r="I32" s="78">
        <f t="shared" si="2"/>
        <v>0</v>
      </c>
      <c r="J32" s="74">
        <f t="shared" si="3"/>
        <v>0</v>
      </c>
      <c r="K32" s="99">
        <f t="shared" si="10"/>
        <v>0</v>
      </c>
      <c r="L32" s="133">
        <f t="shared" si="4"/>
        <v>0</v>
      </c>
      <c r="M32" s="26"/>
      <c r="N32" s="118">
        <f>IF(E32&gt;0,VLOOKUP(E32,'LTR-mai 2023'!$A$6:$B$81,2),0)</f>
        <v>0</v>
      </c>
      <c r="O32" s="1">
        <f t="shared" si="7"/>
        <v>0</v>
      </c>
      <c r="P32" s="94">
        <f t="shared" si="5"/>
        <v>0</v>
      </c>
      <c r="Q32" s="93">
        <f t="shared" si="8"/>
        <v>0</v>
      </c>
      <c r="R32" s="14"/>
    </row>
    <row r="33" spans="1:18" s="15" customFormat="1" ht="14.25" customHeight="1">
      <c r="A33" s="36"/>
      <c r="B33" s="46"/>
      <c r="C33" s="98"/>
      <c r="D33" s="65"/>
      <c r="E33" s="98"/>
      <c r="F33" s="47"/>
      <c r="G33" s="79">
        <f t="shared" si="9"/>
        <v>0</v>
      </c>
      <c r="H33" s="79">
        <f t="shared" si="11"/>
        <v>0</v>
      </c>
      <c r="I33" s="79">
        <f t="shared" si="2"/>
        <v>0</v>
      </c>
      <c r="J33" s="81">
        <f t="shared" si="3"/>
        <v>0</v>
      </c>
      <c r="K33" s="160">
        <f t="shared" si="10"/>
        <v>0</v>
      </c>
      <c r="L33" s="134">
        <f t="shared" si="4"/>
        <v>0</v>
      </c>
      <c r="M33" s="26"/>
      <c r="N33" s="119">
        <f>IF(E33&gt;0,VLOOKUP(E33,'LTR-mai 2023'!$A$6:$B$81,2),0)</f>
        <v>0</v>
      </c>
      <c r="O33" s="1">
        <f t="shared" si="7"/>
        <v>0</v>
      </c>
      <c r="P33" s="48">
        <f t="shared" si="5"/>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54"/>
      <c r="F35" s="104" t="s">
        <v>27</v>
      </c>
      <c r="G35" s="103"/>
      <c r="H35" s="103"/>
      <c r="I35" s="103"/>
      <c r="J35" s="103"/>
      <c r="K35" s="103"/>
      <c r="L35" s="135"/>
      <c r="N35" s="106"/>
      <c r="O35" s="50"/>
      <c r="P35" s="107"/>
      <c r="Q35" s="50"/>
    </row>
    <row r="36" spans="1:18" s="15" customFormat="1" ht="14.25" customHeight="1">
      <c r="A36" s="67"/>
      <c r="B36" s="32" t="s">
        <v>56</v>
      </c>
      <c r="C36" s="99"/>
      <c r="D36" s="100"/>
      <c r="E36" s="210">
        <f>6000*93.5</f>
        <v>561000</v>
      </c>
      <c r="F36" s="211"/>
      <c r="G36" s="78">
        <f aca="true" t="shared" si="12" ref="G36:G42">+E36</f>
        <v>561000</v>
      </c>
      <c r="H36" s="74">
        <f>+G36*$H$8</f>
        <v>67320</v>
      </c>
      <c r="I36" s="78">
        <f>+E36*$I$8</f>
        <v>45441</v>
      </c>
      <c r="J36" s="74"/>
      <c r="K36" s="99">
        <f>SUM(G36:J36)*$K$8</f>
        <v>95000.30099999999</v>
      </c>
      <c r="L36" s="136">
        <f aca="true" t="shared" si="13" ref="L36:L42">SUM(G36:K36)</f>
        <v>768761.301</v>
      </c>
      <c r="M36" s="26"/>
      <c r="N36" s="123"/>
      <c r="O36" s="100"/>
      <c r="P36" s="100"/>
      <c r="Q36" s="124"/>
      <c r="R36" s="14"/>
    </row>
    <row r="37" spans="1:18" s="15" customFormat="1" ht="14.25" customHeight="1">
      <c r="A37" s="67"/>
      <c r="B37" s="32" t="s">
        <v>57</v>
      </c>
      <c r="C37" s="99"/>
      <c r="D37" s="50"/>
      <c r="E37" s="214">
        <f>250*148.9</f>
        <v>37225</v>
      </c>
      <c r="F37" s="215">
        <f>250*148.9</f>
        <v>37225</v>
      </c>
      <c r="G37" s="78">
        <f t="shared" si="12"/>
        <v>37225</v>
      </c>
      <c r="H37" s="74">
        <f>+G37*$H$8</f>
        <v>4467</v>
      </c>
      <c r="I37" s="78">
        <f aca="true" t="shared" si="14" ref="I37:I42">+E37*$I$8</f>
        <v>3015.225</v>
      </c>
      <c r="J37" s="74"/>
      <c r="K37" s="99">
        <f>SUM(G37:J37)*$K$8</f>
        <v>6303.718724999999</v>
      </c>
      <c r="L37" s="133">
        <f t="shared" si="13"/>
        <v>51010.943725</v>
      </c>
      <c r="M37" s="26"/>
      <c r="N37" s="125"/>
      <c r="O37" s="50"/>
      <c r="P37" s="50"/>
      <c r="Q37" s="126"/>
      <c r="R37" s="14"/>
    </row>
    <row r="38" spans="1:18" s="15" customFormat="1" ht="14.25" customHeight="1">
      <c r="A38" s="67"/>
      <c r="B38" s="32" t="s">
        <v>64</v>
      </c>
      <c r="C38" s="99"/>
      <c r="D38" s="50"/>
      <c r="E38" s="214">
        <v>7825</v>
      </c>
      <c r="F38" s="215"/>
      <c r="G38" s="78">
        <f>+E38</f>
        <v>7825</v>
      </c>
      <c r="H38" s="74">
        <f>+G38*$H$8</f>
        <v>939</v>
      </c>
      <c r="I38" s="78">
        <f t="shared" si="14"/>
        <v>633.825</v>
      </c>
      <c r="J38" s="74"/>
      <c r="K38" s="99">
        <f>SUM(G38:J38)*$K$8</f>
        <v>1325.093325</v>
      </c>
      <c r="L38" s="133">
        <f>SUM(G38:K38)</f>
        <v>10722.918325</v>
      </c>
      <c r="M38" s="26"/>
      <c r="N38" s="125"/>
      <c r="O38" s="50"/>
      <c r="P38" s="50"/>
      <c r="Q38" s="126"/>
      <c r="R38" s="14"/>
    </row>
    <row r="39" spans="1:17" ht="14.25" customHeight="1" thickBot="1">
      <c r="A39" s="161" t="s">
        <v>80</v>
      </c>
      <c r="B39" s="162"/>
      <c r="C39" s="158"/>
      <c r="D39" s="163"/>
      <c r="E39" s="212"/>
      <c r="F39" s="213"/>
      <c r="G39" s="156">
        <f t="shared" si="12"/>
        <v>0</v>
      </c>
      <c r="H39" s="157">
        <f>+G39*$H$8</f>
        <v>0</v>
      </c>
      <c r="I39" s="156">
        <f t="shared" si="14"/>
        <v>0</v>
      </c>
      <c r="J39" s="157"/>
      <c r="K39" s="158">
        <f>SUM(G39:J39)*$K$8</f>
        <v>0</v>
      </c>
      <c r="L39" s="159">
        <f t="shared" si="13"/>
        <v>0</v>
      </c>
      <c r="M39" s="26"/>
      <c r="N39" s="125"/>
      <c r="O39" s="50"/>
      <c r="P39" s="50"/>
      <c r="Q39" s="126"/>
    </row>
    <row r="40" spans="1:18" s="15" customFormat="1" ht="14.25" customHeight="1">
      <c r="A40" s="67"/>
      <c r="B40" s="32" t="s">
        <v>64</v>
      </c>
      <c r="C40" s="99"/>
      <c r="D40" s="50"/>
      <c r="E40" s="214">
        <v>7825</v>
      </c>
      <c r="F40" s="215"/>
      <c r="G40" s="78">
        <f t="shared" si="12"/>
        <v>7825</v>
      </c>
      <c r="H40" s="74">
        <f>+G40*$H$9</f>
        <v>1118.975</v>
      </c>
      <c r="I40" s="78">
        <f t="shared" si="14"/>
        <v>633.825</v>
      </c>
      <c r="J40" s="74"/>
      <c r="K40" s="99">
        <f>SUM(G40:J40)*$K$9</f>
        <v>1350.4698</v>
      </c>
      <c r="L40" s="133">
        <f t="shared" si="13"/>
        <v>10928.269800000002</v>
      </c>
      <c r="M40" s="26"/>
      <c r="N40" s="125"/>
      <c r="O40" s="50"/>
      <c r="P40" s="50"/>
      <c r="Q40" s="126"/>
      <c r="R40" s="14"/>
    </row>
    <row r="41" spans="1:17" ht="14.25" customHeight="1">
      <c r="A41" s="67"/>
      <c r="B41" s="32"/>
      <c r="C41" s="99"/>
      <c r="D41" s="50"/>
      <c r="E41" s="214"/>
      <c r="F41" s="215"/>
      <c r="G41" s="78">
        <f t="shared" si="12"/>
        <v>0</v>
      </c>
      <c r="H41" s="74">
        <f>+G41*$H$9</f>
        <v>0</v>
      </c>
      <c r="I41" s="78">
        <f t="shared" si="14"/>
        <v>0</v>
      </c>
      <c r="J41" s="74"/>
      <c r="K41" s="99">
        <f>SUM(G41:J41)*$K$9</f>
        <v>0</v>
      </c>
      <c r="L41" s="133">
        <f t="shared" si="13"/>
        <v>0</v>
      </c>
      <c r="M41" s="26"/>
      <c r="N41" s="125"/>
      <c r="O41" s="50"/>
      <c r="P41" s="50"/>
      <c r="Q41" s="126"/>
    </row>
    <row r="42" spans="1:18" s="18" customFormat="1" ht="14.25" customHeight="1">
      <c r="A42" s="68"/>
      <c r="B42" s="37"/>
      <c r="C42" s="99"/>
      <c r="D42" s="54"/>
      <c r="E42" s="216"/>
      <c r="F42" s="217"/>
      <c r="G42" s="78">
        <f t="shared" si="12"/>
        <v>0</v>
      </c>
      <c r="H42" s="74">
        <f>+G42*$H$9</f>
        <v>0</v>
      </c>
      <c r="I42" s="79">
        <f t="shared" si="14"/>
        <v>0</v>
      </c>
      <c r="J42" s="74"/>
      <c r="K42" s="99">
        <f>SUM(G42:J42)*$K$9</f>
        <v>0</v>
      </c>
      <c r="L42" s="134">
        <f t="shared" si="13"/>
        <v>0</v>
      </c>
      <c r="M42" s="26"/>
      <c r="N42" s="127"/>
      <c r="O42" s="54"/>
      <c r="P42" s="54"/>
      <c r="Q42" s="128"/>
      <c r="R42" s="14"/>
    </row>
    <row r="43" spans="1:19" ht="14.25" customHeight="1">
      <c r="A43" s="53" t="s">
        <v>114</v>
      </c>
      <c r="B43" s="52"/>
      <c r="C43" s="52"/>
      <c r="D43" s="54"/>
      <c r="E43" s="52"/>
      <c r="F43" s="52"/>
      <c r="G43" s="52"/>
      <c r="H43" s="52"/>
      <c r="I43" s="54"/>
      <c r="J43" s="52"/>
      <c r="K43" s="52"/>
      <c r="L43" s="100"/>
      <c r="M43" s="26"/>
      <c r="N43" s="54"/>
      <c r="O43" s="54"/>
      <c r="P43" s="54"/>
      <c r="Q43" s="54"/>
      <c r="S43" s="15"/>
    </row>
    <row r="44" spans="1:18" s="15" customFormat="1" ht="14.25" customHeight="1">
      <c r="A44" s="49"/>
      <c r="B44" s="32" t="s">
        <v>68</v>
      </c>
      <c r="C44" s="34">
        <v>8</v>
      </c>
      <c r="D44" s="33">
        <v>1</v>
      </c>
      <c r="E44" s="34">
        <v>50</v>
      </c>
      <c r="F44" s="34"/>
      <c r="G44" s="78">
        <f>+P44-(5/52*P44)</f>
        <v>-302667.94871794875</v>
      </c>
      <c r="H44" s="74">
        <f>+G44*$H$8</f>
        <v>-36320.15384615385</v>
      </c>
      <c r="I44" s="78">
        <f>+Q44*$I$8</f>
        <v>-27145.800000000003</v>
      </c>
      <c r="J44" s="74"/>
      <c r="K44" s="99">
        <f>SUM(G44:J44)*$K$8</f>
        <v>-51624.88026153846</v>
      </c>
      <c r="L44" s="136">
        <f>SUM(G44:K44)</f>
        <v>-417758.7828256411</v>
      </c>
      <c r="M44" s="45"/>
      <c r="N44" s="120">
        <f>-IF(E44&gt;0,VLOOKUP(E44,'LTR-mai 2023'!$A$6:$B$81,2),0)</f>
        <v>-502300</v>
      </c>
      <c r="O44" s="96">
        <f>F44</f>
        <v>0</v>
      </c>
      <c r="P44" s="96">
        <f>(SUM(N44:O44))*D44*C44/12</f>
        <v>-334866.6666666667</v>
      </c>
      <c r="Q44" s="126">
        <f>IF(N44&lt;0,+P44-($Q$9*D44*C44/12),P44)</f>
        <v>-335133.3333333334</v>
      </c>
      <c r="R44" s="14"/>
    </row>
    <row r="45" spans="1:18" s="15" customFormat="1" ht="14.25" customHeight="1">
      <c r="A45" s="49"/>
      <c r="B45" s="32"/>
      <c r="C45" s="34"/>
      <c r="D45" s="33"/>
      <c r="E45" s="34"/>
      <c r="F45" s="34"/>
      <c r="G45" s="78">
        <f>+P45-(5/52*P45)</f>
        <v>0</v>
      </c>
      <c r="H45" s="74">
        <f>+G45*$H$8</f>
        <v>0</v>
      </c>
      <c r="I45" s="78">
        <f>+Q45*$I$8</f>
        <v>0</v>
      </c>
      <c r="J45" s="74"/>
      <c r="K45" s="99">
        <f>SUM(G45:J45)*$K$8</f>
        <v>0</v>
      </c>
      <c r="L45" s="133">
        <f>SUM(G45:K45)</f>
        <v>0</v>
      </c>
      <c r="M45" s="45"/>
      <c r="N45" s="121">
        <f>-IF(E45&gt;0,VLOOKUP(E45,'LTR-mai 2023'!$A$6:$B$81,2),0)</f>
        <v>0</v>
      </c>
      <c r="O45" s="94">
        <f>F45</f>
        <v>0</v>
      </c>
      <c r="P45" s="94">
        <f>(SUM(N45:O45))*D45*C45/12</f>
        <v>0</v>
      </c>
      <c r="Q45" s="126">
        <f>IF(N45&lt;0,+P45-($Q$9*D45*C45/12),P45)</f>
        <v>0</v>
      </c>
      <c r="R45" s="14"/>
    </row>
    <row r="46" spans="1:18" s="15" customFormat="1" ht="14.25" customHeight="1" thickBot="1">
      <c r="A46" s="164" t="s">
        <v>80</v>
      </c>
      <c r="B46" s="162"/>
      <c r="C46" s="155"/>
      <c r="D46" s="154"/>
      <c r="E46" s="155"/>
      <c r="F46" s="155"/>
      <c r="G46" s="156">
        <f>+P46-(5/52*P46)</f>
        <v>0</v>
      </c>
      <c r="H46" s="157">
        <f>+G46*$H$8</f>
        <v>0</v>
      </c>
      <c r="I46" s="156">
        <f>+Q46*$I$8</f>
        <v>0</v>
      </c>
      <c r="J46" s="157"/>
      <c r="K46" s="158">
        <f>SUM(G46:J46)*$K$8</f>
        <v>0</v>
      </c>
      <c r="L46" s="159">
        <f>SUM(G46:K46)</f>
        <v>0</v>
      </c>
      <c r="M46" s="45"/>
      <c r="N46" s="121">
        <f>-IF(E46&gt;0,VLOOKUP(E46,'LTR-mai 2023'!$A$6:$B$81,2),0)</f>
        <v>0</v>
      </c>
      <c r="O46" s="94">
        <f>F46</f>
        <v>0</v>
      </c>
      <c r="P46" s="94">
        <f>(SUM(N46:O46))*D46*C46/12</f>
        <v>0</v>
      </c>
      <c r="Q46" s="126">
        <f>IF(N46&lt;0,+P46-($Q$9*D46*C46/12),P46)</f>
        <v>0</v>
      </c>
      <c r="R46" s="14"/>
    </row>
    <row r="47" spans="1:18" s="15" customFormat="1" ht="14.25" customHeight="1">
      <c r="A47" s="49"/>
      <c r="B47" s="32" t="s">
        <v>68</v>
      </c>
      <c r="C47" s="34">
        <v>8</v>
      </c>
      <c r="D47" s="33">
        <v>1</v>
      </c>
      <c r="E47" s="34">
        <v>50</v>
      </c>
      <c r="F47" s="34"/>
      <c r="G47" s="78">
        <f>+P47-(6/52*P47)</f>
        <v>-296228.2051282051</v>
      </c>
      <c r="H47" s="74">
        <f>+G47*$H$9</f>
        <v>-42360.63333333333</v>
      </c>
      <c r="I47" s="78">
        <f>+Q47*$I$8</f>
        <v>-27145.800000000003</v>
      </c>
      <c r="J47" s="74"/>
      <c r="K47" s="99">
        <f>SUM(G47:J47)*$K$9</f>
        <v>-51568.58402307691</v>
      </c>
      <c r="L47" s="133">
        <f>SUM(G47:K47)</f>
        <v>-417303.22248461534</v>
      </c>
      <c r="M47" s="45"/>
      <c r="N47" s="121">
        <f>-IF(E47&gt;0,VLOOKUP(E47,'LTR-mai 2023'!$A$6:$B$81,2),0)</f>
        <v>-502300</v>
      </c>
      <c r="O47" s="94">
        <f>F47</f>
        <v>0</v>
      </c>
      <c r="P47" s="94">
        <f>(SUM(N47:O47))*D47*C47/12</f>
        <v>-334866.6666666667</v>
      </c>
      <c r="Q47" s="126">
        <f>IF(N47&lt;0,+P47-($Q$9*D47*C47/12),P47)</f>
        <v>-335133.3333333334</v>
      </c>
      <c r="R47" s="14"/>
    </row>
    <row r="48" spans="1:18" s="15" customFormat="1" ht="14.25" customHeight="1">
      <c r="A48" s="51"/>
      <c r="B48" s="46"/>
      <c r="C48" s="47"/>
      <c r="D48" s="65"/>
      <c r="E48" s="47"/>
      <c r="F48" s="47"/>
      <c r="G48" s="78">
        <f>+P48-(6/52*P48)</f>
        <v>0</v>
      </c>
      <c r="H48" s="74">
        <f>+G48*$H$9</f>
        <v>0</v>
      </c>
      <c r="I48" s="78">
        <f>+Q48*$I$8</f>
        <v>0</v>
      </c>
      <c r="J48" s="74"/>
      <c r="K48" s="99">
        <f>SUM(G48:J48)*$K$9</f>
        <v>0</v>
      </c>
      <c r="L48" s="134">
        <f>SUM(G48:K48)</f>
        <v>0</v>
      </c>
      <c r="M48" s="45"/>
      <c r="N48" s="122">
        <f>-IF(E48&gt;0,VLOOKUP(E48,'LTR-mai 2023'!$A$6:$B$81,2),0)</f>
        <v>0</v>
      </c>
      <c r="O48" s="48">
        <f>F48</f>
        <v>0</v>
      </c>
      <c r="P48" s="48">
        <f>(SUM(N48:O48))*D48*C48/12</f>
        <v>0</v>
      </c>
      <c r="Q48" s="126">
        <f>IF(N48&lt;0,+P48-($Q$9*D48*C48/12),P48)</f>
        <v>0</v>
      </c>
      <c r="R48" s="14"/>
    </row>
    <row r="49" spans="1:17" s="50" customFormat="1" ht="18.75" customHeight="1">
      <c r="A49" s="105" t="s">
        <v>113</v>
      </c>
      <c r="B49" s="105"/>
      <c r="C49" s="100"/>
      <c r="D49" s="100"/>
      <c r="E49" s="100"/>
      <c r="F49" s="100"/>
      <c r="G49" s="105"/>
      <c r="H49" s="105"/>
      <c r="I49" s="105"/>
      <c r="J49" s="105"/>
      <c r="K49" s="105"/>
      <c r="L49" s="105"/>
      <c r="O49" s="100"/>
      <c r="P49" s="102"/>
      <c r="Q49" s="100"/>
    </row>
    <row r="50" spans="1:17" ht="18.75" customHeight="1">
      <c r="A50" s="103"/>
      <c r="B50" s="103"/>
      <c r="C50" s="54"/>
      <c r="D50" s="54"/>
      <c r="E50" s="54"/>
      <c r="F50" s="104" t="s">
        <v>27</v>
      </c>
      <c r="G50" s="103"/>
      <c r="H50" s="103"/>
      <c r="I50" s="103"/>
      <c r="J50" s="103"/>
      <c r="K50" s="103"/>
      <c r="L50" s="135"/>
      <c r="N50" s="106"/>
      <c r="O50" s="50"/>
      <c r="P50" s="107"/>
      <c r="Q50" s="50"/>
    </row>
    <row r="51" spans="1:18" s="15" customFormat="1" ht="14.25" customHeight="1">
      <c r="A51" s="67"/>
      <c r="B51" s="32" t="s">
        <v>69</v>
      </c>
      <c r="C51" s="99"/>
      <c r="D51" s="50"/>
      <c r="E51" s="210">
        <v>20000</v>
      </c>
      <c r="F51" s="211"/>
      <c r="G51" s="78">
        <f aca="true" t="shared" si="15" ref="G51:G56">+E51</f>
        <v>20000</v>
      </c>
      <c r="H51" s="74"/>
      <c r="I51" s="78">
        <f aca="true" t="shared" si="16" ref="I51:I56">+Q51*$I$8</f>
        <v>0</v>
      </c>
      <c r="J51" s="74"/>
      <c r="K51" s="99">
        <f>SUM(G51:J51)*$K$8</f>
        <v>2819.9999999999995</v>
      </c>
      <c r="L51" s="136">
        <f aca="true" t="shared" si="17" ref="L51:L56">SUM(G51:K51)</f>
        <v>22820</v>
      </c>
      <c r="M51" s="26"/>
      <c r="N51" s="123"/>
      <c r="O51" s="100"/>
      <c r="P51" s="100"/>
      <c r="Q51" s="124"/>
      <c r="R51" s="14"/>
    </row>
    <row r="52" spans="1:18" s="15" customFormat="1" ht="14.25" customHeight="1">
      <c r="A52" s="67"/>
      <c r="B52" s="32"/>
      <c r="C52" s="99"/>
      <c r="D52" s="50"/>
      <c r="E52" s="214"/>
      <c r="F52" s="215"/>
      <c r="G52" s="78">
        <f t="shared" si="15"/>
        <v>0</v>
      </c>
      <c r="H52" s="74"/>
      <c r="I52" s="78">
        <f t="shared" si="16"/>
        <v>0</v>
      </c>
      <c r="J52" s="74"/>
      <c r="K52" s="99">
        <f>SUM(G52:J52)*$K$8</f>
        <v>0</v>
      </c>
      <c r="L52" s="133">
        <f t="shared" si="17"/>
        <v>0</v>
      </c>
      <c r="M52" s="26"/>
      <c r="N52" s="125"/>
      <c r="O52" s="50"/>
      <c r="P52" s="50"/>
      <c r="Q52" s="126"/>
      <c r="R52" s="14"/>
    </row>
    <row r="53" spans="1:17" ht="14.25" customHeight="1" thickBot="1">
      <c r="A53" s="161"/>
      <c r="B53" s="162"/>
      <c r="C53" s="158"/>
      <c r="D53" s="163"/>
      <c r="E53" s="212"/>
      <c r="F53" s="213"/>
      <c r="G53" s="156">
        <f t="shared" si="15"/>
        <v>0</v>
      </c>
      <c r="H53" s="157"/>
      <c r="I53" s="156">
        <f t="shared" si="16"/>
        <v>0</v>
      </c>
      <c r="J53" s="157"/>
      <c r="K53" s="158">
        <f>SUM(G53:J53)*$K$8</f>
        <v>0</v>
      </c>
      <c r="L53" s="159">
        <f t="shared" si="17"/>
        <v>0</v>
      </c>
      <c r="M53" s="26"/>
      <c r="N53" s="125"/>
      <c r="O53" s="50"/>
      <c r="P53" s="50"/>
      <c r="Q53" s="126"/>
    </row>
    <row r="54" spans="1:18" s="15" customFormat="1" ht="14.25" customHeight="1">
      <c r="A54" s="67"/>
      <c r="B54" s="32"/>
      <c r="C54" s="99"/>
      <c r="D54" s="50"/>
      <c r="E54" s="210"/>
      <c r="F54" s="211"/>
      <c r="G54" s="78">
        <f t="shared" si="15"/>
        <v>0</v>
      </c>
      <c r="H54" s="74"/>
      <c r="I54" s="78">
        <f t="shared" si="16"/>
        <v>0</v>
      </c>
      <c r="J54" s="74"/>
      <c r="K54" s="99">
        <f>SUM(G54:J54)*$K$9</f>
        <v>0</v>
      </c>
      <c r="L54" s="133">
        <f t="shared" si="17"/>
        <v>0</v>
      </c>
      <c r="M54" s="26"/>
      <c r="N54" s="125"/>
      <c r="O54" s="50"/>
      <c r="P54" s="50"/>
      <c r="Q54" s="126"/>
      <c r="R54" s="14"/>
    </row>
    <row r="55" spans="1:17" ht="14.25" customHeight="1">
      <c r="A55" s="67"/>
      <c r="B55" s="32"/>
      <c r="C55" s="99"/>
      <c r="D55" s="50"/>
      <c r="E55" s="214"/>
      <c r="F55" s="215"/>
      <c r="G55" s="78">
        <f t="shared" si="15"/>
        <v>0</v>
      </c>
      <c r="H55" s="74"/>
      <c r="I55" s="78">
        <f t="shared" si="16"/>
        <v>0</v>
      </c>
      <c r="J55" s="74"/>
      <c r="K55" s="99">
        <f>SUM(G55:J55)*$K$9</f>
        <v>0</v>
      </c>
      <c r="L55" s="133">
        <f t="shared" si="17"/>
        <v>0</v>
      </c>
      <c r="M55" s="26"/>
      <c r="N55" s="125"/>
      <c r="O55" s="50"/>
      <c r="P55" s="50"/>
      <c r="Q55" s="126"/>
    </row>
    <row r="56" spans="1:18" s="18" customFormat="1" ht="14.25" customHeight="1" thickBot="1">
      <c r="A56" s="84"/>
      <c r="B56" s="85"/>
      <c r="C56" s="101"/>
      <c r="D56" s="87"/>
      <c r="E56" s="208"/>
      <c r="F56" s="209"/>
      <c r="G56" s="86">
        <f t="shared" si="15"/>
        <v>0</v>
      </c>
      <c r="H56" s="87"/>
      <c r="I56" s="86">
        <f t="shared" si="16"/>
        <v>0</v>
      </c>
      <c r="J56" s="87"/>
      <c r="K56" s="165">
        <f>SUM(G56:J56)*$K$9</f>
        <v>0</v>
      </c>
      <c r="L56" s="137">
        <f t="shared" si="17"/>
        <v>0</v>
      </c>
      <c r="M56" s="26"/>
      <c r="N56" s="127"/>
      <c r="O56" s="54"/>
      <c r="P56" s="54"/>
      <c r="Q56" s="128"/>
      <c r="R56" s="14"/>
    </row>
    <row r="57" spans="1:18" s="18" customFormat="1" ht="14.25" customHeight="1" thickBot="1" thickTop="1">
      <c r="A57" s="50"/>
      <c r="B57" s="50"/>
      <c r="C57" s="50"/>
      <c r="D57" s="50"/>
      <c r="E57" s="50"/>
      <c r="F57" s="50"/>
      <c r="G57" s="50"/>
      <c r="H57" s="50"/>
      <c r="I57" s="50"/>
      <c r="J57" s="50"/>
      <c r="K57" s="50"/>
      <c r="L57" s="50"/>
      <c r="M57" s="26"/>
      <c r="N57" s="50"/>
      <c r="O57" s="50"/>
      <c r="P57" s="75"/>
      <c r="Q57" s="75"/>
      <c r="R57" s="14"/>
    </row>
    <row r="58" spans="1:17" ht="14.25" customHeight="1" thickBot="1">
      <c r="A58" s="57" t="s">
        <v>66</v>
      </c>
      <c r="B58" s="88"/>
      <c r="C58" s="88"/>
      <c r="D58" s="88"/>
      <c r="E58" s="88"/>
      <c r="F58" s="88"/>
      <c r="G58" s="89">
        <f aca="true" t="shared" si="18" ref="G58:L58">SUM(G10:G56)</f>
        <v>6047386.538461538</v>
      </c>
      <c r="H58" s="90">
        <f t="shared" si="18"/>
        <v>742065.4570512819</v>
      </c>
      <c r="I58" s="89">
        <f t="shared" si="18"/>
        <v>536803.8749999998</v>
      </c>
      <c r="J58" s="90">
        <f t="shared" si="18"/>
        <v>15951</v>
      </c>
      <c r="K58" s="138">
        <f t="shared" si="18"/>
        <v>1035251.1687423078</v>
      </c>
      <c r="L58" s="139">
        <f t="shared" si="18"/>
        <v>8377458.039255126</v>
      </c>
      <c r="N58" s="15"/>
      <c r="O58" s="15"/>
      <c r="P58" s="18"/>
      <c r="Q58" s="18"/>
    </row>
    <row r="59" spans="2:19" s="15" customFormat="1" ht="14.25" customHeight="1" thickBot="1">
      <c r="B59" s="25"/>
      <c r="C59" s="14"/>
      <c r="D59" s="14"/>
      <c r="E59" s="14"/>
      <c r="F59" s="14"/>
      <c r="G59" s="24"/>
      <c r="H59" s="24"/>
      <c r="I59" s="24"/>
      <c r="J59" s="24"/>
      <c r="K59" s="24"/>
      <c r="L59" s="24"/>
      <c r="M59" s="14"/>
      <c r="R59" s="14"/>
      <c r="S59" s="17"/>
    </row>
    <row r="60" spans="1:18" s="18" customFormat="1" ht="14.25" customHeight="1" thickBot="1">
      <c r="A60" s="57" t="s">
        <v>28</v>
      </c>
      <c r="B60" s="58"/>
      <c r="C60" s="58"/>
      <c r="D60" s="58"/>
      <c r="E60" s="58"/>
      <c r="F60" s="58"/>
      <c r="G60" s="59" t="s">
        <v>29</v>
      </c>
      <c r="H60" s="24"/>
      <c r="I60" s="24"/>
      <c r="J60" s="24"/>
      <c r="K60" s="24"/>
      <c r="L60" s="14"/>
      <c r="Q60" s="14"/>
      <c r="R60" s="17"/>
    </row>
    <row r="61" spans="1:21" ht="14.25" customHeight="1">
      <c r="A61" s="55" t="s">
        <v>103</v>
      </c>
      <c r="B61" s="24"/>
      <c r="C61" s="24"/>
      <c r="D61" s="24"/>
      <c r="E61" s="24"/>
      <c r="F61" s="24"/>
      <c r="G61" s="60">
        <f>(SUM(G10:K33))/1000</f>
        <v>8348.276611715382</v>
      </c>
      <c r="H61" s="15"/>
      <c r="I61" s="15"/>
      <c r="J61" s="15"/>
      <c r="K61" s="15"/>
      <c r="R61" s="18"/>
      <c r="S61" s="18"/>
      <c r="T61" s="18"/>
      <c r="U61" s="17"/>
    </row>
    <row r="62" spans="1:21" s="17" customFormat="1" ht="14.25" customHeight="1">
      <c r="A62" s="55" t="s">
        <v>104</v>
      </c>
      <c r="B62" s="24"/>
      <c r="C62" s="24"/>
      <c r="D62" s="24"/>
      <c r="E62" s="24"/>
      <c r="F62" s="24"/>
      <c r="G62" s="60">
        <f>((SUM(G36:K44)))/1000</f>
        <v>423.66465002435876</v>
      </c>
      <c r="H62" s="14"/>
      <c r="I62" s="14"/>
      <c r="J62" s="14"/>
      <c r="K62" s="14"/>
      <c r="L62" s="14"/>
      <c r="M62" s="14"/>
      <c r="N62" s="14"/>
      <c r="O62" s="14"/>
      <c r="P62" s="14"/>
      <c r="Q62" s="14"/>
      <c r="R62" s="14"/>
      <c r="S62" s="14"/>
      <c r="T62" s="18"/>
      <c r="U62" s="14"/>
    </row>
    <row r="63" spans="1:21" s="17" customFormat="1" ht="14.25" customHeight="1">
      <c r="A63" s="177" t="s">
        <v>111</v>
      </c>
      <c r="B63" s="24"/>
      <c r="C63" s="24"/>
      <c r="D63" s="24"/>
      <c r="E63" s="24"/>
      <c r="F63" s="24"/>
      <c r="G63" s="60">
        <f>(SUM(G44:K48))/1000</f>
        <v>-835.0620053102565</v>
      </c>
      <c r="H63" s="42"/>
      <c r="I63" s="42"/>
      <c r="J63" s="42"/>
      <c r="K63" s="42"/>
      <c r="L63" s="14"/>
      <c r="M63" s="14"/>
      <c r="N63" s="14"/>
      <c r="O63" s="14"/>
      <c r="P63" s="14"/>
      <c r="Q63" s="14"/>
      <c r="R63" s="14"/>
      <c r="S63" s="14"/>
      <c r="U63" s="14"/>
    </row>
    <row r="64" spans="1:21" s="17" customFormat="1" ht="14.25" customHeight="1">
      <c r="A64" s="55" t="s">
        <v>112</v>
      </c>
      <c r="B64" s="24"/>
      <c r="C64" s="24"/>
      <c r="D64" s="24"/>
      <c r="E64" s="24"/>
      <c r="F64" s="24"/>
      <c r="G64" s="60">
        <f>(SUM(G51:K56))/1000</f>
        <v>22.82</v>
      </c>
      <c r="H64" s="14"/>
      <c r="I64" s="14"/>
      <c r="J64" s="14"/>
      <c r="K64" s="14"/>
      <c r="L64" s="14"/>
      <c r="M64" s="14"/>
      <c r="N64" s="14"/>
      <c r="O64" s="14"/>
      <c r="P64" s="14"/>
      <c r="Q64" s="14"/>
      <c r="R64" s="18"/>
      <c r="S64" s="18"/>
      <c r="T64" s="14"/>
      <c r="U64" s="14"/>
    </row>
    <row r="65" spans="1:21" ht="13.5" thickBot="1">
      <c r="A65" s="55"/>
      <c r="B65" s="24"/>
      <c r="C65" s="24"/>
      <c r="D65" s="24"/>
      <c r="E65" s="24"/>
      <c r="F65" s="24"/>
      <c r="G65" s="60"/>
      <c r="R65" s="18"/>
      <c r="S65" s="18"/>
      <c r="U65" s="18"/>
    </row>
    <row r="66" spans="1:21" ht="13.5" thickBot="1">
      <c r="A66" s="57" t="s">
        <v>63</v>
      </c>
      <c r="B66" s="56"/>
      <c r="C66" s="56"/>
      <c r="D66" s="56"/>
      <c r="E66" s="56"/>
      <c r="F66" s="56"/>
      <c r="G66" s="64">
        <f>SUM(G61:G65)</f>
        <v>7959.699256429484</v>
      </c>
      <c r="R66" s="17"/>
      <c r="S66" s="17"/>
      <c r="U66" s="18"/>
    </row>
    <row r="67" spans="3:22" ht="12.75">
      <c r="C67" s="14"/>
      <c r="V67" s="18"/>
    </row>
    <row r="68" spans="1:22" s="18" customFormat="1" ht="12.75">
      <c r="A68" s="14"/>
      <c r="B68" s="14"/>
      <c r="C68" s="14"/>
      <c r="D68" s="14"/>
      <c r="E68" s="14"/>
      <c r="F68" s="14"/>
      <c r="G68" s="14"/>
      <c r="H68" s="14"/>
      <c r="I68" s="14"/>
      <c r="J68" s="14"/>
      <c r="K68" s="14"/>
      <c r="L68" s="14"/>
      <c r="M68" s="14"/>
      <c r="N68" s="14"/>
      <c r="O68" s="14"/>
      <c r="P68" s="14"/>
      <c r="Q68" s="14"/>
      <c r="R68" s="14"/>
      <c r="S68" s="14"/>
      <c r="T68" s="14"/>
      <c r="U68" s="14"/>
      <c r="V68" s="17"/>
    </row>
    <row r="69" spans="1:22" s="18" customFormat="1" ht="12.75">
      <c r="A69" s="14"/>
      <c r="B69" s="14"/>
      <c r="C69" s="14"/>
      <c r="D69" s="14"/>
      <c r="E69" s="14"/>
      <c r="F69" s="14"/>
      <c r="G69" s="14"/>
      <c r="H69" s="14"/>
      <c r="I69" s="14"/>
      <c r="J69" s="14"/>
      <c r="K69" s="14"/>
      <c r="L69" s="14"/>
      <c r="M69" s="14"/>
      <c r="N69" s="14"/>
      <c r="O69" s="14"/>
      <c r="P69" s="14"/>
      <c r="Q69" s="14"/>
      <c r="R69" s="14"/>
      <c r="S69" s="14"/>
      <c r="T69" s="14"/>
      <c r="U69" s="14"/>
      <c r="V69" s="14"/>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4"/>
    </row>
    <row r="71" spans="1:22" s="17" customFormat="1" ht="12.75">
      <c r="A71" s="14"/>
      <c r="B71" s="14"/>
      <c r="C71" s="14"/>
      <c r="D71" s="14"/>
      <c r="E71" s="14"/>
      <c r="F71" s="14"/>
      <c r="G71" s="14"/>
      <c r="H71" s="14"/>
      <c r="I71" s="14"/>
      <c r="J71" s="14"/>
      <c r="K71" s="14"/>
      <c r="L71" s="14"/>
      <c r="M71" s="14"/>
      <c r="N71" s="14"/>
      <c r="O71" s="14"/>
      <c r="P71" s="14"/>
      <c r="Q71" s="14"/>
      <c r="R71" s="14"/>
      <c r="S71" s="14"/>
      <c r="T71" s="14"/>
      <c r="U71" s="14"/>
      <c r="V71" s="14"/>
    </row>
    <row r="72" ht="12.75">
      <c r="C72" s="14"/>
    </row>
    <row r="73" ht="12.75">
      <c r="C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sheetData>
  <sheetProtection/>
  <mergeCells count="14">
    <mergeCell ref="E42:F42"/>
    <mergeCell ref="E38:F38"/>
    <mergeCell ref="F7:F8"/>
    <mergeCell ref="E55:F55"/>
    <mergeCell ref="E56:F56"/>
    <mergeCell ref="E54:F54"/>
    <mergeCell ref="E53:F53"/>
    <mergeCell ref="E51:F51"/>
    <mergeCell ref="E52:F52"/>
    <mergeCell ref="E36:F36"/>
    <mergeCell ref="E37:F37"/>
    <mergeCell ref="E39:F39"/>
    <mergeCell ref="E40:F40"/>
    <mergeCell ref="E41:F41"/>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E20" sqref="E20"/>
    </sheetView>
  </sheetViews>
  <sheetFormatPr defaultColWidth="9.00390625" defaultRowHeight="15.75"/>
  <cols>
    <col min="1" max="1" width="9.00390625" style="0" customWidth="1"/>
    <col min="2" max="2" width="14.875" style="0" bestFit="1" customWidth="1"/>
    <col min="3" max="3" width="12.00390625" style="0" customWidth="1"/>
    <col min="4" max="4" width="15.00390625" style="0" customWidth="1"/>
    <col min="5" max="5" width="12.00390625" style="0" customWidth="1"/>
    <col min="6" max="6" width="15.25390625" style="0" customWidth="1"/>
    <col min="7" max="7" width="20.125" style="0" bestFit="1" customWidth="1"/>
  </cols>
  <sheetData>
    <row r="1" spans="1:7" ht="15.75">
      <c r="A1" s="39" t="s">
        <v>25</v>
      </c>
      <c r="B1" s="38"/>
      <c r="C1" s="38"/>
      <c r="D1" s="38"/>
      <c r="E1" s="38"/>
      <c r="G1" s="38"/>
    </row>
    <row r="2" spans="1:7" ht="16.5" thickBot="1">
      <c r="A2" s="38" t="s">
        <v>74</v>
      </c>
      <c r="B2" s="38"/>
      <c r="C2" s="38"/>
      <c r="D2" s="38"/>
      <c r="E2" s="38"/>
      <c r="G2" s="38"/>
    </row>
    <row r="3" spans="1:6" s="172" customFormat="1" ht="51">
      <c r="A3" s="169" t="s">
        <v>9</v>
      </c>
      <c r="B3" s="170" t="s">
        <v>105</v>
      </c>
      <c r="C3" s="170" t="s">
        <v>106</v>
      </c>
      <c r="D3" s="170" t="s">
        <v>107</v>
      </c>
      <c r="E3" s="170" t="s">
        <v>108</v>
      </c>
      <c r="F3" s="171"/>
    </row>
    <row r="4" spans="1:6" ht="48" thickBot="1">
      <c r="A4" s="40"/>
      <c r="B4" s="61" t="s">
        <v>88</v>
      </c>
      <c r="C4" s="61" t="s">
        <v>87</v>
      </c>
      <c r="D4" s="61" t="s">
        <v>110</v>
      </c>
      <c r="E4" s="192" t="s">
        <v>109</v>
      </c>
      <c r="F4" s="196" t="s">
        <v>31</v>
      </c>
    </row>
    <row r="5" spans="1:6" ht="15.75">
      <c r="A5" s="193" t="s">
        <v>13</v>
      </c>
      <c r="B5" s="191">
        <f>+'Inst 1'!G63</f>
        <v>0</v>
      </c>
      <c r="C5" s="191">
        <f>+'Inst 1'!G64</f>
        <v>0</v>
      </c>
      <c r="D5" s="191">
        <f>+'Inst 1'!G65</f>
        <v>0</v>
      </c>
      <c r="E5" s="190">
        <f>+'Inst 1'!G66</f>
        <v>0</v>
      </c>
      <c r="F5" s="189">
        <f>SUM(B5:E5)</f>
        <v>0</v>
      </c>
    </row>
    <row r="6" spans="1:6" ht="15.75">
      <c r="A6" s="194" t="s">
        <v>14</v>
      </c>
      <c r="B6" s="191">
        <f>+'Inst 2'!G63</f>
        <v>0</v>
      </c>
      <c r="C6" s="191">
        <f>+'Inst 2'!G64</f>
        <v>0</v>
      </c>
      <c r="D6" s="191">
        <f>+'Inst 2'!G65</f>
        <v>0</v>
      </c>
      <c r="E6" s="190">
        <f>+'Inst 2'!G66</f>
        <v>0</v>
      </c>
      <c r="F6" s="190">
        <f aca="true" t="shared" si="0" ref="F6:F14">SUM(B6:E6)</f>
        <v>0</v>
      </c>
    </row>
    <row r="7" spans="1:6" ht="15.75">
      <c r="A7" s="194" t="s">
        <v>15</v>
      </c>
      <c r="B7" s="191">
        <f>+'Inst 3'!G63</f>
        <v>0</v>
      </c>
      <c r="C7" s="191">
        <f>+'Inst 3'!G64</f>
        <v>0</v>
      </c>
      <c r="D7" s="191">
        <f>+'Inst 3'!G65</f>
        <v>0</v>
      </c>
      <c r="E7" s="190">
        <f>+'Inst 3'!G66</f>
        <v>0</v>
      </c>
      <c r="F7" s="190">
        <f>SUM(B7:E7)</f>
        <v>0</v>
      </c>
    </row>
    <row r="8" spans="1:6" ht="15.75">
      <c r="A8" s="194" t="s">
        <v>16</v>
      </c>
      <c r="B8" s="191">
        <f>+'Inst 4'!G63</f>
        <v>0</v>
      </c>
      <c r="C8" s="191">
        <f>+'Inst 4'!G64</f>
        <v>0</v>
      </c>
      <c r="D8" s="191">
        <f>+'Inst 4'!G65</f>
        <v>0</v>
      </c>
      <c r="E8" s="190">
        <f>+'Inst 4'!G66</f>
        <v>0</v>
      </c>
      <c r="F8" s="190">
        <f t="shared" si="0"/>
        <v>0</v>
      </c>
    </row>
    <row r="9" spans="1:6" ht="15.75">
      <c r="A9" s="194" t="s">
        <v>17</v>
      </c>
      <c r="B9" s="191">
        <f>+'Inst 5'!G63</f>
        <v>0</v>
      </c>
      <c r="C9" s="191">
        <f>+'Inst 5'!G64</f>
        <v>0</v>
      </c>
      <c r="D9" s="191">
        <f>+'Inst 5'!G65</f>
        <v>0</v>
      </c>
      <c r="E9" s="190">
        <f>+'Inst 5'!G66</f>
        <v>0</v>
      </c>
      <c r="F9" s="190">
        <f t="shared" si="0"/>
        <v>0</v>
      </c>
    </row>
    <row r="10" spans="1:6" ht="15.75">
      <c r="A10" s="194" t="s">
        <v>18</v>
      </c>
      <c r="B10" s="191">
        <f>+'Inst 6'!G63</f>
        <v>0</v>
      </c>
      <c r="C10" s="191">
        <f>+'Inst 6'!G64</f>
        <v>0</v>
      </c>
      <c r="D10" s="191">
        <f>+'Inst 6'!G65</f>
        <v>0</v>
      </c>
      <c r="E10" s="190">
        <f>+'Inst 6'!G66</f>
        <v>0</v>
      </c>
      <c r="F10" s="190">
        <f t="shared" si="0"/>
        <v>0</v>
      </c>
    </row>
    <row r="11" spans="1:6" ht="15.75">
      <c r="A11" s="194" t="s">
        <v>19</v>
      </c>
      <c r="B11" s="191">
        <f>+'Inst 7'!G63</f>
        <v>0</v>
      </c>
      <c r="C11" s="191">
        <f>+'Inst 7'!G64</f>
        <v>0</v>
      </c>
      <c r="D11" s="191">
        <f>+'Inst 7'!G65</f>
        <v>0</v>
      </c>
      <c r="E11" s="190">
        <f>+'Inst 7'!G66</f>
        <v>0</v>
      </c>
      <c r="F11" s="190">
        <f t="shared" si="0"/>
        <v>0</v>
      </c>
    </row>
    <row r="12" spans="1:6" ht="15.75">
      <c r="A12" s="194" t="s">
        <v>20</v>
      </c>
      <c r="B12" s="191">
        <f>+'Inst 8'!G63</f>
        <v>0</v>
      </c>
      <c r="C12" s="191">
        <f>+'Inst 8'!G64</f>
        <v>0</v>
      </c>
      <c r="D12" s="191">
        <f>+'Inst 8'!G65</f>
        <v>0</v>
      </c>
      <c r="E12" s="190">
        <f>+'Inst 8'!G66</f>
        <v>0</v>
      </c>
      <c r="F12" s="190">
        <f t="shared" si="0"/>
        <v>0</v>
      </c>
    </row>
    <row r="13" spans="1:6" ht="15.75">
      <c r="A13" s="194" t="s">
        <v>21</v>
      </c>
      <c r="B13" s="191">
        <f>+'Inst 9'!G63</f>
        <v>0</v>
      </c>
      <c r="C13" s="191">
        <f>+'Inst 9'!G64</f>
        <v>0</v>
      </c>
      <c r="D13" s="191">
        <f>+'Inst 9'!G65</f>
        <v>0</v>
      </c>
      <c r="E13" s="190">
        <f>+'Inst 9'!G66</f>
        <v>0</v>
      </c>
      <c r="F13" s="190">
        <f t="shared" si="0"/>
        <v>0</v>
      </c>
    </row>
    <row r="14" spans="1:6" ht="16.5" thickBot="1">
      <c r="A14" s="195" t="s">
        <v>22</v>
      </c>
      <c r="B14" s="198">
        <f>+'Inst 10'!G63</f>
        <v>0</v>
      </c>
      <c r="C14" s="197">
        <f>+'Inst 10'!G64</f>
        <v>0</v>
      </c>
      <c r="D14" s="197">
        <f>+'Inst 10'!G65</f>
        <v>0</v>
      </c>
      <c r="E14" s="199">
        <f>+'Inst 10'!G66</f>
        <v>0</v>
      </c>
      <c r="F14" s="190">
        <f t="shared" si="0"/>
        <v>0</v>
      </c>
    </row>
    <row r="15" spans="1:6" ht="16.5" thickBot="1">
      <c r="A15" s="43" t="s">
        <v>23</v>
      </c>
      <c r="B15" s="188">
        <f>SUM(B5:B14)</f>
        <v>0</v>
      </c>
      <c r="C15" s="188">
        <f>SUM(C5:C14)</f>
        <v>0</v>
      </c>
      <c r="D15" s="188">
        <f>SUM(D5:D14)</f>
        <v>0</v>
      </c>
      <c r="E15" s="188">
        <f>SUM(E5:E14)</f>
        <v>0</v>
      </c>
      <c r="F15" s="44">
        <f>SUM(F5:F14)</f>
        <v>0</v>
      </c>
    </row>
    <row r="18" spans="1:2" ht="15.75">
      <c r="A18" s="50"/>
      <c r="B18" s="50"/>
    </row>
    <row r="19" spans="1:2" ht="15.75">
      <c r="A19" s="50"/>
      <c r="B19" s="24"/>
    </row>
    <row r="20" spans="1:2" ht="15.75">
      <c r="A20" s="50"/>
      <c r="B20" s="24"/>
    </row>
    <row r="21" spans="1:2" ht="15.75">
      <c r="A21" s="50"/>
      <c r="B21" s="205"/>
    </row>
    <row r="22" spans="1:2" ht="15.75">
      <c r="A22" s="50"/>
      <c r="B22" s="24"/>
    </row>
  </sheetData>
  <sheetProtection/>
  <printOptions/>
  <pageMargins left="0.75" right="0.75" top="1" bottom="1" header="0.5" footer="0.5"/>
  <pageSetup fitToHeight="1" fitToWidth="1" horizontalDpi="600" verticalDpi="600" orientation="portrait" paperSize="9" scale="78" r:id="rId1"/>
  <headerFooter alignWithMargins="0">
    <oddFooter>&amp;L\\RUBIN\NOKO\01-Budsjettprosess\1.6-Intern budsjettfordeling\Budsjett 2001\Fakmatr\Stillinger\Lønnskostn 2001(nettobudsjettering)\&amp;F &amp;A &amp;D &amp;T</oddFooter>
  </headerFooter>
</worksheet>
</file>

<file path=xl/worksheets/sheet4.xml><?xml version="1.0" encoding="utf-8"?>
<worksheet xmlns="http://schemas.openxmlformats.org/spreadsheetml/2006/main" xmlns:r="http://schemas.openxmlformats.org/officeDocument/2006/relationships">
  <sheetPr codeName="Ark19111111111113">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+G16*$H$8</f>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F7:F8"/>
    <mergeCell ref="E36:F36"/>
    <mergeCell ref="E41:F41"/>
    <mergeCell ref="E42:F42"/>
    <mergeCell ref="E43:F43"/>
    <mergeCell ref="E44:F44"/>
    <mergeCell ref="E40:F40"/>
    <mergeCell ref="E35:F35"/>
    <mergeCell ref="E37:F37"/>
    <mergeCell ref="E38:F38"/>
    <mergeCell ref="E39:F39"/>
    <mergeCell ref="E57:F57"/>
    <mergeCell ref="E58:F58"/>
    <mergeCell ref="E56:F56"/>
    <mergeCell ref="E55:F55"/>
    <mergeCell ref="E53:F53"/>
    <mergeCell ref="E54:F54"/>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5.xml><?xml version="1.0" encoding="utf-8"?>
<worksheet xmlns="http://schemas.openxmlformats.org/spreadsheetml/2006/main" xmlns:r="http://schemas.openxmlformats.org/officeDocument/2006/relationships">
  <sheetPr codeName="Ark19111111111114">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6.xml><?xml version="1.0" encoding="utf-8"?>
<worksheet xmlns="http://schemas.openxmlformats.org/spreadsheetml/2006/main" xmlns:r="http://schemas.openxmlformats.org/officeDocument/2006/relationships">
  <sheetPr codeName="Ark19111111111115">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7.xml><?xml version="1.0" encoding="utf-8"?>
<worksheet xmlns="http://schemas.openxmlformats.org/spreadsheetml/2006/main" xmlns:r="http://schemas.openxmlformats.org/officeDocument/2006/relationships">
  <sheetPr codeName="Ark19111111111116">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8.xml><?xml version="1.0" encoding="utf-8"?>
<worksheet xmlns="http://schemas.openxmlformats.org/spreadsheetml/2006/main" xmlns:r="http://schemas.openxmlformats.org/officeDocument/2006/relationships">
  <sheetPr codeName="Ark19111111111117">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xl/worksheets/sheet9.xml><?xml version="1.0" encoding="utf-8"?>
<worksheet xmlns="http://schemas.openxmlformats.org/spreadsheetml/2006/main" xmlns:r="http://schemas.openxmlformats.org/officeDocument/2006/relationships">
  <sheetPr codeName="Ark19111111111118">
    <pageSetUpPr fitToPage="1"/>
  </sheetPr>
  <dimension ref="A1:V114"/>
  <sheetViews>
    <sheetView showGridLines="0" zoomScale="90" zoomScaleNormal="90" zoomScalePageLayoutView="0" workbookViewId="0" topLeftCell="A1">
      <pane ySplit="9" topLeftCell="A10" activePane="bottomLeft" state="frozen"/>
      <selection pane="topLeft" activeCell="I8" sqref="I8"/>
      <selection pane="bottomLeft" activeCell="A2" sqref="A2"/>
    </sheetView>
  </sheetViews>
  <sheetFormatPr defaultColWidth="9.00390625" defaultRowHeight="15.75"/>
  <cols>
    <col min="1" max="1" width="12.125" style="14" customWidth="1"/>
    <col min="2" max="2" width="23.25390625" style="14" customWidth="1"/>
    <col min="3" max="3" width="6.25390625" style="15" customWidth="1"/>
    <col min="4" max="4" width="6.625" style="14" bestFit="1" customWidth="1"/>
    <col min="5" max="5" width="5.375" style="14" customWidth="1"/>
    <col min="6" max="6" width="10.75390625" style="14" customWidth="1"/>
    <col min="7" max="7" width="11.75390625" style="14" customWidth="1"/>
    <col min="8" max="10" width="11.125" style="14" customWidth="1"/>
    <col min="11" max="11" width="11.75390625" style="14" customWidth="1"/>
    <col min="12" max="12" width="11.125" style="14" customWidth="1"/>
    <col min="13" max="13" width="2.625" style="14" customWidth="1"/>
    <col min="14" max="14" width="8.50390625" style="14" customWidth="1"/>
    <col min="15" max="15" width="11.25390625" style="14" bestFit="1" customWidth="1"/>
    <col min="16" max="16" width="7.75390625" style="14" customWidth="1"/>
    <col min="17" max="17" width="9.25390625" style="14" bestFit="1" customWidth="1"/>
    <col min="18" max="18" width="4.00390625" style="14" customWidth="1"/>
    <col min="19" max="16384" width="9.00390625" style="14" customWidth="1"/>
  </cols>
  <sheetData>
    <row r="1" spans="1:12" ht="20.25">
      <c r="A1" s="173" t="s">
        <v>123</v>
      </c>
      <c r="B1" s="35"/>
      <c r="G1" s="35"/>
      <c r="H1" s="35"/>
      <c r="I1" s="35"/>
      <c r="J1" s="35"/>
      <c r="K1" s="35"/>
      <c r="L1" s="35"/>
    </row>
    <row r="2" spans="1:17" ht="20.25">
      <c r="A2" s="13"/>
      <c r="C2" s="62" t="s">
        <v>30</v>
      </c>
      <c r="H2" s="62"/>
      <c r="I2" s="62"/>
      <c r="J2" s="62"/>
      <c r="K2" s="62"/>
      <c r="L2" s="62"/>
      <c r="P2" s="16"/>
      <c r="Q2" s="16"/>
    </row>
    <row r="3" spans="1:17" ht="15.75">
      <c r="A3" s="29" t="s">
        <v>8</v>
      </c>
      <c r="B3" s="66"/>
      <c r="C3" s="63" t="s">
        <v>12</v>
      </c>
      <c r="H3" s="63"/>
      <c r="I3" s="63"/>
      <c r="J3" s="63"/>
      <c r="K3" s="63"/>
      <c r="L3" s="63"/>
      <c r="P3" s="16"/>
      <c r="Q3" s="16"/>
    </row>
    <row r="4" spans="1:17" ht="15.75">
      <c r="A4" s="30" t="s">
        <v>9</v>
      </c>
      <c r="B4" s="66"/>
      <c r="P4" s="16"/>
      <c r="Q4" s="16"/>
    </row>
    <row r="5" ht="13.5" thickBot="1">
      <c r="C5" s="14"/>
    </row>
    <row r="6" spans="1:17" ht="31.5" customHeight="1" thickBot="1" thickTop="1">
      <c r="A6" s="70" t="s">
        <v>103</v>
      </c>
      <c r="B6" s="91"/>
      <c r="G6" s="91"/>
      <c r="H6" s="91"/>
      <c r="I6" s="91"/>
      <c r="J6" s="91"/>
      <c r="K6" s="91"/>
      <c r="L6" s="91"/>
      <c r="N6" s="110" t="s">
        <v>61</v>
      </c>
      <c r="O6" s="111"/>
      <c r="P6" s="111"/>
      <c r="Q6" s="112"/>
    </row>
    <row r="7" spans="1:17" s="18" customFormat="1" ht="64.5" thickTop="1">
      <c r="A7" s="28" t="s">
        <v>7</v>
      </c>
      <c r="B7" s="21" t="s">
        <v>26</v>
      </c>
      <c r="C7" s="76" t="s">
        <v>1</v>
      </c>
      <c r="D7" s="76" t="s">
        <v>10</v>
      </c>
      <c r="E7" s="76" t="s">
        <v>2</v>
      </c>
      <c r="F7" s="218" t="s">
        <v>97</v>
      </c>
      <c r="G7" s="76" t="s">
        <v>58</v>
      </c>
      <c r="H7" s="80" t="s">
        <v>82</v>
      </c>
      <c r="I7" s="76" t="s">
        <v>59</v>
      </c>
      <c r="J7" s="80" t="s">
        <v>86</v>
      </c>
      <c r="K7" s="129" t="s">
        <v>60</v>
      </c>
      <c r="L7" s="131" t="s">
        <v>62</v>
      </c>
      <c r="M7" s="14"/>
      <c r="N7" s="113" t="s">
        <v>3</v>
      </c>
      <c r="O7" s="92"/>
      <c r="P7" s="82" t="s">
        <v>0</v>
      </c>
      <c r="Q7" s="83" t="s">
        <v>65</v>
      </c>
    </row>
    <row r="8" spans="1:17" ht="14.25" customHeight="1" thickBot="1">
      <c r="A8" s="22"/>
      <c r="B8" s="23"/>
      <c r="C8" s="140"/>
      <c r="D8" s="19" t="s">
        <v>11</v>
      </c>
      <c r="E8" s="20" t="s">
        <v>4</v>
      </c>
      <c r="F8" s="219"/>
      <c r="G8" s="77"/>
      <c r="H8" s="108">
        <f>+Eksempel!H8</f>
        <v>0.12</v>
      </c>
      <c r="I8" s="175">
        <f>Eksempel!I8</f>
        <v>0.081</v>
      </c>
      <c r="J8" s="109">
        <v>1227</v>
      </c>
      <c r="K8" s="130">
        <f>+Eksempel!K8</f>
        <v>0.141</v>
      </c>
      <c r="L8" s="132"/>
      <c r="N8" s="114" t="s">
        <v>4</v>
      </c>
      <c r="O8" s="115" t="s">
        <v>98</v>
      </c>
      <c r="P8" s="116"/>
      <c r="Q8" s="117" t="s">
        <v>24</v>
      </c>
    </row>
    <row r="9" spans="1:17" ht="14.25" customHeight="1" thickBot="1" thickTop="1">
      <c r="A9" s="141"/>
      <c r="B9" s="142"/>
      <c r="C9" s="143"/>
      <c r="D9" s="144"/>
      <c r="E9" s="144"/>
      <c r="F9" s="144"/>
      <c r="G9" s="145"/>
      <c r="H9" s="146">
        <f>+Eksempel!H9</f>
        <v>0.143</v>
      </c>
      <c r="I9" s="147"/>
      <c r="J9" s="148"/>
      <c r="K9" s="150">
        <f>+Eksempel!K9</f>
        <v>0.141</v>
      </c>
      <c r="L9" s="149"/>
      <c r="N9" s="114"/>
      <c r="O9" s="115"/>
      <c r="P9" s="116"/>
      <c r="Q9" s="117">
        <v>400</v>
      </c>
    </row>
    <row r="10" spans="1:18" s="15" customFormat="1" ht="14.25" customHeight="1">
      <c r="A10" s="31"/>
      <c r="B10" s="32"/>
      <c r="C10" s="97"/>
      <c r="D10" s="33"/>
      <c r="E10" s="97"/>
      <c r="F10" s="34"/>
      <c r="G10" s="78">
        <f>+P10-(5/52*P10)</f>
        <v>0</v>
      </c>
      <c r="H10" s="74">
        <f aca="true" t="shared" si="0" ref="H10:H23">+G10*$H$8</f>
        <v>0</v>
      </c>
      <c r="I10" s="78">
        <f aca="true" t="shared" si="1" ref="I10:I33">+Q10*$I$8</f>
        <v>0</v>
      </c>
      <c r="J10" s="74">
        <f aca="true" t="shared" si="2" ref="J10:J33">+(C10/12)*$J$8</f>
        <v>0</v>
      </c>
      <c r="K10" s="99">
        <f aca="true" t="shared" si="3" ref="K10:K23">SUM(G10:J10)*$K$8</f>
        <v>0</v>
      </c>
      <c r="L10" s="133">
        <f>SUM(G10:K10)</f>
        <v>0</v>
      </c>
      <c r="M10" s="14"/>
      <c r="N10" s="118">
        <f>IF(E10&gt;0,VLOOKUP(E10,'LTR-mai 2023'!$A$6:$B$191,2),0)</f>
        <v>0</v>
      </c>
      <c r="O10" s="1">
        <f>F10</f>
        <v>0</v>
      </c>
      <c r="P10" s="94">
        <f aca="true" t="shared" si="4" ref="P10:P33">(SUM(N10:O10))*D10*C10/12</f>
        <v>0</v>
      </c>
      <c r="Q10" s="93">
        <f>IF(N10&gt;0,+P10+($Q$9*D10*C10/12),P10)</f>
        <v>0</v>
      </c>
      <c r="R10" s="14"/>
    </row>
    <row r="11" spans="1:18" s="15" customFormat="1" ht="14.25" customHeight="1">
      <c r="A11" s="31"/>
      <c r="B11" s="32"/>
      <c r="C11" s="97"/>
      <c r="D11" s="33"/>
      <c r="E11" s="97"/>
      <c r="F11" s="34"/>
      <c r="G11" s="78">
        <f aca="true" t="shared" si="5" ref="G11:G23">+P11-(5/52*P11)</f>
        <v>0</v>
      </c>
      <c r="H11" s="74">
        <f t="shared" si="0"/>
        <v>0</v>
      </c>
      <c r="I11" s="78">
        <f t="shared" si="1"/>
        <v>0</v>
      </c>
      <c r="J11" s="74">
        <f t="shared" si="2"/>
        <v>0</v>
      </c>
      <c r="K11" s="99">
        <f t="shared" si="3"/>
        <v>0</v>
      </c>
      <c r="L11" s="133">
        <f aca="true" t="shared" si="6" ref="L11:L33">SUM(G11:K11)</f>
        <v>0</v>
      </c>
      <c r="M11" s="14"/>
      <c r="N11" s="118">
        <f>IF(E11&gt;0,VLOOKUP(E11,'LTR-mai 2023'!$A$6:$B$191,2),0)</f>
        <v>0</v>
      </c>
      <c r="O11" s="1">
        <f aca="true" t="shared" si="7" ref="O11:O33">F11</f>
        <v>0</v>
      </c>
      <c r="P11" s="94">
        <f t="shared" si="4"/>
        <v>0</v>
      </c>
      <c r="Q11" s="93">
        <f aca="true" t="shared" si="8" ref="Q11:Q33">IF(N11&gt;0,+P11+($Q$9*D11*C11/12),P11)</f>
        <v>0</v>
      </c>
      <c r="R11" s="14"/>
    </row>
    <row r="12" spans="1:18" s="15" customFormat="1" ht="14.25" customHeight="1">
      <c r="A12" s="31"/>
      <c r="B12" s="32"/>
      <c r="C12" s="97"/>
      <c r="D12" s="33"/>
      <c r="E12" s="97"/>
      <c r="F12" s="34"/>
      <c r="G12" s="78">
        <f t="shared" si="5"/>
        <v>0</v>
      </c>
      <c r="H12" s="74">
        <f t="shared" si="0"/>
        <v>0</v>
      </c>
      <c r="I12" s="78">
        <f t="shared" si="1"/>
        <v>0</v>
      </c>
      <c r="J12" s="74">
        <f t="shared" si="2"/>
        <v>0</v>
      </c>
      <c r="K12" s="99">
        <f t="shared" si="3"/>
        <v>0</v>
      </c>
      <c r="L12" s="133">
        <f t="shared" si="6"/>
        <v>0</v>
      </c>
      <c r="M12" s="14"/>
      <c r="N12" s="118">
        <f>IF(E12&gt;0,VLOOKUP(E12,'LTR-mai 2023'!$A$6:$B$191,2),0)</f>
        <v>0</v>
      </c>
      <c r="O12" s="1">
        <f t="shared" si="7"/>
        <v>0</v>
      </c>
      <c r="P12" s="94">
        <f t="shared" si="4"/>
        <v>0</v>
      </c>
      <c r="Q12" s="93">
        <f t="shared" si="8"/>
        <v>0</v>
      </c>
      <c r="R12" s="14"/>
    </row>
    <row r="13" spans="1:18" s="15" customFormat="1" ht="14.25" customHeight="1">
      <c r="A13" s="31"/>
      <c r="B13" s="32"/>
      <c r="C13" s="97"/>
      <c r="D13" s="33"/>
      <c r="E13" s="97"/>
      <c r="F13" s="34"/>
      <c r="G13" s="78">
        <f t="shared" si="5"/>
        <v>0</v>
      </c>
      <c r="H13" s="74">
        <f t="shared" si="0"/>
        <v>0</v>
      </c>
      <c r="I13" s="78">
        <f t="shared" si="1"/>
        <v>0</v>
      </c>
      <c r="J13" s="74">
        <f t="shared" si="2"/>
        <v>0</v>
      </c>
      <c r="K13" s="99">
        <f t="shared" si="3"/>
        <v>0</v>
      </c>
      <c r="L13" s="133">
        <f t="shared" si="6"/>
        <v>0</v>
      </c>
      <c r="M13" s="14"/>
      <c r="N13" s="118">
        <f>IF(E13&gt;0,VLOOKUP(E13,'LTR-mai 2023'!$A$6:$B$191,2),0)</f>
        <v>0</v>
      </c>
      <c r="O13" s="1">
        <f t="shared" si="7"/>
        <v>0</v>
      </c>
      <c r="P13" s="94">
        <f t="shared" si="4"/>
        <v>0</v>
      </c>
      <c r="Q13" s="93">
        <f t="shared" si="8"/>
        <v>0</v>
      </c>
      <c r="R13" s="14"/>
    </row>
    <row r="14" spans="1:18" s="15" customFormat="1" ht="14.25" customHeight="1">
      <c r="A14" s="31"/>
      <c r="B14" s="32"/>
      <c r="C14" s="97"/>
      <c r="D14" s="33"/>
      <c r="E14" s="97"/>
      <c r="F14" s="34"/>
      <c r="G14" s="78">
        <f t="shared" si="5"/>
        <v>0</v>
      </c>
      <c r="H14" s="74">
        <f t="shared" si="0"/>
        <v>0</v>
      </c>
      <c r="I14" s="78">
        <f t="shared" si="1"/>
        <v>0</v>
      </c>
      <c r="J14" s="74">
        <f t="shared" si="2"/>
        <v>0</v>
      </c>
      <c r="K14" s="99">
        <f t="shared" si="3"/>
        <v>0</v>
      </c>
      <c r="L14" s="133">
        <f t="shared" si="6"/>
        <v>0</v>
      </c>
      <c r="M14" s="14"/>
      <c r="N14" s="118">
        <f>IF(E14&gt;0,VLOOKUP(E14,'LTR-mai 2023'!$A$6:$B$191,2),0)</f>
        <v>0</v>
      </c>
      <c r="O14" s="1">
        <f t="shared" si="7"/>
        <v>0</v>
      </c>
      <c r="P14" s="94">
        <f t="shared" si="4"/>
        <v>0</v>
      </c>
      <c r="Q14" s="93">
        <f t="shared" si="8"/>
        <v>0</v>
      </c>
      <c r="R14" s="14"/>
    </row>
    <row r="15" spans="1:18" s="15" customFormat="1" ht="14.25" customHeight="1">
      <c r="A15" s="31"/>
      <c r="B15" s="32"/>
      <c r="C15" s="97"/>
      <c r="D15" s="33"/>
      <c r="E15" s="97"/>
      <c r="F15" s="34"/>
      <c r="G15" s="78">
        <f t="shared" si="5"/>
        <v>0</v>
      </c>
      <c r="H15" s="74">
        <f t="shared" si="0"/>
        <v>0</v>
      </c>
      <c r="I15" s="78">
        <f t="shared" si="1"/>
        <v>0</v>
      </c>
      <c r="J15" s="74">
        <f t="shared" si="2"/>
        <v>0</v>
      </c>
      <c r="K15" s="99">
        <f t="shared" si="3"/>
        <v>0</v>
      </c>
      <c r="L15" s="133">
        <f t="shared" si="6"/>
        <v>0</v>
      </c>
      <c r="M15" s="14"/>
      <c r="N15" s="118">
        <f>IF(E15&gt;0,VLOOKUP(E15,'LTR-mai 2023'!$A$6:$B$191,2),0)</f>
        <v>0</v>
      </c>
      <c r="O15" s="1">
        <f t="shared" si="7"/>
        <v>0</v>
      </c>
      <c r="P15" s="94">
        <f t="shared" si="4"/>
        <v>0</v>
      </c>
      <c r="Q15" s="93">
        <f t="shared" si="8"/>
        <v>0</v>
      </c>
      <c r="R15" s="14"/>
    </row>
    <row r="16" spans="1:18" s="15" customFormat="1" ht="14.25" customHeight="1">
      <c r="A16" s="31"/>
      <c r="B16" s="32"/>
      <c r="C16" s="97"/>
      <c r="D16" s="33"/>
      <c r="E16" s="97"/>
      <c r="F16" s="34"/>
      <c r="G16" s="78">
        <f t="shared" si="5"/>
        <v>0</v>
      </c>
      <c r="H16" s="74">
        <f t="shared" si="0"/>
        <v>0</v>
      </c>
      <c r="I16" s="78">
        <f t="shared" si="1"/>
        <v>0</v>
      </c>
      <c r="J16" s="74">
        <f t="shared" si="2"/>
        <v>0</v>
      </c>
      <c r="K16" s="99">
        <f t="shared" si="3"/>
        <v>0</v>
      </c>
      <c r="L16" s="133">
        <f t="shared" si="6"/>
        <v>0</v>
      </c>
      <c r="M16" s="14"/>
      <c r="N16" s="118">
        <f>IF(E16&gt;0,VLOOKUP(E16,'LTR-mai 2023'!$A$6:$B$191,2),0)</f>
        <v>0</v>
      </c>
      <c r="O16" s="1">
        <f t="shared" si="7"/>
        <v>0</v>
      </c>
      <c r="P16" s="94">
        <f t="shared" si="4"/>
        <v>0</v>
      </c>
      <c r="Q16" s="93">
        <f t="shared" si="8"/>
        <v>0</v>
      </c>
      <c r="R16" s="14"/>
    </row>
    <row r="17" spans="1:18" s="15" customFormat="1" ht="14.25" customHeight="1">
      <c r="A17" s="31"/>
      <c r="B17" s="32"/>
      <c r="C17" s="97"/>
      <c r="D17" s="33"/>
      <c r="E17" s="97"/>
      <c r="F17" s="34"/>
      <c r="G17" s="78">
        <f t="shared" si="5"/>
        <v>0</v>
      </c>
      <c r="H17" s="74">
        <f t="shared" si="0"/>
        <v>0</v>
      </c>
      <c r="I17" s="78">
        <f t="shared" si="1"/>
        <v>0</v>
      </c>
      <c r="J17" s="74">
        <f t="shared" si="2"/>
        <v>0</v>
      </c>
      <c r="K17" s="99">
        <f t="shared" si="3"/>
        <v>0</v>
      </c>
      <c r="L17" s="133">
        <f t="shared" si="6"/>
        <v>0</v>
      </c>
      <c r="M17" s="14"/>
      <c r="N17" s="118">
        <f>IF(E17&gt;0,VLOOKUP(E17,'LTR-mai 2023'!$A$6:$B$191,2),0)</f>
        <v>0</v>
      </c>
      <c r="O17" s="1">
        <f t="shared" si="7"/>
        <v>0</v>
      </c>
      <c r="P17" s="94">
        <f t="shared" si="4"/>
        <v>0</v>
      </c>
      <c r="Q17" s="93">
        <f t="shared" si="8"/>
        <v>0</v>
      </c>
      <c r="R17" s="14"/>
    </row>
    <row r="18" spans="1:18" s="15" customFormat="1" ht="14.25" customHeight="1">
      <c r="A18" s="31"/>
      <c r="B18" s="32"/>
      <c r="C18" s="97"/>
      <c r="D18" s="33"/>
      <c r="E18" s="97"/>
      <c r="F18" s="34"/>
      <c r="G18" s="78">
        <f t="shared" si="5"/>
        <v>0</v>
      </c>
      <c r="H18" s="74">
        <f t="shared" si="0"/>
        <v>0</v>
      </c>
      <c r="I18" s="78">
        <f t="shared" si="1"/>
        <v>0</v>
      </c>
      <c r="J18" s="74">
        <f t="shared" si="2"/>
        <v>0</v>
      </c>
      <c r="K18" s="99">
        <f t="shared" si="3"/>
        <v>0</v>
      </c>
      <c r="L18" s="133">
        <f t="shared" si="6"/>
        <v>0</v>
      </c>
      <c r="M18" s="26"/>
      <c r="N18" s="118">
        <f>IF(E18&gt;0,VLOOKUP(E18,'LTR-mai 2023'!$A$6:$B$191,2),0)</f>
        <v>0</v>
      </c>
      <c r="O18" s="1">
        <f t="shared" si="7"/>
        <v>0</v>
      </c>
      <c r="P18" s="94">
        <f t="shared" si="4"/>
        <v>0</v>
      </c>
      <c r="Q18" s="93">
        <f t="shared" si="8"/>
        <v>0</v>
      </c>
      <c r="R18" s="14"/>
    </row>
    <row r="19" spans="1:18" s="15" customFormat="1" ht="14.25" customHeight="1">
      <c r="A19" s="31"/>
      <c r="B19" s="32"/>
      <c r="C19" s="97"/>
      <c r="D19" s="33"/>
      <c r="E19" s="97"/>
      <c r="F19" s="34"/>
      <c r="G19" s="78">
        <f t="shared" si="5"/>
        <v>0</v>
      </c>
      <c r="H19" s="74">
        <f t="shared" si="0"/>
        <v>0</v>
      </c>
      <c r="I19" s="78">
        <f t="shared" si="1"/>
        <v>0</v>
      </c>
      <c r="J19" s="74">
        <f t="shared" si="2"/>
        <v>0</v>
      </c>
      <c r="K19" s="99">
        <f t="shared" si="3"/>
        <v>0</v>
      </c>
      <c r="L19" s="133">
        <f t="shared" si="6"/>
        <v>0</v>
      </c>
      <c r="M19" s="26"/>
      <c r="N19" s="118">
        <f>IF(E19&gt;0,VLOOKUP(E19,'LTR-mai 2023'!$A$6:$B$191,2),0)</f>
        <v>0</v>
      </c>
      <c r="O19" s="1">
        <f t="shared" si="7"/>
        <v>0</v>
      </c>
      <c r="P19" s="94">
        <f t="shared" si="4"/>
        <v>0</v>
      </c>
      <c r="Q19" s="93">
        <f t="shared" si="8"/>
        <v>0</v>
      </c>
      <c r="R19" s="14"/>
    </row>
    <row r="20" spans="1:18" s="15" customFormat="1" ht="14.25" customHeight="1">
      <c r="A20" s="31"/>
      <c r="B20" s="32"/>
      <c r="C20" s="97"/>
      <c r="D20" s="33"/>
      <c r="E20" s="97"/>
      <c r="F20" s="34"/>
      <c r="G20" s="78">
        <f t="shared" si="5"/>
        <v>0</v>
      </c>
      <c r="H20" s="74">
        <f t="shared" si="0"/>
        <v>0</v>
      </c>
      <c r="I20" s="78">
        <f t="shared" si="1"/>
        <v>0</v>
      </c>
      <c r="J20" s="74">
        <f t="shared" si="2"/>
        <v>0</v>
      </c>
      <c r="K20" s="99">
        <f t="shared" si="3"/>
        <v>0</v>
      </c>
      <c r="L20" s="133">
        <f t="shared" si="6"/>
        <v>0</v>
      </c>
      <c r="M20" s="27"/>
      <c r="N20" s="118">
        <f>IF(E20&gt;0,VLOOKUP(E20,'LTR-mai 2023'!$A$6:$B$191,2),0)</f>
        <v>0</v>
      </c>
      <c r="O20" s="1">
        <f t="shared" si="7"/>
        <v>0</v>
      </c>
      <c r="P20" s="95">
        <f t="shared" si="4"/>
        <v>0</v>
      </c>
      <c r="Q20" s="93">
        <f t="shared" si="8"/>
        <v>0</v>
      </c>
      <c r="R20" s="14"/>
    </row>
    <row r="21" spans="1:18" s="15" customFormat="1" ht="14.25" customHeight="1">
      <c r="A21" s="31"/>
      <c r="B21" s="32"/>
      <c r="C21" s="97"/>
      <c r="D21" s="33"/>
      <c r="E21" s="97"/>
      <c r="F21" s="34"/>
      <c r="G21" s="78">
        <f t="shared" si="5"/>
        <v>0</v>
      </c>
      <c r="H21" s="74">
        <f t="shared" si="0"/>
        <v>0</v>
      </c>
      <c r="I21" s="78">
        <f t="shared" si="1"/>
        <v>0</v>
      </c>
      <c r="J21" s="74">
        <f t="shared" si="2"/>
        <v>0</v>
      </c>
      <c r="K21" s="99">
        <f t="shared" si="3"/>
        <v>0</v>
      </c>
      <c r="L21" s="133">
        <f t="shared" si="6"/>
        <v>0</v>
      </c>
      <c r="M21" s="27"/>
      <c r="N21" s="118">
        <f>IF(E21&gt;0,VLOOKUP(E21,'LTR-mai 2023'!$A$6:$B$191,2),0)</f>
        <v>0</v>
      </c>
      <c r="O21" s="1">
        <f t="shared" si="7"/>
        <v>0</v>
      </c>
      <c r="P21" s="95">
        <f t="shared" si="4"/>
        <v>0</v>
      </c>
      <c r="Q21" s="93">
        <f t="shared" si="8"/>
        <v>0</v>
      </c>
      <c r="R21" s="14"/>
    </row>
    <row r="22" spans="1:18" s="15" customFormat="1" ht="14.25" customHeight="1">
      <c r="A22" s="31"/>
      <c r="B22" s="72"/>
      <c r="C22" s="97"/>
      <c r="D22" s="33"/>
      <c r="E22" s="97"/>
      <c r="F22" s="34"/>
      <c r="G22" s="78">
        <f t="shared" si="5"/>
        <v>0</v>
      </c>
      <c r="H22" s="74">
        <f t="shared" si="0"/>
        <v>0</v>
      </c>
      <c r="I22" s="78">
        <f t="shared" si="1"/>
        <v>0</v>
      </c>
      <c r="J22" s="74">
        <f t="shared" si="2"/>
        <v>0</v>
      </c>
      <c r="K22" s="99">
        <f t="shared" si="3"/>
        <v>0</v>
      </c>
      <c r="L22" s="133">
        <f t="shared" si="6"/>
        <v>0</v>
      </c>
      <c r="M22" s="27"/>
      <c r="N22" s="118">
        <f>IF(E22&gt;0,VLOOKUP(E22,'LTR-mai 2023'!$A$6:$B$191,2),0)</f>
        <v>0</v>
      </c>
      <c r="O22" s="1">
        <f t="shared" si="7"/>
        <v>0</v>
      </c>
      <c r="P22" s="95">
        <f t="shared" si="4"/>
        <v>0</v>
      </c>
      <c r="Q22" s="93">
        <f t="shared" si="8"/>
        <v>0</v>
      </c>
      <c r="R22" s="14"/>
    </row>
    <row r="23" spans="1:18" s="15" customFormat="1" ht="14.25" customHeight="1" thickBot="1">
      <c r="A23" s="151" t="s">
        <v>79</v>
      </c>
      <c r="B23" s="152"/>
      <c r="C23" s="153"/>
      <c r="D23" s="154"/>
      <c r="E23" s="153"/>
      <c r="F23" s="155"/>
      <c r="G23" s="156">
        <f t="shared" si="5"/>
        <v>0</v>
      </c>
      <c r="H23" s="157">
        <f t="shared" si="0"/>
        <v>0</v>
      </c>
      <c r="I23" s="156">
        <f t="shared" si="1"/>
        <v>0</v>
      </c>
      <c r="J23" s="157">
        <f t="shared" si="2"/>
        <v>0</v>
      </c>
      <c r="K23" s="158">
        <f t="shared" si="3"/>
        <v>0</v>
      </c>
      <c r="L23" s="159">
        <f t="shared" si="6"/>
        <v>0</v>
      </c>
      <c r="M23" s="27"/>
      <c r="N23" s="118">
        <f>IF(E23&gt;0,VLOOKUP(E23,'LTR-mai 2023'!$A$6:$B$191,2),0)</f>
        <v>0</v>
      </c>
      <c r="O23" s="1">
        <f t="shared" si="7"/>
        <v>0</v>
      </c>
      <c r="P23" s="95">
        <f t="shared" si="4"/>
        <v>0</v>
      </c>
      <c r="Q23" s="93">
        <f t="shared" si="8"/>
        <v>0</v>
      </c>
      <c r="R23" s="14"/>
    </row>
    <row r="24" spans="1:18" s="15" customFormat="1" ht="14.25" customHeight="1">
      <c r="A24" s="31"/>
      <c r="B24" s="72"/>
      <c r="C24" s="166"/>
      <c r="D24" s="33"/>
      <c r="E24" s="166"/>
      <c r="F24" s="34"/>
      <c r="G24" s="78">
        <f aca="true" t="shared" si="9" ref="G24:G33">+P24-(6/52*P24)</f>
        <v>0</v>
      </c>
      <c r="H24" s="74">
        <f aca="true" t="shared" si="10" ref="H24:H33">+G24*$H$9</f>
        <v>0</v>
      </c>
      <c r="I24" s="78">
        <f t="shared" si="1"/>
        <v>0</v>
      </c>
      <c r="J24" s="74">
        <f t="shared" si="2"/>
        <v>0</v>
      </c>
      <c r="K24" s="99">
        <f aca="true" t="shared" si="11" ref="K24:K33">SUM(G24:H24)*$K$9+I24*$K$8+J24*$K$9</f>
        <v>0</v>
      </c>
      <c r="L24" s="133">
        <f t="shared" si="6"/>
        <v>0</v>
      </c>
      <c r="M24" s="26"/>
      <c r="N24" s="118">
        <f>IF(E24&gt;0,VLOOKUP(E24,'LTR-mai 2023'!$A$6:$B$191,2),0)</f>
        <v>0</v>
      </c>
      <c r="O24" s="1">
        <f t="shared" si="7"/>
        <v>0</v>
      </c>
      <c r="P24" s="94">
        <f t="shared" si="4"/>
        <v>0</v>
      </c>
      <c r="Q24" s="93">
        <f t="shared" si="8"/>
        <v>0</v>
      </c>
      <c r="R24" s="14"/>
    </row>
    <row r="25" spans="1:18" s="15" customFormat="1" ht="14.25" customHeight="1">
      <c r="A25" s="31"/>
      <c r="B25" s="41"/>
      <c r="C25" s="167"/>
      <c r="D25" s="33"/>
      <c r="E25" s="167"/>
      <c r="F25" s="34"/>
      <c r="G25" s="78">
        <f t="shared" si="9"/>
        <v>0</v>
      </c>
      <c r="H25" s="74">
        <f t="shared" si="10"/>
        <v>0</v>
      </c>
      <c r="I25" s="78">
        <f t="shared" si="1"/>
        <v>0</v>
      </c>
      <c r="J25" s="74">
        <f t="shared" si="2"/>
        <v>0</v>
      </c>
      <c r="K25" s="99">
        <f t="shared" si="11"/>
        <v>0</v>
      </c>
      <c r="L25" s="133">
        <f t="shared" si="6"/>
        <v>0</v>
      </c>
      <c r="M25" s="26"/>
      <c r="N25" s="118">
        <f>IF(E25&gt;0,VLOOKUP(E25,'LTR-mai 2023'!$A$6:$B$191,2),0)</f>
        <v>0</v>
      </c>
      <c r="O25" s="1">
        <f t="shared" si="7"/>
        <v>0</v>
      </c>
      <c r="P25" s="94">
        <f t="shared" si="4"/>
        <v>0</v>
      </c>
      <c r="Q25" s="93">
        <f t="shared" si="8"/>
        <v>0</v>
      </c>
      <c r="R25" s="14"/>
    </row>
    <row r="26" spans="1:18" s="15" customFormat="1" ht="14.25" customHeight="1">
      <c r="A26" s="31"/>
      <c r="B26" s="32"/>
      <c r="C26" s="97"/>
      <c r="D26" s="33"/>
      <c r="E26" s="97"/>
      <c r="F26" s="34"/>
      <c r="G26" s="78">
        <f t="shared" si="9"/>
        <v>0</v>
      </c>
      <c r="H26" s="74">
        <f t="shared" si="10"/>
        <v>0</v>
      </c>
      <c r="I26" s="78">
        <f t="shared" si="1"/>
        <v>0</v>
      </c>
      <c r="J26" s="74">
        <f t="shared" si="2"/>
        <v>0</v>
      </c>
      <c r="K26" s="99">
        <f t="shared" si="11"/>
        <v>0</v>
      </c>
      <c r="L26" s="133">
        <f t="shared" si="6"/>
        <v>0</v>
      </c>
      <c r="M26" s="26"/>
      <c r="N26" s="118">
        <f>IF(E26&gt;0,VLOOKUP(E26,'LTR-mai 2023'!$A$6:$B$191,2),0)</f>
        <v>0</v>
      </c>
      <c r="O26" s="1">
        <f t="shared" si="7"/>
        <v>0</v>
      </c>
      <c r="P26" s="94">
        <f t="shared" si="4"/>
        <v>0</v>
      </c>
      <c r="Q26" s="93">
        <f t="shared" si="8"/>
        <v>0</v>
      </c>
      <c r="R26" s="14"/>
    </row>
    <row r="27" spans="1:18" s="15" customFormat="1" ht="14.25" customHeight="1">
      <c r="A27" s="31"/>
      <c r="B27" s="32"/>
      <c r="C27" s="97"/>
      <c r="D27" s="33"/>
      <c r="E27" s="97"/>
      <c r="F27" s="34"/>
      <c r="G27" s="78">
        <f t="shared" si="9"/>
        <v>0</v>
      </c>
      <c r="H27" s="74">
        <f t="shared" si="10"/>
        <v>0</v>
      </c>
      <c r="I27" s="78">
        <f t="shared" si="1"/>
        <v>0</v>
      </c>
      <c r="J27" s="74">
        <f t="shared" si="2"/>
        <v>0</v>
      </c>
      <c r="K27" s="99">
        <f t="shared" si="11"/>
        <v>0</v>
      </c>
      <c r="L27" s="133">
        <f t="shared" si="6"/>
        <v>0</v>
      </c>
      <c r="M27" s="26"/>
      <c r="N27" s="118">
        <f>IF(E27&gt;0,VLOOKUP(E27,'LTR-mai 2023'!$A$6:$B$191,2),0)</f>
        <v>0</v>
      </c>
      <c r="O27" s="1">
        <f t="shared" si="7"/>
        <v>0</v>
      </c>
      <c r="P27" s="94">
        <f t="shared" si="4"/>
        <v>0</v>
      </c>
      <c r="Q27" s="93">
        <f t="shared" si="8"/>
        <v>0</v>
      </c>
      <c r="R27" s="14"/>
    </row>
    <row r="28" spans="1:18" s="15" customFormat="1" ht="14.25" customHeight="1">
      <c r="A28" s="31"/>
      <c r="B28" s="32"/>
      <c r="C28" s="97"/>
      <c r="D28" s="33"/>
      <c r="E28" s="97"/>
      <c r="F28" s="34"/>
      <c r="G28" s="78">
        <f t="shared" si="9"/>
        <v>0</v>
      </c>
      <c r="H28" s="74">
        <f t="shared" si="10"/>
        <v>0</v>
      </c>
      <c r="I28" s="78">
        <f t="shared" si="1"/>
        <v>0</v>
      </c>
      <c r="J28" s="74">
        <f t="shared" si="2"/>
        <v>0</v>
      </c>
      <c r="K28" s="99">
        <f t="shared" si="11"/>
        <v>0</v>
      </c>
      <c r="L28" s="133">
        <f t="shared" si="6"/>
        <v>0</v>
      </c>
      <c r="M28" s="26"/>
      <c r="N28" s="118">
        <f>IF(E28&gt;0,VLOOKUP(E28,'LTR-mai 2023'!$A$6:$B$191,2),0)</f>
        <v>0</v>
      </c>
      <c r="O28" s="1">
        <f t="shared" si="7"/>
        <v>0</v>
      </c>
      <c r="P28" s="94">
        <f t="shared" si="4"/>
        <v>0</v>
      </c>
      <c r="Q28" s="93">
        <f t="shared" si="8"/>
        <v>0</v>
      </c>
      <c r="R28" s="14"/>
    </row>
    <row r="29" spans="1:18" s="15" customFormat="1" ht="14.25" customHeight="1">
      <c r="A29" s="31"/>
      <c r="B29" s="32"/>
      <c r="C29" s="97"/>
      <c r="D29" s="33"/>
      <c r="E29" s="97"/>
      <c r="F29" s="34"/>
      <c r="G29" s="78">
        <f t="shared" si="9"/>
        <v>0</v>
      </c>
      <c r="H29" s="74">
        <f t="shared" si="10"/>
        <v>0</v>
      </c>
      <c r="I29" s="78">
        <f t="shared" si="1"/>
        <v>0</v>
      </c>
      <c r="J29" s="74">
        <f t="shared" si="2"/>
        <v>0</v>
      </c>
      <c r="K29" s="99">
        <f t="shared" si="11"/>
        <v>0</v>
      </c>
      <c r="L29" s="133">
        <f t="shared" si="6"/>
        <v>0</v>
      </c>
      <c r="M29" s="26"/>
      <c r="N29" s="118">
        <f>IF(E29&gt;0,VLOOKUP(E29,'LTR-mai 2023'!$A$6:$B$191,2),0)</f>
        <v>0</v>
      </c>
      <c r="O29" s="1">
        <f t="shared" si="7"/>
        <v>0</v>
      </c>
      <c r="P29" s="94">
        <f t="shared" si="4"/>
        <v>0</v>
      </c>
      <c r="Q29" s="93">
        <f t="shared" si="8"/>
        <v>0</v>
      </c>
      <c r="R29" s="14"/>
    </row>
    <row r="30" spans="1:18" s="15" customFormat="1" ht="14.25" customHeight="1">
      <c r="A30" s="31"/>
      <c r="B30" s="32"/>
      <c r="C30" s="97"/>
      <c r="D30" s="33"/>
      <c r="E30" s="97"/>
      <c r="F30" s="34"/>
      <c r="G30" s="78">
        <f t="shared" si="9"/>
        <v>0</v>
      </c>
      <c r="H30" s="74">
        <f t="shared" si="10"/>
        <v>0</v>
      </c>
      <c r="I30" s="78">
        <f t="shared" si="1"/>
        <v>0</v>
      </c>
      <c r="J30" s="74">
        <f t="shared" si="2"/>
        <v>0</v>
      </c>
      <c r="K30" s="99">
        <f t="shared" si="11"/>
        <v>0</v>
      </c>
      <c r="L30" s="133">
        <f t="shared" si="6"/>
        <v>0</v>
      </c>
      <c r="M30" s="26"/>
      <c r="N30" s="118">
        <f>IF(E30&gt;0,VLOOKUP(E30,'LTR-mai 2023'!$A$6:$B$191,2),0)</f>
        <v>0</v>
      </c>
      <c r="O30" s="1">
        <f t="shared" si="7"/>
        <v>0</v>
      </c>
      <c r="P30" s="94">
        <f t="shared" si="4"/>
        <v>0</v>
      </c>
      <c r="Q30" s="93">
        <f t="shared" si="8"/>
        <v>0</v>
      </c>
      <c r="R30" s="14"/>
    </row>
    <row r="31" spans="1:18" s="15" customFormat="1" ht="14.25" customHeight="1">
      <c r="A31" s="31"/>
      <c r="B31" s="32"/>
      <c r="C31" s="97"/>
      <c r="D31" s="33"/>
      <c r="E31" s="97"/>
      <c r="F31" s="34"/>
      <c r="G31" s="78">
        <f t="shared" si="9"/>
        <v>0</v>
      </c>
      <c r="H31" s="74">
        <f t="shared" si="10"/>
        <v>0</v>
      </c>
      <c r="I31" s="78">
        <f t="shared" si="1"/>
        <v>0</v>
      </c>
      <c r="J31" s="74">
        <f t="shared" si="2"/>
        <v>0</v>
      </c>
      <c r="K31" s="99">
        <f t="shared" si="11"/>
        <v>0</v>
      </c>
      <c r="L31" s="133">
        <f t="shared" si="6"/>
        <v>0</v>
      </c>
      <c r="M31" s="26"/>
      <c r="N31" s="118">
        <f>IF(E31&gt;0,VLOOKUP(E31,'LTR-mai 2023'!$A$6:$B$191,2),0)</f>
        <v>0</v>
      </c>
      <c r="O31" s="1">
        <f t="shared" si="7"/>
        <v>0</v>
      </c>
      <c r="P31" s="94">
        <f t="shared" si="4"/>
        <v>0</v>
      </c>
      <c r="Q31" s="93">
        <f t="shared" si="8"/>
        <v>0</v>
      </c>
      <c r="R31" s="14"/>
    </row>
    <row r="32" spans="1:18" s="15" customFormat="1" ht="14.25" customHeight="1">
      <c r="A32" s="31"/>
      <c r="B32" s="32"/>
      <c r="C32" s="97"/>
      <c r="D32" s="33"/>
      <c r="E32" s="97"/>
      <c r="F32" s="34"/>
      <c r="G32" s="78">
        <f t="shared" si="9"/>
        <v>0</v>
      </c>
      <c r="H32" s="74">
        <f t="shared" si="10"/>
        <v>0</v>
      </c>
      <c r="I32" s="78">
        <f t="shared" si="1"/>
        <v>0</v>
      </c>
      <c r="J32" s="74">
        <f t="shared" si="2"/>
        <v>0</v>
      </c>
      <c r="K32" s="99">
        <f t="shared" si="11"/>
        <v>0</v>
      </c>
      <c r="L32" s="133">
        <f t="shared" si="6"/>
        <v>0</v>
      </c>
      <c r="M32" s="26"/>
      <c r="N32" s="118">
        <f>IF(E32&gt;0,VLOOKUP(E32,'LTR-mai 2023'!$A$6:$B$191,2),0)</f>
        <v>0</v>
      </c>
      <c r="O32" s="1">
        <f t="shared" si="7"/>
        <v>0</v>
      </c>
      <c r="P32" s="94">
        <f t="shared" si="4"/>
        <v>0</v>
      </c>
      <c r="Q32" s="93">
        <f t="shared" si="8"/>
        <v>0</v>
      </c>
      <c r="R32" s="14"/>
    </row>
    <row r="33" spans="1:18" s="15" customFormat="1" ht="14.25" customHeight="1">
      <c r="A33" s="36"/>
      <c r="B33" s="46"/>
      <c r="C33" s="98"/>
      <c r="D33" s="65"/>
      <c r="E33" s="98"/>
      <c r="F33" s="47"/>
      <c r="G33" s="79">
        <f t="shared" si="9"/>
        <v>0</v>
      </c>
      <c r="H33" s="79">
        <f t="shared" si="10"/>
        <v>0</v>
      </c>
      <c r="I33" s="79">
        <f t="shared" si="1"/>
        <v>0</v>
      </c>
      <c r="J33" s="81">
        <f t="shared" si="2"/>
        <v>0</v>
      </c>
      <c r="K33" s="160">
        <f t="shared" si="11"/>
        <v>0</v>
      </c>
      <c r="L33" s="134">
        <f t="shared" si="6"/>
        <v>0</v>
      </c>
      <c r="M33" s="26"/>
      <c r="N33" s="119">
        <f>IF(E33&gt;0,VLOOKUP(E33,'LTR-mai 2023'!$A$6:$B$191,2),0)</f>
        <v>0</v>
      </c>
      <c r="O33" s="1">
        <f t="shared" si="7"/>
        <v>0</v>
      </c>
      <c r="P33" s="48">
        <f t="shared" si="4"/>
        <v>0</v>
      </c>
      <c r="Q33" s="93">
        <f t="shared" si="8"/>
        <v>0</v>
      </c>
      <c r="R33" s="14"/>
    </row>
    <row r="34" spans="1:17" s="50" customFormat="1" ht="21" customHeight="1">
      <c r="A34" s="105" t="s">
        <v>104</v>
      </c>
      <c r="B34" s="105"/>
      <c r="C34" s="100"/>
      <c r="D34" s="100"/>
      <c r="E34" s="100"/>
      <c r="F34" s="105"/>
      <c r="G34" s="105"/>
      <c r="H34" s="105"/>
      <c r="I34" s="105"/>
      <c r="J34" s="105"/>
      <c r="K34" s="105"/>
      <c r="L34" s="105"/>
      <c r="O34" s="100"/>
      <c r="P34" s="102"/>
      <c r="Q34" s="100"/>
    </row>
    <row r="35" spans="1:17" ht="15" customHeight="1">
      <c r="A35" s="103"/>
      <c r="B35" s="103"/>
      <c r="C35" s="54"/>
      <c r="D35" s="54"/>
      <c r="E35" s="222" t="s">
        <v>27</v>
      </c>
      <c r="F35" s="222"/>
      <c r="G35" s="103"/>
      <c r="H35" s="103"/>
      <c r="I35" s="103"/>
      <c r="J35" s="103"/>
      <c r="K35" s="103"/>
      <c r="L35" s="135"/>
      <c r="N35" s="106"/>
      <c r="O35" s="50"/>
      <c r="P35" s="107"/>
      <c r="Q35" s="50"/>
    </row>
    <row r="36" spans="1:18" s="15" customFormat="1" ht="14.25" customHeight="1">
      <c r="A36" s="67"/>
      <c r="B36" s="32"/>
      <c r="C36" s="99"/>
      <c r="D36" s="100"/>
      <c r="E36" s="210"/>
      <c r="F36" s="211"/>
      <c r="G36" s="78">
        <f aca="true" t="shared" si="12" ref="G36:G44">+E36</f>
        <v>0</v>
      </c>
      <c r="H36" s="74">
        <f aca="true" t="shared" si="13" ref="H36:H41">+G36*$H$8</f>
        <v>0</v>
      </c>
      <c r="I36" s="78">
        <f>+E36*$I$8</f>
        <v>0</v>
      </c>
      <c r="J36" s="74"/>
      <c r="K36" s="99">
        <f aca="true" t="shared" si="14" ref="K36:K41">SUM(G36:J36)*$K$8</f>
        <v>0</v>
      </c>
      <c r="L36" s="136">
        <f aca="true" t="shared" si="15" ref="L36:L44">SUM(G36:K36)</f>
        <v>0</v>
      </c>
      <c r="M36" s="26"/>
      <c r="N36" s="123"/>
      <c r="O36" s="100"/>
      <c r="P36" s="100"/>
      <c r="Q36" s="124"/>
      <c r="R36" s="14"/>
    </row>
    <row r="37" spans="1:18" s="15" customFormat="1" ht="14.25" customHeight="1">
      <c r="A37" s="67"/>
      <c r="B37" s="32"/>
      <c r="C37" s="99"/>
      <c r="D37" s="50"/>
      <c r="E37" s="220"/>
      <c r="F37" s="221"/>
      <c r="G37" s="78">
        <f t="shared" si="12"/>
        <v>0</v>
      </c>
      <c r="H37" s="74">
        <f t="shared" si="13"/>
        <v>0</v>
      </c>
      <c r="I37" s="78">
        <f>+E37*$I$8</f>
        <v>0</v>
      </c>
      <c r="J37" s="74"/>
      <c r="K37" s="99">
        <f t="shared" si="14"/>
        <v>0</v>
      </c>
      <c r="L37" s="133">
        <f>SUM(G37:K37)</f>
        <v>0</v>
      </c>
      <c r="M37" s="26"/>
      <c r="N37" s="125"/>
      <c r="O37" s="50"/>
      <c r="P37" s="50"/>
      <c r="Q37" s="126"/>
      <c r="R37" s="14"/>
    </row>
    <row r="38" spans="1:18" s="15" customFormat="1" ht="14.25" customHeight="1">
      <c r="A38" s="67"/>
      <c r="B38" s="32"/>
      <c r="C38" s="99"/>
      <c r="D38" s="50"/>
      <c r="E38" s="220"/>
      <c r="F38" s="221"/>
      <c r="G38" s="78">
        <f t="shared" si="12"/>
        <v>0</v>
      </c>
      <c r="H38" s="74">
        <f t="shared" si="13"/>
        <v>0</v>
      </c>
      <c r="I38" s="78">
        <f>+E38*$I$8</f>
        <v>0</v>
      </c>
      <c r="J38" s="74"/>
      <c r="K38" s="99">
        <f t="shared" si="14"/>
        <v>0</v>
      </c>
      <c r="L38" s="133">
        <f>SUM(G38:K38)</f>
        <v>0</v>
      </c>
      <c r="M38" s="26"/>
      <c r="N38" s="125"/>
      <c r="O38" s="50"/>
      <c r="P38" s="50"/>
      <c r="Q38" s="126"/>
      <c r="R38" s="14"/>
    </row>
    <row r="39" spans="1:18" s="15" customFormat="1" ht="14.25" customHeight="1">
      <c r="A39" s="67"/>
      <c r="B39" s="32"/>
      <c r="C39" s="99"/>
      <c r="D39" s="50"/>
      <c r="E39" s="220"/>
      <c r="F39" s="221"/>
      <c r="G39" s="78">
        <f t="shared" si="12"/>
        <v>0</v>
      </c>
      <c r="H39" s="74">
        <f t="shared" si="13"/>
        <v>0</v>
      </c>
      <c r="I39" s="78">
        <f aca="true" t="shared" si="16" ref="I39:I44">+E39*$I$8</f>
        <v>0</v>
      </c>
      <c r="J39" s="74"/>
      <c r="K39" s="99">
        <f t="shared" si="14"/>
        <v>0</v>
      </c>
      <c r="L39" s="133">
        <f>SUM(G39:K39)</f>
        <v>0</v>
      </c>
      <c r="M39" s="26"/>
      <c r="N39" s="125"/>
      <c r="O39" s="50"/>
      <c r="P39" s="50"/>
      <c r="Q39" s="126"/>
      <c r="R39" s="14"/>
    </row>
    <row r="40" spans="1:18" s="15" customFormat="1" ht="14.25" customHeight="1">
      <c r="A40" s="67"/>
      <c r="B40" s="32"/>
      <c r="C40" s="99"/>
      <c r="D40" s="50"/>
      <c r="E40" s="214"/>
      <c r="F40" s="215"/>
      <c r="G40" s="78">
        <f t="shared" si="12"/>
        <v>0</v>
      </c>
      <c r="H40" s="74">
        <f t="shared" si="13"/>
        <v>0</v>
      </c>
      <c r="I40" s="78">
        <f t="shared" si="16"/>
        <v>0</v>
      </c>
      <c r="J40" s="74"/>
      <c r="K40" s="99">
        <f t="shared" si="14"/>
        <v>0</v>
      </c>
      <c r="L40" s="133">
        <f t="shared" si="15"/>
        <v>0</v>
      </c>
      <c r="M40" s="26"/>
      <c r="N40" s="125"/>
      <c r="O40" s="50"/>
      <c r="P40" s="50"/>
      <c r="Q40" s="126"/>
      <c r="R40" s="14"/>
    </row>
    <row r="41" spans="1:17" ht="14.25" customHeight="1" thickBot="1">
      <c r="A41" s="161" t="s">
        <v>80</v>
      </c>
      <c r="B41" s="162"/>
      <c r="C41" s="158"/>
      <c r="D41" s="163"/>
      <c r="E41" s="212"/>
      <c r="F41" s="213"/>
      <c r="G41" s="156">
        <f t="shared" si="12"/>
        <v>0</v>
      </c>
      <c r="H41" s="157">
        <f t="shared" si="13"/>
        <v>0</v>
      </c>
      <c r="I41" s="156">
        <f t="shared" si="16"/>
        <v>0</v>
      </c>
      <c r="J41" s="157"/>
      <c r="K41" s="158">
        <f t="shared" si="14"/>
        <v>0</v>
      </c>
      <c r="L41" s="159">
        <f t="shared" si="15"/>
        <v>0</v>
      </c>
      <c r="M41" s="26"/>
      <c r="N41" s="125"/>
      <c r="O41" s="50"/>
      <c r="P41" s="50"/>
      <c r="Q41" s="126"/>
    </row>
    <row r="42" spans="1:18" s="15" customFormat="1" ht="14.25" customHeight="1">
      <c r="A42" s="67"/>
      <c r="B42" s="32"/>
      <c r="C42" s="99"/>
      <c r="D42" s="50"/>
      <c r="E42" s="214"/>
      <c r="F42" s="215"/>
      <c r="G42" s="78">
        <f t="shared" si="12"/>
        <v>0</v>
      </c>
      <c r="H42" s="74">
        <f>+G42*$H$9</f>
        <v>0</v>
      </c>
      <c r="I42" s="78">
        <f t="shared" si="16"/>
        <v>0</v>
      </c>
      <c r="J42" s="74"/>
      <c r="K42" s="99">
        <f>SUM(G42:J42)*$K$9</f>
        <v>0</v>
      </c>
      <c r="L42" s="133">
        <f t="shared" si="15"/>
        <v>0</v>
      </c>
      <c r="M42" s="26"/>
      <c r="N42" s="125"/>
      <c r="O42" s="50"/>
      <c r="P42" s="50"/>
      <c r="Q42" s="126"/>
      <c r="R42" s="14"/>
    </row>
    <row r="43" spans="1:17" ht="14.25" customHeight="1">
      <c r="A43" s="67"/>
      <c r="B43" s="32"/>
      <c r="C43" s="99"/>
      <c r="D43" s="50"/>
      <c r="E43" s="214"/>
      <c r="F43" s="215"/>
      <c r="G43" s="78">
        <f t="shared" si="12"/>
        <v>0</v>
      </c>
      <c r="H43" s="74">
        <f>+G43*$H$9</f>
        <v>0</v>
      </c>
      <c r="I43" s="78">
        <f>+E43*$I$8</f>
        <v>0</v>
      </c>
      <c r="J43" s="74"/>
      <c r="K43" s="99">
        <f>SUM(G43:J43)*$K$9</f>
        <v>0</v>
      </c>
      <c r="L43" s="133">
        <f t="shared" si="15"/>
        <v>0</v>
      </c>
      <c r="M43" s="26"/>
      <c r="N43" s="125"/>
      <c r="O43" s="50"/>
      <c r="P43" s="50"/>
      <c r="Q43" s="126"/>
    </row>
    <row r="44" spans="1:18" s="18" customFormat="1" ht="14.25" customHeight="1">
      <c r="A44" s="68"/>
      <c r="B44" s="37"/>
      <c r="C44" s="99"/>
      <c r="D44" s="54"/>
      <c r="E44" s="216"/>
      <c r="F44" s="217"/>
      <c r="G44" s="78">
        <f t="shared" si="12"/>
        <v>0</v>
      </c>
      <c r="H44" s="74">
        <f>+G44*$H$9</f>
        <v>0</v>
      </c>
      <c r="I44" s="78">
        <f t="shared" si="16"/>
        <v>0</v>
      </c>
      <c r="J44" s="74"/>
      <c r="K44" s="99">
        <f>SUM(G44:J44)*$K$9</f>
        <v>0</v>
      </c>
      <c r="L44" s="134">
        <f t="shared" si="15"/>
        <v>0</v>
      </c>
      <c r="M44" s="26"/>
      <c r="N44" s="127"/>
      <c r="O44" s="54"/>
      <c r="P44" s="54"/>
      <c r="Q44" s="128"/>
      <c r="R44" s="14"/>
    </row>
    <row r="45" spans="1:19" ht="14.25" customHeight="1">
      <c r="A45" s="53" t="s">
        <v>114</v>
      </c>
      <c r="B45" s="52"/>
      <c r="C45" s="52"/>
      <c r="D45" s="54"/>
      <c r="E45" s="52"/>
      <c r="F45" s="52"/>
      <c r="G45" s="52"/>
      <c r="H45" s="52"/>
      <c r="I45" s="52"/>
      <c r="J45" s="52"/>
      <c r="K45" s="52"/>
      <c r="L45" s="100"/>
      <c r="M45" s="26"/>
      <c r="N45" s="54"/>
      <c r="O45" s="54"/>
      <c r="P45" s="54"/>
      <c r="Q45" s="54"/>
      <c r="S45" s="15"/>
    </row>
    <row r="46" spans="1:18" s="15" customFormat="1" ht="14.25" customHeight="1">
      <c r="A46" s="49"/>
      <c r="B46" s="32"/>
      <c r="C46" s="34"/>
      <c r="D46" s="33"/>
      <c r="E46" s="34"/>
      <c r="F46" s="34"/>
      <c r="G46" s="78">
        <f>+P46-(5/52*P46)</f>
        <v>0</v>
      </c>
      <c r="H46" s="74">
        <f>+G46*$H$8</f>
        <v>0</v>
      </c>
      <c r="I46" s="78">
        <f>+E46*$I$8</f>
        <v>0</v>
      </c>
      <c r="J46" s="74"/>
      <c r="K46" s="99">
        <f>SUM(G46:J46)*$K$8</f>
        <v>0</v>
      </c>
      <c r="L46" s="136">
        <f>SUM(G46:K46)</f>
        <v>0</v>
      </c>
      <c r="M46" s="45"/>
      <c r="N46" s="121">
        <f>-IF(E46&gt;0,VLOOKUP(E46,'LTR-mai 2023'!$A$6:$B$191,2),0)</f>
        <v>0</v>
      </c>
      <c r="O46" s="1">
        <f>F46</f>
        <v>0</v>
      </c>
      <c r="P46" s="96">
        <f>(SUM(N46:O46))*D46*C46/12</f>
        <v>0</v>
      </c>
      <c r="Q46" s="126">
        <f>IF(N46&lt;0,+P46-($Q$9*D46*C46/12),P46)</f>
        <v>0</v>
      </c>
      <c r="R46" s="14"/>
    </row>
    <row r="47" spans="1:18" s="15" customFormat="1" ht="14.25" customHeight="1">
      <c r="A47" s="49"/>
      <c r="B47" s="32"/>
      <c r="C47" s="34"/>
      <c r="D47" s="33"/>
      <c r="E47" s="34"/>
      <c r="F47" s="34"/>
      <c r="G47" s="78">
        <f>+P47-(5/52*P47)</f>
        <v>0</v>
      </c>
      <c r="H47" s="74">
        <f>+G47*$H$8</f>
        <v>0</v>
      </c>
      <c r="I47" s="78">
        <f>+E47*$I$8</f>
        <v>0</v>
      </c>
      <c r="J47" s="74"/>
      <c r="K47" s="99">
        <f>SUM(G47:J47)*$K$8</f>
        <v>0</v>
      </c>
      <c r="L47" s="133">
        <f>SUM(G47:K47)</f>
        <v>0</v>
      </c>
      <c r="M47" s="45"/>
      <c r="N47" s="121">
        <f>-IF(E47&gt;0,VLOOKUP(E47,'LTR-mai 2023'!$A$6:$B$191,2),0)</f>
        <v>0</v>
      </c>
      <c r="O47" s="1">
        <f>F47</f>
        <v>0</v>
      </c>
      <c r="P47" s="94">
        <f>(SUM(N47:O47))*D47*C47/12</f>
        <v>0</v>
      </c>
      <c r="Q47" s="126">
        <f>IF(N47&lt;0,+P47-($Q$9*D47*C47/12),P47)</f>
        <v>0</v>
      </c>
      <c r="R47" s="14"/>
    </row>
    <row r="48" spans="1:18" s="15" customFormat="1" ht="14.25" customHeight="1" thickBot="1">
      <c r="A48" s="161" t="s">
        <v>80</v>
      </c>
      <c r="B48" s="162"/>
      <c r="C48" s="155"/>
      <c r="D48" s="154"/>
      <c r="E48" s="155"/>
      <c r="F48" s="155"/>
      <c r="G48" s="156">
        <f>+P48-(5/52*P48)</f>
        <v>0</v>
      </c>
      <c r="H48" s="157">
        <f>+G48*$H$8</f>
        <v>0</v>
      </c>
      <c r="I48" s="156">
        <f>+E48*$I$8</f>
        <v>0</v>
      </c>
      <c r="J48" s="157"/>
      <c r="K48" s="158">
        <f>SUM(G48:J48)*$K$8</f>
        <v>0</v>
      </c>
      <c r="L48" s="159">
        <f>SUM(G48:K48)</f>
        <v>0</v>
      </c>
      <c r="M48" s="45"/>
      <c r="N48" s="121">
        <f>-IF(E48&gt;0,VLOOKUP(E48,'LTR-mai 2023'!$A$6:$B$191,2),0)</f>
        <v>0</v>
      </c>
      <c r="O48" s="1">
        <f>F48</f>
        <v>0</v>
      </c>
      <c r="P48" s="94">
        <f>(SUM(N48:O48))*D48*C48/12</f>
        <v>0</v>
      </c>
      <c r="Q48" s="126">
        <f>IF(N48&lt;0,+P48-($Q$9*D48*C48/12),P48)</f>
        <v>0</v>
      </c>
      <c r="R48" s="14"/>
    </row>
    <row r="49" spans="1:18" s="15" customFormat="1" ht="14.25" customHeight="1">
      <c r="A49" s="49"/>
      <c r="B49" s="32"/>
      <c r="C49" s="34"/>
      <c r="D49" s="33"/>
      <c r="E49" s="34"/>
      <c r="F49" s="34"/>
      <c r="G49" s="78">
        <f>+P49-(6/52*P49)</f>
        <v>0</v>
      </c>
      <c r="H49" s="74">
        <f>+G49*$H$9</f>
        <v>0</v>
      </c>
      <c r="I49" s="78">
        <f>+E49*$I$8</f>
        <v>0</v>
      </c>
      <c r="J49" s="74"/>
      <c r="K49" s="99">
        <f>SUM(G49:J49)*$K$9</f>
        <v>0</v>
      </c>
      <c r="L49" s="133">
        <f>SUM(G49:K49)</f>
        <v>0</v>
      </c>
      <c r="M49" s="45"/>
      <c r="N49" s="121">
        <f>-IF(E49&gt;0,VLOOKUP(E49,'LTR-mai 2023'!$A$6:$B$191,2),0)</f>
        <v>0</v>
      </c>
      <c r="O49" s="1">
        <f>F49</f>
        <v>0</v>
      </c>
      <c r="P49" s="94">
        <f>(SUM(N49:O49))*D49*C49/12</f>
        <v>0</v>
      </c>
      <c r="Q49" s="126">
        <f>IF(N49&lt;0,+P49-($Q$9*D49*C49/12),P49)</f>
        <v>0</v>
      </c>
      <c r="R49" s="14"/>
    </row>
    <row r="50" spans="1:18" s="15" customFormat="1" ht="14.25" customHeight="1">
      <c r="A50" s="51"/>
      <c r="B50" s="46"/>
      <c r="C50" s="47"/>
      <c r="D50" s="65"/>
      <c r="E50" s="47"/>
      <c r="F50" s="47"/>
      <c r="G50" s="78">
        <f>+P50-(6/52*P50)</f>
        <v>0</v>
      </c>
      <c r="H50" s="74">
        <f>+G50*$H$9</f>
        <v>0</v>
      </c>
      <c r="I50" s="78">
        <f>+E50*$I$8</f>
        <v>0</v>
      </c>
      <c r="J50" s="74"/>
      <c r="K50" s="99">
        <f>SUM(G50:J50)*$K$9</f>
        <v>0</v>
      </c>
      <c r="L50" s="134">
        <f>SUM(G50:K50)</f>
        <v>0</v>
      </c>
      <c r="M50" s="45"/>
      <c r="N50" s="122">
        <f>-IF(E50&gt;0,VLOOKUP(E50,'LTR-mai 2023'!$A$6:$B$191,2),0)</f>
        <v>0</v>
      </c>
      <c r="O50" s="1">
        <f>F50</f>
        <v>0</v>
      </c>
      <c r="P50" s="48">
        <f>(SUM(N50:O50))*D50*C50/12</f>
        <v>0</v>
      </c>
      <c r="Q50" s="126">
        <f>IF(N50&lt;0,+P50-($Q$9*D50*C50/12),P50)</f>
        <v>0</v>
      </c>
      <c r="R50" s="14"/>
    </row>
    <row r="51" spans="1:17" s="50" customFormat="1" ht="18.75" customHeight="1">
      <c r="A51" s="105" t="s">
        <v>113</v>
      </c>
      <c r="B51" s="105"/>
      <c r="C51" s="100"/>
      <c r="D51" s="100"/>
      <c r="E51" s="100"/>
      <c r="F51" s="100"/>
      <c r="G51" s="105"/>
      <c r="H51" s="105"/>
      <c r="I51" s="105"/>
      <c r="J51" s="105"/>
      <c r="K51" s="105"/>
      <c r="L51" s="105"/>
      <c r="O51" s="100"/>
      <c r="P51" s="102"/>
      <c r="Q51" s="100"/>
    </row>
    <row r="52" spans="1:17" ht="18.75" customHeight="1">
      <c r="A52" s="103"/>
      <c r="B52" s="103"/>
      <c r="C52" s="54"/>
      <c r="D52" s="54"/>
      <c r="E52" s="54"/>
      <c r="F52" s="104" t="s">
        <v>27</v>
      </c>
      <c r="G52" s="103"/>
      <c r="H52" s="103"/>
      <c r="I52" s="103"/>
      <c r="J52" s="103"/>
      <c r="K52" s="103"/>
      <c r="L52" s="135"/>
      <c r="N52" s="106"/>
      <c r="O52" s="50"/>
      <c r="P52" s="107"/>
      <c r="Q52" s="50"/>
    </row>
    <row r="53" spans="1:18" s="15" customFormat="1" ht="14.25" customHeight="1">
      <c r="A53" s="67"/>
      <c r="B53" s="32"/>
      <c r="C53" s="99"/>
      <c r="D53" s="50"/>
      <c r="E53" s="210"/>
      <c r="F53" s="211"/>
      <c r="G53" s="78">
        <f aca="true" t="shared" si="17" ref="G53:G58">+E53</f>
        <v>0</v>
      </c>
      <c r="H53" s="74"/>
      <c r="I53" s="78">
        <f aca="true" t="shared" si="18" ref="I53:I58">+Q53*$I$8</f>
        <v>0</v>
      </c>
      <c r="J53" s="74"/>
      <c r="K53" s="99">
        <f>SUM(G53:J53)*$K$8</f>
        <v>0</v>
      </c>
      <c r="L53" s="136">
        <f aca="true" t="shared" si="19" ref="L53:L58">SUM(G53:K53)</f>
        <v>0</v>
      </c>
      <c r="M53" s="26"/>
      <c r="N53" s="123"/>
      <c r="O53" s="100"/>
      <c r="P53" s="100"/>
      <c r="Q53" s="124"/>
      <c r="R53" s="14"/>
    </row>
    <row r="54" spans="1:18" s="15" customFormat="1" ht="14.25" customHeight="1">
      <c r="A54" s="67"/>
      <c r="B54" s="32"/>
      <c r="C54" s="99"/>
      <c r="D54" s="50"/>
      <c r="E54" s="214"/>
      <c r="F54" s="215"/>
      <c r="G54" s="78">
        <f t="shared" si="17"/>
        <v>0</v>
      </c>
      <c r="H54" s="74"/>
      <c r="I54" s="78">
        <f t="shared" si="18"/>
        <v>0</v>
      </c>
      <c r="J54" s="74"/>
      <c r="K54" s="99">
        <f>SUM(G54:J54)*$K$8</f>
        <v>0</v>
      </c>
      <c r="L54" s="133">
        <f t="shared" si="19"/>
        <v>0</v>
      </c>
      <c r="M54" s="26"/>
      <c r="N54" s="125"/>
      <c r="O54" s="50"/>
      <c r="P54" s="50"/>
      <c r="Q54" s="126"/>
      <c r="R54" s="14"/>
    </row>
    <row r="55" spans="1:17" ht="14.25" customHeight="1" thickBot="1">
      <c r="A55" s="161"/>
      <c r="B55" s="162"/>
      <c r="C55" s="158"/>
      <c r="D55" s="163"/>
      <c r="E55" s="212"/>
      <c r="F55" s="213"/>
      <c r="G55" s="156">
        <f t="shared" si="17"/>
        <v>0</v>
      </c>
      <c r="H55" s="157"/>
      <c r="I55" s="156">
        <f t="shared" si="18"/>
        <v>0</v>
      </c>
      <c r="J55" s="157"/>
      <c r="K55" s="158">
        <f>SUM(G55:J55)*$K$8</f>
        <v>0</v>
      </c>
      <c r="L55" s="159">
        <f t="shared" si="19"/>
        <v>0</v>
      </c>
      <c r="M55" s="26"/>
      <c r="N55" s="125"/>
      <c r="O55" s="50"/>
      <c r="P55" s="50"/>
      <c r="Q55" s="126"/>
    </row>
    <row r="56" spans="1:18" s="15" customFormat="1" ht="14.25" customHeight="1">
      <c r="A56" s="67"/>
      <c r="B56" s="32"/>
      <c r="C56" s="99"/>
      <c r="D56" s="50"/>
      <c r="E56" s="210"/>
      <c r="F56" s="211"/>
      <c r="G56" s="78">
        <f t="shared" si="17"/>
        <v>0</v>
      </c>
      <c r="H56" s="74"/>
      <c r="I56" s="78">
        <f t="shared" si="18"/>
        <v>0</v>
      </c>
      <c r="J56" s="74"/>
      <c r="K56" s="99">
        <f>SUM(G56:J56)*$K$9</f>
        <v>0</v>
      </c>
      <c r="L56" s="133">
        <f t="shared" si="19"/>
        <v>0</v>
      </c>
      <c r="M56" s="26"/>
      <c r="N56" s="125"/>
      <c r="O56" s="50"/>
      <c r="P56" s="50"/>
      <c r="Q56" s="126"/>
      <c r="R56" s="14"/>
    </row>
    <row r="57" spans="1:17" ht="14.25" customHeight="1">
      <c r="A57" s="67"/>
      <c r="B57" s="32"/>
      <c r="C57" s="99"/>
      <c r="D57" s="50"/>
      <c r="E57" s="214"/>
      <c r="F57" s="215"/>
      <c r="G57" s="78">
        <f t="shared" si="17"/>
        <v>0</v>
      </c>
      <c r="H57" s="74"/>
      <c r="I57" s="78">
        <f t="shared" si="18"/>
        <v>0</v>
      </c>
      <c r="J57" s="74"/>
      <c r="K57" s="99">
        <f>SUM(G57:J57)*$K$9</f>
        <v>0</v>
      </c>
      <c r="L57" s="133">
        <f t="shared" si="19"/>
        <v>0</v>
      </c>
      <c r="M57" s="26"/>
      <c r="N57" s="125"/>
      <c r="O57" s="50"/>
      <c r="P57" s="50"/>
      <c r="Q57" s="126"/>
    </row>
    <row r="58" spans="1:18" s="18" customFormat="1" ht="14.25" customHeight="1" thickBot="1">
      <c r="A58" s="84"/>
      <c r="B58" s="85"/>
      <c r="C58" s="101"/>
      <c r="D58" s="87"/>
      <c r="E58" s="208"/>
      <c r="F58" s="209"/>
      <c r="G58" s="86">
        <f t="shared" si="17"/>
        <v>0</v>
      </c>
      <c r="H58" s="87"/>
      <c r="I58" s="86">
        <f t="shared" si="18"/>
        <v>0</v>
      </c>
      <c r="J58" s="87"/>
      <c r="K58" s="165">
        <f>SUM(G58:J58)*$K$9</f>
        <v>0</v>
      </c>
      <c r="L58" s="137">
        <f t="shared" si="19"/>
        <v>0</v>
      </c>
      <c r="M58" s="26"/>
      <c r="N58" s="127"/>
      <c r="O58" s="54"/>
      <c r="P58" s="54"/>
      <c r="Q58" s="128"/>
      <c r="R58" s="14"/>
    </row>
    <row r="59" spans="1:18" s="18" customFormat="1" ht="14.25" customHeight="1" thickBot="1" thickTop="1">
      <c r="A59" s="50"/>
      <c r="B59" s="50"/>
      <c r="C59" s="50"/>
      <c r="D59" s="50"/>
      <c r="E59" s="50"/>
      <c r="F59" s="50"/>
      <c r="G59" s="50"/>
      <c r="H59" s="50"/>
      <c r="I59" s="50"/>
      <c r="J59" s="50"/>
      <c r="K59" s="50"/>
      <c r="L59" s="50"/>
      <c r="M59" s="26"/>
      <c r="N59" s="50"/>
      <c r="O59" s="50"/>
      <c r="P59" s="75"/>
      <c r="Q59" s="75"/>
      <c r="R59" s="14"/>
    </row>
    <row r="60" spans="1:17" ht="14.25" customHeight="1" thickBot="1">
      <c r="A60" s="57" t="s">
        <v>66</v>
      </c>
      <c r="B60" s="88"/>
      <c r="C60" s="88"/>
      <c r="D60" s="88"/>
      <c r="E60" s="88"/>
      <c r="F60" s="88"/>
      <c r="G60" s="89">
        <f aca="true" t="shared" si="20" ref="G60:L60">SUM(G10:G58)</f>
        <v>0</v>
      </c>
      <c r="H60" s="90">
        <f t="shared" si="20"/>
        <v>0</v>
      </c>
      <c r="I60" s="89">
        <f t="shared" si="20"/>
        <v>0</v>
      </c>
      <c r="J60" s="90">
        <f t="shared" si="20"/>
        <v>0</v>
      </c>
      <c r="K60" s="138">
        <f t="shared" si="20"/>
        <v>0</v>
      </c>
      <c r="L60" s="139">
        <f t="shared" si="20"/>
        <v>0</v>
      </c>
      <c r="N60" s="15"/>
      <c r="O60" s="15"/>
      <c r="P60" s="18"/>
      <c r="Q60" s="18"/>
    </row>
    <row r="61" spans="2:19" s="15" customFormat="1" ht="14.25" customHeight="1" thickBot="1">
      <c r="B61" s="25"/>
      <c r="C61" s="14"/>
      <c r="D61" s="14"/>
      <c r="E61" s="14"/>
      <c r="F61" s="14"/>
      <c r="G61" s="24"/>
      <c r="H61" s="24"/>
      <c r="I61" s="24"/>
      <c r="J61" s="24"/>
      <c r="K61" s="24"/>
      <c r="L61" s="24"/>
      <c r="M61" s="14"/>
      <c r="R61" s="14"/>
      <c r="S61" s="17"/>
    </row>
    <row r="62" spans="1:18" s="18" customFormat="1" ht="14.25" customHeight="1" thickBot="1">
      <c r="A62" s="57" t="s">
        <v>28</v>
      </c>
      <c r="B62" s="58"/>
      <c r="C62" s="58"/>
      <c r="D62" s="58"/>
      <c r="E62" s="58"/>
      <c r="F62" s="58"/>
      <c r="G62" s="59" t="s">
        <v>29</v>
      </c>
      <c r="H62" s="24"/>
      <c r="I62" s="24"/>
      <c r="J62" s="24"/>
      <c r="K62" s="24"/>
      <c r="L62" s="14"/>
      <c r="Q62" s="14"/>
      <c r="R62" s="17"/>
    </row>
    <row r="63" spans="1:21" s="17" customFormat="1" ht="14.25" customHeight="1">
      <c r="A63" s="55" t="s">
        <v>103</v>
      </c>
      <c r="B63" s="24"/>
      <c r="C63" s="24"/>
      <c r="D63" s="24"/>
      <c r="E63" s="24"/>
      <c r="F63" s="24"/>
      <c r="G63" s="60">
        <f>(SUM(G10:K33))/1000</f>
        <v>0</v>
      </c>
      <c r="H63" s="14"/>
      <c r="I63" s="14"/>
      <c r="J63" s="14"/>
      <c r="K63" s="14"/>
      <c r="L63" s="14"/>
      <c r="M63" s="14"/>
      <c r="N63" s="14"/>
      <c r="O63" s="14"/>
      <c r="P63" s="14"/>
      <c r="Q63" s="14"/>
      <c r="R63" s="14"/>
      <c r="S63" s="14"/>
      <c r="T63" s="18"/>
      <c r="U63" s="14"/>
    </row>
    <row r="64" spans="1:21" s="17" customFormat="1" ht="14.25" customHeight="1">
      <c r="A64" s="55" t="s">
        <v>104</v>
      </c>
      <c r="B64" s="24"/>
      <c r="C64" s="24"/>
      <c r="D64" s="24"/>
      <c r="E64" s="24"/>
      <c r="F64" s="24"/>
      <c r="G64" s="60">
        <f>((SUM(G36:K44)))/1000</f>
        <v>0</v>
      </c>
      <c r="H64" s="42"/>
      <c r="I64" s="42"/>
      <c r="J64" s="42"/>
      <c r="K64" s="42"/>
      <c r="L64" s="14"/>
      <c r="M64" s="14"/>
      <c r="N64" s="14"/>
      <c r="O64" s="14"/>
      <c r="P64" s="14"/>
      <c r="Q64" s="14"/>
      <c r="R64" s="14"/>
      <c r="S64" s="14"/>
      <c r="U64" s="14"/>
    </row>
    <row r="65" spans="1:21" s="17" customFormat="1" ht="14.25" customHeight="1">
      <c r="A65" s="177" t="s">
        <v>111</v>
      </c>
      <c r="B65" s="24"/>
      <c r="C65" s="24"/>
      <c r="D65" s="24"/>
      <c r="E65" s="24"/>
      <c r="F65" s="24"/>
      <c r="G65" s="60">
        <f>(SUM(G46:K50))/1000</f>
        <v>0</v>
      </c>
      <c r="H65" s="14"/>
      <c r="I65" s="14"/>
      <c r="J65" s="14"/>
      <c r="K65" s="14"/>
      <c r="L65" s="14"/>
      <c r="M65" s="14"/>
      <c r="N65" s="14"/>
      <c r="O65" s="14"/>
      <c r="P65" s="14"/>
      <c r="Q65" s="14"/>
      <c r="R65" s="18"/>
      <c r="S65" s="18"/>
      <c r="T65" s="14"/>
      <c r="U65" s="14"/>
    </row>
    <row r="66" spans="1:19" ht="12.75">
      <c r="A66" s="55" t="s">
        <v>112</v>
      </c>
      <c r="B66" s="24"/>
      <c r="C66" s="24"/>
      <c r="D66" s="24"/>
      <c r="E66" s="24"/>
      <c r="F66" s="24"/>
      <c r="G66" s="60">
        <f>(SUM(G53:K58))/1000</f>
        <v>0</v>
      </c>
      <c r="R66" s="18"/>
      <c r="S66" s="18"/>
    </row>
    <row r="67" spans="1:19" ht="13.5" thickBot="1">
      <c r="A67" s="55"/>
      <c r="B67" s="24"/>
      <c r="C67" s="24"/>
      <c r="D67" s="24"/>
      <c r="E67" s="24"/>
      <c r="F67" s="24"/>
      <c r="G67" s="60"/>
      <c r="R67" s="18"/>
      <c r="S67" s="18"/>
    </row>
    <row r="68" spans="1:21" ht="13.5" thickBot="1">
      <c r="A68" s="57"/>
      <c r="B68" s="56"/>
      <c r="C68" s="56"/>
      <c r="D68" s="56"/>
      <c r="E68" s="56"/>
      <c r="F68" s="56"/>
      <c r="G68" s="64">
        <f>SUM(G63:G66)</f>
        <v>0</v>
      </c>
      <c r="R68" s="17"/>
      <c r="S68" s="17"/>
      <c r="U68" s="18"/>
    </row>
    <row r="69" spans="3:22" ht="12.75">
      <c r="C69" s="14"/>
      <c r="V69" s="18"/>
    </row>
    <row r="70" spans="1:22" s="18" customFormat="1" ht="12.75">
      <c r="A70" s="14"/>
      <c r="B70" s="14"/>
      <c r="C70" s="14"/>
      <c r="D70" s="14"/>
      <c r="E70" s="14"/>
      <c r="F70" s="14"/>
      <c r="G70" s="14"/>
      <c r="H70" s="14"/>
      <c r="I70" s="14"/>
      <c r="J70" s="14"/>
      <c r="K70" s="14"/>
      <c r="L70" s="14"/>
      <c r="M70" s="14"/>
      <c r="N70" s="14"/>
      <c r="O70" s="14"/>
      <c r="P70" s="14"/>
      <c r="Q70" s="14"/>
      <c r="R70" s="14"/>
      <c r="S70" s="14"/>
      <c r="T70" s="14"/>
      <c r="U70" s="14"/>
      <c r="V70" s="17"/>
    </row>
    <row r="71" spans="1:22" s="18" customFormat="1" ht="12.75">
      <c r="A71" s="14"/>
      <c r="B71" s="14"/>
      <c r="C71" s="14"/>
      <c r="D71" s="14"/>
      <c r="E71" s="14"/>
      <c r="F71" s="14"/>
      <c r="G71" s="14"/>
      <c r="H71" s="14"/>
      <c r="I71" s="14"/>
      <c r="J71" s="14"/>
      <c r="K71" s="14"/>
      <c r="L71" s="14"/>
      <c r="M71" s="14"/>
      <c r="N71" s="14"/>
      <c r="O71" s="14"/>
      <c r="P71" s="14"/>
      <c r="Q71" s="14"/>
      <c r="R71" s="14"/>
      <c r="S71" s="14"/>
      <c r="T71" s="14"/>
      <c r="U71" s="14"/>
      <c r="V71" s="14"/>
    </row>
    <row r="72" spans="1:22" s="18" customFormat="1" ht="12.75">
      <c r="A72" s="14"/>
      <c r="B72" s="14"/>
      <c r="C72" s="14"/>
      <c r="D72" s="14"/>
      <c r="E72" s="14"/>
      <c r="F72" s="14"/>
      <c r="G72" s="14"/>
      <c r="H72" s="14"/>
      <c r="I72" s="14"/>
      <c r="J72" s="14"/>
      <c r="K72" s="14"/>
      <c r="L72" s="14"/>
      <c r="M72" s="14"/>
      <c r="N72" s="14"/>
      <c r="O72" s="14"/>
      <c r="P72" s="14"/>
      <c r="Q72" s="14"/>
      <c r="R72" s="14"/>
      <c r="S72" s="14"/>
      <c r="T72" s="14"/>
      <c r="U72" s="14"/>
      <c r="V72" s="14"/>
    </row>
    <row r="73" spans="1:22" s="17" customFormat="1" ht="12.75">
      <c r="A73" s="14"/>
      <c r="B73" s="14"/>
      <c r="C73" s="14"/>
      <c r="D73" s="14"/>
      <c r="E73" s="14"/>
      <c r="F73" s="14"/>
      <c r="G73" s="14"/>
      <c r="H73" s="14"/>
      <c r="I73" s="14"/>
      <c r="J73" s="14"/>
      <c r="K73" s="14"/>
      <c r="L73" s="14"/>
      <c r="M73" s="14"/>
      <c r="N73" s="14"/>
      <c r="O73" s="14"/>
      <c r="P73" s="14"/>
      <c r="Q73" s="14"/>
      <c r="R73" s="14"/>
      <c r="S73" s="14"/>
      <c r="T73" s="14"/>
      <c r="U73" s="14"/>
      <c r="V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sheetData>
  <sheetProtection/>
  <mergeCells count="17">
    <mergeCell ref="E54:F54"/>
    <mergeCell ref="E55:F55"/>
    <mergeCell ref="E56:F56"/>
    <mergeCell ref="E57:F57"/>
    <mergeCell ref="E58:F58"/>
    <mergeCell ref="E40:F40"/>
    <mergeCell ref="E41:F41"/>
    <mergeCell ref="E42:F42"/>
    <mergeCell ref="E43:F43"/>
    <mergeCell ref="E44:F44"/>
    <mergeCell ref="E53:F53"/>
    <mergeCell ref="F7:F8"/>
    <mergeCell ref="E35:F35"/>
    <mergeCell ref="E36:F36"/>
    <mergeCell ref="E37:F37"/>
    <mergeCell ref="E38:F38"/>
    <mergeCell ref="E39:F39"/>
  </mergeCells>
  <printOptions/>
  <pageMargins left="0.71" right="0.3937007874015748" top="0.95" bottom="0.7874015748031497" header="0.5118110236220472" footer="0.5118110236220472"/>
  <pageSetup fitToHeight="1" fitToWidth="1" orientation="portrait" paperSize="9" scale="67" r:id="rId1"/>
  <headerFooter alignWithMargins="0">
    <oddHeader>&amp;LNTNU Økonomiavdelingen 2000&amp;RVedlegg 2</oddHeader>
    <oddFooter>&amp;L&amp;F/&amp;A/&amp;D/&amp;T&amp;C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NTNU bruker</dc:creator>
  <cp:keywords>lønnsbudsjettmal, lønnsbudsjett</cp:keywords>
  <dc:description/>
  <cp:lastModifiedBy>Nina Melum</cp:lastModifiedBy>
  <cp:lastPrinted>2014-08-11T05:52:55Z</cp:lastPrinted>
  <dcterms:created xsi:type="dcterms:W3CDTF">1998-10-23T12:46:33Z</dcterms:created>
  <dcterms:modified xsi:type="dcterms:W3CDTF">2023-09-25T08:48:54Z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0x01010054DBB8CD3B27774E9934E1FA8FFADE81</vt:lpwstr>
  </property>
  <property fmtid="{D5CDD505-2E9C-101B-9397-08002B2CF9AE}" pid="3" name="TaxCatchAll">
    <vt:lpwstr/>
  </property>
  <property fmtid="{D5CDD505-2E9C-101B-9397-08002B2CF9AE}" pid="4" name="lcf76f155ced4ddcb4097134ff3c332f">
    <vt:lpwstr/>
  </property>
</Properties>
</file>