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tudntnu.sharepoint.com/sites/o365_SP-gruppa/Shared Documents/General/Budsjettmaler Excel/"/>
    </mc:Choice>
  </mc:AlternateContent>
  <xr:revisionPtr revIDLastSave="0" documentId="8_{025CD9B4-7156-44A2-8D82-71C189B00E1D}" xr6:coauthVersionLast="47" xr6:coauthVersionMax="47" xr10:uidLastSave="{00000000-0000-0000-0000-000000000000}"/>
  <bookViews>
    <workbookView xWindow="-120" yWindow="-120" windowWidth="51840" windowHeight="21120" activeTab="1" xr2:uid="{60643428-64A6-4090-8A95-87AEB38DA5EF}"/>
  </bookViews>
  <sheets>
    <sheet name="Om malen" sheetId="4" r:id="rId1"/>
    <sheet name="Budsjett" sheetId="1" r:id="rId2"/>
    <sheet name="Forutsetninger" sheetId="3" r:id="rId3"/>
  </sheets>
  <definedNames>
    <definedName name="koststeder" localSheetId="0">Forutsetninger!$A$3:$B$473</definedName>
    <definedName name="koststeder">Forutsetninger!$A$3:$B$510</definedName>
    <definedName name="kstedbruk" localSheetId="0">Budsjett!$D$7:$G$10</definedName>
    <definedName name="kstedbruk">Budsjett!$D$7:$G$10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19" i="1" l="1"/>
  <c r="V19" i="1"/>
  <c r="R19" i="1"/>
  <c r="N19" i="1"/>
  <c r="AA16" i="1"/>
  <c r="W16" i="1"/>
  <c r="L9" i="1" l="1"/>
  <c r="M30" i="1" l="1"/>
  <c r="M36" i="1"/>
  <c r="C27" i="1"/>
  <c r="C28" i="1"/>
  <c r="C29" i="1"/>
  <c r="C26" i="1"/>
  <c r="I28" i="1"/>
  <c r="M22" i="1"/>
  <c r="M23" i="1"/>
  <c r="N23" i="1" s="1"/>
  <c r="AC21" i="1"/>
  <c r="Y21" i="1"/>
  <c r="C21" i="1"/>
  <c r="U23" i="1"/>
  <c r="U22" i="1"/>
  <c r="U19" i="1"/>
  <c r="U18" i="1"/>
  <c r="U16" i="1"/>
  <c r="U15" i="1"/>
  <c r="E8" i="1"/>
  <c r="G28" i="1" s="1"/>
  <c r="E9" i="1"/>
  <c r="E10" i="1"/>
  <c r="E7" i="1"/>
  <c r="G20" i="1" s="1"/>
  <c r="G27" i="1"/>
  <c r="G26" i="1"/>
  <c r="G23" i="1"/>
  <c r="G22" i="1"/>
  <c r="G19" i="1"/>
  <c r="G18" i="1"/>
  <c r="G15" i="1"/>
  <c r="G16" i="1"/>
  <c r="G14" i="1" l="1"/>
  <c r="G21" i="1"/>
  <c r="AD21" i="1"/>
  <c r="AE21" i="1" s="1"/>
  <c r="Z21" i="1"/>
  <c r="AA21" i="1" s="1"/>
  <c r="G29" i="1"/>
  <c r="G55" i="1" l="1"/>
  <c r="M43" i="1"/>
  <c r="M4" i="3"/>
  <c r="M11" i="1"/>
  <c r="V23" i="1"/>
  <c r="V22" i="1"/>
  <c r="V18" i="1"/>
  <c r="V16" i="1"/>
  <c r="V15" i="1"/>
  <c r="L40" i="1"/>
  <c r="N36" i="1" l="1"/>
  <c r="N43" i="1" s="1"/>
  <c r="P9" i="1"/>
  <c r="O10" i="1"/>
  <c r="L12" i="1"/>
  <c r="N46" i="1"/>
  <c r="O46" i="1"/>
  <c r="P46" i="1"/>
  <c r="Q46" i="1"/>
  <c r="M46" i="1"/>
  <c r="F39" i="1"/>
  <c r="G39" i="1"/>
  <c r="H39" i="1"/>
  <c r="E39" i="1"/>
  <c r="C23" i="1"/>
  <c r="C22" i="1"/>
  <c r="C20" i="1"/>
  <c r="C19" i="1"/>
  <c r="C18" i="1"/>
  <c r="C16" i="1"/>
  <c r="C15" i="1"/>
  <c r="C14" i="1"/>
  <c r="E36" i="1"/>
  <c r="Q11" i="1" l="1"/>
  <c r="Q30" i="1"/>
  <c r="O36" i="1"/>
  <c r="P36" i="1" s="1"/>
  <c r="P12" i="1"/>
  <c r="S10" i="1"/>
  <c r="T9" i="1"/>
  <c r="D39" i="1"/>
  <c r="L46" i="1"/>
  <c r="N22" i="1"/>
  <c r="AC22" i="1"/>
  <c r="AD22" i="1" s="1"/>
  <c r="AC18" i="1"/>
  <c r="AD18" i="1" s="1"/>
  <c r="AC15" i="1"/>
  <c r="Y22" i="1"/>
  <c r="Z22" i="1" s="1"/>
  <c r="I4" i="3"/>
  <c r="I5" i="3" s="1"/>
  <c r="M5" i="3"/>
  <c r="M6" i="3" s="1"/>
  <c r="M7" i="3" s="1"/>
  <c r="M8" i="3" s="1"/>
  <c r="M9" i="3" s="1"/>
  <c r="M10" i="3" s="1"/>
  <c r="M11" i="3" s="1"/>
  <c r="M12" i="3" s="1"/>
  <c r="M13" i="3" s="1"/>
  <c r="M14" i="3" s="1"/>
  <c r="M15" i="3" s="1"/>
  <c r="Q20" i="3"/>
  <c r="Q19" i="3"/>
  <c r="Q18" i="3"/>
  <c r="U11" i="1" l="1"/>
  <c r="U30" i="1"/>
  <c r="O43" i="1"/>
  <c r="I6" i="3"/>
  <c r="M10" i="1"/>
  <c r="Q36" i="1"/>
  <c r="Q43" i="1" s="1"/>
  <c r="P43" i="1"/>
  <c r="AD15" i="1"/>
  <c r="AE15" i="1"/>
  <c r="W10" i="1"/>
  <c r="X9" i="1"/>
  <c r="T12" i="1"/>
  <c r="Q21" i="3"/>
  <c r="Q23" i="3" s="1"/>
  <c r="Q25" i="3" s="1"/>
  <c r="Y11" i="1" l="1"/>
  <c r="Y30" i="1"/>
  <c r="M21" i="1"/>
  <c r="M20" i="1"/>
  <c r="N20" i="1" s="1"/>
  <c r="I7" i="3"/>
  <c r="Q10" i="1"/>
  <c r="AA10" i="1"/>
  <c r="AB9" i="1"/>
  <c r="X12" i="1"/>
  <c r="Q16" i="1"/>
  <c r="Q23" i="1"/>
  <c r="R23" i="1" s="1"/>
  <c r="Q15" i="1"/>
  <c r="R15" i="1" s="1"/>
  <c r="M19" i="1"/>
  <c r="M18" i="1"/>
  <c r="N18" i="1" s="1"/>
  <c r="Q22" i="1"/>
  <c r="R22" i="1" s="1"/>
  <c r="M16" i="1"/>
  <c r="Y20" i="1"/>
  <c r="Z20" i="1" s="1"/>
  <c r="Y15" i="1"/>
  <c r="Z15" i="1" s="1"/>
  <c r="M15" i="1"/>
  <c r="N15" i="1" s="1"/>
  <c r="Q19" i="1"/>
  <c r="M14" i="1"/>
  <c r="N14" i="1" s="1"/>
  <c r="Q18" i="1"/>
  <c r="R18" i="1" s="1"/>
  <c r="I29" i="1"/>
  <c r="I27" i="1"/>
  <c r="I26" i="1"/>
  <c r="E45" i="1" s="1"/>
  <c r="H36" i="1"/>
  <c r="G36" i="1"/>
  <c r="F36" i="1"/>
  <c r="F45" i="1" s="1"/>
  <c r="R16" i="1" l="1"/>
  <c r="S16" i="1"/>
  <c r="N16" i="1"/>
  <c r="O16" i="1"/>
  <c r="AC11" i="1"/>
  <c r="AC30" i="1"/>
  <c r="G43" i="1"/>
  <c r="G44" i="1"/>
  <c r="G45" i="1"/>
  <c r="H45" i="1"/>
  <c r="H44" i="1"/>
  <c r="H43" i="1"/>
  <c r="Q14" i="1"/>
  <c r="R14" i="1" s="1"/>
  <c r="Q21" i="1"/>
  <c r="R21" i="1" s="1"/>
  <c r="S21" i="1" s="1"/>
  <c r="N21" i="1"/>
  <c r="O21" i="1" s="1"/>
  <c r="Q20" i="1"/>
  <c r="R20" i="1" s="1"/>
  <c r="I8" i="3"/>
  <c r="U10" i="1"/>
  <c r="U21" i="1" s="1"/>
  <c r="V21" i="1" s="1"/>
  <c r="W21" i="1" s="1"/>
  <c r="Y16" i="1"/>
  <c r="Z16" i="1" s="1"/>
  <c r="Y14" i="1"/>
  <c r="Z14" i="1" s="1"/>
  <c r="Y19" i="1"/>
  <c r="Y18" i="1"/>
  <c r="Z18" i="1" s="1"/>
  <c r="AB12" i="1"/>
  <c r="AE10" i="1"/>
  <c r="H37" i="1"/>
  <c r="O15" i="1"/>
  <c r="E11" i="3"/>
  <c r="E12" i="3" s="1"/>
  <c r="E13" i="3" s="1"/>
  <c r="E14" i="3" s="1"/>
  <c r="E15" i="3" s="1"/>
  <c r="D45" i="1" l="1"/>
  <c r="H46" i="1"/>
  <c r="K21" i="1"/>
  <c r="J21" i="1"/>
  <c r="F43" i="1" s="1"/>
  <c r="I21" i="1"/>
  <c r="F44" i="1" s="1"/>
  <c r="U20" i="1"/>
  <c r="V20" i="1" s="1"/>
  <c r="U14" i="1"/>
  <c r="V14" i="1" s="1"/>
  <c r="I9" i="3"/>
  <c r="Y10" i="1"/>
  <c r="Y23" i="1" s="1"/>
  <c r="Z23" i="1" s="1"/>
  <c r="AC16" i="1"/>
  <c r="AC23" i="1"/>
  <c r="AD23" i="1" s="1"/>
  <c r="AC20" i="1"/>
  <c r="AD20" i="1" s="1"/>
  <c r="AC14" i="1"/>
  <c r="AD14" i="1" s="1"/>
  <c r="AC19" i="1"/>
  <c r="AD19" i="1" s="1"/>
  <c r="AD16" i="1" l="1"/>
  <c r="AE16" i="1"/>
  <c r="I10" i="3"/>
  <c r="I11" i="3" s="1"/>
  <c r="I12" i="3" s="1"/>
  <c r="I13" i="3" s="1"/>
  <c r="I14" i="3" s="1"/>
  <c r="I15" i="3" s="1"/>
  <c r="AC10" i="1"/>
  <c r="AB30" i="1"/>
  <c r="X30" i="1"/>
  <c r="T30" i="1"/>
  <c r="P30" i="1"/>
  <c r="L30" i="1"/>
  <c r="I30" i="1"/>
  <c r="AA23" i="1"/>
  <c r="W23" i="1"/>
  <c r="AE22" i="1"/>
  <c r="S22" i="1"/>
  <c r="AA20" i="1"/>
  <c r="W20" i="1"/>
  <c r="AE19" i="1"/>
  <c r="S19" i="1"/>
  <c r="AA18" i="1"/>
  <c r="W18" i="1"/>
  <c r="W15" i="1"/>
  <c r="S15" i="1"/>
  <c r="AA14" i="1"/>
  <c r="O14" i="1"/>
  <c r="I22" i="1" l="1"/>
  <c r="AE14" i="1"/>
  <c r="J16" i="1"/>
  <c r="AA15" i="1"/>
  <c r="P37" i="1" s="1"/>
  <c r="S14" i="1"/>
  <c r="O22" i="1"/>
  <c r="I16" i="1"/>
  <c r="W14" i="1"/>
  <c r="U24" i="1"/>
  <c r="I18" i="1"/>
  <c r="AE18" i="1"/>
  <c r="W19" i="1"/>
  <c r="AA22" i="1"/>
  <c r="I14" i="1"/>
  <c r="I19" i="1"/>
  <c r="O19" i="1"/>
  <c r="S20" i="1"/>
  <c r="S23" i="1"/>
  <c r="AA19" i="1"/>
  <c r="Y24" i="1"/>
  <c r="M24" i="1"/>
  <c r="AC24" i="1"/>
  <c r="I15" i="1"/>
  <c r="O20" i="1"/>
  <c r="I20" i="1"/>
  <c r="E44" i="1" s="1"/>
  <c r="AE20" i="1"/>
  <c r="I23" i="1"/>
  <c r="AE23" i="1"/>
  <c r="Q24" i="1"/>
  <c r="D44" i="1" l="1"/>
  <c r="N37" i="1"/>
  <c r="K14" i="1"/>
  <c r="Q37" i="1"/>
  <c r="K16" i="1"/>
  <c r="J15" i="1"/>
  <c r="K15" i="1"/>
  <c r="AD24" i="1"/>
  <c r="Q44" i="1" s="1"/>
  <c r="R24" i="1"/>
  <c r="N44" i="1" s="1"/>
  <c r="AA24" i="1"/>
  <c r="AE24" i="1"/>
  <c r="K20" i="1"/>
  <c r="V24" i="1"/>
  <c r="O44" i="1" s="1"/>
  <c r="J19" i="1"/>
  <c r="Z24" i="1"/>
  <c r="P44" i="1" s="1"/>
  <c r="S18" i="1"/>
  <c r="I24" i="1"/>
  <c r="J18" i="1"/>
  <c r="O37" i="1"/>
  <c r="J22" i="1"/>
  <c r="N24" i="1"/>
  <c r="M44" i="1" s="1"/>
  <c r="O18" i="1"/>
  <c r="J14" i="1"/>
  <c r="E43" i="1" s="1"/>
  <c r="J23" i="1"/>
  <c r="W22" i="1"/>
  <c r="K22" i="1" s="1"/>
  <c r="J20" i="1"/>
  <c r="K19" i="1"/>
  <c r="M37" i="1"/>
  <c r="O23" i="1"/>
  <c r="K23" i="1" s="1"/>
  <c r="L37" i="1" l="1"/>
  <c r="F37" i="1"/>
  <c r="F46" i="1"/>
  <c r="G37" i="1"/>
  <c r="G46" i="1"/>
  <c r="E37" i="1"/>
  <c r="O24" i="1"/>
  <c r="J24" i="1"/>
  <c r="L44" i="1" s="1"/>
  <c r="K18" i="1"/>
  <c r="W24" i="1"/>
  <c r="S24" i="1"/>
  <c r="E46" i="1" l="1"/>
  <c r="D46" i="1" s="1"/>
  <c r="D43" i="1"/>
  <c r="D37" i="1"/>
  <c r="K24" i="1"/>
  <c r="L39" i="1" l="1"/>
  <c r="L49" i="1" s="1"/>
  <c r="M39" i="1" l="1"/>
  <c r="H38" i="1"/>
  <c r="Q39" i="1"/>
  <c r="Q38" i="1" s="1"/>
  <c r="N39" i="1"/>
  <c r="N38" i="1" s="1"/>
  <c r="O39" i="1"/>
  <c r="O38" i="1" s="1"/>
  <c r="P39" i="1"/>
  <c r="P38" i="1" s="1"/>
  <c r="F38" i="1"/>
  <c r="F40" i="1" s="1"/>
  <c r="F41" i="1" s="1"/>
  <c r="G38" i="1"/>
  <c r="G40" i="1" s="1"/>
  <c r="G41" i="1" s="1"/>
  <c r="E38" i="1"/>
  <c r="O45" i="1" l="1"/>
  <c r="O47" i="1" s="1"/>
  <c r="Q45" i="1"/>
  <c r="Q47" i="1" s="1"/>
  <c r="P45" i="1"/>
  <c r="P47" i="1" s="1"/>
  <c r="N45" i="1"/>
  <c r="N47" i="1" s="1"/>
  <c r="F47" i="1"/>
  <c r="F48" i="1" s="1"/>
  <c r="F50" i="1" s="1"/>
  <c r="G47" i="1"/>
  <c r="G48" i="1" s="1"/>
  <c r="G50" i="1" s="1"/>
  <c r="H40" i="1"/>
  <c r="H41" i="1" s="1"/>
  <c r="E40" i="1"/>
  <c r="E41" i="1" s="1"/>
  <c r="D38" i="1"/>
  <c r="B55" i="1" s="1"/>
  <c r="M45" i="1"/>
  <c r="M47" i="1" s="1"/>
  <c r="M38" i="1"/>
  <c r="L38" i="1" s="1"/>
  <c r="H47" i="1" l="1"/>
  <c r="H48" i="1" s="1"/>
  <c r="H50" i="1" s="1"/>
  <c r="L47" i="1"/>
  <c r="L45" i="1"/>
  <c r="E47" i="1"/>
  <c r="D40" i="1"/>
  <c r="D41" i="1" s="1"/>
  <c r="E48" i="1" l="1"/>
  <c r="E50" i="1" s="1"/>
  <c r="D47" i="1"/>
  <c r="D48" i="1" l="1"/>
</calcChain>
</file>

<file path=xl/sharedStrings.xml><?xml version="1.0" encoding="utf-8"?>
<sst xmlns="http://schemas.openxmlformats.org/spreadsheetml/2006/main" count="679" uniqueCount="630">
  <si>
    <t>Totalt</t>
  </si>
  <si>
    <t>Navn</t>
  </si>
  <si>
    <t>Årslønn</t>
  </si>
  <si>
    <t>K.sted</t>
  </si>
  <si>
    <t>St.andel</t>
  </si>
  <si>
    <t>Dir. kost</t>
  </si>
  <si>
    <t>Indirekte kostnader</t>
  </si>
  <si>
    <t>Maks finansiering</t>
  </si>
  <si>
    <t>ant mnd/ timer pr. år</t>
  </si>
  <si>
    <t>Totalt personalkostnader</t>
  </si>
  <si>
    <t>Andre kostnader</t>
  </si>
  <si>
    <t>Reisekostnader</t>
  </si>
  <si>
    <t>Finansiering</t>
  </si>
  <si>
    <t>Sum Ekstern finansiering</t>
  </si>
  <si>
    <t>Sentral egenfinansiering (RSO) - på eget delprosjekt</t>
  </si>
  <si>
    <t>Budsjetterte totale kostnader</t>
  </si>
  <si>
    <t>Ekstern finansiering</t>
  </si>
  <si>
    <t>Sentral (evt. fra fakultet) finansiering</t>
  </si>
  <si>
    <t>Egenfinansieringsandel (%)</t>
  </si>
  <si>
    <t>Ford.bal og usikmarg</t>
  </si>
  <si>
    <t>Topposteringer</t>
  </si>
  <si>
    <t>RE-Rektor</t>
  </si>
  <si>
    <t>RE-Styret</t>
  </si>
  <si>
    <t>RE-STAB</t>
  </si>
  <si>
    <t>FO-Prorek forskning</t>
  </si>
  <si>
    <t>FO-UB adm</t>
  </si>
  <si>
    <t>FO-UB felles</t>
  </si>
  <si>
    <t>FO-UB BKI</t>
  </si>
  <si>
    <t>FO-UB FDA</t>
  </si>
  <si>
    <t>FO-UB UL</t>
  </si>
  <si>
    <t>FO-UB SRD</t>
  </si>
  <si>
    <t>FO-UB KIK</t>
  </si>
  <si>
    <t>FO-UB Litt.- og publ</t>
  </si>
  <si>
    <t>UTD-Prorek utdanning</t>
  </si>
  <si>
    <t>OI-Dir org og infra</t>
  </si>
  <si>
    <t>OI-Universitetsavisa</t>
  </si>
  <si>
    <t>OI-Dig.programmet</t>
  </si>
  <si>
    <t>OI-FIE</t>
  </si>
  <si>
    <t>OI-DOKU</t>
  </si>
  <si>
    <t>OI-HRHMS</t>
  </si>
  <si>
    <t>OI-HRHMS Fellestilt</t>
  </si>
  <si>
    <t>OI-HRHMS Sek HRFA</t>
  </si>
  <si>
    <t>OI-HRHMS HMS-B</t>
  </si>
  <si>
    <t>OI-HRHMS HMS-B BHT</t>
  </si>
  <si>
    <t>OI-HRHMS HR NTNU</t>
  </si>
  <si>
    <t>OI-HRHMS Lønn HR-tj</t>
  </si>
  <si>
    <t>OI-IT-avdelingen</t>
  </si>
  <si>
    <t>OI-IT Applikasjon</t>
  </si>
  <si>
    <t>OI-IT Klient</t>
  </si>
  <si>
    <t>OI-IT Nett</t>
  </si>
  <si>
    <t>OI-IT Server</t>
  </si>
  <si>
    <t>OI-IT Campus Ålesund</t>
  </si>
  <si>
    <t>OI-IT Idun e-infrast</t>
  </si>
  <si>
    <t>OI-IT Sigma2 HPC</t>
  </si>
  <si>
    <t>OI-IT Brukerstøtte</t>
  </si>
  <si>
    <t>OI-IT Campnære tjen</t>
  </si>
  <si>
    <t>OI-IT Mottakssenter</t>
  </si>
  <si>
    <t>OI-IT Nettbutikk</t>
  </si>
  <si>
    <t>OI-IT Forvaltning</t>
  </si>
  <si>
    <t>OI-IT Gr.l. IT</t>
  </si>
  <si>
    <t>OI-IT Fysisk campus</t>
  </si>
  <si>
    <t>OI-IT Samhandling</t>
  </si>
  <si>
    <t>OI-IT Utdanning</t>
  </si>
  <si>
    <t>OI-IT Styring</t>
  </si>
  <si>
    <t>OI-IT Forskning</t>
  </si>
  <si>
    <t>OI-IT Utvikling</t>
  </si>
  <si>
    <t>OI-IT Forsk.støtte</t>
  </si>
  <si>
    <t>OI-IT Strat styring</t>
  </si>
  <si>
    <t>OI-IT Komm lederst</t>
  </si>
  <si>
    <t>OI-IT Prosjekt</t>
  </si>
  <si>
    <t>OI-IT Ark og rådg</t>
  </si>
  <si>
    <t>OI-IT Dig sikkerhet</t>
  </si>
  <si>
    <t>OI-IT Campus Gjøvik</t>
  </si>
  <si>
    <t>OI-Kommunikasjonsavd</t>
  </si>
  <si>
    <t>OI-Grafisk senter</t>
  </si>
  <si>
    <t>OI-OK-ANSINN</t>
  </si>
  <si>
    <t>OI-OK-REGPRO</t>
  </si>
  <si>
    <t>OI-OK-REGPRO-EU</t>
  </si>
  <si>
    <t>OI-EA Eiendomsdir</t>
  </si>
  <si>
    <t>OI-EA ED Seksjon</t>
  </si>
  <si>
    <t>OI-EA ED Nord</t>
  </si>
  <si>
    <t>OI-EA ED Sør</t>
  </si>
  <si>
    <t>OI-EA ED Øst</t>
  </si>
  <si>
    <t>OI-EA ED Øya</t>
  </si>
  <si>
    <t>OI-EA ED Kalvskinnet</t>
  </si>
  <si>
    <t>OI-EA BD Logistikk</t>
  </si>
  <si>
    <t>OI-EA ES Seksjon</t>
  </si>
  <si>
    <t>OI-EA ES Services.</t>
  </si>
  <si>
    <t>OI-EA ES EFV</t>
  </si>
  <si>
    <t>OI-EA ES FDV</t>
  </si>
  <si>
    <t>OI-EA VE Seksjon</t>
  </si>
  <si>
    <t>OI-EA VE Bygg</t>
  </si>
  <si>
    <t>OI-EA VE Elektro</t>
  </si>
  <si>
    <t>OI-EA VE VVS</t>
  </si>
  <si>
    <t>OI-EA VE Vakt Serv</t>
  </si>
  <si>
    <t>OI-EA VE Landskap</t>
  </si>
  <si>
    <t>OI-EA BE Seksjon</t>
  </si>
  <si>
    <t>OI-EA BE Prosjekt</t>
  </si>
  <si>
    <t>OI-EA BE Efin. prosj</t>
  </si>
  <si>
    <t>OI-EA BE Bfin. prosj</t>
  </si>
  <si>
    <t>OI-EA BE SEU</t>
  </si>
  <si>
    <t>OI-EA Støttetjen.</t>
  </si>
  <si>
    <t>OI-NTNU CU</t>
  </si>
  <si>
    <t>OI-Avd for utdanning</t>
  </si>
  <si>
    <t>AUD-SLD-felles</t>
  </si>
  <si>
    <t>AUD-SLD-FS-eksamen</t>
  </si>
  <si>
    <t>AUD-SLD-timep areal</t>
  </si>
  <si>
    <t>AUD-SLD-læringsstøtt</t>
  </si>
  <si>
    <t>AUD-SUL-felles</t>
  </si>
  <si>
    <t>AUD-SUL-EVU</t>
  </si>
  <si>
    <t>AUD-SUL-portef kval</t>
  </si>
  <si>
    <t>AUD-SUL-tilr stud.dem</t>
  </si>
  <si>
    <t>AUD-SOI-felles</t>
  </si>
  <si>
    <t>NY-Prorek nyskaping</t>
  </si>
  <si>
    <t>VRG-Viserek Gjøvik</t>
  </si>
  <si>
    <t>VRG-Eiendom drift</t>
  </si>
  <si>
    <t>VRG-Driftsenheter</t>
  </si>
  <si>
    <t>VRA-Viserek Ålesund</t>
  </si>
  <si>
    <t>VRA-Eiendom drift</t>
  </si>
  <si>
    <t>VRA-Driftsenheter</t>
  </si>
  <si>
    <t>ØK - fak felles</t>
  </si>
  <si>
    <t>ØK - fak adm</t>
  </si>
  <si>
    <t>ØK - HHS</t>
  </si>
  <si>
    <t>ØK - IIF</t>
  </si>
  <si>
    <t>ØK - ISØ</t>
  </si>
  <si>
    <t>ØK - IØT - T</t>
  </si>
  <si>
    <t>ØK - IØT - cluster</t>
  </si>
  <si>
    <t>ØK - IØT - klimalab</t>
  </si>
  <si>
    <t>ØK - IØT - hms lab</t>
  </si>
  <si>
    <t>ØK - IØT - G</t>
  </si>
  <si>
    <t>ØK - IØT - E</t>
  </si>
  <si>
    <t>Felleskost AD FAK</t>
  </si>
  <si>
    <t>AD - adm utd forsk</t>
  </si>
  <si>
    <t>AD - adm hr øk</t>
  </si>
  <si>
    <t>AD  Kunstakademiet</t>
  </si>
  <si>
    <t>AD - ID</t>
  </si>
  <si>
    <t>AD - ID - Gjøvik</t>
  </si>
  <si>
    <t>AD - IAP</t>
  </si>
  <si>
    <t>AD - IAT</t>
  </si>
  <si>
    <t>AD - IAT- ZEN</t>
  </si>
  <si>
    <t>HF - Adm</t>
  </si>
  <si>
    <t>HF - FELLES</t>
  </si>
  <si>
    <t>HF - FME</t>
  </si>
  <si>
    <t>HF - IKM</t>
  </si>
  <si>
    <t>HF - KULT</t>
  </si>
  <si>
    <t>HF - IMU</t>
  </si>
  <si>
    <t>HF - ISL</t>
  </si>
  <si>
    <t>HF - ISL Språklab</t>
  </si>
  <si>
    <t>HF - IFR</t>
  </si>
  <si>
    <t>HF - IHK</t>
  </si>
  <si>
    <t>HF - IMS</t>
  </si>
  <si>
    <t>IE - Adm</t>
  </si>
  <si>
    <t>IE - Felles</t>
  </si>
  <si>
    <t>IE - NSR</t>
  </si>
  <si>
    <t>IE - IDI</t>
  </si>
  <si>
    <t>IE - IDI Gjøvik</t>
  </si>
  <si>
    <t>IE - IDI AIT</t>
  </si>
  <si>
    <t>IE - IDI Data</t>
  </si>
  <si>
    <t>IE - IDI Software</t>
  </si>
  <si>
    <t>IE - IDI Leie Color</t>
  </si>
  <si>
    <t>IE - IDI SFU Exc</t>
  </si>
  <si>
    <t>IE - IDI NAIL</t>
  </si>
  <si>
    <t>IE - IDI SFI AI</t>
  </si>
  <si>
    <t>IE - IMF</t>
  </si>
  <si>
    <t>IE - IMF Realfag</t>
  </si>
  <si>
    <t>IE - IMF Forkurs</t>
  </si>
  <si>
    <t>IE - IEL</t>
  </si>
  <si>
    <t>IE - IEL Verksted</t>
  </si>
  <si>
    <t>IE - IEL Leie lab</t>
  </si>
  <si>
    <t>IE - IEL Leie celle</t>
  </si>
  <si>
    <t>IE - IEL Leie ELA</t>
  </si>
  <si>
    <t>IE - IEL Leie smart</t>
  </si>
  <si>
    <t>IE - IEL Leie verk</t>
  </si>
  <si>
    <t>IE - ITK</t>
  </si>
  <si>
    <t>IE - ITK Elektronikk</t>
  </si>
  <si>
    <t>IE - ITK Datalab</t>
  </si>
  <si>
    <t>IE - ITK Leie forsk</t>
  </si>
  <si>
    <t>IE - ITK Leie verk</t>
  </si>
  <si>
    <t>IE - ITK Leie robot</t>
  </si>
  <si>
    <t>IE - ITK SFI Autosh.</t>
  </si>
  <si>
    <t>IE - IIK</t>
  </si>
  <si>
    <t>IE - IIK CCIS</t>
  </si>
  <si>
    <t>IE - IIK Leie forens</t>
  </si>
  <si>
    <t>IE - IIK Leie biomet</t>
  </si>
  <si>
    <t>IE - IIK Leie cisco</t>
  </si>
  <si>
    <t>IE - IIK Leie NCR</t>
  </si>
  <si>
    <t>IE- IIK Leie server</t>
  </si>
  <si>
    <t>IE - IIK Leie IoT</t>
  </si>
  <si>
    <t>IE - IIK SFI NORCICS</t>
  </si>
  <si>
    <t>IE - IES</t>
  </si>
  <si>
    <t>IE - IES Admin</t>
  </si>
  <si>
    <t>IE - IES Teknisk</t>
  </si>
  <si>
    <t>IE - IES Nanofoton.</t>
  </si>
  <si>
    <t>IE - IES Kr. og rtek</t>
  </si>
  <si>
    <t>IE - IES Akustikk</t>
  </si>
  <si>
    <t>IE - IES Signalbeh.</t>
  </si>
  <si>
    <t>IE - IES Sm Wireless</t>
  </si>
  <si>
    <t>IE - IES Leie Gløs</t>
  </si>
  <si>
    <t>IE - IES Leie Gjøvik</t>
  </si>
  <si>
    <t>IE - IES Leie Utd</t>
  </si>
  <si>
    <t>IE - IES Leie LivLab</t>
  </si>
  <si>
    <t>IE - IES SFI CGF</t>
  </si>
  <si>
    <t>IE - IIR Felles</t>
  </si>
  <si>
    <t>IE - IIR Data</t>
  </si>
  <si>
    <t>IE - IIR Automasjon</t>
  </si>
  <si>
    <t>IE - IIR Realfag</t>
  </si>
  <si>
    <t>IE - IIR Leie Vislab</t>
  </si>
  <si>
    <t>IE - IIR Leie Data</t>
  </si>
  <si>
    <t>IE - IIR Leie Auto</t>
  </si>
  <si>
    <t>IV Fak.adm</t>
  </si>
  <si>
    <t>IV Felles</t>
  </si>
  <si>
    <t>IV FSO</t>
  </si>
  <si>
    <t>IV Fak Utdanning</t>
  </si>
  <si>
    <t>IV IMT</t>
  </si>
  <si>
    <t>IV IMT - Hydrolab</t>
  </si>
  <si>
    <t>IV IMT - AURlab</t>
  </si>
  <si>
    <t>IV IMT - Mlab</t>
  </si>
  <si>
    <t>IV IMT - Klab</t>
  </si>
  <si>
    <t>IV EPT</t>
  </si>
  <si>
    <t>IV EPT - TF lab</t>
  </si>
  <si>
    <t>IV EPT - SES lab</t>
  </si>
  <si>
    <t>IV EPT - PP lab</t>
  </si>
  <si>
    <t>IV EPT - Dataleiest.</t>
  </si>
  <si>
    <t>IV EPT - Gen. lab</t>
  </si>
  <si>
    <t>IV EPT-FME Hydrocen</t>
  </si>
  <si>
    <t>IV KT</t>
  </si>
  <si>
    <t>IV KT - MatTestLab</t>
  </si>
  <si>
    <t>IV KT - ConcreteLab</t>
  </si>
  <si>
    <t>IV KT - ChemistryLab</t>
  </si>
  <si>
    <t>IV KT - SensorLab</t>
  </si>
  <si>
    <t>IV KT - Warehouse</t>
  </si>
  <si>
    <t>IV KT - SFI CASA</t>
  </si>
  <si>
    <t>IV IMT - SFF AMOS</t>
  </si>
  <si>
    <t>IV IGP</t>
  </si>
  <si>
    <t>IV IGP – Oppdredning</t>
  </si>
  <si>
    <t>IV IGP – Ing.Berglab</t>
  </si>
  <si>
    <t>IV IGP – KMlab</t>
  </si>
  <si>
    <t>IV IGP – Sliplab</t>
  </si>
  <si>
    <t>IV IGP – EMlab</t>
  </si>
  <si>
    <t>IV IGP – Magnometri</t>
  </si>
  <si>
    <t>IV IGP – Reservoar</t>
  </si>
  <si>
    <t>IV IGP – Verksted</t>
  </si>
  <si>
    <t>IV IGP – Forsøkshall</t>
  </si>
  <si>
    <t>IV IBM</t>
  </si>
  <si>
    <t>IV IBM - F.verksted</t>
  </si>
  <si>
    <t>IV IBM - Islab</t>
  </si>
  <si>
    <t>IV IBM - VJT lab</t>
  </si>
  <si>
    <t>IV IBM - GT lab</t>
  </si>
  <si>
    <t>IV IBM - Snølab</t>
  </si>
  <si>
    <t>IV IBM - Trafikk lab</t>
  </si>
  <si>
    <t>IV IBM - El.verksted</t>
  </si>
  <si>
    <t>IV IBM - VT lab</t>
  </si>
  <si>
    <t>IV IBM - VA lab</t>
  </si>
  <si>
    <t>IV IBM - SIAT</t>
  </si>
  <si>
    <t>IV MTP</t>
  </si>
  <si>
    <t>IV MTP - Forskning</t>
  </si>
  <si>
    <t>IV MTP - Manulab Rob</t>
  </si>
  <si>
    <t>IV MTP - Manulab I40</t>
  </si>
  <si>
    <t>IV MTP - Manulab Nap</t>
  </si>
  <si>
    <t>IV MTP - PFIB</t>
  </si>
  <si>
    <t>IV MTP - Nanomek</t>
  </si>
  <si>
    <t>IV MTP - Utmatting</t>
  </si>
  <si>
    <t>IV MTP - Kompositt</t>
  </si>
  <si>
    <t>IV MTP - Korrosjon</t>
  </si>
  <si>
    <t>IV MTP - Translate</t>
  </si>
  <si>
    <t>IV MTP - Undervisnin</t>
  </si>
  <si>
    <t>IV MTP - Verksted</t>
  </si>
  <si>
    <t>IV IHB</t>
  </si>
  <si>
    <t>IV IHB - Maritim tek</t>
  </si>
  <si>
    <t>IV IHB - Mech lab</t>
  </si>
  <si>
    <t>IV IHB - Manulab</t>
  </si>
  <si>
    <t>IV IHB - Masch lab</t>
  </si>
  <si>
    <t>IV IHB - Skips lab</t>
  </si>
  <si>
    <t>IV IHB - Proto lab</t>
  </si>
  <si>
    <t>IV IHB - Møreoc. lab</t>
  </si>
  <si>
    <t>IV IHB - SFI MOVE</t>
  </si>
  <si>
    <t>IV IHB - Maritime op</t>
  </si>
  <si>
    <t>IV IHB - Mar Sim lab</t>
  </si>
  <si>
    <t>IV IHB - Sim Senter</t>
  </si>
  <si>
    <t>IV IHB - Byggteknikk</t>
  </si>
  <si>
    <t>IV IHB - Smart W lab</t>
  </si>
  <si>
    <t>IV IHB - Byggtek lab</t>
  </si>
  <si>
    <t>IV IHB - Vei lab</t>
  </si>
  <si>
    <t>IV IVB</t>
  </si>
  <si>
    <t>IV IVB - Lab</t>
  </si>
  <si>
    <t>IV IVB - ManuLab</t>
  </si>
  <si>
    <t>MH-ADM-Stab</t>
  </si>
  <si>
    <t>MH-ADM-Forskning</t>
  </si>
  <si>
    <t>MH-ADM-Utdanning</t>
  </si>
  <si>
    <t>MH-ADM-Økonomi</t>
  </si>
  <si>
    <t>MH-ADM-IT</t>
  </si>
  <si>
    <t>MH-ADM-HR</t>
  </si>
  <si>
    <t>MH-ADM-REK</t>
  </si>
  <si>
    <t>MH-ADM-CoMed</t>
  </si>
  <si>
    <t>MH-ADM-Klinforsk</t>
  </si>
  <si>
    <t>MH-IKOM</t>
  </si>
  <si>
    <t>MH-IKOM-leiested</t>
  </si>
  <si>
    <t>MH-IKOM-CEMIR</t>
  </si>
  <si>
    <t>MH-IKOM-GCF</t>
  </si>
  <si>
    <t>MH-IKOM-BioCore</t>
  </si>
  <si>
    <t>MH-IKOM-Promec</t>
  </si>
  <si>
    <t>MH-IKOM-CMIC</t>
  </si>
  <si>
    <t>MH-IKOM-CMIC-Alm</t>
  </si>
  <si>
    <t>MH-IKOM-CMIC-EM</t>
  </si>
  <si>
    <t>MH-IKOM-CMIC-Hist</t>
  </si>
  <si>
    <t>MH-ISM</t>
  </si>
  <si>
    <t>MH-ISB</t>
  </si>
  <si>
    <t>MH-ISB-MRCore</t>
  </si>
  <si>
    <t>MH-ISB-CIUS</t>
  </si>
  <si>
    <t>MH-ISB-Ultralydlab</t>
  </si>
  <si>
    <t>MH-ISB-Generellab</t>
  </si>
  <si>
    <t>MH-ISB-Norwegian 7T</t>
  </si>
  <si>
    <t>MH-INB</t>
  </si>
  <si>
    <t>MH-INB-Stamcellelab</t>
  </si>
  <si>
    <t>MH-INB-Nevrobiolab</t>
  </si>
  <si>
    <t>MH-INB-Klinikknærlab</t>
  </si>
  <si>
    <t>MH-INB-NextMove</t>
  </si>
  <si>
    <t>MH-INB-SenTIF</t>
  </si>
  <si>
    <t>MH-INB-NORHEAD</t>
  </si>
  <si>
    <t>MH-IPH</t>
  </si>
  <si>
    <t>MH-IPH-NAKU</t>
  </si>
  <si>
    <t>MH-IPH-RKBU</t>
  </si>
  <si>
    <t>MH-KIN</t>
  </si>
  <si>
    <t>MH-KIN-Virallab</t>
  </si>
  <si>
    <t>MH-KIN-Moser</t>
  </si>
  <si>
    <t>MH-KIN-Witter</t>
  </si>
  <si>
    <t>MH-KIN-Roudi</t>
  </si>
  <si>
    <t>MH-KIN-Kentros</t>
  </si>
  <si>
    <t>MH-KIN-Yaksi</t>
  </si>
  <si>
    <t>MH-KIN-Whitlock</t>
  </si>
  <si>
    <t>MH-KIN-Quatrocolo</t>
  </si>
  <si>
    <t>MH-KIN-Nigro</t>
  </si>
  <si>
    <t>MH-KIN-Schroeder</t>
  </si>
  <si>
    <t>MH-KIN-Ziaei</t>
  </si>
  <si>
    <t>MH-KIN-Doeller</t>
  </si>
  <si>
    <t>MH-IHG</t>
  </si>
  <si>
    <t>MH-IHG-SOF</t>
  </si>
  <si>
    <t>MH-IHA</t>
  </si>
  <si>
    <t>MH-IHA-Leiested</t>
  </si>
  <si>
    <t>NV Felles- Dekanat</t>
  </si>
  <si>
    <t>NV Felles- Stab</t>
  </si>
  <si>
    <t>NV Felles- FoI</t>
  </si>
  <si>
    <t>NV Felles- Utdanning</t>
  </si>
  <si>
    <t>NV Felles- HR/HMS</t>
  </si>
  <si>
    <t>NV Felles- ØPS</t>
  </si>
  <si>
    <t>NV ADM - Dekanat</t>
  </si>
  <si>
    <t>NV ADM - Stab</t>
  </si>
  <si>
    <t>NV ADM - FoI-seksjon</t>
  </si>
  <si>
    <t>NV ADM - Utdanning</t>
  </si>
  <si>
    <t>NV ADM - HR/HMS</t>
  </si>
  <si>
    <t>NV ADM - ØP-seksjon</t>
  </si>
  <si>
    <t>NV Finmek verksted</t>
  </si>
  <si>
    <t>NV Glassblåserverkst</t>
  </si>
  <si>
    <t>NV Elektronikkverkst</t>
  </si>
  <si>
    <t>NV-Gjærevollsenteret</t>
  </si>
  <si>
    <t>NV-IBI Institutt</t>
  </si>
  <si>
    <t>NV-IBI-Økologi-sekv.</t>
  </si>
  <si>
    <t>NV-IBI-Veksthus PBS</t>
  </si>
  <si>
    <t>NV-IBI-TBS</t>
  </si>
  <si>
    <t>NV-IBI-SFF-CBD</t>
  </si>
  <si>
    <t>NV-IBT-Institutt</t>
  </si>
  <si>
    <t>NV-IBT-Mikrob Biotek</t>
  </si>
  <si>
    <t>NV-IBT-Biopolymerer</t>
  </si>
  <si>
    <t>NV-IBT-MNM</t>
  </si>
  <si>
    <t>NV-IBT-NMR</t>
  </si>
  <si>
    <t>NV-IBT-Teknologilab</t>
  </si>
  <si>
    <t>NV-IFY-Institutt</t>
  </si>
  <si>
    <t>NV-IFY-Skolelab</t>
  </si>
  <si>
    <t>NV-IFY-Tekn. Tjenest</t>
  </si>
  <si>
    <t>NV-IFY-NORTEM</t>
  </si>
  <si>
    <t>NV-IFY-Molekylær avb</t>
  </si>
  <si>
    <t>NV-IFY-Xray Phys Lab</t>
  </si>
  <si>
    <t>NV-IFY-BioplymerfysI</t>
  </si>
  <si>
    <t>NV-IFY-Lysspektrosk.</t>
  </si>
  <si>
    <t>NV-IFY-MykeKomplekse</t>
  </si>
  <si>
    <t>NV-IFY-Atmosf./miljø</t>
  </si>
  <si>
    <t>NV-IFY-Materialvekst</t>
  </si>
  <si>
    <t>NV-IFY-Ultrar. laser</t>
  </si>
  <si>
    <t>NV-IFY-Linux</t>
  </si>
  <si>
    <t>NV-IFY-SFF-QuSpin</t>
  </si>
  <si>
    <t>NV-IFY-SFF-PoreLab</t>
  </si>
  <si>
    <t>NV-IKJ-Institutt</t>
  </si>
  <si>
    <t>NV-IKJ-ICPMS</t>
  </si>
  <si>
    <t>NV-IKJ-MS-konsortiet</t>
  </si>
  <si>
    <t>NV-IKJ-Analysetjenes</t>
  </si>
  <si>
    <t>NV-IKJ-Lab.Arbeidspl</t>
  </si>
  <si>
    <t>NV-IKJ-GPC/SEC</t>
  </si>
  <si>
    <t>NV-IKJ-A.R.Services</t>
  </si>
  <si>
    <t>NV-IKP-Institutt</t>
  </si>
  <si>
    <t>NV-IKP-Katalyselab</t>
  </si>
  <si>
    <t>NV-IKP-Kolloidlab</t>
  </si>
  <si>
    <t>NV-IKP-Miljøreaktorl</t>
  </si>
  <si>
    <t>NV-IKP-Monteringshal</t>
  </si>
  <si>
    <t>NV-IKP-CO2-Pilot</t>
  </si>
  <si>
    <t>NV-IKP-CybProSystlab</t>
  </si>
  <si>
    <t>NV-IKP-Pros&amp;Systtekn</t>
  </si>
  <si>
    <t>NV-IKP-PEC Centre</t>
  </si>
  <si>
    <t>NV-IKP-SFI-ICSI</t>
  </si>
  <si>
    <t>NV-IKP-SFI-SUBPRO</t>
  </si>
  <si>
    <t>NV-IMA-Institutt</t>
  </si>
  <si>
    <t>NV-IMA-XRD</t>
  </si>
  <si>
    <t>NV-IMA-EM-lab</t>
  </si>
  <si>
    <t>NV-IMA-FACET</t>
  </si>
  <si>
    <t>NV-IMA-Felles  lab</t>
  </si>
  <si>
    <t>NV-IMA-REM</t>
  </si>
  <si>
    <t>NV-IMA-FysMet</t>
  </si>
  <si>
    <t>NV-IMA-Elektrokjemi</t>
  </si>
  <si>
    <t>NV-IMA-APT</t>
  </si>
  <si>
    <t>NV-IMA-SPS</t>
  </si>
  <si>
    <t>NV-IMA-GDMS/GDOES</t>
  </si>
  <si>
    <t>NV-IMA-BET</t>
  </si>
  <si>
    <t>NV-IMA-Consarq</t>
  </si>
  <si>
    <t>NV-IMA-Varmelab</t>
  </si>
  <si>
    <t>NV-IMA-PLDS-lab</t>
  </si>
  <si>
    <t>NV-IMA-SPM-lab</t>
  </si>
  <si>
    <t>NV-IMA-SSB-lab</t>
  </si>
  <si>
    <t>NV-IMA-SFI-Metal Pro</t>
  </si>
  <si>
    <t>NV-IMA-SFI-PhysMet</t>
  </si>
  <si>
    <t>NV-IBF-Institutt</t>
  </si>
  <si>
    <t>NV-IBF-CEMIR</t>
  </si>
  <si>
    <t>NV-IBF-LK 21</t>
  </si>
  <si>
    <t>NV-IBA-Institutt</t>
  </si>
  <si>
    <t>NV-IBA-Laksekonsesj.</t>
  </si>
  <si>
    <t>NV-IBA-Forskerlab</t>
  </si>
  <si>
    <t>NV-FFI-NTNU</t>
  </si>
  <si>
    <t>NV-FFI-NTNU-Nanolab</t>
  </si>
  <si>
    <t>NV-FFI-NTNU-Sealab</t>
  </si>
  <si>
    <t>NV-FFI-NTNU-Gunnerus</t>
  </si>
  <si>
    <t>SU-fak felles</t>
  </si>
  <si>
    <t>SU-adm</t>
  </si>
  <si>
    <t>SU-IGE</t>
  </si>
  <si>
    <t>SU-IGE GIS-lab</t>
  </si>
  <si>
    <t>SU-ISS</t>
  </si>
  <si>
    <t>SU-IPS</t>
  </si>
  <si>
    <t>SU-IPS leiested</t>
  </si>
  <si>
    <t>SU-IPS TtiT</t>
  </si>
  <si>
    <t>SU-SA</t>
  </si>
  <si>
    <t>SU-IPL</t>
  </si>
  <si>
    <t>SU-IPL VRLAB</t>
  </si>
  <si>
    <t>SU-Uniped</t>
  </si>
  <si>
    <t>SU-ILU</t>
  </si>
  <si>
    <t>SU-ILU Praksis</t>
  </si>
  <si>
    <t>SU-ILU Sensur</t>
  </si>
  <si>
    <t>SU-ILU Studenttiltak</t>
  </si>
  <si>
    <t>SU-ILU SL</t>
  </si>
  <si>
    <t>SU-ILU NSM</t>
  </si>
  <si>
    <t>SU-ILU NSS</t>
  </si>
  <si>
    <t>SU-ISA</t>
  </si>
  <si>
    <t>VM - Adm og felles</t>
  </si>
  <si>
    <t>VM - UPS</t>
  </si>
  <si>
    <t>VM - NLD</t>
  </si>
  <si>
    <t>VM - NLD AMS</t>
  </si>
  <si>
    <t>VM - NLD Dendrokrono</t>
  </si>
  <si>
    <t>VM - NLD Stab. isot</t>
  </si>
  <si>
    <t>VM - IAK</t>
  </si>
  <si>
    <t>VM - IAK Konserv</t>
  </si>
  <si>
    <t>VM - IAK GIS/Geo/Mar</t>
  </si>
  <si>
    <t>VM - INH</t>
  </si>
  <si>
    <t>VM - INH NorBOL</t>
  </si>
  <si>
    <t>VM - INH Øko-mikrol.</t>
  </si>
  <si>
    <t>VM - INH Telemet.båt</t>
  </si>
  <si>
    <t>VM - INH Molekylærl.</t>
  </si>
  <si>
    <t>VM - INH Videooverv.</t>
  </si>
  <si>
    <t>K.sted navn</t>
  </si>
  <si>
    <t>Sum andre kostnader</t>
  </si>
  <si>
    <t>Koststeder</t>
  </si>
  <si>
    <t>BOA</t>
  </si>
  <si>
    <t>Kostnadskateg.</t>
  </si>
  <si>
    <t>Beskrivelse</t>
  </si>
  <si>
    <t>Koststed</t>
  </si>
  <si>
    <t>Betegnelse</t>
  </si>
  <si>
    <t>Konto</t>
  </si>
  <si>
    <t>Møtekostnader</t>
  </si>
  <si>
    <t>Leiestedskostnader</t>
  </si>
  <si>
    <t>Forbruksmateriell</t>
  </si>
  <si>
    <t>Rundsumsatser NFR</t>
  </si>
  <si>
    <t>Utstyr (kostn.føres)</t>
  </si>
  <si>
    <t>Andre/div. kostnader</t>
  </si>
  <si>
    <t>Indir. Kostn. Studenter</t>
  </si>
  <si>
    <t>Underleverandører</t>
  </si>
  <si>
    <t>Utstyr (aktiveres)</t>
  </si>
  <si>
    <t>Prosentsats for sosiale kostnader</t>
  </si>
  <si>
    <t>Utg.pkt. lønn 1000</t>
  </si>
  <si>
    <t>FP-grunnlag</t>
  </si>
  <si>
    <t>Feriepenger</t>
  </si>
  <si>
    <t>Pensjonsavg.</t>
  </si>
  <si>
    <t>AGA</t>
  </si>
  <si>
    <t>Sum kostnad (ex. Gr.liv)</t>
  </si>
  <si>
    <t>Forventet lønnsvekst</t>
  </si>
  <si>
    <t>TDI-sats-justering </t>
  </si>
  <si>
    <t>Tek./adm</t>
  </si>
  <si>
    <t>Ansatte med rundsumfinansiering</t>
  </si>
  <si>
    <t>Timelønnet - vit.ass. Etc.</t>
  </si>
  <si>
    <t>Leiested annet koststed</t>
  </si>
  <si>
    <t>Leiested - eget koststed</t>
  </si>
  <si>
    <t>Max./planlagt søknadsbeløp</t>
  </si>
  <si>
    <t>Prosj.lønn. vitenskapelig m/rundsum</t>
  </si>
  <si>
    <t>Rammelønn. - vitenskapelig m/rundsum</t>
  </si>
  <si>
    <t>Prosj.lønn. vitenskapelig u/rundsum</t>
  </si>
  <si>
    <t>Prosj.lønn. administrativ ressurs</t>
  </si>
  <si>
    <t>Rammelønn. - vitenskapelig u/rundsum</t>
  </si>
  <si>
    <t>Rammelønn. - Administrativ ressurs</t>
  </si>
  <si>
    <t>Egenfinansiering</t>
  </si>
  <si>
    <t>Nettobidrag %</t>
  </si>
  <si>
    <t>Sentral EF (RSO)</t>
  </si>
  <si>
    <t>Inntekt fra indirekte kostnader</t>
  </si>
  <si>
    <t>Egenfinansiering  (kr)</t>
  </si>
  <si>
    <t>Egenfinansiering %</t>
  </si>
  <si>
    <t>Totale kostnader</t>
  </si>
  <si>
    <t>Beslutningsrapport</t>
  </si>
  <si>
    <t>Inntekt fra frikjøp</t>
  </si>
  <si>
    <t>Inntekt fra bruk av egne leiesteder</t>
  </si>
  <si>
    <t>Bruttobidrag fra prosjektet</t>
  </si>
  <si>
    <t>Koststedets egenfinansiering</t>
  </si>
  <si>
    <t>Nettobidrag fra prosjektet</t>
  </si>
  <si>
    <t>Rundsumstillinger NR</t>
  </si>
  <si>
    <t>Annet tilskudd NFR</t>
  </si>
  <si>
    <t>Involverte enheter</t>
  </si>
  <si>
    <t>Disk. lønnsv</t>
  </si>
  <si>
    <t>Disk. TDI-vekst</t>
  </si>
  <si>
    <t>Rundsum NFR</t>
  </si>
  <si>
    <t>Prosjektnavn</t>
  </si>
  <si>
    <t>Ansatte uten rundsumfinansiering</t>
  </si>
  <si>
    <t>BOA 2024</t>
  </si>
  <si>
    <t>TA 2024</t>
  </si>
  <si>
    <t>Startår</t>
  </si>
  <si>
    <t>OI-IT Infrastruktur</t>
  </si>
  <si>
    <t>OI-OK-LEDERST</t>
  </si>
  <si>
    <t>OI-OK-VIRKFA</t>
  </si>
  <si>
    <t>OI-EA ES LEIE-TRD</t>
  </si>
  <si>
    <t>OI-EA ES LEIE-GJO</t>
  </si>
  <si>
    <t>OI-EA ES LEIE-AAL</t>
  </si>
  <si>
    <t>OI-EA-VU Prosjekt</t>
  </si>
  <si>
    <t>OI-EA-VU Bygg</t>
  </si>
  <si>
    <t>OI-EA-VU Elektro</t>
  </si>
  <si>
    <t>OI-EA-VU VVS</t>
  </si>
  <si>
    <t>OI-EA-VU Vakt og service</t>
  </si>
  <si>
    <t>OI-EA-VU Landskap</t>
  </si>
  <si>
    <t>OI-EA-VU SEU</t>
  </si>
  <si>
    <t>OI-AUV</t>
  </si>
  <si>
    <t>OI-AUV-VIRK</t>
  </si>
  <si>
    <t>OI-AUV-VIRK-VE</t>
  </si>
  <si>
    <t>OI-AUV-VIRK-JR</t>
  </si>
  <si>
    <t>OI-AUV-VIRK-TF</t>
  </si>
  <si>
    <t>OI-AUV-ADF</t>
  </si>
  <si>
    <t>OI-AUV-ADF-FORV</t>
  </si>
  <si>
    <t>OI-AUV-ADF-KOMP</t>
  </si>
  <si>
    <t>OI-AUV-ADF-UTV</t>
  </si>
  <si>
    <t>OI-AUV-OT</t>
  </si>
  <si>
    <t>OI-AUV-OT-DIGI</t>
  </si>
  <si>
    <t>OI-AUV-OT-OL</t>
  </si>
  <si>
    <t>OI-AUV-OT-PP</t>
  </si>
  <si>
    <t>OI-AUV-SOB</t>
  </si>
  <si>
    <t>AUD-SLD-konferanser</t>
  </si>
  <si>
    <t>AUD-SLD-konf.virks</t>
  </si>
  <si>
    <t>AUD-SUL-EVU kurs</t>
  </si>
  <si>
    <t>AUD-SOI-opptak</t>
  </si>
  <si>
    <t>AUD-SOI-int rel</t>
  </si>
  <si>
    <t>OI-AUD-Ålesund</t>
  </si>
  <si>
    <t>OI-AUD-Gjøvik</t>
  </si>
  <si>
    <t>IE - Nemonoor</t>
  </si>
  <si>
    <t>IE - IDI Colourlab Gjøvik</t>
  </si>
  <si>
    <t>IE - IDI COMP</t>
  </si>
  <si>
    <t>IE - IDI DART</t>
  </si>
  <si>
    <t>IE - IDI ISSE</t>
  </si>
  <si>
    <t>IE - IDI ISA Gjøvik</t>
  </si>
  <si>
    <t>IE - IDI stab administrasjon</t>
  </si>
  <si>
    <t>IE - IDI stab teknisk</t>
  </si>
  <si>
    <t>IE - IDI Comp L</t>
  </si>
  <si>
    <t>IV IHB - Fjordlab Ålesund</t>
  </si>
  <si>
    <t>HUNT</t>
  </si>
  <si>
    <t>HUNT databank/forv.</t>
  </si>
  <si>
    <t>HUNT biobank</t>
  </si>
  <si>
    <t>HUNT IT og komm.</t>
  </si>
  <si>
    <t>HUNT CLOUD</t>
  </si>
  <si>
    <t>MH-INB-FAEF</t>
  </si>
  <si>
    <t>MH-INB-GEMS</t>
  </si>
  <si>
    <t>MH-KIN-Cogno</t>
  </si>
  <si>
    <t>MH-KIN-Zong</t>
  </si>
  <si>
    <t>NV-IKJ Tot.Hg-anal.</t>
  </si>
  <si>
    <t>NV-IKJ MetylHg-anal.</t>
  </si>
  <si>
    <t>NV-IKP-XPS-SEM</t>
  </si>
  <si>
    <t>IBF Cellelab</t>
  </si>
  <si>
    <t>Generelt om malen</t>
  </si>
  <si>
    <t>Malen er ment å være et verktøy i en tidlig fase med budsjettutarbeidelse/budsjettsimulering</t>
  </si>
  <si>
    <r>
      <t xml:space="preserve">Den kan ikke benyttes som eneste budsjett, for alle søknader - med budsjett - </t>
    </r>
    <r>
      <rPr>
        <b/>
        <sz val="11"/>
        <color theme="1"/>
        <rFont val="Aptos Narrow"/>
        <family val="2"/>
      </rPr>
      <t>skal registreres og godkjennes</t>
    </r>
    <r>
      <rPr>
        <sz val="11"/>
        <color theme="1"/>
        <rFont val="Aptos Narrow"/>
        <family val="2"/>
        <scheme val="minor"/>
      </rPr>
      <t xml:space="preserve"> i Unit4 søknadsmodul</t>
    </r>
  </si>
  <si>
    <t>Den er derfor utarbeidet med det mål for øyet at dataregistreringen skal være så enkel/intuitiv som mulig for alle brukere og ikke sett opp mot f.eks. registrering i Unit4 søknadsmodul</t>
  </si>
  <si>
    <t>I budsjettfanen er det kun informasjon om årstall/diskonteringsfaktorer som er låst, all annen informasjon er ubeskyttet</t>
  </si>
  <si>
    <t>Brukeren kan derfor fritt overskrive informasjon eller legge til nye budsjettlinjer</t>
  </si>
  <si>
    <r>
      <t>NB:</t>
    </r>
    <r>
      <rPr>
        <sz val="11"/>
        <color theme="1"/>
        <rFont val="Aptos Narrow"/>
        <family val="2"/>
      </rPr>
      <t xml:space="preserve"> Dersom du ønsker å legge til nye kostnadslinjer, </t>
    </r>
    <r>
      <rPr>
        <b/>
        <sz val="11"/>
        <color theme="1"/>
        <rFont val="Aptos Narrow"/>
        <family val="2"/>
      </rPr>
      <t>legg disse inn over</t>
    </r>
    <r>
      <rPr>
        <sz val="11"/>
        <color theme="1"/>
        <rFont val="Aptos Narrow"/>
        <family val="2"/>
      </rPr>
      <t xml:space="preserve"> de linjene som har en svart markering i kolonne A</t>
    </r>
  </si>
  <si>
    <t>Hvis du legger inn nye linjer under disse linjene vil det bli feil i formlene</t>
  </si>
  <si>
    <t>Malen er utarbeidet med henblikk på prosjekter som har oppstart i 2025, eller senere</t>
  </si>
  <si>
    <t>Hvis du budsjetterer et prosjekt med oppstart i 2024 vil de indirekte kostnadene bli feil beregnet for 2024 (og totalt)</t>
  </si>
  <si>
    <t>Fargebruk</t>
  </si>
  <si>
    <t>Celler hvor det skal registreres data</t>
  </si>
  <si>
    <t>Celler hvor det ligger formler for beregning, men dataene kan overskrives hvis fordelingen skal være annerledes mellom instituttene</t>
  </si>
  <si>
    <t>Brukerveiledning</t>
  </si>
  <si>
    <t>Brukerstøtte</t>
  </si>
  <si>
    <t>Siden malen er ment som et hjelpemiddel i en tidlig budsjettfase, og den er gjort helt åpen for redigering fra brukeren vil brukerstøtten være begrenset.</t>
  </si>
  <si>
    <t>Nøyaktigheten i beregningene</t>
  </si>
  <si>
    <t xml:space="preserve">Dette vil bety at resultatet av malen vil avvike med noe i forhold til etterfølgende budsjett i søknadsmodulen i Unit4. </t>
  </si>
  <si>
    <t>Malen er ment som et enkelt verktøy for alle brukere - og den er derfor bygd opp noe annerledes enn søknadsbudsjettet i Unit4</t>
  </si>
  <si>
    <t xml:space="preserve">Åpenbare feil, med informasjon/forklaring på hvorfor du mener malen er feil, kan meldes til økonomiavdelingen </t>
  </si>
  <si>
    <t>kontakt@okavd.ntnu.no</t>
  </si>
  <si>
    <t>Men siden malen er gjort helt åpen for redigering vil det ikke gis ytterligere brukerstøtte - f.eks. avviksforklaring</t>
  </si>
  <si>
    <t>Celler hvor det ikke er ment å registreres data</t>
  </si>
  <si>
    <t>Beregning av personalkostnader tar utgangspunkt i årslønn (før lønnsoppgjør 2024 er gjennomført)</t>
  </si>
  <si>
    <t>Alle rammelønnede (fast ansatte) er forutsatt å arbeide en del av sin stilling på prosjektet, denne andelen skal registreres i form av timer (pr. år).</t>
  </si>
  <si>
    <t>Mens prosjektlønnede skal registreres med stillingsandel og antall måneders arbeid på prosjektet pr. år.</t>
  </si>
  <si>
    <t>Begrensninger</t>
  </si>
  <si>
    <t>Den vil etter hvert bli utvidet eller supplert med mal som vil fungere også for de få som har enda flere interne enheter involvert</t>
  </si>
  <si>
    <t>For personale som registreres som finansiert med rundsum beregnes maksimal finansiering (rundsumfinansiering) for personen</t>
  </si>
  <si>
    <t>For de som ikke skal være rundsumfinansiert forutsetter malen at de finansieres etter faktiske kostnader (men begrenset oppad til angitt søknadssum)</t>
  </si>
  <si>
    <t>Planlagt søknadsbeløp skal registreres i celle D3</t>
  </si>
  <si>
    <t>Hvis budsjettet viser at maksimal finansiering blir lavere enn det som er registrert i celle D3 må beløpet oppdateres for at malen skal gi riktige beregninger</t>
  </si>
  <si>
    <t>NB: beløpet må oppdateres hvis beregnet finansiering blir lavere - ellers blir beregningene feil</t>
  </si>
  <si>
    <t>I beslutningsrapporten beregnes ekstern finansiering til hvert institutt under den forutsetning av at prosjektets egenfinansieringsandel vil gjelde for alle enheter</t>
  </si>
  <si>
    <t>Dersom den eksterne finansieringen skal fordeles på en annen måte er det mulig å justere dette på linjen "Ekstern finansiering"</t>
  </si>
  <si>
    <t>Malen kontrollerer da at sum ekstern finansiering pr. koststed samsvarer med sum ekstern finansiering pr. år, og gir varsel dersom det er avvik</t>
  </si>
  <si>
    <t>Totale kostnader * (1-egenfinansieringsandel (%))</t>
  </si>
  <si>
    <t>Hvis du har overskrevet formelen på linjen "Ekstern finansiering" og ønsker å legge den inn igjen er den beregnet slik</t>
  </si>
  <si>
    <t>F.eks. - hvis Totale kostnader er på linje 37 blir formelen i celle E38</t>
  </si>
  <si>
    <t>=E37*(1-$L$49)</t>
  </si>
  <si>
    <t>Versjonsinformasjon</t>
  </si>
  <si>
    <t>August 2024: V1.0 publisert</t>
  </si>
  <si>
    <t>5.11.24: v1.01 publisert. Det ble beregnet høy TDI-sats, i stedet for kun arbeidsplassats, for administrative ressurser, i år 1 (normalt 2025)</t>
  </si>
  <si>
    <t>Malen, er tenkt å kunne fungere etter hensikten i den store majoriteten av prosjektene (&gt;90 %) - med inntil 4 enheter ved NTNU involvert</t>
  </si>
  <si>
    <t>15.11.24: v.1.1 publisert. Rundsumsatsene for 2025 - 2030 er endret i hht. Oppdatert informasjon fra NFR</t>
  </si>
  <si>
    <t>26.2.25: v.1.11 publisert. 
Det var en mindre feil i beregningen av rundsumfinansieringen for ressurser som skal føre timer.
Samtidig ble da forventet lønnsøkning for 2025 og fremover oppdatert i henhold til de siste konjunkturtendensene fra SSB.
Prosjektsøknadsmodulen inneholder fortsatt gamle forutsetninger for fremtidig lønnsvekst. Denne skal oppdateres etter at lønnsoppgjøret 2024 er effektuert</t>
  </si>
  <si>
    <t>4.6.25: v.1.12 publisert. 
Det var en feil i beregning av indirekte kostnader i år 2 - 4 for prosjektlønnede admin. ressurser.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</si>
</sst>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_-;\-* #,##0_-;_-* &quot;-&quot;??_-;_-@_-"/>
    <numFmt numFmtId="165" formatCode="0.0\ %"/>
    <numFmt numFmtId="166" formatCode="_-* #,##0_-;\-* #,##0_-;_-* &quot;-&quot;?_-;_-@_-"/>
  </numFmts>
  <fonts count="2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sz val="11"/>
      <color theme="1"/>
      <name val="Aptos Narrow"/>
      <family val="2"/>
    </font>
    <font>
      <sz val="11"/>
      <color rgb="FF000000"/>
      <name val="Aptos Narrow"/>
      <family val="2"/>
    </font>
    <font>
      <b/>
      <sz val="11"/>
      <color rgb="FFFF0000"/>
      <name val="Aptos Narrow"/>
      <family val="2"/>
    </font>
    <font>
      <b/>
      <sz val="11"/>
      <color rgb="FF0070C0"/>
      <name val="Aptos Narrow"/>
      <family val="2"/>
    </font>
    <font>
      <b/>
      <sz val="11"/>
      <color rgb="FF215C98"/>
      <name val="Aptos Narrow"/>
      <family val="2"/>
    </font>
    <font>
      <b/>
      <sz val="11"/>
      <color rgb="FF000000"/>
      <name val="Aptos Narrow"/>
      <family val="2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i/>
      <sz val="12"/>
      <color theme="1"/>
      <name val="Aptos Narrow"/>
      <family val="2"/>
      <scheme val="minor"/>
    </font>
    <font>
      <b/>
      <sz val="11"/>
      <color theme="1"/>
      <name val="Aptos Narrow"/>
      <family val="2"/>
    </font>
    <font>
      <sz val="11"/>
      <color theme="0" tint="-0.14999847407452621"/>
      <name val="Aptos Narrow"/>
      <family val="2"/>
    </font>
    <font>
      <sz val="11"/>
      <color theme="0" tint="-4.9989318521683403E-2"/>
      <name val="Aptos Narrow"/>
      <family val="2"/>
      <scheme val="minor"/>
    </font>
    <font>
      <sz val="11"/>
      <color theme="0" tint="-4.9989318521683403E-2"/>
      <name val="Aptos Narrow"/>
      <family val="2"/>
    </font>
    <font>
      <b/>
      <sz val="11"/>
      <color rgb="FFFF0000"/>
      <name val="Aptos Narrow"/>
      <family val="2"/>
      <scheme val="minor"/>
    </font>
    <font>
      <b/>
      <sz val="18"/>
      <color rgb="FFFF0000"/>
      <name val="Aptos Narrow"/>
      <family val="2"/>
      <scheme val="minor"/>
    </font>
    <font>
      <b/>
      <sz val="14"/>
      <color rgb="FF000000"/>
      <name val="Aptos Narrow"/>
      <family val="2"/>
    </font>
    <font>
      <b/>
      <sz val="16"/>
      <color rgb="FF000000"/>
      <name val="Aptos Narrow"/>
      <family val="2"/>
    </font>
    <font>
      <b/>
      <sz val="14"/>
      <color theme="1"/>
      <name val="Aptos Narrow"/>
      <family val="2"/>
    </font>
    <font>
      <b/>
      <sz val="16"/>
      <color theme="1"/>
      <name val="Aptos Narrow"/>
      <family val="2"/>
    </font>
    <font>
      <b/>
      <sz val="12"/>
      <color theme="1"/>
      <name val="Aptos Narrow"/>
      <family val="2"/>
    </font>
    <font>
      <sz val="16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2"/>
      <color rgb="FFFF0000"/>
      <name val="Aptos Narrow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4D93D9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F7F7F7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rgb="FFFF9966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 tint="0.499984740745262"/>
        <bgColor rgb="FF000000"/>
      </patternFill>
    </fill>
    <fill>
      <patternFill patternType="solid">
        <fgColor theme="1" tint="0.499984740745262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  <xf numFmtId="0" fontId="26" fillId="0" borderId="0" applyNumberFormat="0" applyFill="0" applyBorder="0" applyAlignment="0" applyProtection="0"/>
  </cellStyleXfs>
  <cellXfs count="240">
    <xf numFmtId="0" fontId="0" fillId="0" borderId="0" xfId="0"/>
    <xf numFmtId="164" fontId="3" fillId="0" borderId="2" xfId="1" applyNumberFormat="1" applyFont="1" applyFill="1" applyBorder="1" applyProtection="1"/>
    <xf numFmtId="0" fontId="8" fillId="0" borderId="0" xfId="0" applyFont="1" applyProtection="1">
      <protection locked="0"/>
    </xf>
    <xf numFmtId="164" fontId="0" fillId="0" borderId="0" xfId="1" applyNumberFormat="1" applyFont="1" applyProtection="1"/>
    <xf numFmtId="0" fontId="11" fillId="0" borderId="0" xfId="0" applyFont="1"/>
    <xf numFmtId="0" fontId="12" fillId="0" borderId="0" xfId="0" applyFont="1"/>
    <xf numFmtId="0" fontId="9" fillId="0" borderId="0" xfId="0" applyFont="1" applyAlignment="1">
      <alignment horizontal="center"/>
    </xf>
    <xf numFmtId="0" fontId="2" fillId="6" borderId="35" xfId="0" applyFont="1" applyFill="1" applyBorder="1" applyAlignment="1">
      <alignment horizontal="left" vertical="center" wrapText="1"/>
    </xf>
    <xf numFmtId="10" fontId="0" fillId="0" borderId="0" xfId="3" applyNumberFormat="1" applyFont="1" applyProtection="1"/>
    <xf numFmtId="43" fontId="0" fillId="0" borderId="0" xfId="1" applyFont="1"/>
    <xf numFmtId="165" fontId="0" fillId="0" borderId="0" xfId="3" applyNumberFormat="1" applyFont="1"/>
    <xf numFmtId="164" fontId="3" fillId="0" borderId="5" xfId="1" applyNumberFormat="1" applyFont="1" applyFill="1" applyBorder="1" applyProtection="1"/>
    <xf numFmtId="0" fontId="13" fillId="0" borderId="0" xfId="0" applyFont="1"/>
    <xf numFmtId="43" fontId="9" fillId="0" borderId="0" xfId="1" applyFont="1" applyAlignment="1">
      <alignment horizontal="right"/>
    </xf>
    <xf numFmtId="0" fontId="9" fillId="0" borderId="0" xfId="0" applyFont="1"/>
    <xf numFmtId="43" fontId="9" fillId="0" borderId="39" xfId="1" applyFont="1" applyBorder="1"/>
    <xf numFmtId="165" fontId="0" fillId="7" borderId="0" xfId="3" applyNumberFormat="1" applyFont="1" applyFill="1"/>
    <xf numFmtId="43" fontId="0" fillId="0" borderId="39" xfId="1" applyFont="1" applyBorder="1"/>
    <xf numFmtId="0" fontId="9" fillId="0" borderId="0" xfId="0" applyFont="1" applyAlignment="1">
      <alignment vertical="center" wrapText="1"/>
    </xf>
    <xf numFmtId="10" fontId="0" fillId="0" borderId="0" xfId="0" applyNumberFormat="1" applyAlignment="1">
      <alignment vertical="center" wrapText="1"/>
    </xf>
    <xf numFmtId="164" fontId="0" fillId="0" borderId="0" xfId="1" applyNumberFormat="1" applyFont="1" applyFill="1" applyProtection="1"/>
    <xf numFmtId="0" fontId="10" fillId="0" borderId="0" xfId="0" applyFont="1" applyAlignment="1">
      <alignment horizontal="center"/>
    </xf>
    <xf numFmtId="43" fontId="0" fillId="0" borderId="0" xfId="1" applyFont="1" applyFill="1"/>
    <xf numFmtId="165" fontId="0" fillId="0" borderId="0" xfId="3" applyNumberFormat="1" applyFont="1" applyFill="1"/>
    <xf numFmtId="0" fontId="11" fillId="0" borderId="0" xfId="0" applyFont="1" applyAlignment="1">
      <alignment horizontal="center"/>
    </xf>
    <xf numFmtId="164" fontId="0" fillId="0" borderId="23" xfId="1" applyNumberFormat="1" applyFont="1" applyBorder="1" applyProtection="1"/>
    <xf numFmtId="0" fontId="0" fillId="7" borderId="11" xfId="0" applyFill="1" applyBorder="1"/>
    <xf numFmtId="164" fontId="0" fillId="7" borderId="33" xfId="1" applyNumberFormat="1" applyFont="1" applyFill="1" applyBorder="1" applyProtection="1"/>
    <xf numFmtId="0" fontId="0" fillId="7" borderId="25" xfId="0" applyFill="1" applyBorder="1"/>
    <xf numFmtId="164" fontId="0" fillId="7" borderId="4" xfId="1" applyNumberFormat="1" applyFont="1" applyFill="1" applyBorder="1" applyProtection="1"/>
    <xf numFmtId="0" fontId="0" fillId="0" borderId="11" xfId="0" applyBorder="1"/>
    <xf numFmtId="10" fontId="0" fillId="0" borderId="0" xfId="0" applyNumberFormat="1"/>
    <xf numFmtId="2" fontId="0" fillId="0" borderId="33" xfId="0" applyNumberFormat="1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10" fontId="0" fillId="0" borderId="3" xfId="0" applyNumberFormat="1" applyBorder="1" applyAlignment="1">
      <alignment vertical="center" wrapText="1"/>
    </xf>
    <xf numFmtId="2" fontId="0" fillId="0" borderId="4" xfId="0" applyNumberFormat="1" applyBorder="1" applyAlignment="1">
      <alignment vertical="center" wrapText="1"/>
    </xf>
    <xf numFmtId="0" fontId="9" fillId="0" borderId="6" xfId="0" applyFont="1" applyBorder="1"/>
    <xf numFmtId="2" fontId="0" fillId="0" borderId="33" xfId="0" applyNumberFormat="1" applyBorder="1"/>
    <xf numFmtId="2" fontId="0" fillId="0" borderId="4" xfId="0" applyNumberFormat="1" applyBorder="1"/>
    <xf numFmtId="164" fontId="0" fillId="0" borderId="0" xfId="1" applyNumberFormat="1" applyFont="1" applyFill="1" applyBorder="1" applyAlignment="1">
      <alignment vertical="center" wrapText="1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0" fillId="9" borderId="12" xfId="0" applyFill="1" applyBorder="1" applyProtection="1">
      <protection locked="0"/>
    </xf>
    <xf numFmtId="0" fontId="0" fillId="9" borderId="17" xfId="0" applyFill="1" applyBorder="1" applyProtection="1">
      <protection locked="0"/>
    </xf>
    <xf numFmtId="0" fontId="0" fillId="9" borderId="37" xfId="0" applyFill="1" applyBorder="1" applyProtection="1">
      <protection locked="0"/>
    </xf>
    <xf numFmtId="0" fontId="25" fillId="9" borderId="0" xfId="0" applyFont="1" applyFill="1" applyProtection="1">
      <protection locked="0"/>
    </xf>
    <xf numFmtId="0" fontId="0" fillId="9" borderId="0" xfId="0" applyFill="1" applyProtection="1">
      <protection locked="0"/>
    </xf>
    <xf numFmtId="0" fontId="0" fillId="0" borderId="0" xfId="0" applyProtection="1">
      <protection locked="0"/>
    </xf>
    <xf numFmtId="164" fontId="12" fillId="9" borderId="0" xfId="1" applyNumberFormat="1" applyFont="1" applyFill="1" applyAlignment="1" applyProtection="1">
      <alignment horizontal="left"/>
      <protection locked="0"/>
    </xf>
    <xf numFmtId="164" fontId="12" fillId="9" borderId="0" xfId="1" applyNumberFormat="1" applyFont="1" applyFill="1" applyAlignment="1" applyProtection="1">
      <protection locked="0"/>
    </xf>
    <xf numFmtId="0" fontId="3" fillId="9" borderId="12" xfId="0" applyFont="1" applyFill="1" applyBorder="1" applyProtection="1">
      <protection locked="0"/>
    </xf>
    <xf numFmtId="164" fontId="3" fillId="9" borderId="13" xfId="1" applyNumberFormat="1" applyFont="1" applyFill="1" applyBorder="1" applyProtection="1">
      <protection locked="0"/>
    </xf>
    <xf numFmtId="0" fontId="3" fillId="9" borderId="14" xfId="0" applyFont="1" applyFill="1" applyBorder="1" applyProtection="1">
      <protection locked="0"/>
    </xf>
    <xf numFmtId="0" fontId="3" fillId="9" borderId="17" xfId="0" applyFont="1" applyFill="1" applyBorder="1" applyProtection="1">
      <protection locked="0"/>
    </xf>
    <xf numFmtId="0" fontId="3" fillId="2" borderId="7" xfId="0" applyFont="1" applyFill="1" applyBorder="1" applyProtection="1">
      <protection locked="0"/>
    </xf>
    <xf numFmtId="0" fontId="3" fillId="2" borderId="8" xfId="0" applyFont="1" applyFill="1" applyBorder="1" applyProtection="1">
      <protection locked="0"/>
    </xf>
    <xf numFmtId="0" fontId="3" fillId="2" borderId="9" xfId="0" applyFont="1" applyFill="1" applyBorder="1" applyProtection="1">
      <protection locked="0"/>
    </xf>
    <xf numFmtId="0" fontId="3" fillId="9" borderId="27" xfId="0" applyFont="1" applyFill="1" applyBorder="1" applyProtection="1">
      <protection locked="0"/>
    </xf>
    <xf numFmtId="164" fontId="3" fillId="9" borderId="28" xfId="1" applyNumberFormat="1" applyFont="1" applyFill="1" applyBorder="1" applyProtection="1">
      <protection locked="0"/>
    </xf>
    <xf numFmtId="0" fontId="3" fillId="9" borderId="30" xfId="0" applyFont="1" applyFill="1" applyBorder="1" applyProtection="1">
      <protection locked="0"/>
    </xf>
    <xf numFmtId="164" fontId="3" fillId="9" borderId="31" xfId="1" applyNumberFormat="1" applyFont="1" applyFill="1" applyBorder="1" applyProtection="1">
      <protection locked="0"/>
    </xf>
    <xf numFmtId="0" fontId="3" fillId="0" borderId="0" xfId="0" applyFont="1" applyProtection="1">
      <protection locked="0"/>
    </xf>
    <xf numFmtId="0" fontId="3" fillId="0" borderId="11" xfId="0" applyFont="1" applyBorder="1" applyProtection="1">
      <protection locked="0"/>
    </xf>
    <xf numFmtId="0" fontId="15" fillId="0" borderId="11" xfId="0" applyFont="1" applyBorder="1" applyProtection="1">
      <protection locked="0"/>
    </xf>
    <xf numFmtId="0" fontId="3" fillId="0" borderId="14" xfId="0" applyFont="1" applyBorder="1" applyProtection="1">
      <protection locked="0"/>
    </xf>
    <xf numFmtId="0" fontId="3" fillId="9" borderId="15" xfId="0" applyFont="1" applyFill="1" applyBorder="1" applyProtection="1">
      <protection locked="0"/>
    </xf>
    <xf numFmtId="164" fontId="3" fillId="0" borderId="0" xfId="1" applyNumberFormat="1" applyFont="1" applyProtection="1">
      <protection locked="0"/>
    </xf>
    <xf numFmtId="164" fontId="3" fillId="0" borderId="16" xfId="1" applyNumberFormat="1" applyFont="1" applyBorder="1" applyProtection="1">
      <protection locked="0"/>
    </xf>
    <xf numFmtId="164" fontId="3" fillId="9" borderId="11" xfId="1" applyNumberFormat="1" applyFont="1" applyFill="1" applyBorder="1" applyProtection="1">
      <protection locked="0"/>
    </xf>
    <xf numFmtId="0" fontId="3" fillId="9" borderId="20" xfId="0" applyFont="1" applyFill="1" applyBorder="1" applyProtection="1">
      <protection locked="0"/>
    </xf>
    <xf numFmtId="0" fontId="3" fillId="3" borderId="15" xfId="0" applyFont="1" applyFill="1" applyBorder="1" applyProtection="1">
      <protection locked="0"/>
    </xf>
    <xf numFmtId="164" fontId="3" fillId="0" borderId="21" xfId="1" applyNumberFormat="1" applyFont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15" fillId="2" borderId="1" xfId="0" applyFont="1" applyFill="1" applyBorder="1" applyProtection="1">
      <protection locked="0"/>
    </xf>
    <xf numFmtId="0" fontId="3" fillId="2" borderId="10" xfId="0" applyFont="1" applyFill="1" applyBorder="1" applyProtection="1">
      <protection locked="0"/>
    </xf>
    <xf numFmtId="164" fontId="3" fillId="2" borderId="1" xfId="1" applyNumberFormat="1" applyFont="1" applyFill="1" applyBorder="1" applyProtection="1">
      <protection locked="0"/>
    </xf>
    <xf numFmtId="164" fontId="3" fillId="2" borderId="5" xfId="1" applyNumberFormat="1" applyFont="1" applyFill="1" applyBorder="1" applyProtection="1">
      <protection locked="0"/>
    </xf>
    <xf numFmtId="164" fontId="3" fillId="2" borderId="2" xfId="1" applyNumberFormat="1" applyFont="1" applyFill="1" applyBorder="1" applyProtection="1">
      <protection locked="0"/>
    </xf>
    <xf numFmtId="164" fontId="3" fillId="2" borderId="10" xfId="1" applyNumberFormat="1" applyFont="1" applyFill="1" applyBorder="1" applyProtection="1">
      <protection locked="0"/>
    </xf>
    <xf numFmtId="164" fontId="3" fillId="0" borderId="24" xfId="1" applyNumberFormat="1" applyFont="1" applyBorder="1" applyProtection="1">
      <protection locked="0"/>
    </xf>
    <xf numFmtId="164" fontId="3" fillId="4" borderId="29" xfId="1" applyNumberFormat="1" applyFont="1" applyFill="1" applyBorder="1" applyProtection="1">
      <protection locked="0"/>
    </xf>
    <xf numFmtId="164" fontId="3" fillId="4" borderId="16" xfId="1" applyNumberFormat="1" applyFont="1" applyFill="1" applyBorder="1" applyProtection="1">
      <protection locked="0"/>
    </xf>
    <xf numFmtId="0" fontId="3" fillId="0" borderId="25" xfId="0" applyFont="1" applyBorder="1" applyProtection="1">
      <protection locked="0"/>
    </xf>
    <xf numFmtId="0" fontId="3" fillId="9" borderId="21" xfId="0" applyFont="1" applyFill="1" applyBorder="1" applyProtection="1">
      <protection locked="0"/>
    </xf>
    <xf numFmtId="0" fontId="3" fillId="3" borderId="16" xfId="0" applyFont="1" applyFill="1" applyBorder="1" applyProtection="1">
      <protection locked="0"/>
    </xf>
    <xf numFmtId="164" fontId="3" fillId="0" borderId="11" xfId="1" applyNumberFormat="1" applyFont="1" applyBorder="1" applyProtection="1">
      <protection locked="0"/>
    </xf>
    <xf numFmtId="0" fontId="3" fillId="12" borderId="0" xfId="0" applyFont="1" applyFill="1" applyProtection="1">
      <protection locked="0"/>
    </xf>
    <xf numFmtId="0" fontId="3" fillId="3" borderId="32" xfId="0" applyFont="1" applyFill="1" applyBorder="1" applyProtection="1">
      <protection locked="0"/>
    </xf>
    <xf numFmtId="164" fontId="3" fillId="0" borderId="25" xfId="1" applyNumberFormat="1" applyFont="1" applyBorder="1" applyProtection="1">
      <protection locked="0"/>
    </xf>
    <xf numFmtId="164" fontId="3" fillId="0" borderId="3" xfId="1" applyNumberFormat="1" applyFont="1" applyBorder="1" applyProtection="1">
      <protection locked="0"/>
    </xf>
    <xf numFmtId="164" fontId="3" fillId="9" borderId="25" xfId="1" applyNumberFormat="1" applyFont="1" applyFill="1" applyBorder="1" applyProtection="1">
      <protection locked="0"/>
    </xf>
    <xf numFmtId="164" fontId="3" fillId="4" borderId="26" xfId="1" applyNumberFormat="1" applyFont="1" applyFill="1" applyBorder="1" applyProtection="1">
      <protection locked="0"/>
    </xf>
    <xf numFmtId="164" fontId="3" fillId="4" borderId="21" xfId="1" applyNumberFormat="1" applyFont="1" applyFill="1" applyBorder="1" applyProtection="1">
      <protection locked="0"/>
    </xf>
    <xf numFmtId="0" fontId="3" fillId="0" borderId="1" xfId="0" applyFont="1" applyBorder="1" applyProtection="1">
      <protection locked="0"/>
    </xf>
    <xf numFmtId="0" fontId="3" fillId="0" borderId="5" xfId="0" applyFont="1" applyBorder="1" applyProtection="1">
      <protection locked="0"/>
    </xf>
    <xf numFmtId="0" fontId="3" fillId="0" borderId="2" xfId="0" applyFont="1" applyBorder="1" applyProtection="1">
      <protection locked="0"/>
    </xf>
    <xf numFmtId="164" fontId="5" fillId="0" borderId="3" xfId="1" applyNumberFormat="1" applyFont="1" applyBorder="1" applyProtection="1">
      <protection locked="0"/>
    </xf>
    <xf numFmtId="164" fontId="6" fillId="0" borderId="3" xfId="1" applyNumberFormat="1" applyFont="1" applyBorder="1" applyProtection="1">
      <protection locked="0"/>
    </xf>
    <xf numFmtId="164" fontId="7" fillId="0" borderId="21" xfId="1" applyNumberFormat="1" applyFont="1" applyBorder="1" applyProtection="1">
      <protection locked="0"/>
    </xf>
    <xf numFmtId="0" fontId="3" fillId="2" borderId="5" xfId="0" applyFont="1" applyFill="1" applyBorder="1" applyProtection="1">
      <protection locked="0"/>
    </xf>
    <xf numFmtId="164" fontId="3" fillId="2" borderId="5" xfId="1" applyNumberFormat="1" applyFont="1" applyFill="1" applyBorder="1" applyAlignment="1" applyProtection="1">
      <alignment horizontal="left"/>
      <protection locked="0"/>
    </xf>
    <xf numFmtId="1" fontId="3" fillId="2" borderId="5" xfId="0" applyNumberFormat="1" applyFont="1" applyFill="1" applyBorder="1" applyAlignment="1" applyProtection="1">
      <alignment horizontal="left"/>
      <protection locked="0"/>
    </xf>
    <xf numFmtId="1" fontId="5" fillId="2" borderId="5" xfId="0" applyNumberFormat="1" applyFont="1" applyFill="1" applyBorder="1" applyProtection="1">
      <protection locked="0"/>
    </xf>
    <xf numFmtId="1" fontId="7" fillId="2" borderId="2" xfId="0" applyNumberFormat="1" applyFont="1" applyFill="1" applyBorder="1" applyProtection="1">
      <protection locked="0"/>
    </xf>
    <xf numFmtId="1" fontId="7" fillId="2" borderId="5" xfId="0" applyNumberFormat="1" applyFont="1" applyFill="1" applyBorder="1" applyProtection="1">
      <protection locked="0"/>
    </xf>
    <xf numFmtId="0" fontId="3" fillId="2" borderId="2" xfId="0" applyFont="1" applyFill="1" applyBorder="1" applyProtection="1">
      <protection locked="0"/>
    </xf>
    <xf numFmtId="0" fontId="3" fillId="3" borderId="6" xfId="0" applyFont="1" applyFill="1" applyBorder="1" applyProtection="1">
      <protection locked="0"/>
    </xf>
    <xf numFmtId="0" fontId="3" fillId="3" borderId="22" xfId="0" applyFont="1" applyFill="1" applyBorder="1" applyProtection="1">
      <protection locked="0"/>
    </xf>
    <xf numFmtId="0" fontId="3" fillId="3" borderId="23" xfId="0" applyFont="1" applyFill="1" applyBorder="1" applyProtection="1">
      <protection locked="0"/>
    </xf>
    <xf numFmtId="164" fontId="3" fillId="3" borderId="0" xfId="1" applyNumberFormat="1" applyFont="1" applyFill="1" applyProtection="1">
      <protection locked="0"/>
    </xf>
    <xf numFmtId="0" fontId="3" fillId="3" borderId="0" xfId="0" applyFont="1" applyFill="1" applyProtection="1">
      <protection locked="0"/>
    </xf>
    <xf numFmtId="164" fontId="3" fillId="9" borderId="0" xfId="1" applyNumberFormat="1" applyFont="1" applyFill="1" applyProtection="1">
      <protection locked="0"/>
    </xf>
    <xf numFmtId="0" fontId="3" fillId="3" borderId="11" xfId="0" applyFont="1" applyFill="1" applyBorder="1" applyProtection="1">
      <protection locked="0"/>
    </xf>
    <xf numFmtId="0" fontId="3" fillId="3" borderId="33" xfId="0" applyFont="1" applyFill="1" applyBorder="1" applyProtection="1">
      <protection locked="0"/>
    </xf>
    <xf numFmtId="0" fontId="3" fillId="3" borderId="25" xfId="0" applyFont="1" applyFill="1" applyBorder="1" applyProtection="1">
      <protection locked="0"/>
    </xf>
    <xf numFmtId="0" fontId="3" fillId="3" borderId="3" xfId="0" applyFont="1" applyFill="1" applyBorder="1" applyProtection="1">
      <protection locked="0"/>
    </xf>
    <xf numFmtId="0" fontId="3" fillId="3" borderId="4" xfId="0" applyFont="1" applyFill="1" applyBorder="1" applyProtection="1">
      <protection locked="0"/>
    </xf>
    <xf numFmtId="164" fontId="3" fillId="3" borderId="3" xfId="1" applyNumberFormat="1" applyFont="1" applyFill="1" applyBorder="1" applyProtection="1">
      <protection locked="0"/>
    </xf>
    <xf numFmtId="0" fontId="3" fillId="3" borderId="5" xfId="0" applyFont="1" applyFill="1" applyBorder="1" applyProtection="1">
      <protection locked="0"/>
    </xf>
    <xf numFmtId="164" fontId="5" fillId="0" borderId="1" xfId="1" applyNumberFormat="1" applyFont="1" applyBorder="1" applyProtection="1">
      <protection locked="0"/>
    </xf>
    <xf numFmtId="164" fontId="3" fillId="3" borderId="5" xfId="1" applyNumberFormat="1" applyFont="1" applyFill="1" applyBorder="1" applyProtection="1">
      <protection locked="0"/>
    </xf>
    <xf numFmtId="1" fontId="3" fillId="3" borderId="5" xfId="0" applyNumberFormat="1" applyFont="1" applyFill="1" applyBorder="1" applyProtection="1">
      <protection locked="0"/>
    </xf>
    <xf numFmtId="0" fontId="3" fillId="3" borderId="2" xfId="0" applyFont="1" applyFill="1" applyBorder="1" applyProtection="1">
      <protection locked="0"/>
    </xf>
    <xf numFmtId="0" fontId="11" fillId="0" borderId="0" xfId="0" applyFont="1" applyProtection="1">
      <protection locked="0"/>
    </xf>
    <xf numFmtId="0" fontId="12" fillId="0" borderId="0" xfId="0" applyFont="1" applyProtection="1">
      <protection locked="0"/>
    </xf>
    <xf numFmtId="0" fontId="24" fillId="0" borderId="0" xfId="0" applyFont="1" applyProtection="1">
      <protection locked="0"/>
    </xf>
    <xf numFmtId="0" fontId="16" fillId="0" borderId="0" xfId="0" applyFont="1" applyProtection="1">
      <protection locked="0"/>
    </xf>
    <xf numFmtId="0" fontId="9" fillId="8" borderId="7" xfId="0" applyFont="1" applyFill="1" applyBorder="1" applyProtection="1">
      <protection locked="0"/>
    </xf>
    <xf numFmtId="0" fontId="23" fillId="0" borderId="0" xfId="0" applyFont="1" applyProtection="1">
      <protection locked="0"/>
    </xf>
    <xf numFmtId="0" fontId="0" fillId="0" borderId="43" xfId="0" applyBorder="1" applyProtection="1">
      <protection locked="0"/>
    </xf>
    <xf numFmtId="0" fontId="0" fillId="0" borderId="22" xfId="0" applyBorder="1" applyProtection="1">
      <protection locked="0"/>
    </xf>
    <xf numFmtId="0" fontId="9" fillId="0" borderId="22" xfId="0" applyFont="1" applyBorder="1" applyProtection="1">
      <protection locked="0"/>
    </xf>
    <xf numFmtId="0" fontId="14" fillId="0" borderId="36" xfId="0" applyFont="1" applyBorder="1" applyProtection="1">
      <protection locked="0"/>
    </xf>
    <xf numFmtId="0" fontId="14" fillId="0" borderId="44" xfId="0" applyFont="1" applyBorder="1" applyProtection="1">
      <protection locked="0"/>
    </xf>
    <xf numFmtId="0" fontId="14" fillId="0" borderId="24" xfId="0" applyFont="1" applyBorder="1" applyProtection="1">
      <protection locked="0"/>
    </xf>
    <xf numFmtId="0" fontId="8" fillId="0" borderId="20" xfId="0" applyFont="1" applyBorder="1" applyProtection="1">
      <protection locked="0"/>
    </xf>
    <xf numFmtId="0" fontId="8" fillId="0" borderId="34" xfId="0" applyFont="1" applyBorder="1" applyProtection="1">
      <protection locked="0"/>
    </xf>
    <xf numFmtId="0" fontId="8" fillId="0" borderId="18" xfId="0" applyFont="1" applyBorder="1" applyProtection="1">
      <protection locked="0"/>
    </xf>
    <xf numFmtId="0" fontId="0" fillId="0" borderId="34" xfId="0" applyBorder="1" applyAlignment="1" applyProtection="1">
      <alignment horizontal="left"/>
      <protection locked="0"/>
    </xf>
    <xf numFmtId="164" fontId="0" fillId="0" borderId="20" xfId="0" applyNumberFormat="1" applyBorder="1" applyProtection="1">
      <protection locked="0"/>
    </xf>
    <xf numFmtId="164" fontId="3" fillId="0" borderId="34" xfId="1" applyNumberFormat="1" applyFont="1" applyBorder="1" applyProtection="1">
      <protection locked="0"/>
    </xf>
    <xf numFmtId="164" fontId="3" fillId="0" borderId="18" xfId="1" applyNumberFormat="1" applyFont="1" applyBorder="1" applyProtection="1">
      <protection locked="0"/>
    </xf>
    <xf numFmtId="164" fontId="3" fillId="0" borderId="20" xfId="1" applyNumberFormat="1" applyFont="1" applyBorder="1" applyProtection="1">
      <protection locked="0"/>
    </xf>
    <xf numFmtId="166" fontId="3" fillId="10" borderId="18" xfId="0" applyNumberFormat="1" applyFont="1" applyFill="1" applyBorder="1" applyProtection="1">
      <protection locked="0"/>
    </xf>
    <xf numFmtId="164" fontId="3" fillId="0" borderId="34" xfId="1" applyNumberFormat="1" applyFont="1" applyFill="1" applyBorder="1" applyProtection="1">
      <protection locked="0"/>
    </xf>
    <xf numFmtId="164" fontId="3" fillId="0" borderId="18" xfId="1" applyNumberFormat="1" applyFont="1" applyFill="1" applyBorder="1" applyProtection="1">
      <protection locked="0"/>
    </xf>
    <xf numFmtId="164" fontId="0" fillId="0" borderId="41" xfId="0" applyNumberFormat="1" applyBorder="1" applyProtection="1">
      <protection locked="0"/>
    </xf>
    <xf numFmtId="166" fontId="3" fillId="0" borderId="40" xfId="0" applyNumberFormat="1" applyFont="1" applyBorder="1" applyProtection="1">
      <protection locked="0"/>
    </xf>
    <xf numFmtId="166" fontId="3" fillId="0" borderId="38" xfId="0" applyNumberFormat="1" applyFont="1" applyBorder="1" applyProtection="1">
      <protection locked="0"/>
    </xf>
    <xf numFmtId="166" fontId="3" fillId="0" borderId="41" xfId="0" applyNumberFormat="1" applyFont="1" applyBorder="1" applyProtection="1">
      <protection locked="0"/>
    </xf>
    <xf numFmtId="164" fontId="0" fillId="0" borderId="10" xfId="0" applyNumberFormat="1" applyBorder="1" applyProtection="1">
      <protection locked="0"/>
    </xf>
    <xf numFmtId="164" fontId="3" fillId="0" borderId="42" xfId="0" applyNumberFormat="1" applyFont="1" applyBorder="1" applyProtection="1">
      <protection locked="0"/>
    </xf>
    <xf numFmtId="164" fontId="3" fillId="0" borderId="8" xfId="0" applyNumberFormat="1" applyFont="1" applyBorder="1" applyProtection="1">
      <protection locked="0"/>
    </xf>
    <xf numFmtId="164" fontId="3" fillId="0" borderId="10" xfId="0" applyNumberFormat="1" applyFont="1" applyBorder="1" applyProtection="1">
      <protection locked="0"/>
    </xf>
    <xf numFmtId="164" fontId="3" fillId="9" borderId="34" xfId="1" applyNumberFormat="1" applyFont="1" applyFill="1" applyBorder="1" applyProtection="1">
      <protection locked="0"/>
    </xf>
    <xf numFmtId="164" fontId="3" fillId="9" borderId="18" xfId="1" applyNumberFormat="1" applyFont="1" applyFill="1" applyBorder="1" applyProtection="1">
      <protection locked="0"/>
    </xf>
    <xf numFmtId="0" fontId="14" fillId="0" borderId="45" xfId="0" applyFont="1" applyBorder="1" applyAlignment="1" applyProtection="1">
      <alignment horizontal="left"/>
      <protection locked="0"/>
    </xf>
    <xf numFmtId="165" fontId="0" fillId="0" borderId="16" xfId="3" applyNumberFormat="1" applyFont="1" applyBorder="1" applyProtection="1">
      <protection locked="0"/>
    </xf>
    <xf numFmtId="165" fontId="3" fillId="0" borderId="50" xfId="3" applyNumberFormat="1" applyFont="1" applyBorder="1" applyProtection="1">
      <protection locked="0"/>
    </xf>
    <xf numFmtId="0" fontId="18" fillId="0" borderId="0" xfId="0" applyFont="1" applyProtection="1">
      <protection locked="0"/>
    </xf>
    <xf numFmtId="164" fontId="0" fillId="0" borderId="15" xfId="0" applyNumberFormat="1" applyBorder="1" applyProtection="1">
      <protection locked="0"/>
    </xf>
    <xf numFmtId="0" fontId="3" fillId="0" borderId="48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5" xfId="0" applyFont="1" applyBorder="1" applyProtection="1">
      <protection locked="0"/>
    </xf>
    <xf numFmtId="0" fontId="3" fillId="0" borderId="41" xfId="0" applyFont="1" applyBorder="1" applyProtection="1">
      <protection locked="0"/>
    </xf>
    <xf numFmtId="164" fontId="3" fillId="0" borderId="48" xfId="0" applyNumberFormat="1" applyFont="1" applyBorder="1" applyProtection="1">
      <protection locked="0"/>
    </xf>
    <xf numFmtId="164" fontId="3" fillId="0" borderId="13" xfId="0" applyNumberFormat="1" applyFont="1" applyBorder="1" applyProtection="1">
      <protection locked="0"/>
    </xf>
    <xf numFmtId="164" fontId="3" fillId="0" borderId="40" xfId="0" applyNumberFormat="1" applyFont="1" applyBorder="1" applyProtection="1">
      <protection locked="0"/>
    </xf>
    <xf numFmtId="164" fontId="3" fillId="0" borderId="38" xfId="0" applyNumberFormat="1" applyFont="1" applyBorder="1" applyProtection="1">
      <protection locked="0"/>
    </xf>
    <xf numFmtId="164" fontId="3" fillId="0" borderId="41" xfId="0" applyNumberFormat="1" applyFont="1" applyBorder="1" applyProtection="1">
      <protection locked="0"/>
    </xf>
    <xf numFmtId="164" fontId="0" fillId="0" borderId="47" xfId="0" applyNumberFormat="1" applyBorder="1" applyProtection="1">
      <protection locked="0"/>
    </xf>
    <xf numFmtId="164" fontId="3" fillId="0" borderId="49" xfId="0" applyNumberFormat="1" applyFont="1" applyBorder="1" applyProtection="1">
      <protection locked="0"/>
    </xf>
    <xf numFmtId="164" fontId="3" fillId="0" borderId="46" xfId="0" applyNumberFormat="1" applyFont="1" applyBorder="1" applyProtection="1">
      <protection locked="0"/>
    </xf>
    <xf numFmtId="164" fontId="3" fillId="0" borderId="47" xfId="0" applyNumberFormat="1" applyFont="1" applyBorder="1" applyProtection="1">
      <protection locked="0"/>
    </xf>
    <xf numFmtId="0" fontId="3" fillId="0" borderId="0" xfId="2" applyFont="1" applyProtection="1">
      <protection locked="0"/>
    </xf>
    <xf numFmtId="0" fontId="20" fillId="0" borderId="0" xfId="2" applyFont="1" applyProtection="1">
      <protection locked="0"/>
    </xf>
    <xf numFmtId="165" fontId="22" fillId="0" borderId="0" xfId="3" applyNumberFormat="1" applyFont="1" applyProtection="1">
      <protection locked="0"/>
    </xf>
    <xf numFmtId="165" fontId="3" fillId="0" borderId="0" xfId="3" applyNumberFormat="1" applyFont="1" applyProtection="1">
      <protection locked="0"/>
    </xf>
    <xf numFmtId="165" fontId="3" fillId="0" borderId="40" xfId="3" applyNumberFormat="1" applyFont="1" applyBorder="1" applyProtection="1">
      <protection locked="0"/>
    </xf>
    <xf numFmtId="165" fontId="3" fillId="0" borderId="38" xfId="3" applyNumberFormat="1" applyFont="1" applyBorder="1" applyProtection="1">
      <protection locked="0"/>
    </xf>
    <xf numFmtId="165" fontId="3" fillId="0" borderId="41" xfId="3" applyNumberFormat="1" applyFont="1" applyBorder="1" applyProtection="1">
      <protection locked="0"/>
    </xf>
    <xf numFmtId="164" fontId="3" fillId="0" borderId="0" xfId="1" applyNumberFormat="1" applyFont="1" applyBorder="1" applyProtection="1">
      <protection locked="0"/>
    </xf>
    <xf numFmtId="0" fontId="3" fillId="0" borderId="18" xfId="0" applyFont="1" applyBorder="1" applyProtection="1">
      <protection locked="0"/>
    </xf>
    <xf numFmtId="0" fontId="3" fillId="3" borderId="14" xfId="0" applyFont="1" applyFill="1" applyBorder="1" applyProtection="1">
      <protection locked="0"/>
    </xf>
    <xf numFmtId="164" fontId="3" fillId="0" borderId="50" xfId="1" applyNumberFormat="1" applyFont="1" applyBorder="1" applyProtection="1">
      <protection locked="0"/>
    </xf>
    <xf numFmtId="0" fontId="0" fillId="0" borderId="0" xfId="0" applyAlignment="1">
      <alignment horizontal="left"/>
    </xf>
    <xf numFmtId="0" fontId="3" fillId="14" borderId="6" xfId="0" applyFont="1" applyFill="1" applyBorder="1" applyProtection="1">
      <protection locked="0"/>
    </xf>
    <xf numFmtId="0" fontId="1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9" fillId="0" borderId="0" xfId="0" applyFont="1" applyAlignment="1">
      <alignment horizontal="left" wrapText="1"/>
    </xf>
    <xf numFmtId="0" fontId="26" fillId="0" borderId="0" xfId="4" applyAlignment="1">
      <alignment horizontal="left" wrapText="1"/>
    </xf>
    <xf numFmtId="0" fontId="0" fillId="13" borderId="0" xfId="0" applyFill="1" applyAlignment="1">
      <alignment horizontal="left" wrapText="1"/>
    </xf>
    <xf numFmtId="0" fontId="0" fillId="10" borderId="0" xfId="0" applyFill="1" applyAlignment="1">
      <alignment horizontal="left" wrapText="1"/>
    </xf>
    <xf numFmtId="0" fontId="0" fillId="15" borderId="0" xfId="0" applyFill="1" applyAlignment="1">
      <alignment horizontal="left" wrapText="1"/>
    </xf>
    <xf numFmtId="0" fontId="27" fillId="0" borderId="0" xfId="0" applyFont="1" applyProtection="1">
      <protection locked="0"/>
    </xf>
    <xf numFmtId="0" fontId="17" fillId="0" borderId="0" xfId="0" applyFont="1" applyProtection="1">
      <protection locked="0"/>
    </xf>
    <xf numFmtId="0" fontId="14" fillId="2" borderId="6" xfId="0" applyFont="1" applyFill="1" applyBorder="1" applyProtection="1">
      <protection locked="0"/>
    </xf>
    <xf numFmtId="0" fontId="3" fillId="0" borderId="7" xfId="0" applyFont="1" applyBorder="1" applyProtection="1">
      <protection locked="0"/>
    </xf>
    <xf numFmtId="0" fontId="3" fillId="0" borderId="8" xfId="0" applyFont="1" applyBorder="1" applyAlignment="1" applyProtection="1">
      <alignment wrapText="1"/>
      <protection locked="0"/>
    </xf>
    <xf numFmtId="0" fontId="3" fillId="0" borderId="9" xfId="0" applyFont="1" applyBorder="1" applyProtection="1">
      <protection locked="0"/>
    </xf>
    <xf numFmtId="0" fontId="3" fillId="0" borderId="10" xfId="0" applyFont="1" applyBorder="1" applyProtection="1">
      <protection locked="0"/>
    </xf>
    <xf numFmtId="0" fontId="3" fillId="0" borderId="7" xfId="0" applyFont="1" applyBorder="1" applyAlignment="1" applyProtection="1">
      <alignment wrapText="1"/>
      <protection locked="0"/>
    </xf>
    <xf numFmtId="0" fontId="3" fillId="0" borderId="9" xfId="0" applyFont="1" applyBorder="1" applyAlignment="1" applyProtection="1">
      <alignment wrapText="1"/>
      <protection locked="0"/>
    </xf>
    <xf numFmtId="0" fontId="3" fillId="0" borderId="10" xfId="0" applyFont="1" applyBorder="1" applyAlignment="1" applyProtection="1">
      <alignment horizontal="center" wrapText="1"/>
      <protection locked="0"/>
    </xf>
    <xf numFmtId="0" fontId="9" fillId="0" borderId="0" xfId="0" applyFont="1" applyProtection="1">
      <protection locked="0"/>
    </xf>
    <xf numFmtId="0" fontId="9" fillId="0" borderId="0" xfId="0" quotePrefix="1" applyFont="1" applyAlignment="1" applyProtection="1">
      <alignment horizontal="right"/>
      <protection locked="0"/>
    </xf>
    <xf numFmtId="0" fontId="3" fillId="0" borderId="1" xfId="0" applyFont="1" applyBorder="1"/>
    <xf numFmtId="2" fontId="3" fillId="0" borderId="2" xfId="0" applyNumberFormat="1" applyFont="1" applyBorder="1" applyAlignment="1">
      <alignment horizontal="left"/>
    </xf>
    <xf numFmtId="0" fontId="3" fillId="0" borderId="1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0" fillId="0" borderId="0" xfId="0" applyAlignment="1">
      <alignment wrapText="1"/>
    </xf>
    <xf numFmtId="0" fontId="9" fillId="0" borderId="45" xfId="0" applyFont="1" applyBorder="1" applyAlignment="1" applyProtection="1">
      <alignment horizontal="left"/>
      <protection locked="0"/>
    </xf>
    <xf numFmtId="0" fontId="9" fillId="0" borderId="34" xfId="0" applyFont="1" applyBorder="1" applyAlignment="1" applyProtection="1">
      <alignment horizontal="left"/>
      <protection locked="0"/>
    </xf>
    <xf numFmtId="0" fontId="21" fillId="0" borderId="19" xfId="2" applyFont="1" applyBorder="1" applyAlignment="1" applyProtection="1">
      <alignment horizontal="left"/>
      <protection locked="0"/>
    </xf>
    <xf numFmtId="0" fontId="21" fillId="0" borderId="34" xfId="2" applyFont="1" applyBorder="1" applyAlignment="1" applyProtection="1">
      <alignment horizontal="left"/>
      <protection locked="0"/>
    </xf>
    <xf numFmtId="0" fontId="9" fillId="8" borderId="8" xfId="0" applyFont="1" applyFill="1" applyBorder="1" applyAlignment="1" applyProtection="1">
      <alignment horizontal="center"/>
      <protection locked="0"/>
    </xf>
    <xf numFmtId="0" fontId="9" fillId="8" borderId="10" xfId="0" applyFont="1" applyFill="1" applyBorder="1" applyAlignment="1" applyProtection="1">
      <alignment horizontal="center"/>
      <protection locked="0"/>
    </xf>
    <xf numFmtId="0" fontId="14" fillId="0" borderId="1" xfId="0" applyFont="1" applyBorder="1" applyAlignment="1" applyProtection="1">
      <alignment horizontal="center"/>
      <protection locked="0"/>
    </xf>
    <xf numFmtId="0" fontId="14" fillId="0" borderId="5" xfId="0" applyFont="1" applyBorder="1" applyAlignment="1" applyProtection="1">
      <alignment horizontal="center"/>
      <protection locked="0"/>
    </xf>
    <xf numFmtId="0" fontId="14" fillId="0" borderId="2" xfId="0" applyFont="1" applyBorder="1" applyAlignment="1" applyProtection="1">
      <alignment horizontal="center"/>
      <protection locked="0"/>
    </xf>
    <xf numFmtId="0" fontId="22" fillId="0" borderId="3" xfId="0" applyFont="1" applyBorder="1" applyAlignment="1" applyProtection="1">
      <alignment horizontal="center"/>
      <protection locked="0"/>
    </xf>
    <xf numFmtId="0" fontId="22" fillId="0" borderId="4" xfId="0" applyFont="1" applyBorder="1" applyAlignment="1" applyProtection="1">
      <alignment horizontal="center"/>
      <protection locked="0"/>
    </xf>
    <xf numFmtId="0" fontId="0" fillId="0" borderId="45" xfId="0" applyBorder="1" applyAlignment="1" applyProtection="1">
      <alignment horizontal="left"/>
      <protection locked="0"/>
    </xf>
    <xf numFmtId="0" fontId="0" fillId="0" borderId="34" xfId="0" applyBorder="1" applyAlignment="1" applyProtection="1">
      <alignment horizontal="left"/>
      <protection locked="0"/>
    </xf>
    <xf numFmtId="0" fontId="0" fillId="0" borderId="13" xfId="0" applyBorder="1" applyProtection="1">
      <protection locked="0"/>
    </xf>
    <xf numFmtId="0" fontId="0" fillId="0" borderId="15" xfId="0" applyBorder="1" applyProtection="1">
      <protection locked="0"/>
    </xf>
    <xf numFmtId="164" fontId="4" fillId="5" borderId="19" xfId="1" applyNumberFormat="1" applyFont="1" applyFill="1" applyBorder="1" applyAlignment="1" applyProtection="1">
      <alignment horizontal="left"/>
      <protection locked="0"/>
    </xf>
    <xf numFmtId="164" fontId="4" fillId="5" borderId="34" xfId="1" applyNumberFormat="1" applyFont="1" applyFill="1" applyBorder="1" applyAlignment="1" applyProtection="1">
      <alignment horizontal="left"/>
      <protection locked="0"/>
    </xf>
    <xf numFmtId="164" fontId="4" fillId="0" borderId="19" xfId="1" applyNumberFormat="1" applyFont="1" applyFill="1" applyBorder="1" applyAlignment="1" applyProtection="1">
      <alignment horizontal="left"/>
      <protection locked="0"/>
    </xf>
    <xf numFmtId="164" fontId="4" fillId="0" borderId="34" xfId="1" applyNumberFormat="1" applyFont="1" applyFill="1" applyBorder="1" applyAlignment="1" applyProtection="1">
      <alignment horizontal="left"/>
      <protection locked="0"/>
    </xf>
    <xf numFmtId="0" fontId="19" fillId="0" borderId="0" xfId="0" applyFont="1" applyAlignment="1" applyProtection="1">
      <alignment wrapText="1"/>
      <protection locked="0"/>
    </xf>
    <xf numFmtId="0" fontId="9" fillId="11" borderId="45" xfId="0" applyFont="1" applyFill="1" applyBorder="1" applyAlignment="1" applyProtection="1">
      <alignment horizontal="left"/>
      <protection locked="0"/>
    </xf>
    <xf numFmtId="0" fontId="9" fillId="11" borderId="34" xfId="0" applyFont="1" applyFill="1" applyBorder="1" applyAlignment="1" applyProtection="1">
      <alignment horizontal="left"/>
      <protection locked="0"/>
    </xf>
    <xf numFmtId="0" fontId="9" fillId="0" borderId="6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/>
    </xf>
    <xf numFmtId="0" fontId="9" fillId="0" borderId="22" xfId="0" applyFont="1" applyBorder="1" applyAlignment="1">
      <alignment horizontal="left"/>
    </xf>
    <xf numFmtId="0" fontId="9" fillId="0" borderId="23" xfId="0" applyFont="1" applyBorder="1" applyAlignment="1">
      <alignment horizontal="left"/>
    </xf>
  </cellXfs>
  <cellStyles count="5">
    <cellStyle name="Comma" xfId="1" builtinId="3"/>
    <cellStyle name="Hyperlink" xfId="4" builtinId="8"/>
    <cellStyle name="Normal" xfId="0" builtinId="0"/>
    <cellStyle name="Normal 2" xfId="2" xr:uid="{D7CFB58C-FAF7-485E-808B-68D174A9A811}"/>
    <cellStyle name="Percent" xfId="3" builtinId="5"/>
  </cellStyles>
  <dxfs count="2">
    <dxf>
      <font>
        <color rgb="FF9C0006"/>
      </font>
      <fill>
        <patternFill>
          <bgColor rgb="FFFFC7CE"/>
        </patternFill>
      </fill>
    </dxf>
    <dxf>
      <font>
        <strike/>
      </font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kontakt@okavd.ntnu.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D219C-2397-462C-95EC-DC0538BC8E75}">
  <dimension ref="A2:D37"/>
  <sheetViews>
    <sheetView topLeftCell="A21" workbookViewId="0">
      <selection activeCell="D31" sqref="D31"/>
    </sheetView>
  </sheetViews>
  <sheetFormatPr defaultRowHeight="15" x14ac:dyDescent="0.25"/>
  <cols>
    <col min="1" max="1" width="117.28515625" style="186" customWidth="1"/>
    <col min="4" max="4" width="107.42578125" customWidth="1"/>
  </cols>
  <sheetData>
    <row r="2" spans="1:4" ht="18.75" x14ac:dyDescent="0.3">
      <c r="A2" s="188" t="s">
        <v>599</v>
      </c>
      <c r="D2" s="188" t="s">
        <v>593</v>
      </c>
    </row>
    <row r="3" spans="1:4" x14ac:dyDescent="0.25">
      <c r="A3" s="189" t="s">
        <v>601</v>
      </c>
      <c r="D3" s="189"/>
    </row>
    <row r="4" spans="1:4" x14ac:dyDescent="0.25">
      <c r="A4" s="190" t="s">
        <v>600</v>
      </c>
      <c r="D4" s="192" t="s">
        <v>594</v>
      </c>
    </row>
    <row r="5" spans="1:4" ht="30" x14ac:dyDescent="0.25">
      <c r="A5" s="189"/>
      <c r="D5" s="193" t="s">
        <v>595</v>
      </c>
    </row>
    <row r="6" spans="1:4" ht="18.75" x14ac:dyDescent="0.3">
      <c r="A6" s="188" t="s">
        <v>609</v>
      </c>
      <c r="D6" s="194" t="s">
        <v>605</v>
      </c>
    </row>
    <row r="7" spans="1:4" ht="30" x14ac:dyDescent="0.25">
      <c r="A7" s="189" t="s">
        <v>626</v>
      </c>
    </row>
    <row r="8" spans="1:4" ht="18.75" x14ac:dyDescent="0.3">
      <c r="A8" s="189" t="s">
        <v>610</v>
      </c>
      <c r="D8" s="188" t="s">
        <v>596</v>
      </c>
    </row>
    <row r="9" spans="1:4" x14ac:dyDescent="0.25">
      <c r="A9" s="189"/>
      <c r="D9" s="189" t="s">
        <v>613</v>
      </c>
    </row>
    <row r="10" spans="1:4" ht="30" x14ac:dyDescent="0.25">
      <c r="A10" s="189" t="s">
        <v>591</v>
      </c>
      <c r="D10" s="189" t="s">
        <v>614</v>
      </c>
    </row>
    <row r="11" spans="1:4" x14ac:dyDescent="0.25">
      <c r="A11" s="189" t="s">
        <v>592</v>
      </c>
      <c r="D11" s="189"/>
    </row>
    <row r="12" spans="1:4" x14ac:dyDescent="0.25">
      <c r="A12" s="189"/>
      <c r="D12" s="189" t="s">
        <v>606</v>
      </c>
    </row>
    <row r="13" spans="1:4" ht="30.75" x14ac:dyDescent="0.3">
      <c r="A13" s="188" t="s">
        <v>583</v>
      </c>
      <c r="D13" s="189" t="s">
        <v>607</v>
      </c>
    </row>
    <row r="14" spans="1:4" x14ac:dyDescent="0.25">
      <c r="A14" s="189" t="s">
        <v>584</v>
      </c>
      <c r="D14" s="189" t="s">
        <v>608</v>
      </c>
    </row>
    <row r="15" spans="1:4" ht="21" customHeight="1" x14ac:dyDescent="0.25">
      <c r="A15" s="189" t="s">
        <v>585</v>
      </c>
      <c r="D15" s="189"/>
    </row>
    <row r="16" spans="1:4" ht="30" x14ac:dyDescent="0.25">
      <c r="A16" s="189" t="s">
        <v>586</v>
      </c>
      <c r="D16" s="189" t="s">
        <v>611</v>
      </c>
    </row>
    <row r="17" spans="1:4" ht="30" x14ac:dyDescent="0.25">
      <c r="A17" s="189"/>
      <c r="D17" s="189" t="s">
        <v>612</v>
      </c>
    </row>
    <row r="18" spans="1:4" x14ac:dyDescent="0.25">
      <c r="A18" s="189" t="s">
        <v>587</v>
      </c>
      <c r="D18" s="189"/>
    </row>
    <row r="19" spans="1:4" ht="30" x14ac:dyDescent="0.25">
      <c r="A19" s="189" t="s">
        <v>588</v>
      </c>
      <c r="D19" s="189" t="s">
        <v>616</v>
      </c>
    </row>
    <row r="20" spans="1:4" x14ac:dyDescent="0.25">
      <c r="A20" s="189"/>
    </row>
    <row r="21" spans="1:4" ht="30" x14ac:dyDescent="0.25">
      <c r="A21" s="190" t="s">
        <v>589</v>
      </c>
      <c r="D21" s="189" t="s">
        <v>617</v>
      </c>
    </row>
    <row r="22" spans="1:4" ht="30" x14ac:dyDescent="0.25">
      <c r="A22" s="189" t="s">
        <v>590</v>
      </c>
      <c r="D22" s="189" t="s">
        <v>618</v>
      </c>
    </row>
    <row r="23" spans="1:4" x14ac:dyDescent="0.25">
      <c r="A23" s="189"/>
    </row>
    <row r="24" spans="1:4" ht="18.75" x14ac:dyDescent="0.3">
      <c r="A24" s="188" t="s">
        <v>597</v>
      </c>
    </row>
    <row r="25" spans="1:4" ht="30" x14ac:dyDescent="0.25">
      <c r="A25" s="189" t="s">
        <v>598</v>
      </c>
    </row>
    <row r="26" spans="1:4" ht="18.75" x14ac:dyDescent="0.3">
      <c r="A26" s="189" t="s">
        <v>602</v>
      </c>
      <c r="D26" s="188" t="s">
        <v>623</v>
      </c>
    </row>
    <row r="27" spans="1:4" x14ac:dyDescent="0.25">
      <c r="A27" s="191" t="s">
        <v>603</v>
      </c>
      <c r="D27" s="189" t="s">
        <v>624</v>
      </c>
    </row>
    <row r="28" spans="1:4" x14ac:dyDescent="0.25">
      <c r="A28" s="189"/>
      <c r="D28" t="s">
        <v>625</v>
      </c>
    </row>
    <row r="29" spans="1:4" x14ac:dyDescent="0.25">
      <c r="A29" s="189" t="s">
        <v>604</v>
      </c>
      <c r="D29" t="s">
        <v>627</v>
      </c>
    </row>
    <row r="30" spans="1:4" ht="73.5" customHeight="1" x14ac:dyDescent="0.25">
      <c r="A30" s="189"/>
      <c r="D30" s="211" t="s">
        <v>628</v>
      </c>
    </row>
    <row r="31" spans="1:4" ht="30" x14ac:dyDescent="0.25">
      <c r="D31" s="211" t="s">
        <v>629</v>
      </c>
    </row>
    <row r="36" spans="1:1" x14ac:dyDescent="0.25">
      <c r="A36" s="189"/>
    </row>
    <row r="37" spans="1:1" x14ac:dyDescent="0.25">
      <c r="A37" s="189"/>
    </row>
  </sheetData>
  <sheetProtection algorithmName="SHA-512" hashValue="1iZUxNsQ4BRmyCP30Kp5Q6k87WNpSdOzOw54cS/T1q2aXrA+cshattS/B3k4EUashAFQ9THYs5iiYiBee29KBg==" saltValue="2jDtBMRZNhFvltDAgSdIPQ==" spinCount="100000" sheet="1" objects="1" scenarios="1"/>
  <hyperlinks>
    <hyperlink ref="A27" r:id="rId1" xr:uid="{4DAE2C60-D278-4AD0-BB38-D4FDE6F4189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1439B0-BED4-4C81-82CC-FD8D954B64A1}">
  <dimension ref="A1:AG70"/>
  <sheetViews>
    <sheetView tabSelected="1" zoomScale="90" zoomScaleNormal="90" workbookViewId="0">
      <selection activeCell="AF22" sqref="AF22"/>
    </sheetView>
  </sheetViews>
  <sheetFormatPr defaultColWidth="11.42578125" defaultRowHeight="15" x14ac:dyDescent="0.25"/>
  <cols>
    <col min="1" max="1" width="11.42578125" style="48"/>
    <col min="2" max="2" width="46.7109375" style="48" bestFit="1" customWidth="1"/>
    <col min="3" max="3" width="8" style="48" customWidth="1"/>
    <col min="4" max="4" width="17.28515625" style="48" customWidth="1"/>
    <col min="5" max="6" width="12.85546875" style="48" bestFit="1" customWidth="1"/>
    <col min="7" max="7" width="19.5703125" style="48" customWidth="1"/>
    <col min="8" max="8" width="12.85546875" style="48" bestFit="1" customWidth="1"/>
    <col min="9" max="9" width="14.140625" style="48" bestFit="1" customWidth="1"/>
    <col min="10" max="10" width="12.85546875" style="48" bestFit="1" customWidth="1"/>
    <col min="11" max="11" width="22.42578125" style="48" customWidth="1"/>
    <col min="12" max="12" width="12.5703125" style="48" customWidth="1"/>
    <col min="13" max="15" width="12.85546875" style="48" bestFit="1" customWidth="1"/>
    <col min="16" max="16" width="11.5703125" style="48" bestFit="1" customWidth="1"/>
    <col min="17" max="19" width="12.85546875" style="48" bestFit="1" customWidth="1"/>
    <col min="20" max="20" width="11.5703125" style="48" bestFit="1" customWidth="1"/>
    <col min="21" max="23" width="12.85546875" style="48" bestFit="1" customWidth="1"/>
    <col min="24" max="24" width="11.5703125" style="48" bestFit="1" customWidth="1"/>
    <col min="25" max="27" width="12.85546875" style="48" bestFit="1" customWidth="1"/>
    <col min="28" max="28" width="11.5703125" style="48" bestFit="1" customWidth="1"/>
    <col min="29" max="31" width="12.85546875" style="48" bestFit="1" customWidth="1"/>
    <col min="32" max="16384" width="11.42578125" style="48"/>
  </cols>
  <sheetData>
    <row r="1" spans="1:32" ht="22.5" customHeight="1" x14ac:dyDescent="0.35">
      <c r="A1" s="124" t="s">
        <v>521</v>
      </c>
      <c r="D1" s="46"/>
      <c r="E1" s="47"/>
      <c r="F1" s="47"/>
    </row>
    <row r="2" spans="1:32" ht="25.5" customHeight="1" x14ac:dyDescent="0.35">
      <c r="A2" s="124" t="s">
        <v>525</v>
      </c>
      <c r="D2" s="46"/>
    </row>
    <row r="3" spans="1:32" ht="18.75" x14ac:dyDescent="0.3">
      <c r="A3" s="124" t="s">
        <v>495</v>
      </c>
      <c r="B3" s="125"/>
      <c r="D3" s="49"/>
      <c r="E3" s="50"/>
      <c r="F3" s="195" t="s">
        <v>615</v>
      </c>
    </row>
    <row r="5" spans="1:32" ht="16.5" thickBot="1" x14ac:dyDescent="0.3">
      <c r="D5" s="126" t="s">
        <v>517</v>
      </c>
      <c r="F5" s="127"/>
      <c r="G5" s="127">
        <v>2</v>
      </c>
    </row>
    <row r="6" spans="1:32" ht="15.75" thickBot="1" x14ac:dyDescent="0.3">
      <c r="D6" s="128" t="s">
        <v>3</v>
      </c>
      <c r="E6" s="216" t="s">
        <v>463</v>
      </c>
      <c r="F6" s="216"/>
      <c r="G6" s="217"/>
    </row>
    <row r="7" spans="1:32" x14ac:dyDescent="0.25">
      <c r="D7" s="43"/>
      <c r="E7" s="225" t="str">
        <f>IF(D7="","",VLOOKUP($D7,koststeder,G$5,FALSE))</f>
        <v/>
      </c>
      <c r="F7" s="225"/>
      <c r="G7" s="226"/>
    </row>
    <row r="8" spans="1:32" x14ac:dyDescent="0.25">
      <c r="D8" s="44"/>
      <c r="E8" s="225" t="str">
        <f>IF(D8="","",VLOOKUP($D8,koststeder,G$5,FALSE))</f>
        <v/>
      </c>
      <c r="F8" s="225"/>
      <c r="G8" s="226"/>
    </row>
    <row r="9" spans="1:32" ht="15.75" thickBot="1" x14ac:dyDescent="0.3">
      <c r="D9" s="44"/>
      <c r="E9" s="225" t="str">
        <f>IF(D9="","",VLOOKUP($D9,koststeder,G$5,FALSE))</f>
        <v/>
      </c>
      <c r="F9" s="225"/>
      <c r="G9" s="226"/>
      <c r="L9" s="48">
        <f>IF(D2="",2025,D2)</f>
        <v>2025</v>
      </c>
      <c r="P9" s="48">
        <f>L9+1</f>
        <v>2026</v>
      </c>
      <c r="T9" s="48">
        <f>P9+1</f>
        <v>2027</v>
      </c>
      <c r="X9" s="48">
        <f>T9+1</f>
        <v>2028</v>
      </c>
      <c r="AB9" s="48">
        <f>X9+1</f>
        <v>2029</v>
      </c>
    </row>
    <row r="10" spans="1:32" ht="15.75" thickBot="1" x14ac:dyDescent="0.3">
      <c r="A10" s="62"/>
      <c r="B10" s="62"/>
      <c r="C10" s="62"/>
      <c r="D10" s="45"/>
      <c r="E10" s="225" t="str">
        <f>IF(D10="","",VLOOKUP($D10,koststeder,G$5,FALSE))</f>
        <v/>
      </c>
      <c r="F10" s="225"/>
      <c r="G10" s="226"/>
      <c r="H10" s="62"/>
      <c r="I10" s="62"/>
      <c r="J10" s="62"/>
      <c r="K10" s="62"/>
      <c r="L10" s="207" t="s">
        <v>518</v>
      </c>
      <c r="M10" s="208">
        <f>_xlfn.XLOOKUP(L9,Forutsetninger!$G:$G,Forutsetninger!$I:$I,,,)</f>
        <v>1.0429999999999999</v>
      </c>
      <c r="N10" s="209" t="s">
        <v>520</v>
      </c>
      <c r="O10" s="1">
        <f>_xlfn.XLOOKUP(L9,Forutsetninger!$D:$D,Forutsetninger!$E:$E,,,)</f>
        <v>1372000</v>
      </c>
      <c r="P10" s="207" t="s">
        <v>518</v>
      </c>
      <c r="Q10" s="208">
        <f>_xlfn.XLOOKUP(P9,Forutsetninger!$G:$G,Forutsetninger!$I:$I,,,)</f>
        <v>1.0826339999999999</v>
      </c>
      <c r="R10" s="209" t="s">
        <v>520</v>
      </c>
      <c r="S10" s="1">
        <f>_xlfn.XLOOKUP(P9,Forutsetninger!$D:$D,Forutsetninger!$E:$E,,,)</f>
        <v>1431000</v>
      </c>
      <c r="T10" s="207" t="s">
        <v>518</v>
      </c>
      <c r="U10" s="208">
        <f>_xlfn.XLOOKUP(T9,Forutsetninger!$G:$G,Forutsetninger!$I:$I,,,)</f>
        <v>1.1237740919999999</v>
      </c>
      <c r="V10" s="210" t="s">
        <v>520</v>
      </c>
      <c r="W10" s="1">
        <f>_xlfn.XLOOKUP(T9,Forutsetninger!$D:$D,Forutsetninger!$E:$E,,,)</f>
        <v>1484000</v>
      </c>
      <c r="X10" s="207" t="s">
        <v>518</v>
      </c>
      <c r="Y10" s="208">
        <f>_xlfn.XLOOKUP(X9,Forutsetninger!$G:$G,Forutsetninger!$I:$I,,,)</f>
        <v>1.1653537334039998</v>
      </c>
      <c r="Z10" s="210" t="s">
        <v>520</v>
      </c>
      <c r="AA10" s="1">
        <f>_xlfn.XLOOKUP(X9,Forutsetninger!$D:$D,Forutsetninger!$E:$E,,,)</f>
        <v>1536000</v>
      </c>
      <c r="AB10" s="207" t="s">
        <v>518</v>
      </c>
      <c r="AC10" s="208">
        <f>_xlfn.XLOOKUP(AB9,Forutsetninger!$G:$G,Forutsetninger!$I:$I,,,)</f>
        <v>1.2084718215399477</v>
      </c>
      <c r="AD10" s="209" t="s">
        <v>520</v>
      </c>
      <c r="AE10" s="1">
        <f>_xlfn.XLOOKUP(AB9,Forutsetninger!$D:$D,Forutsetninger!$E:$E,,,)</f>
        <v>1590000</v>
      </c>
      <c r="AF10" s="62"/>
    </row>
    <row r="11" spans="1:32" ht="15.75" thickBot="1" x14ac:dyDescent="0.3">
      <c r="A11" s="62"/>
      <c r="B11" s="62"/>
      <c r="C11" s="62"/>
      <c r="H11" s="62"/>
      <c r="I11" s="62"/>
      <c r="J11" s="62"/>
      <c r="K11" s="62"/>
      <c r="L11" s="207" t="s">
        <v>519</v>
      </c>
      <c r="M11" s="208">
        <f>_xlfn.XLOOKUP(L9,Forutsetninger!$K:$K,Forutsetninger!$M:$M,,,)</f>
        <v>1</v>
      </c>
      <c r="N11" s="210"/>
      <c r="O11" s="1"/>
      <c r="P11" s="207" t="s">
        <v>519</v>
      </c>
      <c r="Q11" s="208">
        <f>_xlfn.XLOOKUP(P9,Forutsetninger!$K:$K,Forutsetninger!$M:$M,,,)</f>
        <v>1.0341</v>
      </c>
      <c r="R11" s="210"/>
      <c r="S11" s="11"/>
      <c r="T11" s="207" t="s">
        <v>519</v>
      </c>
      <c r="U11" s="208">
        <f>_xlfn.XLOOKUP(T9,Forutsetninger!$K:$K,Forutsetninger!$M:$M,,,)</f>
        <v>1.0655366399999999</v>
      </c>
      <c r="V11" s="210"/>
      <c r="W11" s="11"/>
      <c r="X11" s="207" t="s">
        <v>519</v>
      </c>
      <c r="Y11" s="208">
        <f>_xlfn.XLOOKUP(X9,Forutsetninger!$K:$K,Forutsetninger!$M:$M,,,)</f>
        <v>1.0975027391999999</v>
      </c>
      <c r="Z11" s="210"/>
      <c r="AA11" s="1"/>
      <c r="AB11" s="207" t="s">
        <v>519</v>
      </c>
      <c r="AC11" s="208">
        <f>_xlfn.XLOOKUP(AB9,Forutsetninger!$K:$K,Forutsetninger!$M:$M,,,)</f>
        <v>1.130427821376</v>
      </c>
      <c r="AD11" s="210"/>
      <c r="AE11" s="1"/>
      <c r="AF11" s="62"/>
    </row>
    <row r="12" spans="1:32" ht="19.5" thickBot="1" x14ac:dyDescent="0.35">
      <c r="A12" s="62"/>
      <c r="B12" s="62"/>
      <c r="C12" s="62"/>
      <c r="E12" s="62"/>
      <c r="F12" s="62"/>
      <c r="G12" s="196">
        <v>2</v>
      </c>
      <c r="H12" s="62"/>
      <c r="I12" s="221" t="s">
        <v>0</v>
      </c>
      <c r="J12" s="221"/>
      <c r="K12" s="222"/>
      <c r="L12" s="218">
        <f>L9</f>
        <v>2025</v>
      </c>
      <c r="M12" s="219"/>
      <c r="N12" s="219"/>
      <c r="O12" s="220"/>
      <c r="P12" s="218">
        <f>P9</f>
        <v>2026</v>
      </c>
      <c r="Q12" s="219"/>
      <c r="R12" s="219"/>
      <c r="S12" s="220"/>
      <c r="T12" s="218">
        <f>T9</f>
        <v>2027</v>
      </c>
      <c r="U12" s="219"/>
      <c r="V12" s="219"/>
      <c r="W12" s="220"/>
      <c r="X12" s="218">
        <f>X9</f>
        <v>2028</v>
      </c>
      <c r="Y12" s="219"/>
      <c r="Z12" s="219"/>
      <c r="AA12" s="220"/>
      <c r="AB12" s="218">
        <f>AB9</f>
        <v>2029</v>
      </c>
      <c r="AC12" s="219"/>
      <c r="AD12" s="219"/>
      <c r="AE12" s="220"/>
      <c r="AF12" s="62"/>
    </row>
    <row r="13" spans="1:32" ht="30.75" thickBot="1" x14ac:dyDescent="0.3">
      <c r="A13" s="62"/>
      <c r="B13" s="197" t="s">
        <v>491</v>
      </c>
      <c r="C13" s="197"/>
      <c r="D13" s="198" t="s">
        <v>1</v>
      </c>
      <c r="E13" s="199" t="s">
        <v>2</v>
      </c>
      <c r="F13" s="200" t="s">
        <v>3</v>
      </c>
      <c r="G13" s="200" t="s">
        <v>463</v>
      </c>
      <c r="H13" s="201" t="s">
        <v>4</v>
      </c>
      <c r="I13" s="202" t="s">
        <v>5</v>
      </c>
      <c r="J13" s="203" t="s">
        <v>6</v>
      </c>
      <c r="K13" s="204" t="s">
        <v>7</v>
      </c>
      <c r="L13" s="202" t="s">
        <v>8</v>
      </c>
      <c r="M13" s="199" t="s">
        <v>5</v>
      </c>
      <c r="N13" s="203" t="s">
        <v>6</v>
      </c>
      <c r="O13" s="204" t="s">
        <v>7</v>
      </c>
      <c r="P13" s="202" t="s">
        <v>8</v>
      </c>
      <c r="Q13" s="199" t="s">
        <v>5</v>
      </c>
      <c r="R13" s="203" t="s">
        <v>6</v>
      </c>
      <c r="S13" s="204" t="s">
        <v>7</v>
      </c>
      <c r="T13" s="202" t="s">
        <v>8</v>
      </c>
      <c r="U13" s="199" t="s">
        <v>5</v>
      </c>
      <c r="V13" s="203" t="s">
        <v>6</v>
      </c>
      <c r="W13" s="204" t="s">
        <v>7</v>
      </c>
      <c r="X13" s="202" t="s">
        <v>8</v>
      </c>
      <c r="Y13" s="199" t="s">
        <v>5</v>
      </c>
      <c r="Z13" s="203" t="s">
        <v>6</v>
      </c>
      <c r="AA13" s="204" t="s">
        <v>7</v>
      </c>
      <c r="AB13" s="202" t="s">
        <v>8</v>
      </c>
      <c r="AC13" s="199" t="s">
        <v>5</v>
      </c>
      <c r="AD13" s="203" t="s">
        <v>6</v>
      </c>
      <c r="AE13" s="204" t="s">
        <v>7</v>
      </c>
      <c r="AF13" s="62"/>
    </row>
    <row r="14" spans="1:32" x14ac:dyDescent="0.25">
      <c r="A14" s="62"/>
      <c r="B14" s="63" t="s">
        <v>496</v>
      </c>
      <c r="C14" s="64" t="str">
        <f>IF(LEFT(B14,5)="Ramme","Frikjøp","Prosj.")</f>
        <v>Prosj.</v>
      </c>
      <c r="D14" s="51"/>
      <c r="E14" s="52"/>
      <c r="F14" s="53"/>
      <c r="G14" s="65" t="str">
        <f>IF(F14="","",VLOOKUP($F14,kstedbruk,G$12,FALSE))</f>
        <v/>
      </c>
      <c r="H14" s="66"/>
      <c r="I14" s="67">
        <f>M14+Q14+U14+Y14+AC14</f>
        <v>0</v>
      </c>
      <c r="J14" s="67">
        <f>N14+R14+V14+Z14+AD14</f>
        <v>0</v>
      </c>
      <c r="K14" s="68">
        <f>O14+S14+W14+AA14+AE14</f>
        <v>0</v>
      </c>
      <c r="L14" s="69"/>
      <c r="M14" s="67">
        <f>IF(L14&gt;0,(($E14+($E14*Forutsetninger!$Q$25))*($H14/100)*(L14/12)*$M$10),0)</f>
        <v>0</v>
      </c>
      <c r="N14" s="67">
        <f>IF(M14&gt;0,(Forutsetninger!$K$2*$M$11)*($H14/100)*(L14/12),0)</f>
        <v>0</v>
      </c>
      <c r="O14" s="68">
        <f>IF(M14&gt;0,($H14/100)*$O$10,0)*(L14/12)</f>
        <v>0</v>
      </c>
      <c r="P14" s="69"/>
      <c r="Q14" s="67">
        <f>IF(P14&gt;0,(($E14+($E14*Forutsetninger!$Q$25))*($H14/100)*(P14/12)*$Q$10),0)</f>
        <v>0</v>
      </c>
      <c r="R14" s="67">
        <f>IF(Q14&gt;0,(Forutsetninger!$K$2*$Q$11)*($H14/100)*(P14/12),0)</f>
        <v>0</v>
      </c>
      <c r="S14" s="68">
        <f>IF(Q14&gt;0,(P14/12)*$S$10,0)*(H14/100)</f>
        <v>0</v>
      </c>
      <c r="T14" s="69"/>
      <c r="U14" s="67">
        <f>IF(T14&gt;0,(($E14+($E14*Forutsetninger!$Q$25))*($H14/100)*(T14/12)*$U$10),0)</f>
        <v>0</v>
      </c>
      <c r="V14" s="67">
        <f>IF(U14&gt;0,(Forutsetninger!$K$2*$U$11)*($H14/100)*(T14/12),0)</f>
        <v>0</v>
      </c>
      <c r="W14" s="68">
        <f>IF(U14&gt;0,(T14/12)*$W$10,0)*(H14/100)</f>
        <v>0</v>
      </c>
      <c r="X14" s="69"/>
      <c r="Y14" s="67">
        <f>IF(X14&gt;0,(($E14+($E14*Forutsetninger!$Q$25))*($H14/100)*(X14/12)*$Y$10),0)</f>
        <v>0</v>
      </c>
      <c r="Z14" s="67">
        <f>IF(Y14&gt;0,(Forutsetninger!$K$2*$Y$11)*($H14/100)*(X14/12),0)</f>
        <v>0</v>
      </c>
      <c r="AA14" s="68">
        <f>IF(Y14&gt;0,(X14/12)*$AA$10,0)*(H14/100)</f>
        <v>0</v>
      </c>
      <c r="AB14" s="69"/>
      <c r="AC14" s="67">
        <f>IF(AB14&gt;0,(($E14+($E14*Forutsetninger!$Q$25))*($H14/100)*(AB14/12)*$AC$10),0)</f>
        <v>0</v>
      </c>
      <c r="AD14" s="67">
        <f>IF(AC14&gt;0,(Forutsetninger!$K$2*$AC$11)*($H14/100)*(AB14/12),0)</f>
        <v>0</v>
      </c>
      <c r="AE14" s="68">
        <f>IF(AC14&gt;0,(AB14/12)*$AE$10,0)*(H14/100)</f>
        <v>0</v>
      </c>
      <c r="AF14" s="62"/>
    </row>
    <row r="15" spans="1:32" x14ac:dyDescent="0.25">
      <c r="A15" s="62"/>
      <c r="B15" s="63" t="s">
        <v>496</v>
      </c>
      <c r="C15" s="64" t="str">
        <f t="shared" ref="C15:C16" si="0">IF(LEFT(B15,5)="Ramme","Frikjøp","Prosj.")</f>
        <v>Prosj.</v>
      </c>
      <c r="D15" s="54"/>
      <c r="E15" s="52"/>
      <c r="F15" s="53"/>
      <c r="G15" s="65" t="str">
        <f>IF(F15="","",VLOOKUP($F15,kstedbruk,G$12,FALSE))</f>
        <v/>
      </c>
      <c r="H15" s="70"/>
      <c r="I15" s="67">
        <f t="shared" ref="I15:K23" si="1">M15+Q15+U15+Y15+AC15</f>
        <v>0</v>
      </c>
      <c r="J15" s="67">
        <f t="shared" si="1"/>
        <v>0</v>
      </c>
      <c r="K15" s="68">
        <f t="shared" si="1"/>
        <v>0</v>
      </c>
      <c r="L15" s="69"/>
      <c r="M15" s="67">
        <f>IF(L15&gt;0,(($E15+($E15*Forutsetninger!$Q$25))*($H15/100)*(L15/12)*$M$10),0)</f>
        <v>0</v>
      </c>
      <c r="N15" s="67">
        <f>IF(M15&gt;0,(Forutsetninger!$K$2*$M$11)*($H15/100)*(L15/12),0)</f>
        <v>0</v>
      </c>
      <c r="O15" s="68">
        <f>IF(M15&gt;0,($H15/100)*$O$10,0)*(L15/12)</f>
        <v>0</v>
      </c>
      <c r="P15" s="69"/>
      <c r="Q15" s="67">
        <f>IF(P15&gt;0,(($E15+($E15*Forutsetninger!$Q$25))*($H15/100)*(P15/12)*$Q$10),0)</f>
        <v>0</v>
      </c>
      <c r="R15" s="67">
        <f>IF(Q15&gt;0,(Forutsetninger!$K$2*$Q$11)*($H15/100)*(P15/12),0)</f>
        <v>0</v>
      </c>
      <c r="S15" s="68">
        <f>IF(Q15&gt;0,(P15/12)*$S$10,0)*(H15/100)</f>
        <v>0</v>
      </c>
      <c r="T15" s="69"/>
      <c r="U15" s="67">
        <f>IF(T15&gt;0,(($E15+($E15*Forutsetninger!$Q$25))*($H15/100)*(T15/12)*$U$10),0)</f>
        <v>0</v>
      </c>
      <c r="V15" s="67">
        <f>IF(U15&gt;0,(Forutsetninger!$K$2*$U$11)*($H15/100)*(T15/12),0)</f>
        <v>0</v>
      </c>
      <c r="W15" s="68">
        <f>IF(U15&gt;0,(T15/12)*$W$10,0)*(H15/100)</f>
        <v>0</v>
      </c>
      <c r="X15" s="69"/>
      <c r="Y15" s="67">
        <f>IF(X15&gt;0,(($E15+($E15*Forutsetninger!$Q$25))*($H15/100)*(X15/12)*$Y$10),0)</f>
        <v>0</v>
      </c>
      <c r="Z15" s="67">
        <f>IF(Y15&gt;0,(Forutsetninger!$K$2*$Y$11)*($H15/100)*(X15/12),0)</f>
        <v>0</v>
      </c>
      <c r="AA15" s="68">
        <f>IF(Y15&gt;0,(X15/12)*$AA$10,0)*(H15/100)</f>
        <v>0</v>
      </c>
      <c r="AB15" s="69">
        <v>0</v>
      </c>
      <c r="AC15" s="67">
        <f>IF(AB15&gt;0,(($E15+($E15*Forutsetninger!$Q$25))*($H15/100)*(AB15/12)*$AC$10),0)</f>
        <v>0</v>
      </c>
      <c r="AD15" s="67">
        <f>IF(AC15&gt;0,(Forutsetninger!$K$2*$AC$11)*($H15/100)*(AB15/12),0)</f>
        <v>0</v>
      </c>
      <c r="AE15" s="68">
        <f>IF(AC15&gt;0,(AB15/12)*$AE$10,0)*(H15/100)</f>
        <v>0</v>
      </c>
      <c r="AF15" s="62"/>
    </row>
    <row r="16" spans="1:32" ht="15.75" thickBot="1" x14ac:dyDescent="0.3">
      <c r="A16" s="62"/>
      <c r="B16" s="63" t="s">
        <v>497</v>
      </c>
      <c r="C16" s="64" t="str">
        <f t="shared" si="0"/>
        <v>Frikjøp</v>
      </c>
      <c r="D16" s="51"/>
      <c r="E16" s="52"/>
      <c r="F16" s="53"/>
      <c r="G16" s="65" t="str">
        <f>IF(F16="","",VLOOKUP($F16,kstedbruk,G$12,FALSE))</f>
        <v/>
      </c>
      <c r="H16" s="71"/>
      <c r="I16" s="67">
        <f t="shared" si="1"/>
        <v>0</v>
      </c>
      <c r="J16" s="67">
        <f t="shared" si="1"/>
        <v>0</v>
      </c>
      <c r="K16" s="72">
        <f t="shared" si="1"/>
        <v>0</v>
      </c>
      <c r="L16" s="69"/>
      <c r="M16" s="67">
        <f>IF((L16&gt;0),(($E16+($E16*Forutsetninger!$Q$25))*($L16/1628)*$M$10),0)</f>
        <v>0</v>
      </c>
      <c r="N16" s="67">
        <f>IF(M16&gt;0,((Forutsetninger!$K$2*$M$11)*($L16/1628)),0)</f>
        <v>0</v>
      </c>
      <c r="O16" s="68">
        <f>IF(M16&gt;0,(L16/1628)*$O$10,0)</f>
        <v>0</v>
      </c>
      <c r="P16" s="69"/>
      <c r="Q16" s="67">
        <f>IF((P16&gt;0),(($E16+($E16*Forutsetninger!$Q$25))*($P16/1628)*$Q$10),0)</f>
        <v>0</v>
      </c>
      <c r="R16" s="67">
        <f>IF(Q16&gt;0,((Forutsetninger!$K$2*$Q$11)*($P16/1628)),0)</f>
        <v>0</v>
      </c>
      <c r="S16" s="68">
        <f>IF(Q16&gt;0,(P16/1628)*$S$10,0)</f>
        <v>0</v>
      </c>
      <c r="T16" s="69"/>
      <c r="U16" s="67">
        <f>IF((T16&gt;0),(($E16+($E16*Forutsetninger!$Q$25))*($P16/1628)*$U$10),0)</f>
        <v>0</v>
      </c>
      <c r="V16" s="67">
        <f>IF(U16&gt;0,((Forutsetninger!$K$2*$U$11)*($T16/1628)),0)</f>
        <v>0</v>
      </c>
      <c r="W16" s="68">
        <f>IF(T16&gt;0,(T16/1628)*$W$10,0)</f>
        <v>0</v>
      </c>
      <c r="X16" s="69"/>
      <c r="Y16" s="67">
        <f>IF((X16&gt;0),(($E16+($E16*Forutsetninger!$Q$25))*($P16/1628)*$Y$10),0)</f>
        <v>0</v>
      </c>
      <c r="Z16" s="67">
        <f>IF(Y16&gt;0,((Forutsetninger!$K$2*$Y$11)*($X16/1628)),0)</f>
        <v>0</v>
      </c>
      <c r="AA16" s="68">
        <f>IF(X16&gt;0,(X16/1628)*$AA$10,0)</f>
        <v>0</v>
      </c>
      <c r="AB16" s="69"/>
      <c r="AC16" s="67">
        <f>IF((AB16&gt;0),(($E16+($E16*Forutsetninger!$Q$25))*($AB16/1628)*$AC$10),0)</f>
        <v>0</v>
      </c>
      <c r="AD16" s="67">
        <f>IF(AC16&gt;0,((Forutsetninger!$K$2*$AC$11)*($AB16/1628)),0)</f>
        <v>0</v>
      </c>
      <c r="AE16" s="68">
        <f>IF(AC16&gt;0,(AB16/1628)*$AE$10,0)</f>
        <v>0</v>
      </c>
      <c r="AF16" s="62"/>
    </row>
    <row r="17" spans="1:32" ht="15.75" thickBot="1" x14ac:dyDescent="0.3">
      <c r="A17" s="62"/>
      <c r="B17" s="73" t="s">
        <v>522</v>
      </c>
      <c r="C17" s="74"/>
      <c r="D17" s="55"/>
      <c r="E17" s="56"/>
      <c r="F17" s="57"/>
      <c r="G17" s="57"/>
      <c r="H17" s="75"/>
      <c r="I17" s="76"/>
      <c r="J17" s="77"/>
      <c r="K17" s="78"/>
      <c r="L17" s="76"/>
      <c r="M17" s="77"/>
      <c r="N17" s="77"/>
      <c r="O17" s="78"/>
      <c r="P17" s="76"/>
      <c r="Q17" s="77"/>
      <c r="R17" s="77"/>
      <c r="S17" s="77"/>
      <c r="T17" s="76"/>
      <c r="U17" s="77"/>
      <c r="V17" s="77"/>
      <c r="W17" s="79"/>
      <c r="X17" s="76"/>
      <c r="Y17" s="77"/>
      <c r="Z17" s="77"/>
      <c r="AA17" s="79"/>
      <c r="AB17" s="76"/>
      <c r="AC17" s="77"/>
      <c r="AD17" s="77"/>
      <c r="AE17" s="79"/>
      <c r="AF17" s="62"/>
    </row>
    <row r="18" spans="1:32" x14ac:dyDescent="0.25">
      <c r="A18" s="62"/>
      <c r="B18" s="63" t="s">
        <v>498</v>
      </c>
      <c r="C18" s="64" t="str">
        <f t="shared" ref="C18:C23" si="2">IF(LEFT(B18,5)="Ramme","Frikjøp","Prosj.")</f>
        <v>Prosj.</v>
      </c>
      <c r="D18" s="51"/>
      <c r="E18" s="52"/>
      <c r="F18" s="53"/>
      <c r="G18" s="65" t="str">
        <f t="shared" ref="G18:G23" si="3">IF(F18="","",VLOOKUP($F18,kstedbruk,G$12,FALSE))</f>
        <v/>
      </c>
      <c r="H18" s="66"/>
      <c r="I18" s="67">
        <f t="shared" si="1"/>
        <v>0</v>
      </c>
      <c r="J18" s="67">
        <f t="shared" si="1"/>
        <v>0</v>
      </c>
      <c r="K18" s="80">
        <f t="shared" si="1"/>
        <v>0</v>
      </c>
      <c r="L18" s="69"/>
      <c r="M18" s="67">
        <f>IF(L18&gt;0,(($E18+($E18*Forutsetninger!$Q$25))*($H18/100)*(L18/12)*$M$10),0)</f>
        <v>0</v>
      </c>
      <c r="N18" s="67">
        <f>IF(M18&gt;0,(Forutsetninger!$K$2*$M$11)*($H18/100)*(L18/12),0)</f>
        <v>0</v>
      </c>
      <c r="O18" s="81">
        <f t="shared" ref="O18:O23" si="4">M18+N18</f>
        <v>0</v>
      </c>
      <c r="P18" s="69"/>
      <c r="Q18" s="67">
        <f>IF(P18&gt;0,(($E18+($E18*Forutsetninger!$Q$25))*($H18/100)*(P18/12)*$Q$10),0)</f>
        <v>0</v>
      </c>
      <c r="R18" s="67">
        <f>IF(Q18&gt;0,(Forutsetninger!$K$2*$Q$11)*($H18/100)*(P18/12),0)</f>
        <v>0</v>
      </c>
      <c r="S18" s="82">
        <f t="shared" ref="S18:S23" si="5">Q18+R18</f>
        <v>0</v>
      </c>
      <c r="T18" s="69"/>
      <c r="U18" s="67">
        <f>IF(T18&gt;0,(($E18+($E18*Forutsetninger!$Q$25))*($H18/100)*(T18/12)*$U$10),0)</f>
        <v>0</v>
      </c>
      <c r="V18" s="67">
        <f>IF(U18&gt;0,(Forutsetninger!$K$2*$U$11)*($H18/100)*(T18/12),0)</f>
        <v>0</v>
      </c>
      <c r="W18" s="81">
        <f t="shared" ref="W18:W23" si="6">U18+V18</f>
        <v>0</v>
      </c>
      <c r="X18" s="69"/>
      <c r="Y18" s="67">
        <f>IF(X18&gt;0,(($E18+($E18*Forutsetninger!$Q$25))*($H18/100)*(X18/12)*$Y$10),0)</f>
        <v>0</v>
      </c>
      <c r="Z18" s="67">
        <f>IF(Y18&gt;0,(Forutsetninger!$K$2*$Y$11)*($H18/100)*(X18/12),0)</f>
        <v>0</v>
      </c>
      <c r="AA18" s="82">
        <f t="shared" ref="AA18:AA23" si="7">Y18+Z18</f>
        <v>0</v>
      </c>
      <c r="AB18" s="69"/>
      <c r="AC18" s="67">
        <f>IF(AB18&gt;0,(($E18+($E18*Forutsetninger!$Q$25))*($H18/100)*(AB18/12)*$AC$10),0)</f>
        <v>0</v>
      </c>
      <c r="AD18" s="67">
        <f>IF(AC18&gt;0,(Forutsetninger!$K$2*$AC$11)*($H18/100)*(AB18/12),0)</f>
        <v>0</v>
      </c>
      <c r="AE18" s="82">
        <f t="shared" ref="AE18:AE23" si="8">AC18+AD18</f>
        <v>0</v>
      </c>
      <c r="AF18" s="62"/>
    </row>
    <row r="19" spans="1:32" ht="15.75" thickBot="1" x14ac:dyDescent="0.3">
      <c r="A19" s="62"/>
      <c r="B19" s="83" t="s">
        <v>499</v>
      </c>
      <c r="C19" s="64" t="str">
        <f t="shared" si="2"/>
        <v>Prosj.</v>
      </c>
      <c r="D19" s="54"/>
      <c r="E19" s="59"/>
      <c r="F19" s="53"/>
      <c r="G19" s="183" t="str">
        <f t="shared" si="3"/>
        <v/>
      </c>
      <c r="H19" s="84"/>
      <c r="I19" s="86">
        <f t="shared" si="1"/>
        <v>0</v>
      </c>
      <c r="J19" s="185">
        <f t="shared" si="1"/>
        <v>0</v>
      </c>
      <c r="K19" s="68">
        <f t="shared" si="1"/>
        <v>0</v>
      </c>
      <c r="L19" s="69"/>
      <c r="M19" s="182">
        <f>IF(L19&gt;0,(($E19+($E19*Forutsetninger!$Q$25))*($H19/100)*(L19/12)*$M$10),0)</f>
        <v>0</v>
      </c>
      <c r="N19" s="182">
        <f>IF(M19&gt;0,(Forutsetninger!$L$2*$M$11)*($H19/100)*(L19/12),0)</f>
        <v>0</v>
      </c>
      <c r="O19" s="81">
        <f t="shared" si="4"/>
        <v>0</v>
      </c>
      <c r="P19" s="69"/>
      <c r="Q19" s="182">
        <f>IF(P19&gt;0,(($E19+($E19*Forutsetninger!$Q$25))*($H19/100)*(P19/12)*$Q$10),0)</f>
        <v>0</v>
      </c>
      <c r="R19" s="182">
        <f>IF(Q19&gt;0,((Forutsetninger!$L$2*$Q$11)*($H19/100)*($P19/12)),0)</f>
        <v>0</v>
      </c>
      <c r="S19" s="82">
        <f t="shared" si="5"/>
        <v>0</v>
      </c>
      <c r="T19" s="69"/>
      <c r="U19" s="182">
        <f>IF(T19&gt;0,(($E19+($E19*Forutsetninger!$Q$25))*($H19/100)*(T19/12)*$U$10),0)</f>
        <v>0</v>
      </c>
      <c r="V19" s="67">
        <f>IF(U19&gt;0,((Forutsetninger!$L$2*$U$11)*($H19/100)*($P19/12)),0)</f>
        <v>0</v>
      </c>
      <c r="W19" s="81">
        <f t="shared" si="6"/>
        <v>0</v>
      </c>
      <c r="X19" s="69"/>
      <c r="Y19" s="67">
        <f>IF(X19&gt;0,(($E19+($E19*Forutsetninger!$Q$25))*($H19/100)*(X19/12)*$Y$10),0)</f>
        <v>0</v>
      </c>
      <c r="Z19" s="67">
        <f>IF(Y19&gt;0,((Forutsetninger!$L$2*$Y$11)*($H19/100)*($P19/12)),0)</f>
        <v>0</v>
      </c>
      <c r="AA19" s="82">
        <f t="shared" si="7"/>
        <v>0</v>
      </c>
      <c r="AB19" s="69"/>
      <c r="AC19" s="67">
        <f>IF(AB19&gt;0,(($E19+($E19*Forutsetninger!$Q$25))*($H19/100)*(AB19/12)*$AC$10),0)</f>
        <v>0</v>
      </c>
      <c r="AD19" s="67">
        <f>IF(AC19&gt;0,(Forutsetninger!$L$2*$AC$11)*($H19/100)*(AB19/12),0)</f>
        <v>0</v>
      </c>
      <c r="AE19" s="82">
        <f t="shared" si="8"/>
        <v>0</v>
      </c>
      <c r="AF19" s="62"/>
    </row>
    <row r="20" spans="1:32" x14ac:dyDescent="0.25">
      <c r="A20" s="62"/>
      <c r="B20" s="63" t="s">
        <v>500</v>
      </c>
      <c r="C20" s="64" t="str">
        <f t="shared" si="2"/>
        <v>Frikjøp</v>
      </c>
      <c r="D20" s="51"/>
      <c r="E20" s="156"/>
      <c r="F20" s="53"/>
      <c r="G20" s="65" t="str">
        <f t="shared" si="3"/>
        <v/>
      </c>
      <c r="H20" s="184"/>
      <c r="I20" s="182">
        <f t="shared" si="1"/>
        <v>0</v>
      </c>
      <c r="J20" s="182">
        <f t="shared" si="1"/>
        <v>0</v>
      </c>
      <c r="K20" s="68">
        <f t="shared" si="1"/>
        <v>0</v>
      </c>
      <c r="L20" s="69"/>
      <c r="M20" s="182">
        <f>IF((L20&gt;0),(($E20+($E20*Forutsetninger!$Q$25))*($L20/1628)*$M$10),0)</f>
        <v>0</v>
      </c>
      <c r="N20" s="182">
        <f>IF(M20&gt;0,((Forutsetninger!$K$2*$M$11)*($L20/1628)),0)</f>
        <v>0</v>
      </c>
      <c r="O20" s="68">
        <f t="shared" si="4"/>
        <v>0</v>
      </c>
      <c r="P20" s="69"/>
      <c r="Q20" s="182">
        <f>IF((P20&gt;0),(($E20+($E20*Forutsetninger!$Q$25))*($P20/1628)*$Q$10),0)</f>
        <v>0</v>
      </c>
      <c r="R20" s="182">
        <f>IF(Q20&gt;0,((Forutsetninger!$K$2*$Q$11)*($P20/1628)),0)</f>
        <v>0</v>
      </c>
      <c r="S20" s="68">
        <f t="shared" si="5"/>
        <v>0</v>
      </c>
      <c r="T20" s="69"/>
      <c r="U20" s="182">
        <f>IF((T20&gt;0),(($E20+($E20*Forutsetninger!$Q$25))*($T20/1628)*$U$10),0)</f>
        <v>0</v>
      </c>
      <c r="V20" s="182">
        <f>IF(U20&gt;0,((Forutsetninger!$K$2*$U$11)*($T20/1628)),0)</f>
        <v>0</v>
      </c>
      <c r="W20" s="68">
        <f t="shared" si="6"/>
        <v>0</v>
      </c>
      <c r="X20" s="69"/>
      <c r="Y20" s="182">
        <f>IF((X20&gt;0),(($E20+($E20*Forutsetninger!$Q$25))*($X20/1628)*$Y$10),0)</f>
        <v>0</v>
      </c>
      <c r="Z20" s="182">
        <f>IF(Y20&gt;0,((Forutsetninger!$K$2*$Y$11)*($X20/1628)),0)</f>
        <v>0</v>
      </c>
      <c r="AA20" s="68">
        <f t="shared" si="7"/>
        <v>0</v>
      </c>
      <c r="AB20" s="69"/>
      <c r="AC20" s="182">
        <f>IF((AB20&gt;0),(($E20+($E20*Forutsetninger!$Q$25))*($AB20/1628)*$AC$10),0)</f>
        <v>0</v>
      </c>
      <c r="AD20" s="67">
        <f>IF(AC20&gt;0,((Forutsetninger!$K$2*$AC$11)*($AB20/1628)),0)</f>
        <v>0</v>
      </c>
      <c r="AE20" s="82">
        <f t="shared" si="8"/>
        <v>0</v>
      </c>
      <c r="AF20" s="62"/>
    </row>
    <row r="21" spans="1:32" x14ac:dyDescent="0.25">
      <c r="A21" s="62"/>
      <c r="B21" s="63" t="s">
        <v>500</v>
      </c>
      <c r="C21" s="64" t="str">
        <f t="shared" ref="C21" si="9">IF(LEFT(B21,5)="Ramme","Frikjøp","Prosj.")</f>
        <v>Frikjøp</v>
      </c>
      <c r="D21" s="51"/>
      <c r="E21" s="52"/>
      <c r="F21" s="53"/>
      <c r="G21" s="65" t="str">
        <f t="shared" si="3"/>
        <v/>
      </c>
      <c r="H21" s="71"/>
      <c r="I21" s="86">
        <f t="shared" ref="I21" si="10">M21+Q21+U21+Y21+AC21</f>
        <v>0</v>
      </c>
      <c r="J21" s="182">
        <f t="shared" ref="J21" si="11">N21+R21+V21+Z21+AD21</f>
        <v>0</v>
      </c>
      <c r="K21" s="68">
        <f t="shared" ref="K21" si="12">O21+S21+W21+AA21+AE21</f>
        <v>0</v>
      </c>
      <c r="L21" s="69"/>
      <c r="M21" s="182">
        <f>IF((L21&gt;0),(($E21+($E21*Forutsetninger!$Q$25))*($L21/1628)*$M$10),0)</f>
        <v>0</v>
      </c>
      <c r="N21" s="182">
        <f>IF(M21&gt;0,((Forutsetninger!$K$2*$M$11)*($L21/1628)),0)</f>
        <v>0</v>
      </c>
      <c r="O21" s="81">
        <f t="shared" si="4"/>
        <v>0</v>
      </c>
      <c r="P21" s="69"/>
      <c r="Q21" s="182">
        <f>IF((P21&gt;0),(($E21+($E21*Forutsetninger!$Q$25))*($P21/1628)*$Q$10),0)</f>
        <v>0</v>
      </c>
      <c r="R21" s="182">
        <f>IF(Q21&gt;0,((Forutsetninger!$K$2*$Q$11)*($P21/1628)),0)</f>
        <v>0</v>
      </c>
      <c r="S21" s="82">
        <f t="shared" si="5"/>
        <v>0</v>
      </c>
      <c r="T21" s="69"/>
      <c r="U21" s="182">
        <f>IF((T21&gt;0),(($E21+($E21*Forutsetninger!$Q$25))*($T21/1628)*$U$10),0)</f>
        <v>0</v>
      </c>
      <c r="V21" s="182">
        <f>IF(U21&gt;0,((Forutsetninger!$K$2*$U$11)*($T21/1628)),0)</f>
        <v>0</v>
      </c>
      <c r="W21" s="81">
        <f t="shared" si="6"/>
        <v>0</v>
      </c>
      <c r="X21" s="69"/>
      <c r="Y21" s="182">
        <f>IF((X21&gt;0),(($E21+($E21*Forutsetninger!$Q$25))*($X21/1628)*$Y$10),0)</f>
        <v>0</v>
      </c>
      <c r="Z21" s="182">
        <f>IF(Y21&gt;0,((Forutsetninger!$K$2*$Y$11)*($X21/1628)),0)</f>
        <v>0</v>
      </c>
      <c r="AA21" s="82">
        <f t="shared" si="7"/>
        <v>0</v>
      </c>
      <c r="AB21" s="69"/>
      <c r="AC21" s="182">
        <f>IF((AB21&gt;0),(($E21+($E21*Forutsetninger!$Q$25))*($AB21/1628)*$AC$10),0)</f>
        <v>0</v>
      </c>
      <c r="AD21" s="182">
        <f>IF(AC21&gt;0,((Forutsetninger!$K$2*$AC$11)*($AB21/1628)),0)</f>
        <v>0</v>
      </c>
      <c r="AE21" s="82">
        <f t="shared" si="8"/>
        <v>0</v>
      </c>
      <c r="AF21" s="62"/>
    </row>
    <row r="22" spans="1:32" x14ac:dyDescent="0.25">
      <c r="A22" s="62"/>
      <c r="B22" s="63" t="s">
        <v>492</v>
      </c>
      <c r="C22" s="64" t="str">
        <f t="shared" si="2"/>
        <v>Prosj.</v>
      </c>
      <c r="D22" s="58"/>
      <c r="E22" s="59"/>
      <c r="F22" s="53"/>
      <c r="G22" s="65" t="str">
        <f t="shared" si="3"/>
        <v/>
      </c>
      <c r="H22" s="85"/>
      <c r="I22" s="86">
        <f t="shared" si="1"/>
        <v>0</v>
      </c>
      <c r="J22" s="67">
        <f t="shared" si="1"/>
        <v>0</v>
      </c>
      <c r="K22" s="68">
        <f t="shared" si="1"/>
        <v>0</v>
      </c>
      <c r="L22" s="69"/>
      <c r="M22" s="67">
        <f>IF((L22&gt;0),(($E22+($E22*Forutsetninger!$Q$25))*($L22/1628)*$M$10),0)</f>
        <v>0</v>
      </c>
      <c r="N22" s="67">
        <f>IF(M22&gt;0,((Forutsetninger!$K$2*$M$11)*($L22/1628)),0)</f>
        <v>0</v>
      </c>
      <c r="O22" s="81">
        <f t="shared" si="4"/>
        <v>0</v>
      </c>
      <c r="P22" s="69"/>
      <c r="Q22" s="67">
        <f>IF((P22&gt;0),(($E22+($E22*Forutsetninger!$Q$25))*($P22/1628)*$Q$10),0)</f>
        <v>0</v>
      </c>
      <c r="R22" s="67">
        <f>IF(Q22&gt;0,((Forutsetninger!$K$2*$Q$11)*($P22/1628)),0)</f>
        <v>0</v>
      </c>
      <c r="S22" s="82">
        <f t="shared" si="5"/>
        <v>0</v>
      </c>
      <c r="T22" s="69"/>
      <c r="U22" s="67">
        <f>IF((T22&gt;0),(($E22+($E22*Forutsetninger!$Q$25))*($T22/1628)*$U$10),0)</f>
        <v>0</v>
      </c>
      <c r="V22" s="67">
        <f>IF(U22&gt;0,((Forutsetninger!$K$2*$U$11)*($T22/1628)),0)</f>
        <v>0</v>
      </c>
      <c r="W22" s="81">
        <f t="shared" si="6"/>
        <v>0</v>
      </c>
      <c r="X22" s="69"/>
      <c r="Y22" s="67">
        <f>IF((X22&gt;0),(($E22+($E22*Forutsetninger!$Q$25))*($X22/1628)*$Y$10),0)</f>
        <v>0</v>
      </c>
      <c r="Z22" s="67">
        <f>IF(Y22&gt;0,((Forutsetninger!$K$2*$Y$11)*($X22/1628)),0)</f>
        <v>0</v>
      </c>
      <c r="AA22" s="82">
        <f t="shared" si="7"/>
        <v>0</v>
      </c>
      <c r="AB22" s="69"/>
      <c r="AC22" s="67">
        <f>IF((AB22&gt;0),(($E22+($E22*Forutsetninger!$Q$25))*($AB22/1628)*$AC$10),0)</f>
        <v>0</v>
      </c>
      <c r="AD22" s="67">
        <f>IF(AC22&gt;0,((Forutsetninger!$K$2*$AC$11)*($AB22/1628)),0)</f>
        <v>0</v>
      </c>
      <c r="AE22" s="82">
        <f t="shared" si="8"/>
        <v>0</v>
      </c>
      <c r="AF22" s="62"/>
    </row>
    <row r="23" spans="1:32" ht="15.75" thickBot="1" x14ac:dyDescent="0.3">
      <c r="A23" s="87"/>
      <c r="B23" s="63" t="s">
        <v>501</v>
      </c>
      <c r="C23" s="64" t="str">
        <f t="shared" si="2"/>
        <v>Frikjøp</v>
      </c>
      <c r="D23" s="60"/>
      <c r="E23" s="61"/>
      <c r="F23" s="53"/>
      <c r="G23" s="65" t="str">
        <f t="shared" si="3"/>
        <v/>
      </c>
      <c r="H23" s="88"/>
      <c r="I23" s="89">
        <f t="shared" si="1"/>
        <v>0</v>
      </c>
      <c r="J23" s="90">
        <f t="shared" si="1"/>
        <v>0</v>
      </c>
      <c r="K23" s="72">
        <f t="shared" si="1"/>
        <v>0</v>
      </c>
      <c r="L23" s="91"/>
      <c r="M23" s="90">
        <f>IF((L23&gt;0),(($E23+($E23*Forutsetninger!$Q$25))*($L23/1628)*$M$10),0)</f>
        <v>0</v>
      </c>
      <c r="N23" s="90">
        <f>IF(M23&gt;0,((Forutsetninger!$L$2*$M$11)*($L23/1628)),0)</f>
        <v>0</v>
      </c>
      <c r="O23" s="92">
        <f t="shared" si="4"/>
        <v>0</v>
      </c>
      <c r="P23" s="91"/>
      <c r="Q23" s="90">
        <f>IF((P23&gt;0),(($E23+($E23*Forutsetninger!$Q$25))*($P23/1628)*$Q$10),0)</f>
        <v>0</v>
      </c>
      <c r="R23" s="90">
        <f>IF(Q23&gt;0,((Forutsetninger!$L$2*$Q$11)*($P23/1628)),0)</f>
        <v>0</v>
      </c>
      <c r="S23" s="93">
        <f t="shared" si="5"/>
        <v>0</v>
      </c>
      <c r="T23" s="91"/>
      <c r="U23" s="90">
        <f>IF((T23&gt;0),(($E23+($E23*Forutsetninger!$Q$25))*($T23/1628)*$U$10),0)</f>
        <v>0</v>
      </c>
      <c r="V23" s="90">
        <f>IF(U23&gt;0,((Forutsetninger!$L$2*$U$11)*($T23/1628)),0)</f>
        <v>0</v>
      </c>
      <c r="W23" s="92">
        <f t="shared" si="6"/>
        <v>0</v>
      </c>
      <c r="X23" s="91"/>
      <c r="Y23" s="90">
        <f>IF((X23&gt;0),(($E23+($E23*Forutsetninger!$Q$25))*($X23/1628)*$Y$10),0)</f>
        <v>0</v>
      </c>
      <c r="Z23" s="90">
        <f>IF(Y23&gt;0,((Forutsetninger!$L$2*$Y$11)*($X23/1628)),0)</f>
        <v>0</v>
      </c>
      <c r="AA23" s="93">
        <f t="shared" si="7"/>
        <v>0</v>
      </c>
      <c r="AB23" s="91"/>
      <c r="AC23" s="90">
        <f>IF((AB23&gt;0),(($E23+($E23*Forutsetninger!$Q$25))*($AB23/1628)*$AC$10),0)</f>
        <v>0</v>
      </c>
      <c r="AD23" s="90">
        <f>IF(AC23&gt;0,((Forutsetninger!$L$2*$AC$11)*($AB23/1628)),0)</f>
        <v>0</v>
      </c>
      <c r="AE23" s="93">
        <f t="shared" si="8"/>
        <v>0</v>
      </c>
      <c r="AF23" s="62"/>
    </row>
    <row r="24" spans="1:32" ht="15.75" thickBot="1" x14ac:dyDescent="0.3">
      <c r="A24" s="62"/>
      <c r="B24" s="94" t="s">
        <v>9</v>
      </c>
      <c r="C24" s="94"/>
      <c r="D24" s="94"/>
      <c r="E24" s="95"/>
      <c r="F24" s="95"/>
      <c r="G24" s="95"/>
      <c r="H24" s="96"/>
      <c r="I24" s="97">
        <f>SUM(I14:I23)</f>
        <v>0</v>
      </c>
      <c r="J24" s="97">
        <f>SUM(J14:J23)</f>
        <v>0</v>
      </c>
      <c r="K24" s="98">
        <f>SUM(K14:K23)</f>
        <v>0</v>
      </c>
      <c r="L24" s="89"/>
      <c r="M24" s="97">
        <f>SUM(M14:M23)</f>
        <v>0</v>
      </c>
      <c r="N24" s="97">
        <f>SUM(N14:N23)</f>
        <v>0</v>
      </c>
      <c r="O24" s="99">
        <f>SUM(O14:O23)</f>
        <v>0</v>
      </c>
      <c r="P24" s="90"/>
      <c r="Q24" s="97">
        <f>SUM(Q14:Q23)</f>
        <v>0</v>
      </c>
      <c r="R24" s="97">
        <f>SUM(R14:R23)</f>
        <v>0</v>
      </c>
      <c r="S24" s="99">
        <f>SUM(S14:S23)</f>
        <v>0</v>
      </c>
      <c r="T24" s="89"/>
      <c r="U24" s="97">
        <f>SUM(U14:U23)</f>
        <v>0</v>
      </c>
      <c r="V24" s="97">
        <f>SUM(V14:V23)</f>
        <v>0</v>
      </c>
      <c r="W24" s="99">
        <f>SUM(W14:W23)</f>
        <v>0</v>
      </c>
      <c r="X24" s="89"/>
      <c r="Y24" s="97">
        <f>SUM(Y14:Y23)</f>
        <v>0</v>
      </c>
      <c r="Z24" s="97">
        <f>SUM(Z14:Z23)</f>
        <v>0</v>
      </c>
      <c r="AA24" s="99">
        <f>SUM(AA14:AA23)</f>
        <v>0</v>
      </c>
      <c r="AB24" s="89"/>
      <c r="AC24" s="97">
        <f>SUM(AC14:AC23)</f>
        <v>0</v>
      </c>
      <c r="AD24" s="97">
        <f>SUM(AD14:AD23)</f>
        <v>0</v>
      </c>
      <c r="AE24" s="99">
        <f>SUM(AE14:AE23)</f>
        <v>0</v>
      </c>
      <c r="AF24" s="62"/>
    </row>
    <row r="25" spans="1:32" ht="15.75" thickBot="1" x14ac:dyDescent="0.3">
      <c r="A25" s="62"/>
      <c r="B25" s="73" t="s">
        <v>10</v>
      </c>
      <c r="C25" s="100"/>
      <c r="D25" s="100"/>
      <c r="E25" s="100"/>
      <c r="F25" s="100"/>
      <c r="G25" s="100"/>
      <c r="H25" s="100"/>
      <c r="I25" s="101"/>
      <c r="J25" s="101"/>
      <c r="K25" s="102"/>
      <c r="L25" s="73" t="s">
        <v>10</v>
      </c>
      <c r="M25" s="103"/>
      <c r="N25" s="103"/>
      <c r="O25" s="104"/>
      <c r="P25" s="73" t="s">
        <v>10</v>
      </c>
      <c r="Q25" s="103"/>
      <c r="R25" s="103"/>
      <c r="S25" s="105"/>
      <c r="T25" s="73" t="s">
        <v>10</v>
      </c>
      <c r="U25" s="100"/>
      <c r="V25" s="100"/>
      <c r="W25" s="100"/>
      <c r="X25" s="73" t="s">
        <v>10</v>
      </c>
      <c r="Y25" s="100"/>
      <c r="Z25" s="100"/>
      <c r="AA25" s="100"/>
      <c r="AB25" s="73" t="s">
        <v>10</v>
      </c>
      <c r="AC25" s="100"/>
      <c r="AD25" s="100"/>
      <c r="AE25" s="106"/>
      <c r="AF25" s="62"/>
    </row>
    <row r="26" spans="1:32" x14ac:dyDescent="0.25">
      <c r="A26" s="62"/>
      <c r="B26" s="63" t="s">
        <v>494</v>
      </c>
      <c r="C26" s="64" t="str">
        <f>IF(LEFT(B26,15)="Leiested - eget","Eget","")</f>
        <v>Eget</v>
      </c>
      <c r="D26" s="187"/>
      <c r="E26" s="108"/>
      <c r="F26" s="53"/>
      <c r="G26" s="65" t="str">
        <f>IF(F26="","",VLOOKUP($F26,kstedbruk,G$12,FALSE))</f>
        <v/>
      </c>
      <c r="H26" s="109"/>
      <c r="I26" s="67">
        <f>L26+P26+T26+X26+AB26</f>
        <v>0</v>
      </c>
      <c r="J26" s="110"/>
      <c r="K26" s="111"/>
      <c r="L26" s="112"/>
      <c r="M26" s="107"/>
      <c r="N26" s="108"/>
      <c r="O26" s="109"/>
      <c r="P26" s="112"/>
      <c r="Q26" s="108"/>
      <c r="R26" s="108"/>
      <c r="S26" s="109"/>
      <c r="T26" s="112"/>
      <c r="U26" s="107"/>
      <c r="V26" s="108"/>
      <c r="W26" s="109"/>
      <c r="X26" s="112"/>
      <c r="Y26" s="107"/>
      <c r="Z26" s="108"/>
      <c r="AA26" s="109"/>
      <c r="AB26" s="112"/>
      <c r="AC26" s="107"/>
      <c r="AD26" s="108"/>
      <c r="AE26" s="109"/>
      <c r="AF26" s="62"/>
    </row>
    <row r="27" spans="1:32" x14ac:dyDescent="0.25">
      <c r="A27" s="62"/>
      <c r="B27" s="63" t="s">
        <v>493</v>
      </c>
      <c r="C27" s="64" t="str">
        <f t="shared" ref="C27:C29" si="13">IF(LEFT(B27,15)="Leiested - eget","Eget","")</f>
        <v/>
      </c>
      <c r="D27" s="113"/>
      <c r="E27" s="111"/>
      <c r="F27" s="53"/>
      <c r="G27" s="65" t="str">
        <f>IF(F27="","",VLOOKUP($F27,kstedbruk,G$12,FALSE))</f>
        <v/>
      </c>
      <c r="H27" s="114"/>
      <c r="I27" s="67">
        <f>L27+P27+T27+X27+AB27</f>
        <v>0</v>
      </c>
      <c r="J27" s="110"/>
      <c r="K27" s="111"/>
      <c r="L27" s="112"/>
      <c r="M27" s="113"/>
      <c r="N27" s="111"/>
      <c r="O27" s="114"/>
      <c r="P27" s="112"/>
      <c r="Q27" s="111"/>
      <c r="R27" s="111"/>
      <c r="S27" s="114"/>
      <c r="T27" s="112"/>
      <c r="U27" s="113"/>
      <c r="V27" s="111"/>
      <c r="W27" s="114"/>
      <c r="X27" s="112"/>
      <c r="Y27" s="113"/>
      <c r="Z27" s="111"/>
      <c r="AA27" s="114"/>
      <c r="AB27" s="112"/>
      <c r="AC27" s="113"/>
      <c r="AD27" s="111"/>
      <c r="AE27" s="114"/>
      <c r="AF27" s="62"/>
    </row>
    <row r="28" spans="1:32" x14ac:dyDescent="0.25">
      <c r="A28" s="62"/>
      <c r="B28" s="63" t="s">
        <v>11</v>
      </c>
      <c r="C28" s="64" t="str">
        <f t="shared" si="13"/>
        <v/>
      </c>
      <c r="D28" s="113"/>
      <c r="E28" s="111"/>
      <c r="F28" s="53"/>
      <c r="G28" s="65" t="str">
        <f>IF(F28="","",VLOOKUP($F28,kstedbruk,G$12,FALSE))</f>
        <v/>
      </c>
      <c r="H28" s="114"/>
      <c r="I28" s="67">
        <f>L28+P28+T28+X28+AB28</f>
        <v>0</v>
      </c>
      <c r="J28" s="110"/>
      <c r="K28" s="111"/>
      <c r="L28" s="112"/>
      <c r="M28" s="113"/>
      <c r="N28" s="111"/>
      <c r="O28" s="114"/>
      <c r="P28" s="112"/>
      <c r="Q28" s="111"/>
      <c r="R28" s="111"/>
      <c r="S28" s="114"/>
      <c r="T28" s="112"/>
      <c r="U28" s="113"/>
      <c r="V28" s="111"/>
      <c r="W28" s="114"/>
      <c r="X28" s="112"/>
      <c r="Y28" s="113"/>
      <c r="Z28" s="111"/>
      <c r="AA28" s="114"/>
      <c r="AB28" s="112"/>
      <c r="AC28" s="113"/>
      <c r="AD28" s="111"/>
      <c r="AE28" s="114"/>
      <c r="AF28" s="62"/>
    </row>
    <row r="29" spans="1:32" ht="15.75" thickBot="1" x14ac:dyDescent="0.3">
      <c r="A29" s="87"/>
      <c r="B29" s="83" t="s">
        <v>10</v>
      </c>
      <c r="C29" s="64" t="str">
        <f t="shared" si="13"/>
        <v/>
      </c>
      <c r="D29" s="115"/>
      <c r="E29" s="116"/>
      <c r="F29" s="53"/>
      <c r="G29" s="65" t="str">
        <f>IF(F29="","",VLOOKUP($F29,kstedbruk,G$12,FALSE))</f>
        <v/>
      </c>
      <c r="H29" s="117"/>
      <c r="I29" s="67">
        <f>L29+P29+T29+X29+AB29</f>
        <v>0</v>
      </c>
      <c r="J29" s="118"/>
      <c r="K29" s="116"/>
      <c r="L29" s="112"/>
      <c r="M29" s="115"/>
      <c r="N29" s="116"/>
      <c r="O29" s="117"/>
      <c r="P29" s="112"/>
      <c r="Q29" s="116"/>
      <c r="R29" s="116"/>
      <c r="S29" s="117"/>
      <c r="T29" s="112"/>
      <c r="U29" s="113"/>
      <c r="V29" s="111"/>
      <c r="W29" s="114"/>
      <c r="X29" s="112"/>
      <c r="Y29" s="115"/>
      <c r="Z29" s="116"/>
      <c r="AA29" s="117"/>
      <c r="AB29" s="112"/>
      <c r="AC29" s="115"/>
      <c r="AD29" s="116"/>
      <c r="AE29" s="117"/>
      <c r="AF29" s="62"/>
    </row>
    <row r="30" spans="1:32" ht="15.75" thickBot="1" x14ac:dyDescent="0.3">
      <c r="A30" s="62"/>
      <c r="B30" s="94" t="s">
        <v>464</v>
      </c>
      <c r="C30" s="95"/>
      <c r="D30" s="119"/>
      <c r="E30" s="119"/>
      <c r="F30" s="119"/>
      <c r="G30" s="119"/>
      <c r="H30" s="119" t="s">
        <v>0</v>
      </c>
      <c r="I30" s="120">
        <f>SUM(I26:I29)</f>
        <v>0</v>
      </c>
      <c r="J30" s="121"/>
      <c r="K30" s="119"/>
      <c r="L30" s="120">
        <f>SUM(L26:L29)</f>
        <v>0</v>
      </c>
      <c r="M30" s="122">
        <f>L9</f>
        <v>2025</v>
      </c>
      <c r="N30" s="119"/>
      <c r="O30" s="123"/>
      <c r="P30" s="120">
        <f>SUM(P26:P29)</f>
        <v>0</v>
      </c>
      <c r="Q30" s="122">
        <f>P9</f>
        <v>2026</v>
      </c>
      <c r="R30" s="119"/>
      <c r="S30" s="119"/>
      <c r="T30" s="120">
        <f>SUM(T26:T29)</f>
        <v>0</v>
      </c>
      <c r="U30" s="122">
        <f>T9</f>
        <v>2027</v>
      </c>
      <c r="V30" s="119"/>
      <c r="W30" s="123"/>
      <c r="X30" s="120">
        <f>SUM(X26:X29)</f>
        <v>0</v>
      </c>
      <c r="Y30" s="122">
        <f>X9</f>
        <v>2028</v>
      </c>
      <c r="Z30" s="119"/>
      <c r="AA30" s="123"/>
      <c r="AB30" s="120">
        <f>SUM(AB26:AB29)</f>
        <v>0</v>
      </c>
      <c r="AC30" s="122">
        <f>AB9</f>
        <v>2029</v>
      </c>
      <c r="AD30" s="119"/>
      <c r="AE30" s="123"/>
      <c r="AF30" s="62"/>
    </row>
    <row r="31" spans="1:32" x14ac:dyDescent="0.25">
      <c r="A31" s="62"/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</row>
    <row r="32" spans="1:32" x14ac:dyDescent="0.25">
      <c r="A32" s="62"/>
      <c r="B32" s="62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</row>
    <row r="33" spans="1:33" x14ac:dyDescent="0.25">
      <c r="A33" s="62"/>
      <c r="B33" s="62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</row>
    <row r="34" spans="1:33" x14ac:dyDescent="0.25"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</row>
    <row r="35" spans="1:33" ht="21.75" thickBot="1" x14ac:dyDescent="0.4">
      <c r="A35" s="62"/>
      <c r="B35" s="129" t="s">
        <v>509</v>
      </c>
      <c r="C35" s="62"/>
      <c r="D35" s="62"/>
      <c r="E35" s="62"/>
      <c r="F35" s="2"/>
      <c r="G35" s="62"/>
      <c r="H35" s="62"/>
      <c r="I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</row>
    <row r="36" spans="1:33" ht="21" x14ac:dyDescent="0.35">
      <c r="A36" s="62"/>
      <c r="B36" s="130"/>
      <c r="C36" s="131"/>
      <c r="D36" s="132" t="s">
        <v>0</v>
      </c>
      <c r="E36" s="133">
        <f>D7</f>
        <v>0</v>
      </c>
      <c r="F36" s="134">
        <f>D8</f>
        <v>0</v>
      </c>
      <c r="G36" s="134">
        <f>D9</f>
        <v>0</v>
      </c>
      <c r="H36" s="135">
        <f>D10</f>
        <v>0</v>
      </c>
      <c r="I36" s="62"/>
      <c r="J36" s="214" t="s">
        <v>12</v>
      </c>
      <c r="K36" s="215"/>
      <c r="L36" s="136" t="s">
        <v>0</v>
      </c>
      <c r="M36" s="137">
        <f>L9</f>
        <v>2025</v>
      </c>
      <c r="N36" s="138">
        <f>M36+1</f>
        <v>2026</v>
      </c>
      <c r="O36" s="138">
        <f t="shared" ref="O36:Q36" si="14">N36+1</f>
        <v>2027</v>
      </c>
      <c r="P36" s="138">
        <f t="shared" si="14"/>
        <v>2028</v>
      </c>
      <c r="Q36" s="138">
        <f t="shared" si="14"/>
        <v>2029</v>
      </c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</row>
    <row r="37" spans="1:33" x14ac:dyDescent="0.25">
      <c r="A37" s="62"/>
      <c r="B37" s="223" t="s">
        <v>508</v>
      </c>
      <c r="C37" s="224"/>
      <c r="D37" s="140">
        <f ca="1">SUM(E37:H37)</f>
        <v>0</v>
      </c>
      <c r="E37" s="141">
        <f ca="1">SUMIF($F$14:$F$29,E36,$I$14:$I$30)+SUMIF($F$14:$F$29,E36,$J$14:$J$24)</f>
        <v>0</v>
      </c>
      <c r="F37" s="142">
        <f ca="1">SUMIF($F$14:$F$29,F36,$I$14:$I$30)+SUMIF($F$14:$F$29,F36,$J$14:$J$24)</f>
        <v>0</v>
      </c>
      <c r="G37" s="142">
        <f ca="1">SUMIF($F$14:$F$29,G36,$I$14:$I$30)+SUMIF($F$14:$F$29,G36,$J$14:$J$24)</f>
        <v>0</v>
      </c>
      <c r="H37" s="143">
        <f ca="1">SUMIF($F$14:$F$29,H36,$I$14:$I$30)+SUMIF($F$14:$F$29,H36,$J$14:$J$24)</f>
        <v>0</v>
      </c>
      <c r="I37" s="62"/>
      <c r="J37" s="227" t="s">
        <v>515</v>
      </c>
      <c r="K37" s="228"/>
      <c r="L37" s="143">
        <f>SUM(K14:K16)</f>
        <v>0</v>
      </c>
      <c r="M37" s="141">
        <f>SUM(O14:O16)</f>
        <v>0</v>
      </c>
      <c r="N37" s="142">
        <f>SUM(S14:S16)</f>
        <v>0</v>
      </c>
      <c r="O37" s="142">
        <f>SUM(W14:W16)</f>
        <v>0</v>
      </c>
      <c r="P37" s="142">
        <f>SUM(AA14:AA16)</f>
        <v>0</v>
      </c>
      <c r="Q37" s="142">
        <f>SUM(AE14:AE16)</f>
        <v>0</v>
      </c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</row>
    <row r="38" spans="1:33" x14ac:dyDescent="0.25">
      <c r="A38" s="62"/>
      <c r="B38" s="223" t="s">
        <v>16</v>
      </c>
      <c r="C38" s="224"/>
      <c r="D38" s="140">
        <f ca="1">SUM(E38:H38)</f>
        <v>0</v>
      </c>
      <c r="E38" s="144">
        <f ca="1">IFERROR(E37*(1-$L$49),0)</f>
        <v>0</v>
      </c>
      <c r="F38" s="144">
        <f t="shared" ref="F38:H38" ca="1" si="15">IFERROR(F37*(1-$L$49),0)</f>
        <v>0</v>
      </c>
      <c r="G38" s="144">
        <f t="shared" ca="1" si="15"/>
        <v>0</v>
      </c>
      <c r="H38" s="144">
        <f t="shared" ca="1" si="15"/>
        <v>0</v>
      </c>
      <c r="I38" s="62"/>
      <c r="J38" s="227" t="s">
        <v>516</v>
      </c>
      <c r="K38" s="228"/>
      <c r="L38" s="143">
        <f>SUM(M38:Q38)</f>
        <v>0</v>
      </c>
      <c r="M38" s="145">
        <f>M39-M37</f>
        <v>0</v>
      </c>
      <c r="N38" s="146">
        <f t="shared" ref="N38:Q38" si="16">N39-N37</f>
        <v>0</v>
      </c>
      <c r="O38" s="146">
        <f t="shared" si="16"/>
        <v>0</v>
      </c>
      <c r="P38" s="146">
        <f t="shared" si="16"/>
        <v>0</v>
      </c>
      <c r="Q38" s="146">
        <f t="shared" si="16"/>
        <v>0</v>
      </c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</row>
    <row r="39" spans="1:33" ht="15.75" thickBot="1" x14ac:dyDescent="0.3">
      <c r="A39" s="62"/>
      <c r="B39" s="223" t="s">
        <v>504</v>
      </c>
      <c r="C39" s="224"/>
      <c r="D39" s="147">
        <f>SUM(E39:H39)</f>
        <v>0</v>
      </c>
      <c r="E39" s="148">
        <f>L40</f>
        <v>0</v>
      </c>
      <c r="F39" s="149">
        <f>M40</f>
        <v>0</v>
      </c>
      <c r="G39" s="149">
        <f>N40</f>
        <v>0</v>
      </c>
      <c r="H39" s="150">
        <f>O40</f>
        <v>0</v>
      </c>
      <c r="I39" s="62"/>
      <c r="J39" s="229" t="s">
        <v>13</v>
      </c>
      <c r="K39" s="230"/>
      <c r="L39" s="143">
        <f>MIN(D3,K24+I30)</f>
        <v>0</v>
      </c>
      <c r="M39" s="145">
        <f>IFERROR(M44*(1-$L$49),0)</f>
        <v>0</v>
      </c>
      <c r="N39" s="146">
        <f t="shared" ref="N39:Q39" si="17">IFERROR(N44*(1-$L$49),0)</f>
        <v>0</v>
      </c>
      <c r="O39" s="146">
        <f t="shared" si="17"/>
        <v>0</v>
      </c>
      <c r="P39" s="146">
        <f t="shared" si="17"/>
        <v>0</v>
      </c>
      <c r="Q39" s="146">
        <f t="shared" si="17"/>
        <v>0</v>
      </c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</row>
    <row r="40" spans="1:33" ht="15.75" thickBot="1" x14ac:dyDescent="0.3">
      <c r="A40" s="62"/>
      <c r="B40" s="212" t="s">
        <v>506</v>
      </c>
      <c r="C40" s="213"/>
      <c r="D40" s="151">
        <f ca="1">SUM(E40:H40)</f>
        <v>0</v>
      </c>
      <c r="E40" s="152">
        <f ca="1">E37-E38</f>
        <v>0</v>
      </c>
      <c r="F40" s="153">
        <f ca="1">F37-F38</f>
        <v>0</v>
      </c>
      <c r="G40" s="153">
        <f ca="1">G37-G38</f>
        <v>0</v>
      </c>
      <c r="H40" s="154">
        <f ca="1">H37-H38</f>
        <v>0</v>
      </c>
      <c r="I40" s="62"/>
      <c r="J40" s="229" t="s">
        <v>14</v>
      </c>
      <c r="K40" s="230"/>
      <c r="L40" s="143">
        <f>SUM(M40:Q40)</f>
        <v>0</v>
      </c>
      <c r="M40" s="155"/>
      <c r="N40" s="156"/>
      <c r="O40" s="156"/>
      <c r="P40" s="156"/>
      <c r="Q40" s="156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</row>
    <row r="41" spans="1:33" x14ac:dyDescent="0.25">
      <c r="A41" s="62"/>
      <c r="B41" s="157" t="s">
        <v>507</v>
      </c>
      <c r="C41" s="139"/>
      <c r="D41" s="158" t="e">
        <f ca="1">D40/D37</f>
        <v>#DIV/0!</v>
      </c>
      <c r="E41" s="159">
        <f ca="1">IFERROR(E40/E37,0)</f>
        <v>0</v>
      </c>
      <c r="F41" s="159">
        <f t="shared" ref="F41:H41" ca="1" si="18">IFERROR(F40/F37,0)</f>
        <v>0</v>
      </c>
      <c r="G41" s="159">
        <f t="shared" ca="1" si="18"/>
        <v>0</v>
      </c>
      <c r="H41" s="159">
        <f t="shared" ca="1" si="18"/>
        <v>0</v>
      </c>
      <c r="I41" s="62"/>
      <c r="L41" s="160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</row>
    <row r="42" spans="1:33" x14ac:dyDescent="0.25">
      <c r="A42" s="62"/>
      <c r="B42" s="223"/>
      <c r="C42" s="224"/>
      <c r="D42" s="161"/>
      <c r="E42" s="162"/>
      <c r="F42" s="163"/>
      <c r="G42" s="163"/>
      <c r="H42" s="164"/>
      <c r="I42" s="62"/>
      <c r="L42" s="160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</row>
    <row r="43" spans="1:33" ht="21" x14ac:dyDescent="0.35">
      <c r="A43" s="62"/>
      <c r="B43" s="223" t="s">
        <v>505</v>
      </c>
      <c r="C43" s="224"/>
      <c r="D43" s="140">
        <f t="shared" ref="D43:D48" si="19">SUM(E43:H43)</f>
        <v>0</v>
      </c>
      <c r="E43" s="141">
        <f>SUMIF($F$14:$F$23,E$36,$J$14:$J$23)</f>
        <v>0</v>
      </c>
      <c r="F43" s="141">
        <f>SUMIF($F$14:$F$23,F$36,$J$14:$J$23)</f>
        <v>0</v>
      </c>
      <c r="G43" s="141">
        <f>SUMIF($F$14:$F$23,G$36,$J$14:$J$23)</f>
        <v>0</v>
      </c>
      <c r="H43" s="141">
        <f>SUMIF($F$14:$F$23,H$36,$J$14:$J$23)</f>
        <v>0</v>
      </c>
      <c r="I43" s="62"/>
      <c r="J43" s="214" t="s">
        <v>502</v>
      </c>
      <c r="K43" s="215"/>
      <c r="L43" s="136" t="s">
        <v>0</v>
      </c>
      <c r="M43" s="137">
        <f>M36</f>
        <v>2025</v>
      </c>
      <c r="N43" s="137">
        <f t="shared" ref="N43:Q43" si="20">N36</f>
        <v>2026</v>
      </c>
      <c r="O43" s="137">
        <f t="shared" si="20"/>
        <v>2027</v>
      </c>
      <c r="P43" s="137">
        <f t="shared" si="20"/>
        <v>2028</v>
      </c>
      <c r="Q43" s="137">
        <f t="shared" si="20"/>
        <v>2029</v>
      </c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</row>
    <row r="44" spans="1:33" x14ac:dyDescent="0.25">
      <c r="A44" s="62"/>
      <c r="B44" s="223" t="s">
        <v>510</v>
      </c>
      <c r="C44" s="224"/>
      <c r="D44" s="140">
        <f t="shared" si="19"/>
        <v>0</v>
      </c>
      <c r="E44" s="141">
        <f>SUMIFS($I$14:$I$23,$F$14:$F$23,E$36,$C$14:$C$23,"Frikjøp")</f>
        <v>0</v>
      </c>
      <c r="F44" s="141">
        <f>SUMIFS($I$14:$I$23,$F$14:$F$23,F$36,$C$14:$C$23,"Frikjøp")</f>
        <v>0</v>
      </c>
      <c r="G44" s="141">
        <f>SUMIFS($I$14:$I$23,$F$14:$F$23,G$36,$C$14:$C$23,"Frikjøp")</f>
        <v>0</v>
      </c>
      <c r="H44" s="141">
        <f>SUMIFS($I$14:$I$23,$F$14:$F$23,H$36,$C$14:$C$23,"Frikjøp")</f>
        <v>0</v>
      </c>
      <c r="I44" s="62"/>
      <c r="J44" s="229" t="s">
        <v>15</v>
      </c>
      <c r="K44" s="230"/>
      <c r="L44" s="143">
        <f>I24+J24+I30</f>
        <v>0</v>
      </c>
      <c r="M44" s="141">
        <f>M24+N24+L30</f>
        <v>0</v>
      </c>
      <c r="N44" s="142">
        <f>Q24+R24+P30</f>
        <v>0</v>
      </c>
      <c r="O44" s="142">
        <f>U24+V24+T30</f>
        <v>0</v>
      </c>
      <c r="P44" s="142">
        <f>Y24+Z24+X30</f>
        <v>0</v>
      </c>
      <c r="Q44" s="142">
        <f>AC24+AD24+AB30</f>
        <v>0</v>
      </c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</row>
    <row r="45" spans="1:33" ht="15.75" thickBot="1" x14ac:dyDescent="0.3">
      <c r="A45" s="62"/>
      <c r="B45" s="223" t="s">
        <v>511</v>
      </c>
      <c r="C45" s="224"/>
      <c r="D45" s="147">
        <f t="shared" si="19"/>
        <v>0</v>
      </c>
      <c r="E45" s="141">
        <f>SUMIFS($I$26:$I$29,$F$26:$F$29,E$36,$C$26:$C$29,"Eget")</f>
        <v>0</v>
      </c>
      <c r="F45" s="141">
        <f>SUMIFS($I$26:$I$29,$F$26:$F$29,F$36,$C$26:$C$29,"Eget")</f>
        <v>0</v>
      </c>
      <c r="G45" s="141">
        <f>SUMIFS($I$26:$I$29,$F$26:$F$29,G$36,$C$26:$C$29,"Eget")</f>
        <v>0</v>
      </c>
      <c r="H45" s="141">
        <f>SUMIFS($I$26:$I$29,$F$26:$F$29,H$36,$C$26:$C$29,"Eget")</f>
        <v>0</v>
      </c>
      <c r="I45" s="62"/>
      <c r="J45" s="229" t="s">
        <v>16</v>
      </c>
      <c r="K45" s="230"/>
      <c r="L45" s="143">
        <f>SUM(M45:Q45)</f>
        <v>0</v>
      </c>
      <c r="M45" s="141">
        <f t="shared" ref="M45:Q46" si="21">M39</f>
        <v>0</v>
      </c>
      <c r="N45" s="142">
        <f t="shared" si="21"/>
        <v>0</v>
      </c>
      <c r="O45" s="142">
        <f t="shared" si="21"/>
        <v>0</v>
      </c>
      <c r="P45" s="142">
        <f t="shared" si="21"/>
        <v>0</v>
      </c>
      <c r="Q45" s="142">
        <f t="shared" si="21"/>
        <v>0</v>
      </c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</row>
    <row r="46" spans="1:33" x14ac:dyDescent="0.25">
      <c r="A46" s="62"/>
      <c r="B46" s="232" t="s">
        <v>512</v>
      </c>
      <c r="C46" s="233"/>
      <c r="D46" s="161">
        <f t="shared" si="19"/>
        <v>0</v>
      </c>
      <c r="E46" s="166">
        <f>SUM(E43:E45)</f>
        <v>0</v>
      </c>
      <c r="F46" s="167">
        <f t="shared" ref="F46:G46" si="22">SUM(F43:F45)</f>
        <v>0</v>
      </c>
      <c r="G46" s="167">
        <f t="shared" si="22"/>
        <v>0</v>
      </c>
      <c r="H46" s="167">
        <f t="shared" ref="H46" si="23">SUM(H43:H45)</f>
        <v>0</v>
      </c>
      <c r="I46" s="62"/>
      <c r="J46" s="229" t="s">
        <v>17</v>
      </c>
      <c r="K46" s="230"/>
      <c r="L46" s="143">
        <f t="shared" ref="L46:L47" si="24">SUM(M46:Q46)</f>
        <v>0</v>
      </c>
      <c r="M46" s="141">
        <f t="shared" si="21"/>
        <v>0</v>
      </c>
      <c r="N46" s="142">
        <f t="shared" si="21"/>
        <v>0</v>
      </c>
      <c r="O46" s="142">
        <f t="shared" si="21"/>
        <v>0</v>
      </c>
      <c r="P46" s="142">
        <f t="shared" si="21"/>
        <v>0</v>
      </c>
      <c r="Q46" s="142">
        <f t="shared" si="21"/>
        <v>0</v>
      </c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</row>
    <row r="47" spans="1:33" ht="15.75" thickBot="1" x14ac:dyDescent="0.3">
      <c r="A47" s="62"/>
      <c r="B47" s="223" t="s">
        <v>513</v>
      </c>
      <c r="C47" s="224"/>
      <c r="D47" s="147">
        <f t="shared" ca="1" si="19"/>
        <v>0</v>
      </c>
      <c r="E47" s="168">
        <f ca="1">E40</f>
        <v>0</v>
      </c>
      <c r="F47" s="169">
        <f ca="1">F40</f>
        <v>0</v>
      </c>
      <c r="G47" s="169">
        <f ca="1">G40</f>
        <v>0</v>
      </c>
      <c r="H47" s="170">
        <f ca="1">H40</f>
        <v>0</v>
      </c>
      <c r="I47" s="62"/>
      <c r="J47" s="229" t="s">
        <v>502</v>
      </c>
      <c r="K47" s="230"/>
      <c r="L47" s="143">
        <f t="shared" si="24"/>
        <v>0</v>
      </c>
      <c r="M47" s="141">
        <f>M44-M45-M46</f>
        <v>0</v>
      </c>
      <c r="N47" s="142">
        <f t="shared" ref="N47:Q47" si="25">N44-N45-N46</f>
        <v>0</v>
      </c>
      <c r="O47" s="142">
        <f t="shared" si="25"/>
        <v>0</v>
      </c>
      <c r="P47" s="142">
        <f t="shared" si="25"/>
        <v>0</v>
      </c>
      <c r="Q47" s="142">
        <f t="shared" si="25"/>
        <v>0</v>
      </c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</row>
    <row r="48" spans="1:33" ht="15.75" thickBot="1" x14ac:dyDescent="0.3">
      <c r="A48" s="62"/>
      <c r="B48" s="232" t="s">
        <v>514</v>
      </c>
      <c r="C48" s="233"/>
      <c r="D48" s="171">
        <f t="shared" ca="1" si="19"/>
        <v>0</v>
      </c>
      <c r="E48" s="172">
        <f ca="1">E46-E47</f>
        <v>0</v>
      </c>
      <c r="F48" s="173">
        <f t="shared" ref="F48:H48" ca="1" si="26">F46-F47</f>
        <v>0</v>
      </c>
      <c r="G48" s="173">
        <f t="shared" ca="1" si="26"/>
        <v>0</v>
      </c>
      <c r="H48" s="174">
        <f t="shared" ca="1" si="26"/>
        <v>0</v>
      </c>
      <c r="I48" s="62"/>
      <c r="J48" s="175"/>
      <c r="K48" s="175"/>
      <c r="L48" s="62"/>
      <c r="M48" s="62"/>
      <c r="N48" s="62"/>
      <c r="O48" s="62"/>
      <c r="P48" s="62"/>
      <c r="Q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</row>
    <row r="49" spans="1:25" ht="19.5" thickTop="1" x14ac:dyDescent="0.3">
      <c r="A49" s="62"/>
      <c r="B49" s="223"/>
      <c r="C49" s="224"/>
      <c r="D49" s="164"/>
      <c r="E49" s="162"/>
      <c r="F49" s="163"/>
      <c r="G49" s="163"/>
      <c r="H49" s="164"/>
      <c r="I49" s="62"/>
      <c r="J49" s="176" t="s">
        <v>18</v>
      </c>
      <c r="K49" s="176"/>
      <c r="L49" s="177">
        <f>IFERROR(1-(L39/L44),0)</f>
        <v>0</v>
      </c>
      <c r="M49" s="178"/>
      <c r="N49" s="178"/>
      <c r="O49" s="178"/>
      <c r="P49" s="178"/>
      <c r="Q49" s="178"/>
      <c r="Y49" s="62"/>
    </row>
    <row r="50" spans="1:25" ht="15" customHeight="1" thickBot="1" x14ac:dyDescent="0.3">
      <c r="B50" s="223" t="s">
        <v>503</v>
      </c>
      <c r="C50" s="224"/>
      <c r="D50" s="165"/>
      <c r="E50" s="179">
        <f ca="1">IFERROR(E48/E38,0)</f>
        <v>0</v>
      </c>
      <c r="F50" s="180">
        <f t="shared" ref="F50:H50" ca="1" si="27">IFERROR(F48/F38,0)</f>
        <v>0</v>
      </c>
      <c r="G50" s="180">
        <f t="shared" ca="1" si="27"/>
        <v>0</v>
      </c>
      <c r="H50" s="181">
        <f t="shared" ca="1" si="27"/>
        <v>0</v>
      </c>
      <c r="X50" s="62"/>
    </row>
    <row r="51" spans="1:25" ht="15" customHeight="1" x14ac:dyDescent="0.25">
      <c r="D51" s="160"/>
      <c r="X51" s="62"/>
    </row>
    <row r="52" spans="1:25" ht="15" customHeight="1" x14ac:dyDescent="0.25">
      <c r="B52" s="205" t="s">
        <v>620</v>
      </c>
      <c r="G52" s="48" t="s">
        <v>619</v>
      </c>
    </row>
    <row r="53" spans="1:25" ht="15" customHeight="1" x14ac:dyDescent="0.25">
      <c r="B53" s="48" t="s">
        <v>621</v>
      </c>
      <c r="D53" s="206" t="s">
        <v>622</v>
      </c>
    </row>
    <row r="54" spans="1:25" ht="15" customHeight="1" x14ac:dyDescent="0.25">
      <c r="A54" s="62"/>
      <c r="B54" s="62"/>
      <c r="C54" s="62"/>
      <c r="D54" s="62"/>
      <c r="E54" s="62"/>
      <c r="F54" s="62"/>
      <c r="G54" s="62"/>
      <c r="H54" s="62"/>
      <c r="I54" s="62"/>
    </row>
    <row r="55" spans="1:25" x14ac:dyDescent="0.25">
      <c r="A55" s="62"/>
      <c r="B55" s="231" t="str">
        <f ca="1">IF(D38&lt;&gt;L39,"Sum ekstern finansiering pr. koststed stemmer ikke med sum finansiering over prosjektperioden","")</f>
        <v/>
      </c>
      <c r="C55" s="231"/>
      <c r="D55" s="231"/>
      <c r="E55" s="231"/>
      <c r="G55" s="231" t="str">
        <f>IF(D2=2024,"Malen er litt forenklet og regner derfor ikke indirekte kostnader helt nøyaktig for 2024. For vitenskapelige vil 1 fullt årsverk medføre 23.600 for høye indirekte kostnader, mens IK for tekn./adm. vil være for høye","")</f>
        <v/>
      </c>
      <c r="H55" s="231"/>
      <c r="I55" s="231"/>
      <c r="J55" s="231"/>
    </row>
    <row r="56" spans="1:25" x14ac:dyDescent="0.25">
      <c r="A56" s="62"/>
      <c r="B56" s="231"/>
      <c r="C56" s="231"/>
      <c r="D56" s="231"/>
      <c r="E56" s="231"/>
      <c r="G56" s="231"/>
      <c r="H56" s="231"/>
      <c r="I56" s="231"/>
      <c r="J56" s="231"/>
    </row>
    <row r="57" spans="1:25" x14ac:dyDescent="0.25">
      <c r="A57" s="62"/>
      <c r="B57" s="231"/>
      <c r="C57" s="231"/>
      <c r="D57" s="231"/>
      <c r="E57" s="231"/>
      <c r="G57" s="231"/>
      <c r="H57" s="231"/>
      <c r="I57" s="231"/>
      <c r="J57" s="231"/>
    </row>
    <row r="58" spans="1:25" x14ac:dyDescent="0.25">
      <c r="A58" s="62"/>
      <c r="B58" s="231"/>
      <c r="C58" s="231"/>
      <c r="D58" s="231"/>
      <c r="E58" s="231"/>
      <c r="G58" s="231"/>
      <c r="H58" s="231"/>
      <c r="I58" s="231"/>
      <c r="J58" s="231"/>
    </row>
    <row r="59" spans="1:25" x14ac:dyDescent="0.25">
      <c r="A59" s="62"/>
      <c r="B59" s="231"/>
      <c r="C59" s="231"/>
      <c r="D59" s="231"/>
      <c r="E59" s="231"/>
      <c r="G59" s="231"/>
      <c r="H59" s="231"/>
      <c r="I59" s="231"/>
      <c r="J59" s="231"/>
    </row>
    <row r="60" spans="1:25" x14ac:dyDescent="0.25">
      <c r="A60" s="62"/>
    </row>
    <row r="61" spans="1:25" x14ac:dyDescent="0.25">
      <c r="A61" s="62"/>
    </row>
    <row r="62" spans="1:25" x14ac:dyDescent="0.25">
      <c r="A62" s="62"/>
    </row>
    <row r="63" spans="1:25" x14ac:dyDescent="0.25">
      <c r="A63" s="62"/>
    </row>
    <row r="64" spans="1:25" x14ac:dyDescent="0.25">
      <c r="A64" s="62"/>
    </row>
    <row r="65" spans="1:9" x14ac:dyDescent="0.25">
      <c r="A65" s="62"/>
    </row>
    <row r="66" spans="1:9" x14ac:dyDescent="0.25">
      <c r="A66" s="62"/>
    </row>
    <row r="67" spans="1:9" x14ac:dyDescent="0.25">
      <c r="A67" s="62"/>
    </row>
    <row r="68" spans="1:9" x14ac:dyDescent="0.25">
      <c r="A68" s="62"/>
    </row>
    <row r="69" spans="1:9" x14ac:dyDescent="0.25">
      <c r="B69" s="62"/>
      <c r="C69" s="62"/>
      <c r="D69" s="62"/>
      <c r="E69" s="62"/>
      <c r="F69" s="62"/>
      <c r="G69" s="62"/>
      <c r="H69" s="62"/>
      <c r="I69" s="62"/>
    </row>
    <row r="70" spans="1:9" x14ac:dyDescent="0.25">
      <c r="B70" s="62"/>
      <c r="C70" s="62"/>
      <c r="D70" s="62"/>
      <c r="E70" s="62"/>
      <c r="F70" s="62"/>
      <c r="G70" s="62"/>
      <c r="H70" s="62"/>
      <c r="I70" s="62"/>
    </row>
  </sheetData>
  <sheetProtection algorithmName="SHA-512" hashValue="g3zhBXTVmsbXtRhWqsxXRtEu3IZcj0PZ1ealNKDXPixii7sLyERTOhiILLUGtJNsjLTY7+nO+6QS0muSgRGszw==" saltValue="2VjdWCKuI5upHIEnVjslQg==" spinCount="100000" sheet="1" formatCells="0" formatColumns="0" formatRows="0" insertColumns="0" insertRows="0" insertHyperlinks="0" deleteRows="0" sort="0" autoFilter="0" pivotTables="0"/>
  <mergeCells count="36">
    <mergeCell ref="G55:J59"/>
    <mergeCell ref="B48:C48"/>
    <mergeCell ref="B50:C50"/>
    <mergeCell ref="B42:C42"/>
    <mergeCell ref="B49:C49"/>
    <mergeCell ref="J43:K43"/>
    <mergeCell ref="B43:C43"/>
    <mergeCell ref="B44:C44"/>
    <mergeCell ref="B45:C45"/>
    <mergeCell ref="B46:C46"/>
    <mergeCell ref="B47:C47"/>
    <mergeCell ref="B55:E59"/>
    <mergeCell ref="J45:K45"/>
    <mergeCell ref="J46:K46"/>
    <mergeCell ref="J47:K47"/>
    <mergeCell ref="J37:K37"/>
    <mergeCell ref="J38:K38"/>
    <mergeCell ref="J39:K39"/>
    <mergeCell ref="J40:K40"/>
    <mergeCell ref="J44:K44"/>
    <mergeCell ref="B40:C40"/>
    <mergeCell ref="J36:K36"/>
    <mergeCell ref="E6:G6"/>
    <mergeCell ref="AB12:AE12"/>
    <mergeCell ref="I12:K12"/>
    <mergeCell ref="L12:O12"/>
    <mergeCell ref="P12:S12"/>
    <mergeCell ref="T12:W12"/>
    <mergeCell ref="X12:AA12"/>
    <mergeCell ref="B37:C37"/>
    <mergeCell ref="B38:C38"/>
    <mergeCell ref="B39:C39"/>
    <mergeCell ref="E10:G10"/>
    <mergeCell ref="E7:G7"/>
    <mergeCell ref="E8:G8"/>
    <mergeCell ref="E9:G9"/>
  </mergeCells>
  <conditionalFormatting sqref="N24">
    <cfRule type="expression" dxfId="1" priority="4">
      <formula>$L$9=2024</formula>
    </cfRule>
  </conditionalFormatting>
  <dataValidations count="1">
    <dataValidation type="list" allowBlank="1" showInputMessage="1" showErrorMessage="1" sqref="F14:F16 F18:F23 F26:F29" xr:uid="{DBFE91D8-0319-47F1-8064-9ED0482D7C1D}">
      <formula1>$D$7:$D$10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F39A843-AAC1-4993-8F0D-6FF8CACE6756}">
          <x14:formula1>
            <xm:f>Forutsetninger!$A$4:$A$510</xm:f>
          </x14:formula1>
          <xm:sqref>D7:D10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A7DE6-2649-481A-BE2B-4F431541ABA8}">
  <dimension ref="A1:Y505"/>
  <sheetViews>
    <sheetView workbookViewId="0">
      <selection activeCell="H8" sqref="H8"/>
    </sheetView>
  </sheetViews>
  <sheetFormatPr defaultColWidth="8.7109375" defaultRowHeight="15" x14ac:dyDescent="0.25"/>
  <cols>
    <col min="1" max="1" width="12.5703125" customWidth="1"/>
    <col min="2" max="2" width="39.28515625" customWidth="1"/>
    <col min="5" max="5" width="10.28515625" bestFit="1" customWidth="1"/>
    <col min="6" max="6" width="7" customWidth="1"/>
    <col min="9" max="9" width="4.5703125" style="20" bestFit="1" customWidth="1"/>
    <col min="12" max="12" width="13.7109375" bestFit="1" customWidth="1"/>
    <col min="15" max="15" width="20.5703125" bestFit="1" customWidth="1"/>
    <col min="16" max="16" width="8.85546875" bestFit="1" customWidth="1"/>
    <col min="17" max="17" width="11" bestFit="1" customWidth="1"/>
    <col min="23" max="25" width="11.7109375" customWidth="1"/>
  </cols>
  <sheetData>
    <row r="1" spans="1:25" x14ac:dyDescent="0.25">
      <c r="K1" t="s">
        <v>466</v>
      </c>
      <c r="L1" t="s">
        <v>490</v>
      </c>
    </row>
    <row r="2" spans="1:25" ht="19.5" thickBot="1" x14ac:dyDescent="0.35">
      <c r="K2">
        <v>528100</v>
      </c>
      <c r="L2">
        <v>175600</v>
      </c>
      <c r="O2" s="14" t="s">
        <v>467</v>
      </c>
      <c r="P2" s="5"/>
    </row>
    <row r="3" spans="1:25" s="5" customFormat="1" ht="18.75" customHeight="1" x14ac:dyDescent="0.3">
      <c r="A3" s="4" t="s">
        <v>465</v>
      </c>
      <c r="D3" s="37" t="s">
        <v>475</v>
      </c>
      <c r="E3" s="25"/>
      <c r="F3"/>
      <c r="G3" s="234" t="s">
        <v>488</v>
      </c>
      <c r="H3" s="235"/>
      <c r="I3" s="236"/>
      <c r="J3" s="24"/>
      <c r="K3" s="237" t="s">
        <v>489</v>
      </c>
      <c r="L3" s="238"/>
      <c r="M3" s="239"/>
      <c r="O3" s="7" t="s">
        <v>470</v>
      </c>
      <c r="P3" s="7" t="s">
        <v>471</v>
      </c>
      <c r="Q3"/>
      <c r="Y3" s="18"/>
    </row>
    <row r="4" spans="1:25" ht="15.75" x14ac:dyDescent="0.25">
      <c r="A4" s="7" t="s">
        <v>469</v>
      </c>
      <c r="B4" s="7" t="s">
        <v>468</v>
      </c>
      <c r="D4" s="26">
        <v>2024</v>
      </c>
      <c r="E4" s="27">
        <v>1312000</v>
      </c>
      <c r="G4" s="30">
        <v>2024</v>
      </c>
      <c r="H4" s="31">
        <v>1</v>
      </c>
      <c r="I4" s="32">
        <f>H4</f>
        <v>1</v>
      </c>
      <c r="J4" s="21"/>
      <c r="K4" s="30">
        <v>2024</v>
      </c>
      <c r="L4" s="31">
        <v>1</v>
      </c>
      <c r="M4" s="38">
        <f>L4</f>
        <v>1</v>
      </c>
      <c r="O4" t="s">
        <v>472</v>
      </c>
      <c r="P4">
        <v>6800</v>
      </c>
      <c r="Y4" s="19"/>
    </row>
    <row r="5" spans="1:25" x14ac:dyDescent="0.25">
      <c r="A5" s="41">
        <v>10050001</v>
      </c>
      <c r="B5" s="42" t="s">
        <v>19</v>
      </c>
      <c r="D5" s="26">
        <v>2025</v>
      </c>
      <c r="E5" s="27">
        <v>1372000</v>
      </c>
      <c r="G5" s="33">
        <v>2025</v>
      </c>
      <c r="H5" s="19">
        <v>4.2999999999999997E-2</v>
      </c>
      <c r="I5" s="32">
        <f>I4*(1+H5)</f>
        <v>1.0429999999999999</v>
      </c>
      <c r="K5" s="30">
        <v>2025</v>
      </c>
      <c r="L5" s="31">
        <v>1</v>
      </c>
      <c r="M5" s="38">
        <f>L5</f>
        <v>1</v>
      </c>
      <c r="O5" t="s">
        <v>11</v>
      </c>
      <c r="P5">
        <v>7100</v>
      </c>
      <c r="Y5" s="19"/>
    </row>
    <row r="6" spans="1:25" x14ac:dyDescent="0.25">
      <c r="A6" s="41">
        <v>10050002</v>
      </c>
      <c r="B6" s="42" t="s">
        <v>20</v>
      </c>
      <c r="D6" s="26">
        <v>2026</v>
      </c>
      <c r="E6" s="27">
        <v>1431000</v>
      </c>
      <c r="G6" s="33">
        <v>2026</v>
      </c>
      <c r="H6" s="19">
        <v>3.7999999999999999E-2</v>
      </c>
      <c r="I6" s="32">
        <f t="shared" ref="I6:I15" si="0">I5*(1+H6)</f>
        <v>1.0826339999999999</v>
      </c>
      <c r="J6" s="22"/>
      <c r="K6" s="33">
        <v>2026</v>
      </c>
      <c r="L6" s="19">
        <v>3.4099999999999998E-2</v>
      </c>
      <c r="M6" s="38">
        <f>M5*(1+L6)</f>
        <v>1.0341</v>
      </c>
      <c r="O6" t="s">
        <v>473</v>
      </c>
      <c r="P6">
        <v>9432</v>
      </c>
      <c r="Y6" s="19"/>
    </row>
    <row r="7" spans="1:25" x14ac:dyDescent="0.25">
      <c r="A7" s="41">
        <v>12000501</v>
      </c>
      <c r="B7" s="42" t="s">
        <v>21</v>
      </c>
      <c r="D7" s="26">
        <v>2027</v>
      </c>
      <c r="E7" s="27">
        <v>1484000</v>
      </c>
      <c r="G7" s="33">
        <v>2027</v>
      </c>
      <c r="H7" s="19">
        <v>3.7999999999999999E-2</v>
      </c>
      <c r="I7" s="32">
        <f t="shared" si="0"/>
        <v>1.1237740919999999</v>
      </c>
      <c r="J7" s="22"/>
      <c r="K7" s="33">
        <v>2027</v>
      </c>
      <c r="L7" s="19">
        <v>3.04E-2</v>
      </c>
      <c r="M7" s="38">
        <f t="shared" ref="M7:M15" si="1">M6*(1+L7)</f>
        <v>1.0655366399999999</v>
      </c>
      <c r="O7" t="s">
        <v>474</v>
      </c>
      <c r="P7">
        <v>6580</v>
      </c>
      <c r="Y7" s="19"/>
    </row>
    <row r="8" spans="1:25" x14ac:dyDescent="0.25">
      <c r="A8" s="41">
        <v>12000502</v>
      </c>
      <c r="B8" s="42" t="s">
        <v>22</v>
      </c>
      <c r="D8" s="26">
        <v>2028</v>
      </c>
      <c r="E8" s="27">
        <v>1536000</v>
      </c>
      <c r="G8" s="33">
        <v>2028</v>
      </c>
      <c r="H8" s="19">
        <v>3.6999999999999998E-2</v>
      </c>
      <c r="I8" s="32">
        <f t="shared" si="0"/>
        <v>1.1653537334039998</v>
      </c>
      <c r="J8" s="22"/>
      <c r="K8" s="33">
        <v>2028</v>
      </c>
      <c r="L8" s="19">
        <v>0.03</v>
      </c>
      <c r="M8" s="38">
        <f t="shared" si="1"/>
        <v>1.0975027391999999</v>
      </c>
      <c r="O8" t="s">
        <v>476</v>
      </c>
      <c r="P8">
        <v>6500</v>
      </c>
      <c r="Y8" s="19"/>
    </row>
    <row r="9" spans="1:25" x14ac:dyDescent="0.25">
      <c r="A9" s="41">
        <v>12050501</v>
      </c>
      <c r="B9" s="42" t="s">
        <v>23</v>
      </c>
      <c r="D9" s="26">
        <v>2029</v>
      </c>
      <c r="E9" s="27">
        <v>1590000</v>
      </c>
      <c r="G9" s="33">
        <v>2029</v>
      </c>
      <c r="H9" s="19">
        <v>3.6999999999999998E-2</v>
      </c>
      <c r="I9" s="32">
        <f t="shared" si="0"/>
        <v>1.2084718215399477</v>
      </c>
      <c r="J9" s="22"/>
      <c r="K9" s="33">
        <v>2029</v>
      </c>
      <c r="L9" s="19">
        <v>0.03</v>
      </c>
      <c r="M9" s="38">
        <f t="shared" si="1"/>
        <v>1.130427821376</v>
      </c>
      <c r="O9" t="s">
        <v>477</v>
      </c>
      <c r="P9">
        <v>6890</v>
      </c>
      <c r="Y9" s="19"/>
    </row>
    <row r="10" spans="1:25" x14ac:dyDescent="0.25">
      <c r="A10" s="41">
        <v>13000501</v>
      </c>
      <c r="B10" s="42" t="s">
        <v>24</v>
      </c>
      <c r="D10" s="26">
        <v>2030</v>
      </c>
      <c r="E10" s="27">
        <v>1646000</v>
      </c>
      <c r="G10" s="33">
        <v>2030</v>
      </c>
      <c r="H10" s="19">
        <v>3.6999999999999998E-2</v>
      </c>
      <c r="I10" s="32">
        <f t="shared" si="0"/>
        <v>1.2531852789369258</v>
      </c>
      <c r="J10" s="22"/>
      <c r="K10" s="33">
        <v>2030</v>
      </c>
      <c r="L10" s="19">
        <v>0.03</v>
      </c>
      <c r="M10" s="38">
        <f t="shared" si="1"/>
        <v>1.16434065601728</v>
      </c>
      <c r="O10" t="s">
        <v>478</v>
      </c>
      <c r="P10">
        <v>9414</v>
      </c>
      <c r="Y10" s="19"/>
    </row>
    <row r="11" spans="1:25" x14ac:dyDescent="0.25">
      <c r="A11" s="41">
        <v>13050001</v>
      </c>
      <c r="B11" s="42" t="s">
        <v>25</v>
      </c>
      <c r="D11" s="26">
        <v>2031</v>
      </c>
      <c r="E11" s="27">
        <f>ROUND(E10*1.035,-3)</f>
        <v>1704000</v>
      </c>
      <c r="G11" s="33">
        <v>2031</v>
      </c>
      <c r="H11" s="19">
        <v>3.6999999999999998E-2</v>
      </c>
      <c r="I11" s="32">
        <f t="shared" si="0"/>
        <v>1.2995531342575919</v>
      </c>
      <c r="J11" s="22"/>
      <c r="K11" s="33">
        <v>2031</v>
      </c>
      <c r="L11" s="19">
        <v>0.03</v>
      </c>
      <c r="M11" s="38">
        <f t="shared" si="1"/>
        <v>1.1992708756977983</v>
      </c>
      <c r="O11" t="s">
        <v>479</v>
      </c>
      <c r="P11">
        <v>6700</v>
      </c>
      <c r="Y11" s="19"/>
    </row>
    <row r="12" spans="1:25" x14ac:dyDescent="0.25">
      <c r="A12" s="41">
        <v>13051001</v>
      </c>
      <c r="B12" s="42" t="s">
        <v>26</v>
      </c>
      <c r="D12" s="26">
        <v>2032</v>
      </c>
      <c r="E12" s="27">
        <f>ROUND(E11*1.035,-3)</f>
        <v>1764000</v>
      </c>
      <c r="G12" s="33">
        <v>2032</v>
      </c>
      <c r="H12" s="19">
        <v>3.6999999999999998E-2</v>
      </c>
      <c r="I12" s="32">
        <f t="shared" si="0"/>
        <v>1.3476366002251228</v>
      </c>
      <c r="J12" s="22"/>
      <c r="K12" s="33">
        <v>2032</v>
      </c>
      <c r="L12" s="19">
        <v>0.03</v>
      </c>
      <c r="M12" s="38">
        <f t="shared" si="1"/>
        <v>1.2352490019687323</v>
      </c>
      <c r="O12" t="s">
        <v>480</v>
      </c>
      <c r="P12">
        <v>3910</v>
      </c>
      <c r="Y12" s="19"/>
    </row>
    <row r="13" spans="1:25" x14ac:dyDescent="0.25">
      <c r="A13" s="41">
        <v>13051501</v>
      </c>
      <c r="B13" s="42" t="s">
        <v>27</v>
      </c>
      <c r="D13" s="26">
        <v>2033</v>
      </c>
      <c r="E13" s="27">
        <f>ROUND(E12*1.035,-3)</f>
        <v>1826000</v>
      </c>
      <c r="G13" s="33">
        <v>2033</v>
      </c>
      <c r="H13" s="19">
        <v>3.6999999999999998E-2</v>
      </c>
      <c r="I13" s="32">
        <f t="shared" si="0"/>
        <v>1.3974991544334523</v>
      </c>
      <c r="J13" s="22"/>
      <c r="K13" s="33">
        <v>2033</v>
      </c>
      <c r="L13" s="19">
        <v>0.03</v>
      </c>
      <c r="M13" s="38">
        <f t="shared" si="1"/>
        <v>1.2723064720277943</v>
      </c>
      <c r="Y13" s="19"/>
    </row>
    <row r="14" spans="1:25" x14ac:dyDescent="0.25">
      <c r="A14" s="41">
        <v>13052001</v>
      </c>
      <c r="B14" s="42" t="s">
        <v>28</v>
      </c>
      <c r="D14" s="26">
        <v>2034</v>
      </c>
      <c r="E14" s="27">
        <f>ROUND(E13*1.035,-3)</f>
        <v>1890000</v>
      </c>
      <c r="G14" s="33">
        <v>2034</v>
      </c>
      <c r="H14" s="19">
        <v>3.6999999999999998E-2</v>
      </c>
      <c r="I14" s="32">
        <f t="shared" si="0"/>
        <v>1.4492066231474898</v>
      </c>
      <c r="J14" s="22"/>
      <c r="K14" s="33">
        <v>2034</v>
      </c>
      <c r="L14" s="19">
        <v>0.03</v>
      </c>
      <c r="M14" s="38">
        <f t="shared" si="1"/>
        <v>1.3104756661886283</v>
      </c>
      <c r="O14" s="14" t="s">
        <v>481</v>
      </c>
      <c r="Q14" s="9"/>
      <c r="Y14" s="19"/>
    </row>
    <row r="15" spans="1:25" ht="15.75" thickBot="1" x14ac:dyDescent="0.3">
      <c r="A15" s="41">
        <v>13052501</v>
      </c>
      <c r="B15" s="42" t="s">
        <v>29</v>
      </c>
      <c r="D15" s="28">
        <v>2035</v>
      </c>
      <c r="E15" s="29">
        <f>ROUND(E14*1.035,-3)</f>
        <v>1956000</v>
      </c>
      <c r="G15" s="34">
        <v>2035</v>
      </c>
      <c r="H15" s="35">
        <v>3.6999999999999998E-2</v>
      </c>
      <c r="I15" s="36">
        <f t="shared" si="0"/>
        <v>1.5028272682039467</v>
      </c>
      <c r="J15" s="22"/>
      <c r="K15" s="34">
        <v>2035</v>
      </c>
      <c r="L15" s="35">
        <v>0.03</v>
      </c>
      <c r="M15" s="39">
        <f t="shared" si="1"/>
        <v>1.3497899361742871</v>
      </c>
      <c r="Q15" s="9"/>
    </row>
    <row r="16" spans="1:25" ht="15.75" x14ac:dyDescent="0.25">
      <c r="A16" s="41">
        <v>13053001</v>
      </c>
      <c r="B16" s="42" t="s">
        <v>30</v>
      </c>
      <c r="I16" s="23"/>
      <c r="J16" s="22"/>
      <c r="O16" s="12" t="s">
        <v>482</v>
      </c>
      <c r="P16" s="6"/>
      <c r="Q16" s="13"/>
    </row>
    <row r="17" spans="1:18" x14ac:dyDescent="0.25">
      <c r="A17" s="41">
        <v>13053501</v>
      </c>
      <c r="B17" s="42" t="s">
        <v>31</v>
      </c>
      <c r="E17" s="20"/>
      <c r="I17" s="23"/>
      <c r="J17" s="22"/>
      <c r="K17" t="s">
        <v>523</v>
      </c>
      <c r="L17" s="40">
        <v>505000</v>
      </c>
      <c r="O17" t="s">
        <v>2</v>
      </c>
      <c r="Q17" s="15">
        <v>1000</v>
      </c>
    </row>
    <row r="18" spans="1:18" x14ac:dyDescent="0.25">
      <c r="A18" s="41">
        <v>13059901</v>
      </c>
      <c r="B18" s="42" t="s">
        <v>32</v>
      </c>
      <c r="E18" s="20"/>
      <c r="I18" s="23"/>
      <c r="J18" s="22"/>
      <c r="K18" t="s">
        <v>524</v>
      </c>
      <c r="L18" s="40">
        <v>217000</v>
      </c>
      <c r="O18" t="s">
        <v>483</v>
      </c>
      <c r="Q18" s="9">
        <f>Q17*(47/52)</f>
        <v>903.84615384615381</v>
      </c>
    </row>
    <row r="19" spans="1:18" x14ac:dyDescent="0.25">
      <c r="A19" s="41">
        <v>14000501</v>
      </c>
      <c r="B19" s="42" t="s">
        <v>33</v>
      </c>
      <c r="E19" s="20"/>
      <c r="I19" s="23"/>
      <c r="J19" s="22"/>
      <c r="O19" t="s">
        <v>484</v>
      </c>
      <c r="P19" s="16">
        <v>0.12</v>
      </c>
      <c r="Q19" s="9">
        <f>(Q17*(1-5/52))*P19</f>
        <v>108.46153846153845</v>
      </c>
    </row>
    <row r="20" spans="1:18" x14ac:dyDescent="0.25">
      <c r="A20" s="41">
        <v>16000501</v>
      </c>
      <c r="B20" s="42" t="s">
        <v>34</v>
      </c>
      <c r="E20" s="20"/>
      <c r="I20" s="23"/>
      <c r="J20" s="22"/>
      <c r="O20" t="s">
        <v>485</v>
      </c>
      <c r="P20" s="16">
        <v>8.7999999999999995E-2</v>
      </c>
      <c r="Q20" s="9">
        <f>Q17*P20</f>
        <v>88</v>
      </c>
    </row>
    <row r="21" spans="1:18" x14ac:dyDescent="0.25">
      <c r="A21" s="41">
        <v>16001001</v>
      </c>
      <c r="B21" s="42" t="s">
        <v>35</v>
      </c>
      <c r="E21" s="20"/>
      <c r="I21" s="23"/>
      <c r="J21" s="22"/>
      <c r="O21" t="s">
        <v>486</v>
      </c>
      <c r="P21" s="16">
        <v>0.14099999999999999</v>
      </c>
      <c r="Q21" s="17">
        <f>SUM(Q18:Q20)*P21</f>
        <v>155.1433846153846</v>
      </c>
    </row>
    <row r="22" spans="1:18" x14ac:dyDescent="0.25">
      <c r="A22" s="41">
        <v>16001501</v>
      </c>
      <c r="B22" s="42" t="s">
        <v>36</v>
      </c>
      <c r="E22" s="20"/>
      <c r="I22" s="23"/>
      <c r="J22" s="22"/>
      <c r="Q22" s="9"/>
    </row>
    <row r="23" spans="1:18" x14ac:dyDescent="0.25">
      <c r="A23" s="41">
        <v>16050501</v>
      </c>
      <c r="B23" s="42" t="s">
        <v>37</v>
      </c>
      <c r="E23" s="20"/>
      <c r="I23" s="23"/>
      <c r="J23" s="22"/>
      <c r="O23" t="s">
        <v>487</v>
      </c>
      <c r="Q23" s="9">
        <f>SUM(Q18:Q21)</f>
        <v>1255.4510769230769</v>
      </c>
      <c r="R23" s="14"/>
    </row>
    <row r="24" spans="1:18" x14ac:dyDescent="0.25">
      <c r="A24" s="41">
        <v>16100501</v>
      </c>
      <c r="B24" s="42" t="s">
        <v>38</v>
      </c>
      <c r="E24" s="20"/>
      <c r="I24" s="23"/>
      <c r="J24" s="22"/>
      <c r="Q24" s="9"/>
    </row>
    <row r="25" spans="1:18" x14ac:dyDescent="0.25">
      <c r="A25" s="41">
        <v>16200501</v>
      </c>
      <c r="B25" s="42" t="s">
        <v>39</v>
      </c>
      <c r="E25" s="20"/>
      <c r="I25" s="23"/>
      <c r="J25" s="22"/>
      <c r="Q25" s="10">
        <f>(Q23-Q17)/Q17</f>
        <v>0.25545107692307695</v>
      </c>
    </row>
    <row r="26" spans="1:18" x14ac:dyDescent="0.25">
      <c r="A26" s="41">
        <v>16200502</v>
      </c>
      <c r="B26" s="42" t="s">
        <v>40</v>
      </c>
      <c r="E26" s="20"/>
      <c r="I26" s="23"/>
      <c r="J26" s="22"/>
    </row>
    <row r="27" spans="1:18" x14ac:dyDescent="0.25">
      <c r="A27" s="41">
        <v>16201001</v>
      </c>
      <c r="B27" s="42" t="s">
        <v>41</v>
      </c>
      <c r="E27" s="20"/>
      <c r="I27" s="23"/>
      <c r="J27" s="22"/>
    </row>
    <row r="28" spans="1:18" x14ac:dyDescent="0.25">
      <c r="A28" s="41">
        <v>16201501</v>
      </c>
      <c r="B28" s="42" t="s">
        <v>42</v>
      </c>
      <c r="E28" s="3"/>
      <c r="I28" s="23"/>
      <c r="J28" s="22"/>
    </row>
    <row r="29" spans="1:18" x14ac:dyDescent="0.25">
      <c r="A29" s="41">
        <v>16201502</v>
      </c>
      <c r="B29" s="42" t="s">
        <v>43</v>
      </c>
      <c r="D29" s="8"/>
      <c r="E29" s="8"/>
      <c r="I29"/>
    </row>
    <row r="30" spans="1:18" x14ac:dyDescent="0.25">
      <c r="A30" s="41">
        <v>16202001</v>
      </c>
      <c r="B30" s="42" t="s">
        <v>44</v>
      </c>
      <c r="D30" s="8"/>
      <c r="E30" s="8"/>
    </row>
    <row r="31" spans="1:18" x14ac:dyDescent="0.25">
      <c r="A31" s="41">
        <v>16202501</v>
      </c>
      <c r="B31" s="42" t="s">
        <v>45</v>
      </c>
      <c r="D31" s="8"/>
      <c r="E31" s="8"/>
    </row>
    <row r="32" spans="1:18" x14ac:dyDescent="0.25">
      <c r="A32" s="41">
        <v>16302001</v>
      </c>
      <c r="B32" s="42" t="s">
        <v>46</v>
      </c>
      <c r="D32" s="8"/>
      <c r="E32" s="8"/>
    </row>
    <row r="33" spans="1:5" x14ac:dyDescent="0.25">
      <c r="A33" s="41">
        <v>16304001</v>
      </c>
      <c r="B33" s="42" t="s">
        <v>526</v>
      </c>
      <c r="D33" s="8"/>
      <c r="E33" s="8"/>
    </row>
    <row r="34" spans="1:5" x14ac:dyDescent="0.25">
      <c r="A34" s="41">
        <v>16304002</v>
      </c>
      <c r="B34" s="42" t="s">
        <v>47</v>
      </c>
      <c r="D34" s="8"/>
      <c r="E34" s="8"/>
    </row>
    <row r="35" spans="1:5" x14ac:dyDescent="0.25">
      <c r="A35" s="41">
        <v>16304003</v>
      </c>
      <c r="B35" s="42" t="s">
        <v>48</v>
      </c>
      <c r="D35" s="8"/>
      <c r="E35" s="8"/>
    </row>
    <row r="36" spans="1:5" x14ac:dyDescent="0.25">
      <c r="A36" s="41">
        <v>16304004</v>
      </c>
      <c r="B36" s="42" t="s">
        <v>49</v>
      </c>
      <c r="D36" s="8"/>
      <c r="E36" s="8"/>
    </row>
    <row r="37" spans="1:5" x14ac:dyDescent="0.25">
      <c r="A37" s="41">
        <v>16304005</v>
      </c>
      <c r="B37" s="42" t="s">
        <v>50</v>
      </c>
      <c r="D37" s="8"/>
      <c r="E37" s="8"/>
    </row>
    <row r="38" spans="1:5" x14ac:dyDescent="0.25">
      <c r="A38" s="41">
        <v>16304006</v>
      </c>
      <c r="B38" s="42" t="s">
        <v>51</v>
      </c>
      <c r="D38" s="8"/>
      <c r="E38" s="8"/>
    </row>
    <row r="39" spans="1:5" x14ac:dyDescent="0.25">
      <c r="A39" s="41">
        <v>16304007</v>
      </c>
      <c r="B39" s="42" t="s">
        <v>52</v>
      </c>
      <c r="D39" s="8"/>
      <c r="E39" s="8"/>
    </row>
    <row r="40" spans="1:5" x14ac:dyDescent="0.25">
      <c r="A40" s="41">
        <v>16304008</v>
      </c>
      <c r="B40" s="42" t="s">
        <v>53</v>
      </c>
      <c r="D40" s="8"/>
      <c r="E40" s="8"/>
    </row>
    <row r="41" spans="1:5" x14ac:dyDescent="0.25">
      <c r="A41" s="41">
        <v>16305001</v>
      </c>
      <c r="B41" s="42" t="s">
        <v>54</v>
      </c>
      <c r="D41" s="8"/>
      <c r="E41" s="8"/>
    </row>
    <row r="42" spans="1:5" x14ac:dyDescent="0.25">
      <c r="A42" s="41">
        <v>16305002</v>
      </c>
      <c r="B42" s="42" t="s">
        <v>55</v>
      </c>
      <c r="D42" s="8"/>
      <c r="E42" s="8"/>
    </row>
    <row r="43" spans="1:5" x14ac:dyDescent="0.25">
      <c r="A43" s="41">
        <v>16305003</v>
      </c>
      <c r="B43" s="42" t="s">
        <v>56</v>
      </c>
      <c r="D43" s="8"/>
      <c r="E43" s="8"/>
    </row>
    <row r="44" spans="1:5" x14ac:dyDescent="0.25">
      <c r="A44" s="41">
        <v>16305004</v>
      </c>
      <c r="B44" s="42" t="s">
        <v>57</v>
      </c>
      <c r="D44" s="8"/>
      <c r="E44" s="8"/>
    </row>
    <row r="45" spans="1:5" x14ac:dyDescent="0.25">
      <c r="A45" s="41">
        <v>16306001</v>
      </c>
      <c r="B45" s="42" t="s">
        <v>58</v>
      </c>
      <c r="D45" s="8"/>
      <c r="E45" s="8"/>
    </row>
    <row r="46" spans="1:5" x14ac:dyDescent="0.25">
      <c r="A46" s="41">
        <v>16306002</v>
      </c>
      <c r="B46" s="42" t="s">
        <v>59</v>
      </c>
      <c r="D46" s="8"/>
      <c r="E46" s="8"/>
    </row>
    <row r="47" spans="1:5" x14ac:dyDescent="0.25">
      <c r="A47" s="41">
        <v>16306003</v>
      </c>
      <c r="B47" s="42" t="s">
        <v>60</v>
      </c>
      <c r="D47" s="8"/>
      <c r="E47" s="8"/>
    </row>
    <row r="48" spans="1:5" x14ac:dyDescent="0.25">
      <c r="A48" s="41">
        <v>16306004</v>
      </c>
      <c r="B48" s="42" t="s">
        <v>61</v>
      </c>
      <c r="D48" s="8"/>
      <c r="E48" s="8"/>
    </row>
    <row r="49" spans="1:5" x14ac:dyDescent="0.25">
      <c r="A49" s="41">
        <v>16306005</v>
      </c>
      <c r="B49" s="42" t="s">
        <v>62</v>
      </c>
      <c r="D49" s="8"/>
      <c r="E49" s="8"/>
    </row>
    <row r="50" spans="1:5" x14ac:dyDescent="0.25">
      <c r="A50" s="41">
        <v>16306006</v>
      </c>
      <c r="B50" s="42" t="s">
        <v>63</v>
      </c>
      <c r="D50" s="8"/>
      <c r="E50" s="8"/>
    </row>
    <row r="51" spans="1:5" x14ac:dyDescent="0.25">
      <c r="A51" s="41">
        <v>16306007</v>
      </c>
      <c r="B51" s="42" t="s">
        <v>64</v>
      </c>
      <c r="D51" s="8"/>
      <c r="E51" s="8"/>
    </row>
    <row r="52" spans="1:5" x14ac:dyDescent="0.25">
      <c r="A52" s="41">
        <v>16307001</v>
      </c>
      <c r="B52" s="42" t="s">
        <v>65</v>
      </c>
      <c r="D52" s="8"/>
      <c r="E52" s="8"/>
    </row>
    <row r="53" spans="1:5" x14ac:dyDescent="0.25">
      <c r="A53" s="41">
        <v>16307002</v>
      </c>
      <c r="B53" s="42" t="s">
        <v>66</v>
      </c>
      <c r="D53" s="8"/>
      <c r="E53" s="8"/>
    </row>
    <row r="54" spans="1:5" x14ac:dyDescent="0.25">
      <c r="A54" s="41">
        <v>16308001</v>
      </c>
      <c r="B54" s="42" t="s">
        <v>67</v>
      </c>
      <c r="D54" s="8"/>
      <c r="E54" s="8"/>
    </row>
    <row r="55" spans="1:5" x14ac:dyDescent="0.25">
      <c r="A55" s="41">
        <v>16308002</v>
      </c>
      <c r="B55" s="42" t="s">
        <v>68</v>
      </c>
      <c r="D55" s="8"/>
      <c r="E55" s="8"/>
    </row>
    <row r="56" spans="1:5" x14ac:dyDescent="0.25">
      <c r="A56" s="41">
        <v>16308003</v>
      </c>
      <c r="B56" s="42" t="s">
        <v>69</v>
      </c>
      <c r="D56" s="8"/>
      <c r="E56" s="8"/>
    </row>
    <row r="57" spans="1:5" x14ac:dyDescent="0.25">
      <c r="A57" s="41">
        <v>16308004</v>
      </c>
      <c r="B57" s="42" t="s">
        <v>70</v>
      </c>
      <c r="D57" s="8"/>
      <c r="E57" s="8"/>
    </row>
    <row r="58" spans="1:5" x14ac:dyDescent="0.25">
      <c r="A58" s="41">
        <v>16309001</v>
      </c>
      <c r="B58" s="42" t="s">
        <v>71</v>
      </c>
      <c r="D58" s="8"/>
      <c r="E58" s="8"/>
    </row>
    <row r="59" spans="1:5" x14ac:dyDescent="0.25">
      <c r="A59" s="41">
        <v>16309002</v>
      </c>
      <c r="B59" s="42" t="s">
        <v>72</v>
      </c>
      <c r="D59" s="8"/>
      <c r="E59" s="8"/>
    </row>
    <row r="60" spans="1:5" x14ac:dyDescent="0.25">
      <c r="A60" s="41">
        <v>16400501</v>
      </c>
      <c r="B60" s="42" t="s">
        <v>73</v>
      </c>
      <c r="D60" s="8"/>
      <c r="E60" s="8"/>
    </row>
    <row r="61" spans="1:5" x14ac:dyDescent="0.25">
      <c r="A61" s="41">
        <v>16401001</v>
      </c>
      <c r="B61" s="42" t="s">
        <v>74</v>
      </c>
      <c r="D61" s="8"/>
      <c r="E61" s="8"/>
    </row>
    <row r="62" spans="1:5" x14ac:dyDescent="0.25">
      <c r="A62" s="41">
        <v>16500501</v>
      </c>
      <c r="B62" s="42" t="s">
        <v>527</v>
      </c>
      <c r="D62" s="8"/>
      <c r="E62" s="8"/>
    </row>
    <row r="63" spans="1:5" x14ac:dyDescent="0.25">
      <c r="A63" s="41">
        <v>16501001</v>
      </c>
      <c r="B63" s="42" t="s">
        <v>528</v>
      </c>
      <c r="D63" s="8"/>
      <c r="E63" s="8"/>
    </row>
    <row r="64" spans="1:5" x14ac:dyDescent="0.25">
      <c r="A64" s="41">
        <v>16501501</v>
      </c>
      <c r="B64" s="42" t="s">
        <v>75</v>
      </c>
      <c r="D64" s="8"/>
      <c r="E64" s="8"/>
    </row>
    <row r="65" spans="1:5" x14ac:dyDescent="0.25">
      <c r="A65" s="41">
        <v>16502001</v>
      </c>
      <c r="B65" s="42" t="s">
        <v>76</v>
      </c>
      <c r="D65" s="8"/>
      <c r="E65" s="8"/>
    </row>
    <row r="66" spans="1:5" x14ac:dyDescent="0.25">
      <c r="A66" s="41">
        <v>16502002</v>
      </c>
      <c r="B66" s="42" t="s">
        <v>77</v>
      </c>
      <c r="D66" s="8"/>
      <c r="E66" s="8"/>
    </row>
    <row r="67" spans="1:5" x14ac:dyDescent="0.25">
      <c r="A67" s="41">
        <v>16600501</v>
      </c>
      <c r="B67" s="42" t="s">
        <v>78</v>
      </c>
      <c r="D67" s="8"/>
      <c r="E67" s="8"/>
    </row>
    <row r="68" spans="1:5" x14ac:dyDescent="0.25">
      <c r="A68" s="41">
        <v>16601001</v>
      </c>
      <c r="B68" s="42" t="s">
        <v>79</v>
      </c>
      <c r="D68" s="8"/>
      <c r="E68" s="8"/>
    </row>
    <row r="69" spans="1:5" x14ac:dyDescent="0.25">
      <c r="A69" s="41">
        <v>16601002</v>
      </c>
      <c r="B69" s="42" t="s">
        <v>80</v>
      </c>
      <c r="D69" s="8"/>
      <c r="E69" s="8"/>
    </row>
    <row r="70" spans="1:5" x14ac:dyDescent="0.25">
      <c r="A70" s="41">
        <v>16601003</v>
      </c>
      <c r="B70" s="42" t="s">
        <v>81</v>
      </c>
      <c r="D70" s="8"/>
      <c r="E70" s="8"/>
    </row>
    <row r="71" spans="1:5" x14ac:dyDescent="0.25">
      <c r="A71" s="41">
        <v>16601004</v>
      </c>
      <c r="B71" s="42" t="s">
        <v>82</v>
      </c>
      <c r="D71" s="8"/>
      <c r="E71" s="8"/>
    </row>
    <row r="72" spans="1:5" x14ac:dyDescent="0.25">
      <c r="A72" s="41">
        <v>16601005</v>
      </c>
      <c r="B72" s="42" t="s">
        <v>83</v>
      </c>
      <c r="D72" s="8"/>
      <c r="E72" s="8"/>
    </row>
    <row r="73" spans="1:5" x14ac:dyDescent="0.25">
      <c r="A73" s="41">
        <v>16601006</v>
      </c>
      <c r="B73" s="42" t="s">
        <v>84</v>
      </c>
      <c r="D73" s="8"/>
      <c r="E73" s="8"/>
    </row>
    <row r="74" spans="1:5" x14ac:dyDescent="0.25">
      <c r="A74" s="41">
        <v>16601007</v>
      </c>
      <c r="B74" s="42" t="s">
        <v>85</v>
      </c>
      <c r="D74" s="8"/>
      <c r="E74" s="8"/>
    </row>
    <row r="75" spans="1:5" x14ac:dyDescent="0.25">
      <c r="A75" s="41">
        <v>16601500</v>
      </c>
      <c r="B75" s="42" t="s">
        <v>86</v>
      </c>
      <c r="D75" s="8"/>
      <c r="E75" s="8"/>
    </row>
    <row r="76" spans="1:5" x14ac:dyDescent="0.25">
      <c r="A76" s="41">
        <v>16601501</v>
      </c>
      <c r="B76" s="42" t="s">
        <v>87</v>
      </c>
      <c r="D76" s="8"/>
      <c r="E76" s="8"/>
    </row>
    <row r="77" spans="1:5" x14ac:dyDescent="0.25">
      <c r="A77" s="41">
        <v>16601502</v>
      </c>
      <c r="B77" s="42" t="s">
        <v>529</v>
      </c>
      <c r="D77" s="8"/>
      <c r="E77" s="8"/>
    </row>
    <row r="78" spans="1:5" x14ac:dyDescent="0.25">
      <c r="A78" s="41">
        <v>16601503</v>
      </c>
      <c r="B78" s="42" t="s">
        <v>89</v>
      </c>
      <c r="D78" s="8"/>
      <c r="E78" s="8"/>
    </row>
    <row r="79" spans="1:5" x14ac:dyDescent="0.25">
      <c r="A79" s="41">
        <v>16601504</v>
      </c>
      <c r="B79" s="42" t="s">
        <v>530</v>
      </c>
      <c r="D79" s="8"/>
      <c r="E79" s="8"/>
    </row>
    <row r="80" spans="1:5" x14ac:dyDescent="0.25">
      <c r="A80" s="41">
        <v>16601505</v>
      </c>
      <c r="B80" s="42" t="s">
        <v>531</v>
      </c>
      <c r="D80" s="8"/>
      <c r="E80" s="8"/>
    </row>
    <row r="81" spans="1:5" x14ac:dyDescent="0.25">
      <c r="A81" s="41">
        <v>16601506</v>
      </c>
      <c r="B81" s="42" t="s">
        <v>88</v>
      </c>
      <c r="D81" s="8"/>
      <c r="E81" s="8"/>
    </row>
    <row r="82" spans="1:5" x14ac:dyDescent="0.25">
      <c r="A82" s="41">
        <v>16602001</v>
      </c>
      <c r="B82" s="42" t="s">
        <v>90</v>
      </c>
      <c r="D82" s="8"/>
      <c r="E82" s="8"/>
    </row>
    <row r="83" spans="1:5" x14ac:dyDescent="0.25">
      <c r="A83" s="41">
        <v>16602002</v>
      </c>
      <c r="B83" s="42" t="s">
        <v>91</v>
      </c>
      <c r="D83" s="8"/>
      <c r="E83" s="8"/>
    </row>
    <row r="84" spans="1:5" x14ac:dyDescent="0.25">
      <c r="A84" s="41">
        <v>16602003</v>
      </c>
      <c r="B84" s="42" t="s">
        <v>92</v>
      </c>
      <c r="D84" s="8"/>
      <c r="E84" s="8"/>
    </row>
    <row r="85" spans="1:5" x14ac:dyDescent="0.25">
      <c r="A85" s="41">
        <v>16602004</v>
      </c>
      <c r="B85" s="42" t="s">
        <v>93</v>
      </c>
      <c r="D85" s="8"/>
      <c r="E85" s="8"/>
    </row>
    <row r="86" spans="1:5" x14ac:dyDescent="0.25">
      <c r="A86" s="41">
        <v>16602005</v>
      </c>
      <c r="B86" s="42" t="s">
        <v>94</v>
      </c>
      <c r="D86" s="8"/>
      <c r="E86" s="8"/>
    </row>
    <row r="87" spans="1:5" x14ac:dyDescent="0.25">
      <c r="A87" s="41">
        <v>16602006</v>
      </c>
      <c r="B87" s="42" t="s">
        <v>95</v>
      </c>
      <c r="D87" s="8"/>
      <c r="E87" s="8"/>
    </row>
    <row r="88" spans="1:5" x14ac:dyDescent="0.25">
      <c r="A88" s="41">
        <v>16603000</v>
      </c>
      <c r="B88" s="42" t="s">
        <v>96</v>
      </c>
      <c r="D88" s="8"/>
      <c r="E88" s="8"/>
    </row>
    <row r="89" spans="1:5" x14ac:dyDescent="0.25">
      <c r="A89" s="41">
        <v>16603001</v>
      </c>
      <c r="B89" s="42" t="s">
        <v>97</v>
      </c>
      <c r="D89" s="8"/>
      <c r="E89" s="8"/>
    </row>
    <row r="90" spans="1:5" x14ac:dyDescent="0.25">
      <c r="A90" s="41">
        <v>16603002</v>
      </c>
      <c r="B90" s="42" t="s">
        <v>98</v>
      </c>
      <c r="D90" s="8"/>
      <c r="E90" s="8"/>
    </row>
    <row r="91" spans="1:5" x14ac:dyDescent="0.25">
      <c r="A91" s="41">
        <v>16603003</v>
      </c>
      <c r="B91" s="42" t="s">
        <v>99</v>
      </c>
      <c r="D91" s="8"/>
      <c r="E91" s="8"/>
    </row>
    <row r="92" spans="1:5" x14ac:dyDescent="0.25">
      <c r="A92" s="41">
        <v>16603004</v>
      </c>
      <c r="B92" s="42" t="s">
        <v>100</v>
      </c>
      <c r="D92" s="8"/>
      <c r="E92" s="8"/>
    </row>
    <row r="93" spans="1:5" x14ac:dyDescent="0.25">
      <c r="A93" s="41">
        <v>16603501</v>
      </c>
      <c r="B93" s="42" t="s">
        <v>101</v>
      </c>
      <c r="D93" s="8"/>
      <c r="E93" s="8"/>
    </row>
    <row r="94" spans="1:5" x14ac:dyDescent="0.25">
      <c r="A94" s="41">
        <v>16604001</v>
      </c>
      <c r="B94" s="42" t="s">
        <v>532</v>
      </c>
      <c r="D94" s="8"/>
      <c r="E94" s="8"/>
    </row>
    <row r="95" spans="1:5" x14ac:dyDescent="0.25">
      <c r="A95" s="41">
        <v>16604002</v>
      </c>
      <c r="B95" s="42" t="s">
        <v>533</v>
      </c>
      <c r="D95" s="8"/>
      <c r="E95" s="8"/>
    </row>
    <row r="96" spans="1:5" x14ac:dyDescent="0.25">
      <c r="A96" s="41">
        <v>16604003</v>
      </c>
      <c r="B96" s="42" t="s">
        <v>534</v>
      </c>
      <c r="D96" s="8"/>
      <c r="E96" s="8"/>
    </row>
    <row r="97" spans="1:5" x14ac:dyDescent="0.25">
      <c r="A97" s="41">
        <v>16604004</v>
      </c>
      <c r="B97" s="42" t="s">
        <v>535</v>
      </c>
      <c r="D97" s="8"/>
      <c r="E97" s="8"/>
    </row>
    <row r="98" spans="1:5" x14ac:dyDescent="0.25">
      <c r="A98" s="41">
        <v>16604005</v>
      </c>
      <c r="B98" s="42" t="s">
        <v>536</v>
      </c>
      <c r="D98" s="8"/>
      <c r="E98" s="8"/>
    </row>
    <row r="99" spans="1:5" x14ac:dyDescent="0.25">
      <c r="A99" s="41">
        <v>16604006</v>
      </c>
      <c r="B99" s="42" t="s">
        <v>537</v>
      </c>
      <c r="D99" s="8"/>
      <c r="E99" s="8"/>
    </row>
    <row r="100" spans="1:5" x14ac:dyDescent="0.25">
      <c r="A100" s="41">
        <v>16604007</v>
      </c>
      <c r="B100" s="42" t="s">
        <v>538</v>
      </c>
      <c r="D100" s="8"/>
      <c r="E100" s="8"/>
    </row>
    <row r="101" spans="1:5" x14ac:dyDescent="0.25">
      <c r="A101" s="41">
        <v>16701001</v>
      </c>
      <c r="B101" s="42" t="s">
        <v>102</v>
      </c>
      <c r="D101" s="8"/>
      <c r="E101" s="8"/>
    </row>
    <row r="102" spans="1:5" x14ac:dyDescent="0.25">
      <c r="A102" s="41">
        <v>16800501</v>
      </c>
      <c r="B102" s="42" t="s">
        <v>539</v>
      </c>
      <c r="D102" s="8"/>
      <c r="E102" s="8"/>
    </row>
    <row r="103" spans="1:5" x14ac:dyDescent="0.25">
      <c r="A103" s="41">
        <v>16801000</v>
      </c>
      <c r="B103" s="42" t="s">
        <v>540</v>
      </c>
      <c r="D103" s="8"/>
      <c r="E103" s="8"/>
    </row>
    <row r="104" spans="1:5" x14ac:dyDescent="0.25">
      <c r="A104" s="41">
        <v>16801001</v>
      </c>
      <c r="B104" s="42" t="s">
        <v>541</v>
      </c>
      <c r="D104" s="8"/>
      <c r="E104" s="8"/>
    </row>
    <row r="105" spans="1:5" x14ac:dyDescent="0.25">
      <c r="A105" s="41">
        <v>16801002</v>
      </c>
      <c r="B105" s="42" t="s">
        <v>542</v>
      </c>
      <c r="D105" s="8"/>
      <c r="E105" s="8"/>
    </row>
    <row r="106" spans="1:5" x14ac:dyDescent="0.25">
      <c r="A106" s="41">
        <v>16801003</v>
      </c>
      <c r="B106" s="42" t="s">
        <v>543</v>
      </c>
      <c r="D106" s="8"/>
      <c r="E106" s="8"/>
    </row>
    <row r="107" spans="1:5" x14ac:dyDescent="0.25">
      <c r="A107" s="41">
        <v>16801100</v>
      </c>
      <c r="B107" s="42" t="s">
        <v>544</v>
      </c>
      <c r="D107" s="8"/>
      <c r="E107" s="8"/>
    </row>
    <row r="108" spans="1:5" x14ac:dyDescent="0.25">
      <c r="A108" s="41">
        <v>16801101</v>
      </c>
      <c r="B108" s="42" t="s">
        <v>545</v>
      </c>
      <c r="D108" s="8"/>
      <c r="E108" s="8"/>
    </row>
    <row r="109" spans="1:5" x14ac:dyDescent="0.25">
      <c r="A109" s="41">
        <v>16801102</v>
      </c>
      <c r="B109" s="42" t="s">
        <v>546</v>
      </c>
      <c r="D109" s="8"/>
      <c r="E109" s="8"/>
    </row>
    <row r="110" spans="1:5" x14ac:dyDescent="0.25">
      <c r="A110" s="41">
        <v>16801103</v>
      </c>
      <c r="B110" s="42" t="s">
        <v>547</v>
      </c>
      <c r="D110" s="8"/>
      <c r="E110" s="8"/>
    </row>
    <row r="111" spans="1:5" x14ac:dyDescent="0.25">
      <c r="A111" s="41">
        <v>16801200</v>
      </c>
      <c r="B111" s="42" t="s">
        <v>548</v>
      </c>
      <c r="D111" s="8"/>
      <c r="E111" s="8"/>
    </row>
    <row r="112" spans="1:5" x14ac:dyDescent="0.25">
      <c r="A112" s="41">
        <v>16801201</v>
      </c>
      <c r="B112" s="42" t="s">
        <v>549</v>
      </c>
      <c r="D112" s="8"/>
      <c r="E112" s="8"/>
    </row>
    <row r="113" spans="1:5" x14ac:dyDescent="0.25">
      <c r="A113" s="41">
        <v>16801202</v>
      </c>
      <c r="B113" s="42" t="s">
        <v>550</v>
      </c>
      <c r="D113" s="8"/>
      <c r="E113" s="8"/>
    </row>
    <row r="114" spans="1:5" x14ac:dyDescent="0.25">
      <c r="A114" s="41">
        <v>16801203</v>
      </c>
      <c r="B114" s="42" t="s">
        <v>551</v>
      </c>
      <c r="D114" s="8"/>
      <c r="E114" s="8"/>
    </row>
    <row r="115" spans="1:5" x14ac:dyDescent="0.25">
      <c r="A115" s="41">
        <v>16801301</v>
      </c>
      <c r="B115" s="42" t="s">
        <v>552</v>
      </c>
      <c r="D115" s="8"/>
      <c r="E115" s="8"/>
    </row>
    <row r="116" spans="1:5" x14ac:dyDescent="0.25">
      <c r="A116" s="41">
        <v>16900501</v>
      </c>
      <c r="B116" s="42" t="s">
        <v>103</v>
      </c>
      <c r="D116" s="8"/>
      <c r="E116" s="8"/>
    </row>
    <row r="117" spans="1:5" x14ac:dyDescent="0.25">
      <c r="A117" s="41">
        <v>16901001</v>
      </c>
      <c r="B117" s="42" t="s">
        <v>104</v>
      </c>
      <c r="D117" s="8"/>
      <c r="E117" s="8"/>
    </row>
    <row r="118" spans="1:5" x14ac:dyDescent="0.25">
      <c r="A118" s="41">
        <v>16901002</v>
      </c>
      <c r="B118" s="42" t="s">
        <v>105</v>
      </c>
      <c r="D118" s="8"/>
      <c r="E118" s="8"/>
    </row>
    <row r="119" spans="1:5" x14ac:dyDescent="0.25">
      <c r="A119" s="41">
        <v>16901003</v>
      </c>
      <c r="B119" s="42" t="s">
        <v>106</v>
      </c>
      <c r="D119" s="8"/>
      <c r="E119" s="8"/>
    </row>
    <row r="120" spans="1:5" x14ac:dyDescent="0.25">
      <c r="A120" s="41">
        <v>16901004</v>
      </c>
      <c r="B120" s="42" t="s">
        <v>107</v>
      </c>
      <c r="D120" s="8"/>
      <c r="E120" s="8"/>
    </row>
    <row r="121" spans="1:5" x14ac:dyDescent="0.25">
      <c r="A121" s="41">
        <v>16901005</v>
      </c>
      <c r="B121" s="42" t="s">
        <v>553</v>
      </c>
      <c r="D121" s="8"/>
      <c r="E121" s="8"/>
    </row>
    <row r="122" spans="1:5" x14ac:dyDescent="0.25">
      <c r="A122" s="41">
        <v>16901006</v>
      </c>
      <c r="B122" s="42" t="s">
        <v>554</v>
      </c>
      <c r="D122" s="8"/>
      <c r="E122" s="8"/>
    </row>
    <row r="123" spans="1:5" x14ac:dyDescent="0.25">
      <c r="A123" s="41">
        <v>16901501</v>
      </c>
      <c r="B123" s="42" t="s">
        <v>108</v>
      </c>
      <c r="D123" s="8"/>
      <c r="E123" s="8"/>
    </row>
    <row r="124" spans="1:5" x14ac:dyDescent="0.25">
      <c r="A124" s="41">
        <v>16901502</v>
      </c>
      <c r="B124" s="42" t="s">
        <v>109</v>
      </c>
      <c r="D124" s="8"/>
      <c r="E124" s="8"/>
    </row>
    <row r="125" spans="1:5" x14ac:dyDescent="0.25">
      <c r="A125" s="41">
        <v>16901503</v>
      </c>
      <c r="B125" s="42" t="s">
        <v>110</v>
      </c>
      <c r="D125" s="8"/>
      <c r="E125" s="8"/>
    </row>
    <row r="126" spans="1:5" x14ac:dyDescent="0.25">
      <c r="A126" s="41">
        <v>16901504</v>
      </c>
      <c r="B126" s="42" t="s">
        <v>111</v>
      </c>
      <c r="D126" s="8"/>
      <c r="E126" s="8"/>
    </row>
    <row r="127" spans="1:5" x14ac:dyDescent="0.25">
      <c r="A127" s="41">
        <v>16901505</v>
      </c>
      <c r="B127" s="42" t="s">
        <v>555</v>
      </c>
      <c r="D127" s="8"/>
      <c r="E127" s="8"/>
    </row>
    <row r="128" spans="1:5" x14ac:dyDescent="0.25">
      <c r="A128" s="41">
        <v>16902001</v>
      </c>
      <c r="B128" s="42" t="s">
        <v>112</v>
      </c>
      <c r="D128" s="8"/>
      <c r="E128" s="8"/>
    </row>
    <row r="129" spans="1:5" x14ac:dyDescent="0.25">
      <c r="A129" s="41">
        <v>16902002</v>
      </c>
      <c r="B129" s="42" t="s">
        <v>556</v>
      </c>
      <c r="D129" s="8"/>
      <c r="E129" s="8"/>
    </row>
    <row r="130" spans="1:5" x14ac:dyDescent="0.25">
      <c r="A130" s="41">
        <v>16902003</v>
      </c>
      <c r="B130" s="42" t="s">
        <v>557</v>
      </c>
      <c r="D130" s="8"/>
      <c r="E130" s="8"/>
    </row>
    <row r="131" spans="1:5" x14ac:dyDescent="0.25">
      <c r="A131" s="41">
        <v>16902501</v>
      </c>
      <c r="B131" s="42" t="s">
        <v>558</v>
      </c>
      <c r="D131" s="8"/>
      <c r="E131" s="8"/>
    </row>
    <row r="132" spans="1:5" x14ac:dyDescent="0.25">
      <c r="A132" s="41">
        <v>16903001</v>
      </c>
      <c r="B132" s="42" t="s">
        <v>559</v>
      </c>
      <c r="D132" s="8"/>
      <c r="E132" s="8"/>
    </row>
    <row r="133" spans="1:5" x14ac:dyDescent="0.25">
      <c r="A133" s="41">
        <v>17000501</v>
      </c>
      <c r="B133" s="42" t="s">
        <v>113</v>
      </c>
      <c r="D133" s="8"/>
      <c r="E133" s="8"/>
    </row>
    <row r="134" spans="1:5" x14ac:dyDescent="0.25">
      <c r="A134" s="41">
        <v>20050101</v>
      </c>
      <c r="B134" s="42" t="s">
        <v>114</v>
      </c>
      <c r="D134" s="8"/>
      <c r="E134" s="8"/>
    </row>
    <row r="135" spans="1:5" x14ac:dyDescent="0.25">
      <c r="A135" s="41">
        <v>20050201</v>
      </c>
      <c r="B135" s="42" t="s">
        <v>115</v>
      </c>
      <c r="D135" s="8"/>
      <c r="E135" s="8"/>
    </row>
    <row r="136" spans="1:5" x14ac:dyDescent="0.25">
      <c r="A136" s="41">
        <v>20050202</v>
      </c>
      <c r="B136" s="42" t="s">
        <v>116</v>
      </c>
      <c r="D136" s="8"/>
      <c r="E136" s="8"/>
    </row>
    <row r="137" spans="1:5" x14ac:dyDescent="0.25">
      <c r="A137" s="41">
        <v>20100101</v>
      </c>
      <c r="B137" s="42" t="s">
        <v>117</v>
      </c>
      <c r="D137" s="8"/>
      <c r="E137" s="8"/>
    </row>
    <row r="138" spans="1:5" x14ac:dyDescent="0.25">
      <c r="A138" s="41">
        <v>20100201</v>
      </c>
      <c r="B138" s="42" t="s">
        <v>118</v>
      </c>
      <c r="D138" s="8"/>
      <c r="E138" s="8"/>
    </row>
    <row r="139" spans="1:5" x14ac:dyDescent="0.25">
      <c r="A139" s="41">
        <v>20100202</v>
      </c>
      <c r="B139" s="42" t="s">
        <v>119</v>
      </c>
      <c r="D139" s="8"/>
      <c r="E139" s="8"/>
    </row>
    <row r="140" spans="1:5" x14ac:dyDescent="0.25">
      <c r="A140" s="41">
        <v>60010501</v>
      </c>
      <c r="B140" s="42" t="s">
        <v>120</v>
      </c>
      <c r="D140" s="8"/>
      <c r="E140" s="8"/>
    </row>
    <row r="141" spans="1:5" x14ac:dyDescent="0.25">
      <c r="A141" s="41">
        <v>60010502</v>
      </c>
      <c r="B141" s="42" t="s">
        <v>121</v>
      </c>
      <c r="D141" s="8"/>
      <c r="E141" s="8"/>
    </row>
    <row r="142" spans="1:5" x14ac:dyDescent="0.25">
      <c r="A142" s="41">
        <v>60100501</v>
      </c>
      <c r="B142" s="42" t="s">
        <v>122</v>
      </c>
      <c r="D142" s="8"/>
      <c r="E142" s="8"/>
    </row>
    <row r="143" spans="1:5" x14ac:dyDescent="0.25">
      <c r="A143" s="41">
        <v>60150501</v>
      </c>
      <c r="B143" s="42" t="s">
        <v>123</v>
      </c>
      <c r="D143" s="8"/>
      <c r="E143" s="8"/>
    </row>
    <row r="144" spans="1:5" x14ac:dyDescent="0.25">
      <c r="A144" s="41">
        <v>60200501</v>
      </c>
      <c r="B144" s="42" t="s">
        <v>124</v>
      </c>
      <c r="D144" s="8"/>
      <c r="E144" s="8"/>
    </row>
    <row r="145" spans="1:5" x14ac:dyDescent="0.25">
      <c r="A145" s="41">
        <v>60250501</v>
      </c>
      <c r="B145" s="42" t="s">
        <v>125</v>
      </c>
      <c r="D145" s="8"/>
      <c r="E145" s="8"/>
    </row>
    <row r="146" spans="1:5" x14ac:dyDescent="0.25">
      <c r="A146" s="41">
        <v>60250502</v>
      </c>
      <c r="B146" s="42" t="s">
        <v>126</v>
      </c>
      <c r="D146" s="8"/>
      <c r="E146" s="8"/>
    </row>
    <row r="147" spans="1:5" x14ac:dyDescent="0.25">
      <c r="A147" s="41">
        <v>60250503</v>
      </c>
      <c r="B147" s="42" t="s">
        <v>127</v>
      </c>
      <c r="D147" s="8"/>
      <c r="E147" s="8"/>
    </row>
    <row r="148" spans="1:5" x14ac:dyDescent="0.25">
      <c r="A148" s="41">
        <v>60250504</v>
      </c>
      <c r="B148" s="42" t="s">
        <v>128</v>
      </c>
      <c r="D148" s="8"/>
      <c r="E148" s="8"/>
    </row>
    <row r="149" spans="1:5" x14ac:dyDescent="0.25">
      <c r="A149" s="41">
        <v>60251501</v>
      </c>
      <c r="B149" s="42" t="s">
        <v>129</v>
      </c>
      <c r="D149" s="8"/>
      <c r="E149" s="8"/>
    </row>
    <row r="150" spans="1:5" x14ac:dyDescent="0.25">
      <c r="A150" s="41">
        <v>60252001</v>
      </c>
      <c r="B150" s="42" t="s">
        <v>130</v>
      </c>
      <c r="D150" s="8"/>
      <c r="E150" s="8"/>
    </row>
    <row r="151" spans="1:5" x14ac:dyDescent="0.25">
      <c r="A151" s="41">
        <v>61010500</v>
      </c>
      <c r="B151" s="42" t="s">
        <v>131</v>
      </c>
      <c r="D151" s="8"/>
      <c r="E151" s="8"/>
    </row>
    <row r="152" spans="1:5" x14ac:dyDescent="0.25">
      <c r="A152" s="41">
        <v>61010501</v>
      </c>
      <c r="B152" s="42" t="s">
        <v>132</v>
      </c>
      <c r="D152" s="8"/>
      <c r="E152" s="8"/>
    </row>
    <row r="153" spans="1:5" x14ac:dyDescent="0.25">
      <c r="A153" s="41">
        <v>61010502</v>
      </c>
      <c r="B153" s="42" t="s">
        <v>133</v>
      </c>
      <c r="D153" s="8"/>
      <c r="E153" s="8"/>
    </row>
    <row r="154" spans="1:5" x14ac:dyDescent="0.25">
      <c r="A154" s="41">
        <v>61300501</v>
      </c>
      <c r="B154" s="42" t="s">
        <v>134</v>
      </c>
      <c r="D154" s="8"/>
      <c r="E154" s="8"/>
    </row>
    <row r="155" spans="1:5" x14ac:dyDescent="0.25">
      <c r="A155" s="41">
        <v>61450501</v>
      </c>
      <c r="B155" s="42" t="s">
        <v>135</v>
      </c>
      <c r="D155" s="8"/>
      <c r="E155" s="8"/>
    </row>
    <row r="156" spans="1:5" x14ac:dyDescent="0.25">
      <c r="A156" s="41">
        <v>61450502</v>
      </c>
      <c r="B156" s="42" t="s">
        <v>136</v>
      </c>
      <c r="D156" s="8"/>
      <c r="E156" s="8"/>
    </row>
    <row r="157" spans="1:5" x14ac:dyDescent="0.25">
      <c r="A157" s="41">
        <v>61500501</v>
      </c>
      <c r="B157" s="42" t="s">
        <v>137</v>
      </c>
      <c r="D157" s="8"/>
      <c r="E157" s="8"/>
    </row>
    <row r="158" spans="1:5" x14ac:dyDescent="0.25">
      <c r="A158" s="41">
        <v>61550501</v>
      </c>
      <c r="B158" s="42" t="s">
        <v>138</v>
      </c>
      <c r="D158" s="8"/>
      <c r="E158" s="8"/>
    </row>
    <row r="159" spans="1:5" x14ac:dyDescent="0.25">
      <c r="A159" s="41">
        <v>61551001</v>
      </c>
      <c r="B159" s="42" t="s">
        <v>139</v>
      </c>
      <c r="D159" s="8"/>
      <c r="E159" s="8"/>
    </row>
    <row r="160" spans="1:5" x14ac:dyDescent="0.25">
      <c r="A160" s="41">
        <v>62010501</v>
      </c>
      <c r="B160" s="42" t="s">
        <v>140</v>
      </c>
      <c r="D160" s="8"/>
      <c r="E160" s="8"/>
    </row>
    <row r="161" spans="1:5" x14ac:dyDescent="0.25">
      <c r="A161" s="41">
        <v>62010502</v>
      </c>
      <c r="B161" s="42" t="s">
        <v>141</v>
      </c>
      <c r="D161" s="8"/>
      <c r="E161" s="8"/>
    </row>
    <row r="162" spans="1:5" x14ac:dyDescent="0.25">
      <c r="A162" s="41">
        <v>62011001</v>
      </c>
      <c r="B162" s="42" t="s">
        <v>142</v>
      </c>
      <c r="D162" s="8"/>
      <c r="E162" s="8"/>
    </row>
    <row r="163" spans="1:5" x14ac:dyDescent="0.25">
      <c r="A163" s="41">
        <v>62350501</v>
      </c>
      <c r="B163" s="42" t="s">
        <v>143</v>
      </c>
      <c r="D163" s="8"/>
      <c r="E163" s="8"/>
    </row>
    <row r="164" spans="1:5" x14ac:dyDescent="0.25">
      <c r="A164" s="41">
        <v>62400501</v>
      </c>
      <c r="B164" s="42" t="s">
        <v>144</v>
      </c>
      <c r="D164" s="8"/>
      <c r="E164" s="8"/>
    </row>
    <row r="165" spans="1:5" x14ac:dyDescent="0.25">
      <c r="A165" s="41">
        <v>62450501</v>
      </c>
      <c r="B165" s="42" t="s">
        <v>145</v>
      </c>
      <c r="D165" s="8"/>
      <c r="E165" s="8"/>
    </row>
    <row r="166" spans="1:5" x14ac:dyDescent="0.25">
      <c r="A166" s="41">
        <v>62600501</v>
      </c>
      <c r="B166" s="42" t="s">
        <v>146</v>
      </c>
      <c r="D166" s="8"/>
      <c r="E166" s="8"/>
    </row>
    <row r="167" spans="1:5" x14ac:dyDescent="0.25">
      <c r="A167" s="41">
        <v>62601001</v>
      </c>
      <c r="B167" s="42" t="s">
        <v>147</v>
      </c>
      <c r="D167" s="8"/>
      <c r="E167" s="8"/>
    </row>
    <row r="168" spans="1:5" x14ac:dyDescent="0.25">
      <c r="A168" s="41">
        <v>62700501</v>
      </c>
      <c r="B168" s="42" t="s">
        <v>148</v>
      </c>
      <c r="D168" s="8"/>
      <c r="E168" s="8"/>
    </row>
    <row r="169" spans="1:5" x14ac:dyDescent="0.25">
      <c r="A169" s="41">
        <v>62750501</v>
      </c>
      <c r="B169" s="42" t="s">
        <v>149</v>
      </c>
      <c r="D169" s="8"/>
      <c r="E169" s="8"/>
    </row>
    <row r="170" spans="1:5" x14ac:dyDescent="0.25">
      <c r="A170" s="41">
        <v>62800501</v>
      </c>
      <c r="B170" s="42" t="s">
        <v>150</v>
      </c>
      <c r="D170" s="8"/>
      <c r="E170" s="8"/>
    </row>
    <row r="171" spans="1:5" x14ac:dyDescent="0.25">
      <c r="A171" s="41">
        <v>63010501</v>
      </c>
      <c r="B171" s="42" t="s">
        <v>151</v>
      </c>
      <c r="D171" s="8"/>
      <c r="E171" s="8"/>
    </row>
    <row r="172" spans="1:5" x14ac:dyDescent="0.25">
      <c r="A172" s="41">
        <v>63010502</v>
      </c>
      <c r="B172" s="42" t="s">
        <v>152</v>
      </c>
      <c r="D172" s="8"/>
      <c r="E172" s="8"/>
    </row>
    <row r="173" spans="1:5" x14ac:dyDescent="0.25">
      <c r="A173" s="41">
        <v>63010503</v>
      </c>
      <c r="B173" s="42" t="s">
        <v>153</v>
      </c>
      <c r="D173" s="8"/>
      <c r="E173" s="8"/>
    </row>
    <row r="174" spans="1:5" x14ac:dyDescent="0.25">
      <c r="A174" s="41">
        <v>63010504</v>
      </c>
      <c r="B174" s="42" t="s">
        <v>560</v>
      </c>
      <c r="D174" s="8"/>
      <c r="E174" s="8"/>
    </row>
    <row r="175" spans="1:5" x14ac:dyDescent="0.25">
      <c r="A175" s="41">
        <v>63100501</v>
      </c>
      <c r="B175" s="42" t="s">
        <v>154</v>
      </c>
      <c r="D175" s="8"/>
      <c r="E175" s="8"/>
    </row>
    <row r="176" spans="1:5" x14ac:dyDescent="0.25">
      <c r="A176" s="41">
        <v>63100502</v>
      </c>
      <c r="B176" s="42" t="s">
        <v>561</v>
      </c>
      <c r="D176" s="8"/>
      <c r="E176" s="8"/>
    </row>
    <row r="177" spans="1:5" x14ac:dyDescent="0.25">
      <c r="A177" s="41">
        <v>63100503</v>
      </c>
      <c r="B177" s="42" t="s">
        <v>156</v>
      </c>
      <c r="D177" s="8"/>
      <c r="E177" s="8"/>
    </row>
    <row r="178" spans="1:5" x14ac:dyDescent="0.25">
      <c r="A178" s="41">
        <v>63100504</v>
      </c>
      <c r="B178" s="42" t="s">
        <v>562</v>
      </c>
      <c r="D178" s="8"/>
      <c r="E178" s="8"/>
    </row>
    <row r="179" spans="1:5" x14ac:dyDescent="0.25">
      <c r="A179" s="41">
        <v>63100505</v>
      </c>
      <c r="B179" s="42" t="s">
        <v>563</v>
      </c>
      <c r="D179" s="8"/>
      <c r="E179" s="8"/>
    </row>
    <row r="180" spans="1:5" x14ac:dyDescent="0.25">
      <c r="A180" s="41">
        <v>63100506</v>
      </c>
      <c r="B180" s="42" t="s">
        <v>564</v>
      </c>
      <c r="D180" s="8"/>
      <c r="E180" s="8"/>
    </row>
    <row r="181" spans="1:5" x14ac:dyDescent="0.25">
      <c r="A181" s="41">
        <v>63100507</v>
      </c>
      <c r="B181" s="42" t="s">
        <v>565</v>
      </c>
      <c r="D181" s="8"/>
      <c r="E181" s="8"/>
    </row>
    <row r="182" spans="1:5" x14ac:dyDescent="0.25">
      <c r="A182" s="41">
        <v>63100510</v>
      </c>
      <c r="B182" s="42" t="s">
        <v>566</v>
      </c>
      <c r="D182" s="8"/>
      <c r="E182" s="8"/>
    </row>
    <row r="183" spans="1:5" x14ac:dyDescent="0.25">
      <c r="A183" s="41">
        <v>63100511</v>
      </c>
      <c r="B183" s="42" t="s">
        <v>567</v>
      </c>
      <c r="D183" s="8"/>
      <c r="E183" s="8"/>
    </row>
    <row r="184" spans="1:5" x14ac:dyDescent="0.25">
      <c r="A184" s="41">
        <v>63100512</v>
      </c>
      <c r="B184" s="42" t="s">
        <v>155</v>
      </c>
      <c r="D184" s="8"/>
      <c r="E184" s="8"/>
    </row>
    <row r="185" spans="1:5" x14ac:dyDescent="0.25">
      <c r="A185" s="41">
        <v>63101001</v>
      </c>
      <c r="B185" s="42" t="s">
        <v>568</v>
      </c>
      <c r="D185" s="8"/>
      <c r="E185" s="8"/>
    </row>
    <row r="186" spans="1:5" x14ac:dyDescent="0.25">
      <c r="A186" s="41">
        <v>63101002</v>
      </c>
      <c r="B186" s="42" t="s">
        <v>157</v>
      </c>
      <c r="D186" s="8"/>
      <c r="E186" s="8"/>
    </row>
    <row r="187" spans="1:5" x14ac:dyDescent="0.25">
      <c r="A187" s="41">
        <v>63101003</v>
      </c>
      <c r="B187" s="42" t="s">
        <v>158</v>
      </c>
      <c r="D187" s="8"/>
      <c r="E187" s="8"/>
    </row>
    <row r="188" spans="1:5" x14ac:dyDescent="0.25">
      <c r="A188" s="41">
        <v>63101004</v>
      </c>
      <c r="B188" s="42" t="s">
        <v>159</v>
      </c>
      <c r="D188" s="8"/>
      <c r="E188" s="8"/>
    </row>
    <row r="189" spans="1:5" x14ac:dyDescent="0.25">
      <c r="A189" s="41">
        <v>63101501</v>
      </c>
      <c r="B189" s="42" t="s">
        <v>160</v>
      </c>
      <c r="D189" s="8"/>
      <c r="E189" s="8"/>
    </row>
    <row r="190" spans="1:5" x14ac:dyDescent="0.25">
      <c r="A190" s="41">
        <v>63101502</v>
      </c>
      <c r="B190" s="42" t="s">
        <v>161</v>
      </c>
      <c r="D190" s="8"/>
      <c r="E190" s="8"/>
    </row>
    <row r="191" spans="1:5" x14ac:dyDescent="0.25">
      <c r="A191" s="41">
        <v>63101503</v>
      </c>
      <c r="B191" s="42" t="s">
        <v>162</v>
      </c>
      <c r="D191" s="8"/>
      <c r="E191" s="8"/>
    </row>
    <row r="192" spans="1:5" x14ac:dyDescent="0.25">
      <c r="A192" s="41">
        <v>63150501</v>
      </c>
      <c r="B192" s="42" t="s">
        <v>163</v>
      </c>
      <c r="D192" s="8"/>
      <c r="E192" s="8"/>
    </row>
    <row r="193" spans="1:5" x14ac:dyDescent="0.25">
      <c r="A193" s="41">
        <v>63150502</v>
      </c>
      <c r="B193" s="42" t="s">
        <v>164</v>
      </c>
      <c r="D193" s="8"/>
      <c r="E193" s="8"/>
    </row>
    <row r="194" spans="1:5" x14ac:dyDescent="0.25">
      <c r="A194" s="41">
        <v>63150503</v>
      </c>
      <c r="B194" s="42" t="s">
        <v>165</v>
      </c>
      <c r="D194" s="8"/>
      <c r="E194" s="8"/>
    </row>
    <row r="195" spans="1:5" x14ac:dyDescent="0.25">
      <c r="A195" s="41">
        <v>63200501</v>
      </c>
      <c r="B195" s="42" t="s">
        <v>166</v>
      </c>
      <c r="D195" s="8"/>
      <c r="E195" s="8"/>
    </row>
    <row r="196" spans="1:5" x14ac:dyDescent="0.25">
      <c r="A196" s="41">
        <v>63200502</v>
      </c>
      <c r="B196" s="42" t="s">
        <v>167</v>
      </c>
      <c r="D196" s="8"/>
      <c r="E196" s="8"/>
    </row>
    <row r="197" spans="1:5" x14ac:dyDescent="0.25">
      <c r="A197" s="41">
        <v>63201001</v>
      </c>
      <c r="B197" s="42" t="s">
        <v>168</v>
      </c>
      <c r="D197" s="8"/>
      <c r="E197" s="8"/>
    </row>
    <row r="198" spans="1:5" x14ac:dyDescent="0.25">
      <c r="A198" s="41">
        <v>63201002</v>
      </c>
      <c r="B198" s="42" t="s">
        <v>169</v>
      </c>
      <c r="D198" s="8"/>
      <c r="E198" s="8"/>
    </row>
    <row r="199" spans="1:5" x14ac:dyDescent="0.25">
      <c r="A199" s="41">
        <v>63201003</v>
      </c>
      <c r="B199" s="42" t="s">
        <v>170</v>
      </c>
      <c r="D199" s="8"/>
      <c r="E199" s="8"/>
    </row>
    <row r="200" spans="1:5" x14ac:dyDescent="0.25">
      <c r="A200" s="41">
        <v>63201004</v>
      </c>
      <c r="B200" s="42" t="s">
        <v>171</v>
      </c>
      <c r="D200" s="8"/>
      <c r="E200" s="8"/>
    </row>
    <row r="201" spans="1:5" x14ac:dyDescent="0.25">
      <c r="A201" s="41">
        <v>63201005</v>
      </c>
      <c r="B201" s="42" t="s">
        <v>172</v>
      </c>
      <c r="D201" s="8"/>
      <c r="E201" s="8"/>
    </row>
    <row r="202" spans="1:5" x14ac:dyDescent="0.25">
      <c r="A202" s="41">
        <v>63250501</v>
      </c>
      <c r="B202" s="42" t="s">
        <v>173</v>
      </c>
      <c r="D202" s="8"/>
      <c r="E202" s="8"/>
    </row>
    <row r="203" spans="1:5" x14ac:dyDescent="0.25">
      <c r="A203" s="41">
        <v>63250502</v>
      </c>
      <c r="B203" s="42" t="s">
        <v>174</v>
      </c>
      <c r="D203" s="8"/>
      <c r="E203" s="8"/>
    </row>
    <row r="204" spans="1:5" x14ac:dyDescent="0.25">
      <c r="A204" s="41">
        <v>63250503</v>
      </c>
      <c r="B204" s="42" t="s">
        <v>175</v>
      </c>
      <c r="D204" s="8"/>
      <c r="E204" s="8"/>
    </row>
    <row r="205" spans="1:5" x14ac:dyDescent="0.25">
      <c r="A205" s="41">
        <v>63251001</v>
      </c>
      <c r="B205" s="42" t="s">
        <v>176</v>
      </c>
      <c r="D205" s="8"/>
      <c r="E205" s="8"/>
    </row>
    <row r="206" spans="1:5" x14ac:dyDescent="0.25">
      <c r="A206" s="41">
        <v>63251002</v>
      </c>
      <c r="B206" s="42" t="s">
        <v>177</v>
      </c>
      <c r="D206" s="8"/>
      <c r="E206" s="8"/>
    </row>
    <row r="207" spans="1:5" x14ac:dyDescent="0.25">
      <c r="A207" s="41">
        <v>63251003</v>
      </c>
      <c r="B207" s="42" t="s">
        <v>178</v>
      </c>
      <c r="D207" s="8"/>
      <c r="E207" s="8"/>
    </row>
    <row r="208" spans="1:5" x14ac:dyDescent="0.25">
      <c r="A208" s="41">
        <v>63251501</v>
      </c>
      <c r="B208" s="42" t="s">
        <v>179</v>
      </c>
      <c r="D208" s="8"/>
      <c r="E208" s="8"/>
    </row>
    <row r="209" spans="1:5" x14ac:dyDescent="0.25">
      <c r="A209" s="41">
        <v>63300501</v>
      </c>
      <c r="B209" s="42" t="s">
        <v>180</v>
      </c>
      <c r="D209" s="8"/>
      <c r="E209" s="8"/>
    </row>
    <row r="210" spans="1:5" x14ac:dyDescent="0.25">
      <c r="A210" s="41">
        <v>63300502</v>
      </c>
      <c r="B210" s="42" t="s">
        <v>181</v>
      </c>
      <c r="D210" s="8"/>
      <c r="E210" s="8"/>
    </row>
    <row r="211" spans="1:5" x14ac:dyDescent="0.25">
      <c r="A211" s="41">
        <v>63301001</v>
      </c>
      <c r="B211" s="42" t="s">
        <v>182</v>
      </c>
      <c r="D211" s="8"/>
      <c r="E211" s="8"/>
    </row>
    <row r="212" spans="1:5" x14ac:dyDescent="0.25">
      <c r="A212" s="41">
        <v>63301002</v>
      </c>
      <c r="B212" s="42" t="s">
        <v>183</v>
      </c>
      <c r="D212" s="8"/>
      <c r="E212" s="8"/>
    </row>
    <row r="213" spans="1:5" x14ac:dyDescent="0.25">
      <c r="A213" s="41">
        <v>63301003</v>
      </c>
      <c r="B213" s="42" t="s">
        <v>184</v>
      </c>
      <c r="D213" s="8"/>
      <c r="E213" s="8"/>
    </row>
    <row r="214" spans="1:5" x14ac:dyDescent="0.25">
      <c r="A214" s="41">
        <v>63301004</v>
      </c>
      <c r="B214" s="42" t="s">
        <v>185</v>
      </c>
      <c r="D214" s="8"/>
      <c r="E214" s="8"/>
    </row>
    <row r="215" spans="1:5" x14ac:dyDescent="0.25">
      <c r="A215" s="41">
        <v>63301005</v>
      </c>
      <c r="B215" s="42" t="s">
        <v>186</v>
      </c>
      <c r="D215" s="8"/>
      <c r="E215" s="8"/>
    </row>
    <row r="216" spans="1:5" x14ac:dyDescent="0.25">
      <c r="A216" s="41">
        <v>63301006</v>
      </c>
      <c r="B216" s="42" t="s">
        <v>187</v>
      </c>
      <c r="D216" s="8"/>
      <c r="E216" s="8"/>
    </row>
    <row r="217" spans="1:5" x14ac:dyDescent="0.25">
      <c r="A217" s="41">
        <v>63301501</v>
      </c>
      <c r="B217" s="42" t="s">
        <v>188</v>
      </c>
      <c r="D217" s="8"/>
      <c r="E217" s="8"/>
    </row>
    <row r="218" spans="1:5" x14ac:dyDescent="0.25">
      <c r="A218" s="41">
        <v>63350501</v>
      </c>
      <c r="B218" s="42" t="s">
        <v>189</v>
      </c>
      <c r="D218" s="8"/>
      <c r="E218" s="8"/>
    </row>
    <row r="219" spans="1:5" x14ac:dyDescent="0.25">
      <c r="A219" s="41">
        <v>63350502</v>
      </c>
      <c r="B219" s="42" t="s">
        <v>190</v>
      </c>
      <c r="D219" s="8"/>
      <c r="E219" s="8"/>
    </row>
    <row r="220" spans="1:5" x14ac:dyDescent="0.25">
      <c r="A220" s="41">
        <v>63350503</v>
      </c>
      <c r="B220" s="42" t="s">
        <v>191</v>
      </c>
      <c r="D220" s="8"/>
      <c r="E220" s="8"/>
    </row>
    <row r="221" spans="1:5" x14ac:dyDescent="0.25">
      <c r="A221" s="41">
        <v>63350504</v>
      </c>
      <c r="B221" s="42" t="s">
        <v>192</v>
      </c>
      <c r="D221" s="8"/>
      <c r="E221" s="8"/>
    </row>
    <row r="222" spans="1:5" x14ac:dyDescent="0.25">
      <c r="A222" s="41">
        <v>63350505</v>
      </c>
      <c r="B222" s="42" t="s">
        <v>193</v>
      </c>
      <c r="D222" s="8"/>
      <c r="E222" s="8"/>
    </row>
    <row r="223" spans="1:5" x14ac:dyDescent="0.25">
      <c r="A223" s="41">
        <v>63350506</v>
      </c>
      <c r="B223" s="42" t="s">
        <v>194</v>
      </c>
      <c r="D223" s="8"/>
      <c r="E223" s="8"/>
    </row>
    <row r="224" spans="1:5" x14ac:dyDescent="0.25">
      <c r="A224" s="41">
        <v>63350507</v>
      </c>
      <c r="B224" s="42" t="s">
        <v>195</v>
      </c>
      <c r="D224" s="8"/>
      <c r="E224" s="8"/>
    </row>
    <row r="225" spans="1:5" x14ac:dyDescent="0.25">
      <c r="A225" s="41">
        <v>63350508</v>
      </c>
      <c r="B225" s="42" t="s">
        <v>196</v>
      </c>
      <c r="D225" s="8"/>
      <c r="E225" s="8"/>
    </row>
    <row r="226" spans="1:5" x14ac:dyDescent="0.25">
      <c r="A226" s="41">
        <v>63351001</v>
      </c>
      <c r="B226" s="42" t="s">
        <v>197</v>
      </c>
      <c r="D226" s="8"/>
      <c r="E226" s="8"/>
    </row>
    <row r="227" spans="1:5" x14ac:dyDescent="0.25">
      <c r="A227" s="41">
        <v>63351002</v>
      </c>
      <c r="B227" s="42" t="s">
        <v>198</v>
      </c>
      <c r="D227" s="8"/>
      <c r="E227" s="8"/>
    </row>
    <row r="228" spans="1:5" x14ac:dyDescent="0.25">
      <c r="A228" s="41">
        <v>63351003</v>
      </c>
      <c r="B228" s="42" t="s">
        <v>199</v>
      </c>
      <c r="D228" s="8"/>
      <c r="E228" s="8"/>
    </row>
    <row r="229" spans="1:5" x14ac:dyDescent="0.25">
      <c r="A229" s="41">
        <v>63351004</v>
      </c>
      <c r="B229" s="42" t="s">
        <v>200</v>
      </c>
      <c r="D229" s="8"/>
      <c r="E229" s="8"/>
    </row>
    <row r="230" spans="1:5" x14ac:dyDescent="0.25">
      <c r="A230" s="41">
        <v>63351501</v>
      </c>
      <c r="B230" s="42" t="s">
        <v>201</v>
      </c>
      <c r="D230" s="8"/>
      <c r="E230" s="8"/>
    </row>
    <row r="231" spans="1:5" x14ac:dyDescent="0.25">
      <c r="A231" s="41">
        <v>63550501</v>
      </c>
      <c r="B231" s="42" t="s">
        <v>202</v>
      </c>
      <c r="D231" s="8"/>
      <c r="E231" s="8"/>
    </row>
    <row r="232" spans="1:5" x14ac:dyDescent="0.25">
      <c r="A232" s="41">
        <v>63550502</v>
      </c>
      <c r="B232" s="42" t="s">
        <v>203</v>
      </c>
      <c r="D232" s="8"/>
      <c r="E232" s="8"/>
    </row>
    <row r="233" spans="1:5" x14ac:dyDescent="0.25">
      <c r="A233" s="41">
        <v>63550503</v>
      </c>
      <c r="B233" s="42" t="s">
        <v>204</v>
      </c>
      <c r="D233" s="8"/>
      <c r="E233" s="8"/>
    </row>
    <row r="234" spans="1:5" x14ac:dyDescent="0.25">
      <c r="A234" s="41">
        <v>63550504</v>
      </c>
      <c r="B234" s="42" t="s">
        <v>205</v>
      </c>
      <c r="D234" s="8"/>
      <c r="E234" s="8"/>
    </row>
    <row r="235" spans="1:5" x14ac:dyDescent="0.25">
      <c r="A235" s="41">
        <v>63551001</v>
      </c>
      <c r="B235" s="42" t="s">
        <v>206</v>
      </c>
      <c r="D235" s="8"/>
      <c r="E235" s="8"/>
    </row>
    <row r="236" spans="1:5" x14ac:dyDescent="0.25">
      <c r="A236" s="41">
        <v>63551002</v>
      </c>
      <c r="B236" s="42" t="s">
        <v>207</v>
      </c>
      <c r="D236" s="8"/>
      <c r="E236" s="8"/>
    </row>
    <row r="237" spans="1:5" x14ac:dyDescent="0.25">
      <c r="A237" s="41">
        <v>63551003</v>
      </c>
      <c r="B237" s="42" t="s">
        <v>208</v>
      </c>
      <c r="D237" s="8"/>
      <c r="E237" s="8"/>
    </row>
    <row r="238" spans="1:5" x14ac:dyDescent="0.25">
      <c r="A238" s="41">
        <v>64010500</v>
      </c>
      <c r="B238" s="42" t="s">
        <v>209</v>
      </c>
      <c r="D238" s="8"/>
      <c r="E238" s="8"/>
    </row>
    <row r="239" spans="1:5" x14ac:dyDescent="0.25">
      <c r="A239" s="41">
        <v>64011000</v>
      </c>
      <c r="B239" s="42" t="s">
        <v>210</v>
      </c>
    </row>
    <row r="240" spans="1:5" x14ac:dyDescent="0.25">
      <c r="A240" s="41">
        <v>64011001</v>
      </c>
      <c r="B240" s="42" t="s">
        <v>211</v>
      </c>
    </row>
    <row r="241" spans="1:2" x14ac:dyDescent="0.25">
      <c r="A241" s="41">
        <v>64011002</v>
      </c>
      <c r="B241" s="42" t="s">
        <v>212</v>
      </c>
    </row>
    <row r="242" spans="1:2" x14ac:dyDescent="0.25">
      <c r="A242" s="41">
        <v>64200500</v>
      </c>
      <c r="B242" s="42" t="s">
        <v>213</v>
      </c>
    </row>
    <row r="243" spans="1:2" x14ac:dyDescent="0.25">
      <c r="A243" s="41">
        <v>64201001</v>
      </c>
      <c r="B243" s="42" t="s">
        <v>214</v>
      </c>
    </row>
    <row r="244" spans="1:2" x14ac:dyDescent="0.25">
      <c r="A244" s="41">
        <v>64201002</v>
      </c>
      <c r="B244" s="42" t="s">
        <v>215</v>
      </c>
    </row>
    <row r="245" spans="1:2" x14ac:dyDescent="0.25">
      <c r="A245" s="41">
        <v>64201003</v>
      </c>
      <c r="B245" s="42" t="s">
        <v>216</v>
      </c>
    </row>
    <row r="246" spans="1:2" x14ac:dyDescent="0.25">
      <c r="A246" s="41">
        <v>64201004</v>
      </c>
      <c r="B246" s="42" t="s">
        <v>217</v>
      </c>
    </row>
    <row r="247" spans="1:2" x14ac:dyDescent="0.25">
      <c r="A247" s="41">
        <v>64250500</v>
      </c>
      <c r="B247" s="42" t="s">
        <v>218</v>
      </c>
    </row>
    <row r="248" spans="1:2" x14ac:dyDescent="0.25">
      <c r="A248" s="41">
        <v>64251001</v>
      </c>
      <c r="B248" s="42" t="s">
        <v>219</v>
      </c>
    </row>
    <row r="249" spans="1:2" x14ac:dyDescent="0.25">
      <c r="A249" s="41">
        <v>64251002</v>
      </c>
      <c r="B249" s="42" t="s">
        <v>220</v>
      </c>
    </row>
    <row r="250" spans="1:2" x14ac:dyDescent="0.25">
      <c r="A250" s="41">
        <v>64251003</v>
      </c>
      <c r="B250" s="42" t="s">
        <v>221</v>
      </c>
    </row>
    <row r="251" spans="1:2" x14ac:dyDescent="0.25">
      <c r="A251" s="41">
        <v>64251004</v>
      </c>
      <c r="B251" s="42" t="s">
        <v>222</v>
      </c>
    </row>
    <row r="252" spans="1:2" x14ac:dyDescent="0.25">
      <c r="A252" s="41">
        <v>64251005</v>
      </c>
      <c r="B252" s="42" t="s">
        <v>223</v>
      </c>
    </row>
    <row r="253" spans="1:2" x14ac:dyDescent="0.25">
      <c r="A253" s="41">
        <v>64251500</v>
      </c>
      <c r="B253" s="42" t="s">
        <v>224</v>
      </c>
    </row>
    <row r="254" spans="1:2" x14ac:dyDescent="0.25">
      <c r="A254" s="41">
        <v>64450500</v>
      </c>
      <c r="B254" s="42" t="s">
        <v>225</v>
      </c>
    </row>
    <row r="255" spans="1:2" x14ac:dyDescent="0.25">
      <c r="A255" s="41">
        <v>64451001</v>
      </c>
      <c r="B255" s="42" t="s">
        <v>226</v>
      </c>
    </row>
    <row r="256" spans="1:2" x14ac:dyDescent="0.25">
      <c r="A256" s="41">
        <v>64451002</v>
      </c>
      <c r="B256" s="42" t="s">
        <v>227</v>
      </c>
    </row>
    <row r="257" spans="1:2" x14ac:dyDescent="0.25">
      <c r="A257" s="41">
        <v>64451003</v>
      </c>
      <c r="B257" s="42" t="s">
        <v>228</v>
      </c>
    </row>
    <row r="258" spans="1:2" x14ac:dyDescent="0.25">
      <c r="A258" s="41">
        <v>64451004</v>
      </c>
      <c r="B258" s="42" t="s">
        <v>229</v>
      </c>
    </row>
    <row r="259" spans="1:2" x14ac:dyDescent="0.25">
      <c r="A259" s="41">
        <v>64451005</v>
      </c>
      <c r="B259" s="42" t="s">
        <v>230</v>
      </c>
    </row>
    <row r="260" spans="1:2" x14ac:dyDescent="0.25">
      <c r="A260" s="41">
        <v>64458500</v>
      </c>
      <c r="B260" s="42" t="s">
        <v>231</v>
      </c>
    </row>
    <row r="261" spans="1:2" x14ac:dyDescent="0.25">
      <c r="A261" s="41">
        <v>64800500</v>
      </c>
      <c r="B261" s="42" t="s">
        <v>232</v>
      </c>
    </row>
    <row r="262" spans="1:2" x14ac:dyDescent="0.25">
      <c r="A262" s="41">
        <v>64900500</v>
      </c>
      <c r="B262" s="42" t="s">
        <v>233</v>
      </c>
    </row>
    <row r="263" spans="1:2" x14ac:dyDescent="0.25">
      <c r="A263" s="41">
        <v>64901001</v>
      </c>
      <c r="B263" s="42" t="s">
        <v>234</v>
      </c>
    </row>
    <row r="264" spans="1:2" x14ac:dyDescent="0.25">
      <c r="A264" s="41">
        <v>64901002</v>
      </c>
      <c r="B264" s="42" t="s">
        <v>235</v>
      </c>
    </row>
    <row r="265" spans="1:2" x14ac:dyDescent="0.25">
      <c r="A265" s="41">
        <v>64901003</v>
      </c>
      <c r="B265" s="42" t="s">
        <v>236</v>
      </c>
    </row>
    <row r="266" spans="1:2" x14ac:dyDescent="0.25">
      <c r="A266" s="41">
        <v>64901004</v>
      </c>
      <c r="B266" s="42" t="s">
        <v>237</v>
      </c>
    </row>
    <row r="267" spans="1:2" x14ac:dyDescent="0.25">
      <c r="A267" s="41">
        <v>64901005</v>
      </c>
      <c r="B267" s="42" t="s">
        <v>238</v>
      </c>
    </row>
    <row r="268" spans="1:2" x14ac:dyDescent="0.25">
      <c r="A268" s="41">
        <v>64901006</v>
      </c>
      <c r="B268" s="42" t="s">
        <v>239</v>
      </c>
    </row>
    <row r="269" spans="1:2" x14ac:dyDescent="0.25">
      <c r="A269" s="41">
        <v>64901007</v>
      </c>
      <c r="B269" s="42" t="s">
        <v>240</v>
      </c>
    </row>
    <row r="270" spans="1:2" x14ac:dyDescent="0.25">
      <c r="A270" s="41">
        <v>64901008</v>
      </c>
      <c r="B270" s="42" t="s">
        <v>241</v>
      </c>
    </row>
    <row r="271" spans="1:2" x14ac:dyDescent="0.25">
      <c r="A271" s="41">
        <v>64901009</v>
      </c>
      <c r="B271" s="42" t="s">
        <v>242</v>
      </c>
    </row>
    <row r="272" spans="1:2" x14ac:dyDescent="0.25">
      <c r="A272" s="41">
        <v>64910500</v>
      </c>
      <c r="B272" s="42" t="s">
        <v>243</v>
      </c>
    </row>
    <row r="273" spans="1:2" x14ac:dyDescent="0.25">
      <c r="A273" s="41">
        <v>64911001</v>
      </c>
      <c r="B273" s="42" t="s">
        <v>244</v>
      </c>
    </row>
    <row r="274" spans="1:2" x14ac:dyDescent="0.25">
      <c r="A274" s="41">
        <v>64911002</v>
      </c>
      <c r="B274" s="42" t="s">
        <v>245</v>
      </c>
    </row>
    <row r="275" spans="1:2" x14ac:dyDescent="0.25">
      <c r="A275" s="41">
        <v>64911003</v>
      </c>
      <c r="B275" s="42" t="s">
        <v>246</v>
      </c>
    </row>
    <row r="276" spans="1:2" x14ac:dyDescent="0.25">
      <c r="A276" s="41">
        <v>64911004</v>
      </c>
      <c r="B276" s="42" t="s">
        <v>247</v>
      </c>
    </row>
    <row r="277" spans="1:2" x14ac:dyDescent="0.25">
      <c r="A277" s="41">
        <v>64911005</v>
      </c>
      <c r="B277" s="42" t="s">
        <v>248</v>
      </c>
    </row>
    <row r="278" spans="1:2" x14ac:dyDescent="0.25">
      <c r="A278" s="41">
        <v>64911006</v>
      </c>
      <c r="B278" s="42" t="s">
        <v>249</v>
      </c>
    </row>
    <row r="279" spans="1:2" x14ac:dyDescent="0.25">
      <c r="A279" s="41">
        <v>64911007</v>
      </c>
      <c r="B279" s="42" t="s">
        <v>250</v>
      </c>
    </row>
    <row r="280" spans="1:2" x14ac:dyDescent="0.25">
      <c r="A280" s="41">
        <v>64911008</v>
      </c>
      <c r="B280" s="42" t="s">
        <v>251</v>
      </c>
    </row>
    <row r="281" spans="1:2" x14ac:dyDescent="0.25">
      <c r="A281" s="41">
        <v>64911009</v>
      </c>
      <c r="B281" s="42" t="s">
        <v>252</v>
      </c>
    </row>
    <row r="282" spans="1:2" x14ac:dyDescent="0.25">
      <c r="A282" s="41">
        <v>64912000</v>
      </c>
      <c r="B282" s="42" t="s">
        <v>253</v>
      </c>
    </row>
    <row r="283" spans="1:2" x14ac:dyDescent="0.25">
      <c r="A283" s="41">
        <v>64920500</v>
      </c>
      <c r="B283" s="42" t="s">
        <v>254</v>
      </c>
    </row>
    <row r="284" spans="1:2" x14ac:dyDescent="0.25">
      <c r="A284" s="41">
        <v>64921001</v>
      </c>
      <c r="B284" s="42" t="s">
        <v>255</v>
      </c>
    </row>
    <row r="285" spans="1:2" x14ac:dyDescent="0.25">
      <c r="A285" s="41">
        <v>64921002</v>
      </c>
      <c r="B285" s="42" t="s">
        <v>256</v>
      </c>
    </row>
    <row r="286" spans="1:2" x14ac:dyDescent="0.25">
      <c r="A286" s="41">
        <v>64921003</v>
      </c>
      <c r="B286" s="42" t="s">
        <v>257</v>
      </c>
    </row>
    <row r="287" spans="1:2" x14ac:dyDescent="0.25">
      <c r="A287" s="41">
        <v>64921004</v>
      </c>
      <c r="B287" s="42" t="s">
        <v>258</v>
      </c>
    </row>
    <row r="288" spans="1:2" x14ac:dyDescent="0.25">
      <c r="A288" s="41">
        <v>64921005</v>
      </c>
      <c r="B288" s="42" t="s">
        <v>259</v>
      </c>
    </row>
    <row r="289" spans="1:2" x14ac:dyDescent="0.25">
      <c r="A289" s="41">
        <v>64921006</v>
      </c>
      <c r="B289" s="42" t="s">
        <v>260</v>
      </c>
    </row>
    <row r="290" spans="1:2" x14ac:dyDescent="0.25">
      <c r="A290" s="41">
        <v>64921007</v>
      </c>
      <c r="B290" s="42" t="s">
        <v>261</v>
      </c>
    </row>
    <row r="291" spans="1:2" x14ac:dyDescent="0.25">
      <c r="A291" s="41">
        <v>64921008</v>
      </c>
      <c r="B291" s="42" t="s">
        <v>262</v>
      </c>
    </row>
    <row r="292" spans="1:2" x14ac:dyDescent="0.25">
      <c r="A292" s="41">
        <v>64921009</v>
      </c>
      <c r="B292" s="42" t="s">
        <v>263</v>
      </c>
    </row>
    <row r="293" spans="1:2" x14ac:dyDescent="0.25">
      <c r="A293" s="41">
        <v>64921010</v>
      </c>
      <c r="B293" s="42" t="s">
        <v>264</v>
      </c>
    </row>
    <row r="294" spans="1:2" x14ac:dyDescent="0.25">
      <c r="A294" s="41">
        <v>64921501</v>
      </c>
      <c r="B294" s="42" t="s">
        <v>265</v>
      </c>
    </row>
    <row r="295" spans="1:2" x14ac:dyDescent="0.25">
      <c r="A295" s="41">
        <v>64922001</v>
      </c>
      <c r="B295" s="42" t="s">
        <v>266</v>
      </c>
    </row>
    <row r="296" spans="1:2" x14ac:dyDescent="0.25">
      <c r="A296" s="41">
        <v>64930500</v>
      </c>
      <c r="B296" s="42" t="s">
        <v>267</v>
      </c>
    </row>
    <row r="297" spans="1:2" x14ac:dyDescent="0.25">
      <c r="A297" s="41">
        <v>64931000</v>
      </c>
      <c r="B297" s="42" t="s">
        <v>268</v>
      </c>
    </row>
    <row r="298" spans="1:2" x14ac:dyDescent="0.25">
      <c r="A298" s="41">
        <v>64931001</v>
      </c>
      <c r="B298" s="42" t="s">
        <v>269</v>
      </c>
    </row>
    <row r="299" spans="1:2" x14ac:dyDescent="0.25">
      <c r="A299" s="41">
        <v>64931002</v>
      </c>
      <c r="B299" s="42" t="s">
        <v>270</v>
      </c>
    </row>
    <row r="300" spans="1:2" x14ac:dyDescent="0.25">
      <c r="A300" s="41">
        <v>64931003</v>
      </c>
      <c r="B300" s="42" t="s">
        <v>271</v>
      </c>
    </row>
    <row r="301" spans="1:2" x14ac:dyDescent="0.25">
      <c r="A301" s="41">
        <v>64931004</v>
      </c>
      <c r="B301" s="42" t="s">
        <v>272</v>
      </c>
    </row>
    <row r="302" spans="1:2" x14ac:dyDescent="0.25">
      <c r="A302" s="41">
        <v>64931005</v>
      </c>
      <c r="B302" s="42" t="s">
        <v>273</v>
      </c>
    </row>
    <row r="303" spans="1:2" x14ac:dyDescent="0.25">
      <c r="A303" s="41">
        <v>64931006</v>
      </c>
      <c r="B303" s="42" t="s">
        <v>569</v>
      </c>
    </row>
    <row r="304" spans="1:2" x14ac:dyDescent="0.25">
      <c r="A304" s="41">
        <v>64931007</v>
      </c>
      <c r="B304" s="42" t="s">
        <v>274</v>
      </c>
    </row>
    <row r="305" spans="1:2" x14ac:dyDescent="0.25">
      <c r="A305" s="41">
        <v>64931500</v>
      </c>
      <c r="B305" s="42" t="s">
        <v>275</v>
      </c>
    </row>
    <row r="306" spans="1:2" x14ac:dyDescent="0.25">
      <c r="A306" s="41">
        <v>64932000</v>
      </c>
      <c r="B306" s="42" t="s">
        <v>276</v>
      </c>
    </row>
    <row r="307" spans="1:2" x14ac:dyDescent="0.25">
      <c r="A307" s="41">
        <v>64932001</v>
      </c>
      <c r="B307" s="42" t="s">
        <v>277</v>
      </c>
    </row>
    <row r="308" spans="1:2" x14ac:dyDescent="0.25">
      <c r="A308" s="41">
        <v>64932500</v>
      </c>
      <c r="B308" s="42" t="s">
        <v>278</v>
      </c>
    </row>
    <row r="309" spans="1:2" x14ac:dyDescent="0.25">
      <c r="A309" s="41">
        <v>64933000</v>
      </c>
      <c r="B309" s="42" t="s">
        <v>279</v>
      </c>
    </row>
    <row r="310" spans="1:2" x14ac:dyDescent="0.25">
      <c r="A310" s="41">
        <v>64933001</v>
      </c>
      <c r="B310" s="42" t="s">
        <v>280</v>
      </c>
    </row>
    <row r="311" spans="1:2" x14ac:dyDescent="0.25">
      <c r="A311" s="41">
        <v>64933002</v>
      </c>
      <c r="B311" s="42" t="s">
        <v>281</v>
      </c>
    </row>
    <row r="312" spans="1:2" x14ac:dyDescent="0.25">
      <c r="A312" s="41">
        <v>64933003</v>
      </c>
      <c r="B312" s="42" t="s">
        <v>282</v>
      </c>
    </row>
    <row r="313" spans="1:2" x14ac:dyDescent="0.25">
      <c r="A313" s="41">
        <v>64940500</v>
      </c>
      <c r="B313" s="42" t="s">
        <v>283</v>
      </c>
    </row>
    <row r="314" spans="1:2" x14ac:dyDescent="0.25">
      <c r="A314" s="41">
        <v>64941001</v>
      </c>
      <c r="B314" s="42" t="s">
        <v>284</v>
      </c>
    </row>
    <row r="315" spans="1:2" x14ac:dyDescent="0.25">
      <c r="A315" s="41">
        <v>64941002</v>
      </c>
      <c r="B315" s="42" t="s">
        <v>285</v>
      </c>
    </row>
    <row r="316" spans="1:2" x14ac:dyDescent="0.25">
      <c r="A316" s="41">
        <v>65100005</v>
      </c>
      <c r="B316" s="42" t="s">
        <v>286</v>
      </c>
    </row>
    <row r="317" spans="1:2" x14ac:dyDescent="0.25">
      <c r="A317" s="41">
        <v>65100006</v>
      </c>
      <c r="B317" s="42" t="s">
        <v>287</v>
      </c>
    </row>
    <row r="318" spans="1:2" x14ac:dyDescent="0.25">
      <c r="A318" s="41">
        <v>65100007</v>
      </c>
      <c r="B318" s="42" t="s">
        <v>288</v>
      </c>
    </row>
    <row r="319" spans="1:2" x14ac:dyDescent="0.25">
      <c r="A319" s="41">
        <v>65100008</v>
      </c>
      <c r="B319" s="42" t="s">
        <v>289</v>
      </c>
    </row>
    <row r="320" spans="1:2" x14ac:dyDescent="0.25">
      <c r="A320" s="41">
        <v>65100010</v>
      </c>
      <c r="B320" s="42" t="s">
        <v>290</v>
      </c>
    </row>
    <row r="321" spans="1:2" x14ac:dyDescent="0.25">
      <c r="A321" s="41">
        <v>65100011</v>
      </c>
      <c r="B321" s="42" t="s">
        <v>291</v>
      </c>
    </row>
    <row r="322" spans="1:2" x14ac:dyDescent="0.25">
      <c r="A322" s="41">
        <v>65100012</v>
      </c>
      <c r="B322" s="42" t="s">
        <v>292</v>
      </c>
    </row>
    <row r="323" spans="1:2" x14ac:dyDescent="0.25">
      <c r="A323" s="41">
        <v>65101001</v>
      </c>
      <c r="B323" s="42" t="s">
        <v>293</v>
      </c>
    </row>
    <row r="324" spans="1:2" x14ac:dyDescent="0.25">
      <c r="A324" s="41">
        <v>65101002</v>
      </c>
      <c r="B324" s="42" t="s">
        <v>294</v>
      </c>
    </row>
    <row r="325" spans="1:2" x14ac:dyDescent="0.25">
      <c r="A325" s="41">
        <v>65151000</v>
      </c>
      <c r="B325" s="42" t="s">
        <v>295</v>
      </c>
    </row>
    <row r="326" spans="1:2" x14ac:dyDescent="0.25">
      <c r="A326" s="41">
        <v>65152000</v>
      </c>
      <c r="B326" s="42" t="s">
        <v>296</v>
      </c>
    </row>
    <row r="327" spans="1:2" x14ac:dyDescent="0.25">
      <c r="A327" s="41">
        <v>65153000</v>
      </c>
      <c r="B327" s="42" t="s">
        <v>297</v>
      </c>
    </row>
    <row r="328" spans="1:2" x14ac:dyDescent="0.25">
      <c r="A328" s="41">
        <v>65154000</v>
      </c>
      <c r="B328" s="42" t="s">
        <v>298</v>
      </c>
    </row>
    <row r="329" spans="1:2" x14ac:dyDescent="0.25">
      <c r="A329" s="41">
        <v>65155000</v>
      </c>
      <c r="B329" s="42" t="s">
        <v>299</v>
      </c>
    </row>
    <row r="330" spans="1:2" x14ac:dyDescent="0.25">
      <c r="A330" s="41">
        <v>65156000</v>
      </c>
      <c r="B330" s="42" t="s">
        <v>300</v>
      </c>
    </row>
    <row r="331" spans="1:2" x14ac:dyDescent="0.25">
      <c r="A331" s="41">
        <v>65157000</v>
      </c>
      <c r="B331" s="42" t="s">
        <v>301</v>
      </c>
    </row>
    <row r="332" spans="1:2" x14ac:dyDescent="0.25">
      <c r="A332" s="41">
        <v>65157010</v>
      </c>
      <c r="B332" s="42" t="s">
        <v>302</v>
      </c>
    </row>
    <row r="333" spans="1:2" x14ac:dyDescent="0.25">
      <c r="A333" s="41">
        <v>65157020</v>
      </c>
      <c r="B333" s="42" t="s">
        <v>303</v>
      </c>
    </row>
    <row r="334" spans="1:2" x14ac:dyDescent="0.25">
      <c r="A334" s="41">
        <v>65157030</v>
      </c>
      <c r="B334" s="42" t="s">
        <v>304</v>
      </c>
    </row>
    <row r="335" spans="1:2" x14ac:dyDescent="0.25">
      <c r="A335" s="41">
        <v>65201000</v>
      </c>
      <c r="B335" s="42" t="s">
        <v>305</v>
      </c>
    </row>
    <row r="336" spans="1:2" x14ac:dyDescent="0.25">
      <c r="A336" s="41">
        <v>65202000</v>
      </c>
      <c r="B336" s="42" t="s">
        <v>570</v>
      </c>
    </row>
    <row r="337" spans="1:2" x14ac:dyDescent="0.25">
      <c r="A337" s="41">
        <v>65202001</v>
      </c>
      <c r="B337" s="42" t="s">
        <v>571</v>
      </c>
    </row>
    <row r="338" spans="1:2" x14ac:dyDescent="0.25">
      <c r="A338" s="41">
        <v>65202002</v>
      </c>
      <c r="B338" s="42" t="s">
        <v>572</v>
      </c>
    </row>
    <row r="339" spans="1:2" x14ac:dyDescent="0.25">
      <c r="A339" s="41">
        <v>65202003</v>
      </c>
      <c r="B339" s="42" t="s">
        <v>573</v>
      </c>
    </row>
    <row r="340" spans="1:2" x14ac:dyDescent="0.25">
      <c r="A340" s="41">
        <v>65202004</v>
      </c>
      <c r="B340" s="42" t="s">
        <v>574</v>
      </c>
    </row>
    <row r="341" spans="1:2" x14ac:dyDescent="0.25">
      <c r="A341" s="41">
        <v>65251000</v>
      </c>
      <c r="B341" s="42" t="s">
        <v>306</v>
      </c>
    </row>
    <row r="342" spans="1:2" x14ac:dyDescent="0.25">
      <c r="A342" s="41">
        <v>65252000</v>
      </c>
      <c r="B342" s="42" t="s">
        <v>307</v>
      </c>
    </row>
    <row r="343" spans="1:2" x14ac:dyDescent="0.25">
      <c r="A343" s="41">
        <v>65252500</v>
      </c>
      <c r="B343" s="42" t="s">
        <v>308</v>
      </c>
    </row>
    <row r="344" spans="1:2" x14ac:dyDescent="0.25">
      <c r="A344" s="41">
        <v>65253001</v>
      </c>
      <c r="B344" s="42" t="s">
        <v>309</v>
      </c>
    </row>
    <row r="345" spans="1:2" x14ac:dyDescent="0.25">
      <c r="A345" s="41">
        <v>65253002</v>
      </c>
      <c r="B345" s="42" t="s">
        <v>310</v>
      </c>
    </row>
    <row r="346" spans="1:2" x14ac:dyDescent="0.25">
      <c r="A346" s="41">
        <v>65253003</v>
      </c>
      <c r="B346" s="42" t="s">
        <v>311</v>
      </c>
    </row>
    <row r="347" spans="1:2" x14ac:dyDescent="0.25">
      <c r="A347" s="41">
        <v>65301000</v>
      </c>
      <c r="B347" s="42" t="s">
        <v>312</v>
      </c>
    </row>
    <row r="348" spans="1:2" x14ac:dyDescent="0.25">
      <c r="A348" s="41">
        <v>65301001</v>
      </c>
      <c r="B348" s="42" t="s">
        <v>575</v>
      </c>
    </row>
    <row r="349" spans="1:2" x14ac:dyDescent="0.25">
      <c r="A349" s="41">
        <v>65301002</v>
      </c>
      <c r="B349" s="42" t="s">
        <v>576</v>
      </c>
    </row>
    <row r="350" spans="1:2" x14ac:dyDescent="0.25">
      <c r="A350" s="41">
        <v>65302001</v>
      </c>
      <c r="B350" s="42" t="s">
        <v>313</v>
      </c>
    </row>
    <row r="351" spans="1:2" x14ac:dyDescent="0.25">
      <c r="A351" s="41">
        <v>65302002</v>
      </c>
      <c r="B351" s="42" t="s">
        <v>314</v>
      </c>
    </row>
    <row r="352" spans="1:2" x14ac:dyDescent="0.25">
      <c r="A352" s="41">
        <v>65302003</v>
      </c>
      <c r="B352" s="42" t="s">
        <v>315</v>
      </c>
    </row>
    <row r="353" spans="1:2" x14ac:dyDescent="0.25">
      <c r="A353" s="41">
        <v>65303000</v>
      </c>
      <c r="B353" s="42" t="s">
        <v>316</v>
      </c>
    </row>
    <row r="354" spans="1:2" x14ac:dyDescent="0.25">
      <c r="A354" s="41">
        <v>65304000</v>
      </c>
      <c r="B354" s="42" t="s">
        <v>317</v>
      </c>
    </row>
    <row r="355" spans="1:2" x14ac:dyDescent="0.25">
      <c r="A355" s="41">
        <v>65305000</v>
      </c>
      <c r="B355" s="42" t="s">
        <v>318</v>
      </c>
    </row>
    <row r="356" spans="1:2" x14ac:dyDescent="0.25">
      <c r="A356" s="41">
        <v>65351000</v>
      </c>
      <c r="B356" s="42" t="s">
        <v>319</v>
      </c>
    </row>
    <row r="357" spans="1:2" x14ac:dyDescent="0.25">
      <c r="A357" s="41">
        <v>65352000</v>
      </c>
      <c r="B357" s="42" t="s">
        <v>320</v>
      </c>
    </row>
    <row r="358" spans="1:2" x14ac:dyDescent="0.25">
      <c r="A358" s="41">
        <v>65353000</v>
      </c>
      <c r="B358" s="42" t="s">
        <v>321</v>
      </c>
    </row>
    <row r="359" spans="1:2" x14ac:dyDescent="0.25">
      <c r="A359" s="41">
        <v>65601000</v>
      </c>
      <c r="B359" s="42" t="s">
        <v>322</v>
      </c>
    </row>
    <row r="360" spans="1:2" x14ac:dyDescent="0.25">
      <c r="A360" s="41">
        <v>65601001</v>
      </c>
      <c r="B360" s="42" t="s">
        <v>323</v>
      </c>
    </row>
    <row r="361" spans="1:2" x14ac:dyDescent="0.25">
      <c r="A361" s="41">
        <v>65602001</v>
      </c>
      <c r="B361" s="42" t="s">
        <v>324</v>
      </c>
    </row>
    <row r="362" spans="1:2" x14ac:dyDescent="0.25">
      <c r="A362" s="41">
        <v>65602002</v>
      </c>
      <c r="B362" s="42" t="s">
        <v>325</v>
      </c>
    </row>
    <row r="363" spans="1:2" x14ac:dyDescent="0.25">
      <c r="A363" s="41">
        <v>65602003</v>
      </c>
      <c r="B363" s="42" t="s">
        <v>326</v>
      </c>
    </row>
    <row r="364" spans="1:2" x14ac:dyDescent="0.25">
      <c r="A364" s="41">
        <v>65602004</v>
      </c>
      <c r="B364" s="42" t="s">
        <v>327</v>
      </c>
    </row>
    <row r="365" spans="1:2" x14ac:dyDescent="0.25">
      <c r="A365" s="41">
        <v>65602005</v>
      </c>
      <c r="B365" s="42" t="s">
        <v>328</v>
      </c>
    </row>
    <row r="366" spans="1:2" x14ac:dyDescent="0.25">
      <c r="A366" s="41">
        <v>65602006</v>
      </c>
      <c r="B366" s="42" t="s">
        <v>329</v>
      </c>
    </row>
    <row r="367" spans="1:2" x14ac:dyDescent="0.25">
      <c r="A367" s="41">
        <v>65602007</v>
      </c>
      <c r="B367" s="42" t="s">
        <v>330</v>
      </c>
    </row>
    <row r="368" spans="1:2" x14ac:dyDescent="0.25">
      <c r="A368" s="41">
        <v>65602008</v>
      </c>
      <c r="B368" s="42" t="s">
        <v>331</v>
      </c>
    </row>
    <row r="369" spans="1:2" x14ac:dyDescent="0.25">
      <c r="A369" s="41">
        <v>65602009</v>
      </c>
      <c r="B369" s="42" t="s">
        <v>332</v>
      </c>
    </row>
    <row r="370" spans="1:2" x14ac:dyDescent="0.25">
      <c r="A370" s="41">
        <v>65602010</v>
      </c>
      <c r="B370" s="42" t="s">
        <v>333</v>
      </c>
    </row>
    <row r="371" spans="1:2" x14ac:dyDescent="0.25">
      <c r="A371" s="41">
        <v>65602011</v>
      </c>
      <c r="B371" s="42" t="s">
        <v>334</v>
      </c>
    </row>
    <row r="372" spans="1:2" x14ac:dyDescent="0.25">
      <c r="A372" s="41">
        <v>65602012</v>
      </c>
      <c r="B372" s="42" t="s">
        <v>577</v>
      </c>
    </row>
    <row r="373" spans="1:2" x14ac:dyDescent="0.25">
      <c r="A373" s="41">
        <v>65602013</v>
      </c>
      <c r="B373" s="42" t="s">
        <v>578</v>
      </c>
    </row>
    <row r="374" spans="1:2" x14ac:dyDescent="0.25">
      <c r="A374" s="41">
        <v>65701000</v>
      </c>
      <c r="B374" s="42" t="s">
        <v>335</v>
      </c>
    </row>
    <row r="375" spans="1:2" x14ac:dyDescent="0.25">
      <c r="A375" s="41">
        <v>65702000</v>
      </c>
      <c r="B375" s="42" t="s">
        <v>336</v>
      </c>
    </row>
    <row r="376" spans="1:2" x14ac:dyDescent="0.25">
      <c r="A376" s="41">
        <v>65801000</v>
      </c>
      <c r="B376" s="42" t="s">
        <v>337</v>
      </c>
    </row>
    <row r="377" spans="1:2" x14ac:dyDescent="0.25">
      <c r="A377" s="41">
        <v>65801001</v>
      </c>
      <c r="B377" s="42" t="s">
        <v>338</v>
      </c>
    </row>
    <row r="378" spans="1:2" x14ac:dyDescent="0.25">
      <c r="A378" s="41">
        <v>66010501</v>
      </c>
      <c r="B378" s="42" t="s">
        <v>339</v>
      </c>
    </row>
    <row r="379" spans="1:2" x14ac:dyDescent="0.25">
      <c r="A379" s="41">
        <v>66010502</v>
      </c>
      <c r="B379" s="42" t="s">
        <v>340</v>
      </c>
    </row>
    <row r="380" spans="1:2" x14ac:dyDescent="0.25">
      <c r="A380" s="41">
        <v>66010503</v>
      </c>
      <c r="B380" s="42" t="s">
        <v>341</v>
      </c>
    </row>
    <row r="381" spans="1:2" x14ac:dyDescent="0.25">
      <c r="A381" s="41">
        <v>66010504</v>
      </c>
      <c r="B381" s="42" t="s">
        <v>342</v>
      </c>
    </row>
    <row r="382" spans="1:2" x14ac:dyDescent="0.25">
      <c r="A382" s="41">
        <v>66010505</v>
      </c>
      <c r="B382" s="42" t="s">
        <v>343</v>
      </c>
    </row>
    <row r="383" spans="1:2" x14ac:dyDescent="0.25">
      <c r="A383" s="41">
        <v>66010506</v>
      </c>
      <c r="B383" s="42" t="s">
        <v>344</v>
      </c>
    </row>
    <row r="384" spans="1:2" x14ac:dyDescent="0.25">
      <c r="A384" s="41">
        <v>66011001</v>
      </c>
      <c r="B384" s="42" t="s">
        <v>345</v>
      </c>
    </row>
    <row r="385" spans="1:2" x14ac:dyDescent="0.25">
      <c r="A385" s="41">
        <v>66011002</v>
      </c>
      <c r="B385" s="42" t="s">
        <v>346</v>
      </c>
    </row>
    <row r="386" spans="1:2" x14ac:dyDescent="0.25">
      <c r="A386" s="41">
        <v>66011003</v>
      </c>
      <c r="B386" s="42" t="s">
        <v>347</v>
      </c>
    </row>
    <row r="387" spans="1:2" x14ac:dyDescent="0.25">
      <c r="A387" s="41">
        <v>66011004</v>
      </c>
      <c r="B387" s="42" t="s">
        <v>348</v>
      </c>
    </row>
    <row r="388" spans="1:2" x14ac:dyDescent="0.25">
      <c r="A388" s="41">
        <v>66011005</v>
      </c>
      <c r="B388" s="42" t="s">
        <v>349</v>
      </c>
    </row>
    <row r="389" spans="1:2" x14ac:dyDescent="0.25">
      <c r="A389" s="41">
        <v>66011006</v>
      </c>
      <c r="B389" s="42" t="s">
        <v>350</v>
      </c>
    </row>
    <row r="390" spans="1:2" x14ac:dyDescent="0.25">
      <c r="A390" s="41">
        <v>66011501</v>
      </c>
      <c r="B390" s="42" t="s">
        <v>351</v>
      </c>
    </row>
    <row r="391" spans="1:2" x14ac:dyDescent="0.25">
      <c r="A391" s="41">
        <v>66011502</v>
      </c>
      <c r="B391" s="42" t="s">
        <v>352</v>
      </c>
    </row>
    <row r="392" spans="1:2" x14ac:dyDescent="0.25">
      <c r="A392" s="41">
        <v>66011503</v>
      </c>
      <c r="B392" s="42" t="s">
        <v>353</v>
      </c>
    </row>
    <row r="393" spans="1:2" x14ac:dyDescent="0.25">
      <c r="A393" s="41">
        <v>66012001</v>
      </c>
      <c r="B393" s="42" t="s">
        <v>354</v>
      </c>
    </row>
    <row r="394" spans="1:2" x14ac:dyDescent="0.25">
      <c r="A394" s="41">
        <v>66100501</v>
      </c>
      <c r="B394" s="42" t="s">
        <v>355</v>
      </c>
    </row>
    <row r="395" spans="1:2" x14ac:dyDescent="0.25">
      <c r="A395" s="41">
        <v>66101001</v>
      </c>
      <c r="B395" s="42" t="s">
        <v>356</v>
      </c>
    </row>
    <row r="396" spans="1:2" x14ac:dyDescent="0.25">
      <c r="A396" s="41">
        <v>66101002</v>
      </c>
      <c r="B396" s="42" t="s">
        <v>357</v>
      </c>
    </row>
    <row r="397" spans="1:2" x14ac:dyDescent="0.25">
      <c r="A397" s="41">
        <v>66101003</v>
      </c>
      <c r="B397" s="42" t="s">
        <v>358</v>
      </c>
    </row>
    <row r="398" spans="1:2" x14ac:dyDescent="0.25">
      <c r="A398" s="41">
        <v>66101501</v>
      </c>
      <c r="B398" s="42" t="s">
        <v>359</v>
      </c>
    </row>
    <row r="399" spans="1:2" x14ac:dyDescent="0.25">
      <c r="A399" s="41">
        <v>66150501</v>
      </c>
      <c r="B399" s="42" t="s">
        <v>360</v>
      </c>
    </row>
    <row r="400" spans="1:2" x14ac:dyDescent="0.25">
      <c r="A400" s="41">
        <v>66151001</v>
      </c>
      <c r="B400" s="42" t="s">
        <v>361</v>
      </c>
    </row>
    <row r="401" spans="1:2" x14ac:dyDescent="0.25">
      <c r="A401" s="41">
        <v>66151002</v>
      </c>
      <c r="B401" s="42" t="s">
        <v>362</v>
      </c>
    </row>
    <row r="402" spans="1:2" x14ac:dyDescent="0.25">
      <c r="A402" s="41">
        <v>66151003</v>
      </c>
      <c r="B402" s="42" t="s">
        <v>363</v>
      </c>
    </row>
    <row r="403" spans="1:2" x14ac:dyDescent="0.25">
      <c r="A403" s="41">
        <v>66151004</v>
      </c>
      <c r="B403" s="42" t="s">
        <v>364</v>
      </c>
    </row>
    <row r="404" spans="1:2" x14ac:dyDescent="0.25">
      <c r="A404" s="41">
        <v>66151005</v>
      </c>
      <c r="B404" s="42" t="s">
        <v>365</v>
      </c>
    </row>
    <row r="405" spans="1:2" x14ac:dyDescent="0.25">
      <c r="A405" s="41">
        <v>66200501</v>
      </c>
      <c r="B405" s="42" t="s">
        <v>366</v>
      </c>
    </row>
    <row r="406" spans="1:2" x14ac:dyDescent="0.25">
      <c r="A406" s="41">
        <v>66200502</v>
      </c>
      <c r="B406" s="42" t="s">
        <v>367</v>
      </c>
    </row>
    <row r="407" spans="1:2" x14ac:dyDescent="0.25">
      <c r="A407" s="41">
        <v>66200503</v>
      </c>
      <c r="B407" s="42" t="s">
        <v>368</v>
      </c>
    </row>
    <row r="408" spans="1:2" x14ac:dyDescent="0.25">
      <c r="A408" s="41">
        <v>66201001</v>
      </c>
      <c r="B408" s="42" t="s">
        <v>369</v>
      </c>
    </row>
    <row r="409" spans="1:2" x14ac:dyDescent="0.25">
      <c r="A409" s="41">
        <v>66201002</v>
      </c>
      <c r="B409" s="42" t="s">
        <v>370</v>
      </c>
    </row>
    <row r="410" spans="1:2" x14ac:dyDescent="0.25">
      <c r="A410" s="41">
        <v>66201003</v>
      </c>
      <c r="B410" s="42" t="s">
        <v>371</v>
      </c>
    </row>
    <row r="411" spans="1:2" x14ac:dyDescent="0.25">
      <c r="A411" s="41">
        <v>66201004</v>
      </c>
      <c r="B411" s="42" t="s">
        <v>372</v>
      </c>
    </row>
    <row r="412" spans="1:2" x14ac:dyDescent="0.25">
      <c r="A412" s="41">
        <v>66201005</v>
      </c>
      <c r="B412" s="42" t="s">
        <v>373</v>
      </c>
    </row>
    <row r="413" spans="1:2" x14ac:dyDescent="0.25">
      <c r="A413" s="41">
        <v>66201006</v>
      </c>
      <c r="B413" s="42" t="s">
        <v>374</v>
      </c>
    </row>
    <row r="414" spans="1:2" x14ac:dyDescent="0.25">
      <c r="A414" s="41">
        <v>66201007</v>
      </c>
      <c r="B414" s="42" t="s">
        <v>375</v>
      </c>
    </row>
    <row r="415" spans="1:2" x14ac:dyDescent="0.25">
      <c r="A415" s="41">
        <v>66201008</v>
      </c>
      <c r="B415" s="42" t="s">
        <v>376</v>
      </c>
    </row>
    <row r="416" spans="1:2" x14ac:dyDescent="0.25">
      <c r="A416" s="41">
        <v>66201009</v>
      </c>
      <c r="B416" s="42" t="s">
        <v>377</v>
      </c>
    </row>
    <row r="417" spans="1:2" x14ac:dyDescent="0.25">
      <c r="A417" s="41">
        <v>66201010</v>
      </c>
      <c r="B417" s="42" t="s">
        <v>378</v>
      </c>
    </row>
    <row r="418" spans="1:2" x14ac:dyDescent="0.25">
      <c r="A418" s="41">
        <v>66201501</v>
      </c>
      <c r="B418" s="42" t="s">
        <v>379</v>
      </c>
    </row>
    <row r="419" spans="1:2" x14ac:dyDescent="0.25">
      <c r="A419" s="41">
        <v>66201502</v>
      </c>
      <c r="B419" s="42" t="s">
        <v>380</v>
      </c>
    </row>
    <row r="420" spans="1:2" x14ac:dyDescent="0.25">
      <c r="A420" s="41">
        <v>66250501</v>
      </c>
      <c r="B420" s="42" t="s">
        <v>381</v>
      </c>
    </row>
    <row r="421" spans="1:2" x14ac:dyDescent="0.25">
      <c r="A421" s="41">
        <v>66251001</v>
      </c>
      <c r="B421" s="42" t="s">
        <v>382</v>
      </c>
    </row>
    <row r="422" spans="1:2" x14ac:dyDescent="0.25">
      <c r="A422" s="41">
        <v>66251002</v>
      </c>
      <c r="B422" s="42" t="s">
        <v>383</v>
      </c>
    </row>
    <row r="423" spans="1:2" x14ac:dyDescent="0.25">
      <c r="A423" s="41">
        <v>66251003</v>
      </c>
      <c r="B423" s="42" t="s">
        <v>384</v>
      </c>
    </row>
    <row r="424" spans="1:2" x14ac:dyDescent="0.25">
      <c r="A424" s="41">
        <v>66251004</v>
      </c>
      <c r="B424" s="42" t="s">
        <v>385</v>
      </c>
    </row>
    <row r="425" spans="1:2" x14ac:dyDescent="0.25">
      <c r="A425" s="41">
        <v>66251005</v>
      </c>
      <c r="B425" s="42" t="s">
        <v>386</v>
      </c>
    </row>
    <row r="426" spans="1:2" x14ac:dyDescent="0.25">
      <c r="A426" s="41">
        <v>66251006</v>
      </c>
      <c r="B426" s="42" t="s">
        <v>387</v>
      </c>
    </row>
    <row r="427" spans="1:2" x14ac:dyDescent="0.25">
      <c r="A427" s="41">
        <v>66251007</v>
      </c>
      <c r="B427" s="42" t="s">
        <v>579</v>
      </c>
    </row>
    <row r="428" spans="1:2" x14ac:dyDescent="0.25">
      <c r="A428" s="41">
        <v>66251008</v>
      </c>
      <c r="B428" s="42" t="s">
        <v>580</v>
      </c>
    </row>
    <row r="429" spans="1:2" x14ac:dyDescent="0.25">
      <c r="A429" s="41">
        <v>66300501</v>
      </c>
      <c r="B429" s="42" t="s">
        <v>388</v>
      </c>
    </row>
    <row r="430" spans="1:2" x14ac:dyDescent="0.25">
      <c r="A430" s="41">
        <v>66301001</v>
      </c>
      <c r="B430" s="42" t="s">
        <v>389</v>
      </c>
    </row>
    <row r="431" spans="1:2" x14ac:dyDescent="0.25">
      <c r="A431" s="41">
        <v>66301002</v>
      </c>
      <c r="B431" s="42" t="s">
        <v>390</v>
      </c>
    </row>
    <row r="432" spans="1:2" x14ac:dyDescent="0.25">
      <c r="A432" s="41">
        <v>66301003</v>
      </c>
      <c r="B432" s="42" t="s">
        <v>391</v>
      </c>
    </row>
    <row r="433" spans="1:2" x14ac:dyDescent="0.25">
      <c r="A433" s="41">
        <v>66301004</v>
      </c>
      <c r="B433" s="42" t="s">
        <v>392</v>
      </c>
    </row>
    <row r="434" spans="1:2" x14ac:dyDescent="0.25">
      <c r="A434" s="41">
        <v>66301005</v>
      </c>
      <c r="B434" s="42" t="s">
        <v>393</v>
      </c>
    </row>
    <row r="435" spans="1:2" x14ac:dyDescent="0.25">
      <c r="A435" s="41">
        <v>66301006</v>
      </c>
      <c r="B435" s="42" t="s">
        <v>394</v>
      </c>
    </row>
    <row r="436" spans="1:2" x14ac:dyDescent="0.25">
      <c r="A436" s="41">
        <v>66301007</v>
      </c>
      <c r="B436" s="42" t="s">
        <v>395</v>
      </c>
    </row>
    <row r="437" spans="1:2" x14ac:dyDescent="0.25">
      <c r="A437" s="41">
        <v>66301008</v>
      </c>
      <c r="B437" s="42" t="s">
        <v>396</v>
      </c>
    </row>
    <row r="438" spans="1:2" x14ac:dyDescent="0.25">
      <c r="A438" s="41">
        <v>66301009</v>
      </c>
      <c r="B438" s="42" t="s">
        <v>581</v>
      </c>
    </row>
    <row r="439" spans="1:2" x14ac:dyDescent="0.25">
      <c r="A439" s="41">
        <v>66301501</v>
      </c>
      <c r="B439" s="42" t="s">
        <v>397</v>
      </c>
    </row>
    <row r="440" spans="1:2" x14ac:dyDescent="0.25">
      <c r="A440" s="41">
        <v>66301502</v>
      </c>
      <c r="B440" s="42" t="s">
        <v>398</v>
      </c>
    </row>
    <row r="441" spans="1:2" x14ac:dyDescent="0.25">
      <c r="A441" s="41">
        <v>66350501</v>
      </c>
      <c r="B441" s="42" t="s">
        <v>399</v>
      </c>
    </row>
    <row r="442" spans="1:2" x14ac:dyDescent="0.25">
      <c r="A442" s="41">
        <v>66351001</v>
      </c>
      <c r="B442" s="42" t="s">
        <v>400</v>
      </c>
    </row>
    <row r="443" spans="1:2" x14ac:dyDescent="0.25">
      <c r="A443" s="41">
        <v>66351002</v>
      </c>
      <c r="B443" s="42" t="s">
        <v>401</v>
      </c>
    </row>
    <row r="444" spans="1:2" x14ac:dyDescent="0.25">
      <c r="A444" s="41">
        <v>66351003</v>
      </c>
      <c r="B444" s="42" t="s">
        <v>402</v>
      </c>
    </row>
    <row r="445" spans="1:2" x14ac:dyDescent="0.25">
      <c r="A445" s="41">
        <v>66351004</v>
      </c>
      <c r="B445" s="42" t="s">
        <v>403</v>
      </c>
    </row>
    <row r="446" spans="1:2" x14ac:dyDescent="0.25">
      <c r="A446" s="41">
        <v>66351005</v>
      </c>
      <c r="B446" s="42" t="s">
        <v>404</v>
      </c>
    </row>
    <row r="447" spans="1:2" x14ac:dyDescent="0.25">
      <c r="A447" s="41">
        <v>66351006</v>
      </c>
      <c r="B447" s="42" t="s">
        <v>405</v>
      </c>
    </row>
    <row r="448" spans="1:2" x14ac:dyDescent="0.25">
      <c r="A448" s="41">
        <v>66351007</v>
      </c>
      <c r="B448" s="42" t="s">
        <v>406</v>
      </c>
    </row>
    <row r="449" spans="1:2" x14ac:dyDescent="0.25">
      <c r="A449" s="41">
        <v>66351008</v>
      </c>
      <c r="B449" s="42" t="s">
        <v>407</v>
      </c>
    </row>
    <row r="450" spans="1:2" x14ac:dyDescent="0.25">
      <c r="A450" s="41">
        <v>66351009</v>
      </c>
      <c r="B450" s="42" t="s">
        <v>408</v>
      </c>
    </row>
    <row r="451" spans="1:2" x14ac:dyDescent="0.25">
      <c r="A451" s="41">
        <v>66351010</v>
      </c>
      <c r="B451" s="42" t="s">
        <v>409</v>
      </c>
    </row>
    <row r="452" spans="1:2" x14ac:dyDescent="0.25">
      <c r="A452" s="41">
        <v>66351011</v>
      </c>
      <c r="B452" s="42" t="s">
        <v>410</v>
      </c>
    </row>
    <row r="453" spans="1:2" x14ac:dyDescent="0.25">
      <c r="A453" s="41">
        <v>66351012</v>
      </c>
      <c r="B453" s="42" t="s">
        <v>411</v>
      </c>
    </row>
    <row r="454" spans="1:2" x14ac:dyDescent="0.25">
      <c r="A454" s="41">
        <v>66351013</v>
      </c>
      <c r="B454" s="42" t="s">
        <v>412</v>
      </c>
    </row>
    <row r="455" spans="1:2" x14ac:dyDescent="0.25">
      <c r="A455" s="41">
        <v>66351014</v>
      </c>
      <c r="B455" s="42" t="s">
        <v>413</v>
      </c>
    </row>
    <row r="456" spans="1:2" x14ac:dyDescent="0.25">
      <c r="A456" s="41">
        <v>66351015</v>
      </c>
      <c r="B456" s="42" t="s">
        <v>414</v>
      </c>
    </row>
    <row r="457" spans="1:2" x14ac:dyDescent="0.25">
      <c r="A457" s="41">
        <v>66351016</v>
      </c>
      <c r="B457" s="42" t="s">
        <v>415</v>
      </c>
    </row>
    <row r="458" spans="1:2" x14ac:dyDescent="0.25">
      <c r="A458" s="41">
        <v>66351501</v>
      </c>
      <c r="B458" s="42" t="s">
        <v>416</v>
      </c>
    </row>
    <row r="459" spans="1:2" x14ac:dyDescent="0.25">
      <c r="A459" s="41">
        <v>66351502</v>
      </c>
      <c r="B459" s="42" t="s">
        <v>417</v>
      </c>
    </row>
    <row r="460" spans="1:2" x14ac:dyDescent="0.25">
      <c r="A460" s="41">
        <v>66400501</v>
      </c>
      <c r="B460" s="42" t="s">
        <v>418</v>
      </c>
    </row>
    <row r="461" spans="1:2" x14ac:dyDescent="0.25">
      <c r="A461" s="41">
        <v>66400502</v>
      </c>
      <c r="B461" s="42" t="s">
        <v>419</v>
      </c>
    </row>
    <row r="462" spans="1:2" x14ac:dyDescent="0.25">
      <c r="A462" s="41">
        <v>66400503</v>
      </c>
      <c r="B462" s="42" t="s">
        <v>582</v>
      </c>
    </row>
    <row r="463" spans="1:2" x14ac:dyDescent="0.25">
      <c r="A463" s="41">
        <v>66401001</v>
      </c>
      <c r="B463" s="42" t="s">
        <v>420</v>
      </c>
    </row>
    <row r="464" spans="1:2" x14ac:dyDescent="0.25">
      <c r="A464" s="41">
        <v>66450501</v>
      </c>
      <c r="B464" s="42" t="s">
        <v>421</v>
      </c>
    </row>
    <row r="465" spans="1:2" x14ac:dyDescent="0.25">
      <c r="A465" s="41">
        <v>66450502</v>
      </c>
      <c r="B465" s="42" t="s">
        <v>422</v>
      </c>
    </row>
    <row r="466" spans="1:2" x14ac:dyDescent="0.25">
      <c r="A466" s="41">
        <v>66451001</v>
      </c>
      <c r="B466" s="42" t="s">
        <v>423</v>
      </c>
    </row>
    <row r="467" spans="1:2" x14ac:dyDescent="0.25">
      <c r="A467" s="41">
        <v>66900001</v>
      </c>
      <c r="B467" s="42" t="s">
        <v>424</v>
      </c>
    </row>
    <row r="468" spans="1:2" x14ac:dyDescent="0.25">
      <c r="A468" s="41">
        <v>66900501</v>
      </c>
      <c r="B468" s="42" t="s">
        <v>425</v>
      </c>
    </row>
    <row r="469" spans="1:2" x14ac:dyDescent="0.25">
      <c r="A469" s="41">
        <v>66901001</v>
      </c>
      <c r="B469" s="42" t="s">
        <v>426</v>
      </c>
    </row>
    <row r="470" spans="1:2" x14ac:dyDescent="0.25">
      <c r="A470" s="41">
        <v>66901501</v>
      </c>
      <c r="B470" s="42" t="s">
        <v>427</v>
      </c>
    </row>
    <row r="471" spans="1:2" x14ac:dyDescent="0.25">
      <c r="A471" s="41">
        <v>67010501</v>
      </c>
      <c r="B471" s="42" t="s">
        <v>428</v>
      </c>
    </row>
    <row r="472" spans="1:2" x14ac:dyDescent="0.25">
      <c r="A472" s="41">
        <v>67011001</v>
      </c>
      <c r="B472" s="42" t="s">
        <v>429</v>
      </c>
    </row>
    <row r="473" spans="1:2" x14ac:dyDescent="0.25">
      <c r="A473" s="41">
        <v>67100501</v>
      </c>
      <c r="B473" s="42" t="s">
        <v>430</v>
      </c>
    </row>
    <row r="474" spans="1:2" x14ac:dyDescent="0.25">
      <c r="A474" s="41">
        <v>67101001</v>
      </c>
      <c r="B474" s="42" t="s">
        <v>431</v>
      </c>
    </row>
    <row r="475" spans="1:2" x14ac:dyDescent="0.25">
      <c r="A475" s="41">
        <v>67250501</v>
      </c>
      <c r="B475" s="42" t="s">
        <v>432</v>
      </c>
    </row>
    <row r="476" spans="1:2" x14ac:dyDescent="0.25">
      <c r="A476" s="41">
        <v>67400501</v>
      </c>
      <c r="B476" s="42" t="s">
        <v>433</v>
      </c>
    </row>
    <row r="477" spans="1:2" x14ac:dyDescent="0.25">
      <c r="A477" s="41">
        <v>67403001</v>
      </c>
      <c r="B477" s="42" t="s">
        <v>434</v>
      </c>
    </row>
    <row r="478" spans="1:2" x14ac:dyDescent="0.25">
      <c r="A478" s="41">
        <v>67405001</v>
      </c>
      <c r="B478" s="42" t="s">
        <v>435</v>
      </c>
    </row>
    <row r="479" spans="1:2" x14ac:dyDescent="0.25">
      <c r="A479" s="41">
        <v>67450501</v>
      </c>
      <c r="B479" s="42" t="s">
        <v>436</v>
      </c>
    </row>
    <row r="480" spans="1:2" x14ac:dyDescent="0.25">
      <c r="A480" s="41">
        <v>67700501</v>
      </c>
      <c r="B480" s="42" t="s">
        <v>437</v>
      </c>
    </row>
    <row r="481" spans="1:2" x14ac:dyDescent="0.25">
      <c r="A481" s="41">
        <v>67701001</v>
      </c>
      <c r="B481" s="42" t="s">
        <v>438</v>
      </c>
    </row>
    <row r="482" spans="1:2" x14ac:dyDescent="0.25">
      <c r="A482" s="41">
        <v>67701501</v>
      </c>
      <c r="B482" s="42" t="s">
        <v>439</v>
      </c>
    </row>
    <row r="483" spans="1:2" x14ac:dyDescent="0.25">
      <c r="A483" s="41">
        <v>67800501</v>
      </c>
      <c r="B483" s="42" t="s">
        <v>440</v>
      </c>
    </row>
    <row r="484" spans="1:2" x14ac:dyDescent="0.25">
      <c r="A484" s="41">
        <v>67800502</v>
      </c>
      <c r="B484" s="42" t="s">
        <v>441</v>
      </c>
    </row>
    <row r="485" spans="1:2" x14ac:dyDescent="0.25">
      <c r="A485" s="41">
        <v>67800503</v>
      </c>
      <c r="B485" s="42" t="s">
        <v>442</v>
      </c>
    </row>
    <row r="486" spans="1:2" x14ac:dyDescent="0.25">
      <c r="A486" s="41">
        <v>67800504</v>
      </c>
      <c r="B486" s="42" t="s">
        <v>443</v>
      </c>
    </row>
    <row r="487" spans="1:2" x14ac:dyDescent="0.25">
      <c r="A487" s="41">
        <v>67802001</v>
      </c>
      <c r="B487" s="42" t="s">
        <v>444</v>
      </c>
    </row>
    <row r="488" spans="1:2" x14ac:dyDescent="0.25">
      <c r="A488" s="41">
        <v>67803001</v>
      </c>
      <c r="B488" s="42" t="s">
        <v>445</v>
      </c>
    </row>
    <row r="489" spans="1:2" x14ac:dyDescent="0.25">
      <c r="A489" s="41">
        <v>67804001</v>
      </c>
      <c r="B489" s="42" t="s">
        <v>446</v>
      </c>
    </row>
    <row r="490" spans="1:2" x14ac:dyDescent="0.25">
      <c r="A490" s="41">
        <v>67900501</v>
      </c>
      <c r="B490" s="42" t="s">
        <v>447</v>
      </c>
    </row>
    <row r="491" spans="1:2" x14ac:dyDescent="0.25">
      <c r="A491" s="41">
        <v>68010501</v>
      </c>
      <c r="B491" s="42" t="s">
        <v>448</v>
      </c>
    </row>
    <row r="492" spans="1:2" x14ac:dyDescent="0.25">
      <c r="A492" s="41">
        <v>68011001</v>
      </c>
      <c r="B492" s="42" t="s">
        <v>449</v>
      </c>
    </row>
    <row r="493" spans="1:2" x14ac:dyDescent="0.25">
      <c r="A493" s="41">
        <v>68012001</v>
      </c>
      <c r="B493" s="42" t="s">
        <v>450</v>
      </c>
    </row>
    <row r="494" spans="1:2" x14ac:dyDescent="0.25">
      <c r="A494" s="41">
        <v>68012002</v>
      </c>
      <c r="B494" s="42" t="s">
        <v>451</v>
      </c>
    </row>
    <row r="495" spans="1:2" x14ac:dyDescent="0.25">
      <c r="A495" s="41">
        <v>68012003</v>
      </c>
      <c r="B495" s="42" t="s">
        <v>452</v>
      </c>
    </row>
    <row r="496" spans="1:2" x14ac:dyDescent="0.25">
      <c r="A496" s="41">
        <v>68012004</v>
      </c>
      <c r="B496" s="42" t="s">
        <v>453</v>
      </c>
    </row>
    <row r="497" spans="1:2" x14ac:dyDescent="0.25">
      <c r="A497" s="41">
        <v>68050501</v>
      </c>
      <c r="B497" s="42" t="s">
        <v>454</v>
      </c>
    </row>
    <row r="498" spans="1:2" x14ac:dyDescent="0.25">
      <c r="A498" s="41">
        <v>68051001</v>
      </c>
      <c r="B498" s="42" t="s">
        <v>455</v>
      </c>
    </row>
    <row r="499" spans="1:2" x14ac:dyDescent="0.25">
      <c r="A499" s="41">
        <v>68051002</v>
      </c>
      <c r="B499" s="42" t="s">
        <v>456</v>
      </c>
    </row>
    <row r="500" spans="1:2" x14ac:dyDescent="0.25">
      <c r="A500" s="41">
        <v>68100501</v>
      </c>
      <c r="B500" s="42" t="s">
        <v>457</v>
      </c>
    </row>
    <row r="501" spans="1:2" x14ac:dyDescent="0.25">
      <c r="A501" s="41">
        <v>68101001</v>
      </c>
      <c r="B501" s="42" t="s">
        <v>458</v>
      </c>
    </row>
    <row r="502" spans="1:2" x14ac:dyDescent="0.25">
      <c r="A502" s="41">
        <v>68101002</v>
      </c>
      <c r="B502" s="42" t="s">
        <v>459</v>
      </c>
    </row>
    <row r="503" spans="1:2" x14ac:dyDescent="0.25">
      <c r="A503" s="41">
        <v>68101003</v>
      </c>
      <c r="B503" s="42" t="s">
        <v>460</v>
      </c>
    </row>
    <row r="504" spans="1:2" x14ac:dyDescent="0.25">
      <c r="A504" s="41">
        <v>68101004</v>
      </c>
      <c r="B504" s="42" t="s">
        <v>461</v>
      </c>
    </row>
    <row r="505" spans="1:2" x14ac:dyDescent="0.25">
      <c r="A505" s="41">
        <v>68101005</v>
      </c>
      <c r="B505" s="42" t="s">
        <v>462</v>
      </c>
    </row>
  </sheetData>
  <sheetProtection algorithmName="SHA-512" hashValue="ZcoSEob084gJ79GbledqF87rs6k0hnYj3FG8Ts3PHTbM66PSspuv5vP/eYUb7p5/ugYBAJNlZ2v5lTc6y6ollg==" saltValue="NAnNn0ETl7B9VUnD/raFIg==" spinCount="100000" sheet="1" objects="1" scenarios="1"/>
  <mergeCells count="2">
    <mergeCell ref="G3:I3"/>
    <mergeCell ref="K3:M3"/>
  </mergeCells>
  <conditionalFormatting sqref="A5:A460">
    <cfRule type="duplicateValues" dxfId="0" priority="1"/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77D5DD6D1643448163AED82FF92A05" ma:contentTypeVersion="18" ma:contentTypeDescription="Create a new document." ma:contentTypeScope="" ma:versionID="a91a0cb242ff9ea42a102ccb859bd568">
  <xsd:schema xmlns:xsd="http://www.w3.org/2001/XMLSchema" xmlns:xs="http://www.w3.org/2001/XMLSchema" xmlns:p="http://schemas.microsoft.com/office/2006/metadata/properties" xmlns:ns2="f5221546-d4e6-4b27-91a1-1e13c35f266e" xmlns:ns3="11152111-55a1-4d25-9b3b-ead81c1c7dea" targetNamespace="http://schemas.microsoft.com/office/2006/metadata/properties" ma:root="true" ma:fieldsID="be1e5946261330fa7d5dd330324a409c" ns2:_="" ns3:_="">
    <xsd:import namespace="f5221546-d4e6-4b27-91a1-1e13c35f266e"/>
    <xsd:import namespace="11152111-55a1-4d25-9b3b-ead81c1c7de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221546-d4e6-4b27-91a1-1e13c35f26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6e7bc199-5fe5-462f-a3d8-26f806c1f49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BillingMetadata" ma:index="25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152111-55a1-4d25-9b3b-ead81c1c7de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f011861d-0bc8-4a85-9c92-bebffa660d00}" ma:internalName="TaxCatchAll" ma:showField="CatchAllData" ma:web="11152111-55a1-4d25-9b3b-ead81c1c7de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1152111-55a1-4d25-9b3b-ead81c1c7dea" xsi:nil="true"/>
    <lcf76f155ced4ddcb4097134ff3c332f xmlns="f5221546-d4e6-4b27-91a1-1e13c35f266e">
      <Terms xmlns="http://schemas.microsoft.com/office/infopath/2007/PartnerControls"/>
    </lcf76f155ced4ddcb4097134ff3c332f>
  </documentManagement>
</p:properties>
</file>

<file path=customXml/item4.xml>�� 
</file>

<file path=customXml/itemProps1.xml><?xml version="1.0" encoding="utf-8"?>
<ds:datastoreItem xmlns:ds="http://schemas.openxmlformats.org/officeDocument/2006/customXml" ds:itemID="{05B37DE5-A744-4022-9A80-CB88ED08713A}"/>
</file>

<file path=customXml/itemProps2.xml><?xml version="1.0" encoding="utf-8"?>
<ds:datastoreItem xmlns:ds="http://schemas.openxmlformats.org/officeDocument/2006/customXml" ds:itemID="{DCD93A06-E1D1-4976-B6DF-45D44E2F8B6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19EA2B7-1FD5-495D-A7AB-F12EE7B26E6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4.xml><?xml version="1.0" encoding="utf-8"?>
<ds:datastoreItem xmlns:ds="http://schemas.openxmlformats.org/officeDocument/2006/customXml" ds:itemID="{1F566DE1-0F36-484A-86BD-BD1F866631C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Om malen</vt:lpstr>
      <vt:lpstr>Budsjett</vt:lpstr>
      <vt:lpstr>Forutsetninger</vt:lpstr>
      <vt:lpstr>'Om malen'!koststeder</vt:lpstr>
      <vt:lpstr>koststeder</vt:lpstr>
      <vt:lpstr>'Om malen'!kstedbruk</vt:lpstr>
      <vt:lpstr>kstedbruk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Aage Mortensen</dc:creator>
  <cp:lastModifiedBy>Terje Ruud</cp:lastModifiedBy>
  <dcterms:created xsi:type="dcterms:W3CDTF">2024-08-05T11:36:25Z</dcterms:created>
  <dcterms:modified xsi:type="dcterms:W3CDTF">2025-06-04T10:16:58Z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0x0101007077D5DD6D1643448163AED82FF92A05</vt:lpwstr>
  </property>
</Properties>
</file>