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udntnu.sharepoint.com/sites/o365_SP-gruppa/Shared Documents/General/Budsjettmaler Excel/"/>
    </mc:Choice>
  </mc:AlternateContent>
  <xr:revisionPtr revIDLastSave="21" documentId="8_{BF11255B-ADA1-45CC-BDF4-F94172D7A622}" xr6:coauthVersionLast="47" xr6:coauthVersionMax="47" xr10:uidLastSave="{61296551-A568-4E5F-B1D2-47B0928147F3}"/>
  <bookViews>
    <workbookView xWindow="-120" yWindow="-120" windowWidth="51840" windowHeight="21240" activeTab="1" xr2:uid="{60643428-64A6-4090-8A95-87AEB38DA5EF}"/>
  </bookViews>
  <sheets>
    <sheet name="Om malen" sheetId="4" r:id="rId1"/>
    <sheet name="Prosjektopplysninger" sheetId="6" r:id="rId2"/>
    <sheet name="Budsjett" sheetId="1" r:id="rId3"/>
    <sheet name="Forutsetninger" sheetId="3" r:id="rId4"/>
  </sheets>
  <externalReferences>
    <externalReference r:id="rId5"/>
    <externalReference r:id="rId6"/>
  </externalReferences>
  <definedNames>
    <definedName name="Budsjettenhet">[1]Oppslag!$AX$3:$AX$4</definedName>
    <definedName name="Drift">[1]Oppslag!$AY$3:$AY$9</definedName>
    <definedName name="Fast_ansatt?">[1]Oppslag!$BA$3:$BA$4</definedName>
    <definedName name="koststeder" localSheetId="0">Forutsetninger!$A$3:$B$473</definedName>
    <definedName name="koststeder">Forutsetninger!$A$3:$B$510</definedName>
    <definedName name="kstedbruk" localSheetId="0">Budsjett!$E$5:$H$8</definedName>
    <definedName name="kstedbruk">Budsjett!$E$5:$H$8</definedName>
    <definedName name="LstKsted_navn">'[2]Oppslag-fane'!$F$7:$G$507</definedName>
    <definedName name="LstKsteder">'[2]Oppslag-fane'!$F$7:$F$507</definedName>
    <definedName name="LstLband">'[2]Oppslag-fane'!$I$6:$I$240</definedName>
    <definedName name="Priskategori">[1]Oppslag!$S$14:$S$27</definedName>
    <definedName name="Rundsum">[1]Oppslag!$BA$8:$BA$10</definedName>
    <definedName name="Stilling">[1]Oppslag!$B$2:$B$82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4" i="1" l="1"/>
  <c r="AD14" i="1" s="1"/>
  <c r="AC13" i="1"/>
  <c r="AD13" i="1" s="1"/>
  <c r="AC12" i="1"/>
  <c r="AD12" i="1" s="1"/>
  <c r="Z14" i="1"/>
  <c r="Z13" i="1"/>
  <c r="Z12" i="1"/>
  <c r="Y14" i="1"/>
  <c r="Y13" i="1"/>
  <c r="Y12" i="1"/>
  <c r="U14" i="1"/>
  <c r="V14" i="1" s="1"/>
  <c r="U13" i="1"/>
  <c r="V13" i="1" s="1"/>
  <c r="U12" i="1"/>
  <c r="V12" i="1" s="1"/>
  <c r="R14" i="1"/>
  <c r="R13" i="1"/>
  <c r="R12" i="1"/>
  <c r="Q14" i="1"/>
  <c r="Q13" i="1"/>
  <c r="Q12" i="1"/>
  <c r="G20" i="1"/>
  <c r="B1" i="1"/>
  <c r="B41" i="1"/>
  <c r="B40" i="1"/>
  <c r="H22" i="1" l="1"/>
  <c r="G22" i="1"/>
  <c r="F6" i="1"/>
  <c r="H25" i="1" s="1"/>
  <c r="F5" i="1"/>
  <c r="H26" i="1" s="1"/>
  <c r="H23" i="1"/>
  <c r="H24" i="1"/>
  <c r="H27" i="1"/>
  <c r="H28" i="1"/>
  <c r="H29" i="1"/>
  <c r="H30" i="1"/>
  <c r="I25" i="1"/>
  <c r="I26" i="1"/>
  <c r="I27" i="1"/>
  <c r="I28" i="1"/>
  <c r="I29" i="1"/>
  <c r="I30" i="1"/>
  <c r="L7" i="1"/>
  <c r="C26" i="1"/>
  <c r="C27" i="1"/>
  <c r="C28" i="1"/>
  <c r="C29" i="1"/>
  <c r="C30" i="1"/>
  <c r="C25" i="1"/>
  <c r="AE14" i="1"/>
  <c r="AE12" i="1"/>
  <c r="AA13" i="1"/>
  <c r="AA12" i="1"/>
  <c r="W14" i="1"/>
  <c r="W13" i="1"/>
  <c r="S14" i="1"/>
  <c r="M14" i="1"/>
  <c r="H20" i="1" l="1"/>
  <c r="AA14" i="1"/>
  <c r="AE13" i="1"/>
  <c r="W12" i="1"/>
  <c r="M39" i="1"/>
  <c r="I22" i="1"/>
  <c r="J20" i="1" l="1"/>
  <c r="F8" i="1"/>
  <c r="F7" i="1"/>
  <c r="M17" i="1"/>
  <c r="N17" i="1" s="1"/>
  <c r="M18" i="1"/>
  <c r="N18" i="1" s="1"/>
  <c r="AC18" i="1"/>
  <c r="AC17" i="1"/>
  <c r="AC16" i="1"/>
  <c r="Y18" i="1"/>
  <c r="Y17" i="1"/>
  <c r="Y16" i="1"/>
  <c r="U18" i="1"/>
  <c r="U17" i="1"/>
  <c r="U16" i="1"/>
  <c r="Q18" i="1"/>
  <c r="Q17" i="1"/>
  <c r="Q16" i="1"/>
  <c r="M16" i="1"/>
  <c r="N16" i="1" s="1"/>
  <c r="AD18" i="1" l="1"/>
  <c r="AE18" i="1" s="1"/>
  <c r="V17" i="1"/>
  <c r="W17" i="1" s="1"/>
  <c r="V18" i="1"/>
  <c r="W18" i="1" s="1"/>
  <c r="Z16" i="1"/>
  <c r="AA16" i="1" s="1"/>
  <c r="V16" i="1"/>
  <c r="W16" i="1" s="1"/>
  <c r="R16" i="1"/>
  <c r="S16" i="1" s="1"/>
  <c r="Z18" i="1"/>
  <c r="AA18" i="1" s="1"/>
  <c r="R18" i="1"/>
  <c r="S18" i="1" s="1"/>
  <c r="Z17" i="1"/>
  <c r="AA17" i="1" s="1"/>
  <c r="R17" i="1"/>
  <c r="S17" i="1" s="1"/>
  <c r="AD16" i="1"/>
  <c r="AE16" i="1" s="1"/>
  <c r="AD17" i="1"/>
  <c r="AE17" i="1" s="1"/>
  <c r="M31" i="1" l="1"/>
  <c r="D24" i="1"/>
  <c r="D25" i="1"/>
  <c r="D30" i="1"/>
  <c r="D23" i="1"/>
  <c r="H18" i="1"/>
  <c r="H17" i="1"/>
  <c r="H16" i="1"/>
  <c r="H13" i="1"/>
  <c r="H14" i="1"/>
  <c r="H12" i="1" l="1"/>
  <c r="G55" i="1" l="1"/>
  <c r="M4" i="3"/>
  <c r="M9" i="1"/>
  <c r="P7" i="1" l="1"/>
  <c r="L10" i="1"/>
  <c r="D18" i="1"/>
  <c r="D17" i="1"/>
  <c r="D16" i="1"/>
  <c r="D14" i="1"/>
  <c r="D13" i="1"/>
  <c r="D12" i="1"/>
  <c r="F37" i="1"/>
  <c r="F45" i="1" l="1"/>
  <c r="Q9" i="1"/>
  <c r="Q31" i="1"/>
  <c r="P10" i="1"/>
  <c r="T7" i="1"/>
  <c r="I4" i="3"/>
  <c r="I5" i="3" s="1"/>
  <c r="M5" i="3"/>
  <c r="M6" i="3" s="1"/>
  <c r="M7" i="3" s="1"/>
  <c r="M8" i="3" s="1"/>
  <c r="M9" i="3" s="1"/>
  <c r="M10" i="3" s="1"/>
  <c r="M11" i="3" s="1"/>
  <c r="M12" i="3" s="1"/>
  <c r="M13" i="3" s="1"/>
  <c r="M14" i="3" s="1"/>
  <c r="M15" i="3" s="1"/>
  <c r="Q20" i="3"/>
  <c r="Q19" i="3"/>
  <c r="Q18" i="3"/>
  <c r="U9" i="1" l="1"/>
  <c r="U31" i="1"/>
  <c r="I6" i="3"/>
  <c r="M8" i="1"/>
  <c r="X7" i="1"/>
  <c r="T10" i="1"/>
  <c r="Q21" i="3"/>
  <c r="Q23" i="3" s="1"/>
  <c r="Q25" i="3" s="1"/>
  <c r="M12" i="1" l="1"/>
  <c r="N12" i="1" s="1"/>
  <c r="M13" i="1"/>
  <c r="N13" i="1" s="1"/>
  <c r="O13" i="1" s="1"/>
  <c r="Y9" i="1"/>
  <c r="Y31" i="1"/>
  <c r="I7" i="3"/>
  <c r="Q8" i="1"/>
  <c r="AB7" i="1"/>
  <c r="X10" i="1"/>
  <c r="N14" i="1"/>
  <c r="O14" i="1" s="1"/>
  <c r="I24" i="1"/>
  <c r="I23" i="1"/>
  <c r="I37" i="1"/>
  <c r="H37" i="1"/>
  <c r="G37" i="1"/>
  <c r="O12" i="1" l="1"/>
  <c r="I31" i="1"/>
  <c r="S12" i="1"/>
  <c r="S13" i="1"/>
  <c r="G43" i="1"/>
  <c r="G38" i="1"/>
  <c r="G45" i="1"/>
  <c r="AC9" i="1"/>
  <c r="AC31" i="1"/>
  <c r="H45" i="1"/>
  <c r="I45" i="1"/>
  <c r="I8" i="3"/>
  <c r="U8" i="1"/>
  <c r="AB10" i="1"/>
  <c r="E45" i="1" l="1"/>
  <c r="G44" i="1"/>
  <c r="I9" i="3"/>
  <c r="Y8" i="1"/>
  <c r="I10" i="3" l="1"/>
  <c r="I11" i="3" s="1"/>
  <c r="I12" i="3" s="1"/>
  <c r="I13" i="3" s="1"/>
  <c r="I14" i="3" s="1"/>
  <c r="I15" i="3" s="1"/>
  <c r="AC8" i="1"/>
  <c r="AB31" i="1"/>
  <c r="X31" i="1"/>
  <c r="T31" i="1"/>
  <c r="P31" i="1"/>
  <c r="L31" i="1"/>
  <c r="J14" i="1" l="1"/>
  <c r="I14" i="1"/>
  <c r="U19" i="1"/>
  <c r="I16" i="1"/>
  <c r="I12" i="1"/>
  <c r="I17" i="1"/>
  <c r="O17" i="1"/>
  <c r="Y19" i="1"/>
  <c r="M19" i="1"/>
  <c r="AC19" i="1"/>
  <c r="I13" i="1"/>
  <c r="F44" i="1"/>
  <c r="I18" i="1"/>
  <c r="Q19" i="1"/>
  <c r="H44" i="1" l="1"/>
  <c r="I44" i="1"/>
  <c r="K12" i="1"/>
  <c r="K14" i="1"/>
  <c r="J13" i="1"/>
  <c r="K13" i="1"/>
  <c r="AD19" i="1"/>
  <c r="AA19" i="1"/>
  <c r="AE19" i="1"/>
  <c r="V19" i="1"/>
  <c r="J17" i="1"/>
  <c r="Z19" i="1"/>
  <c r="I19" i="1"/>
  <c r="N19" i="1"/>
  <c r="O16" i="1"/>
  <c r="J12" i="1"/>
  <c r="F43" i="1" s="1"/>
  <c r="J18" i="1"/>
  <c r="K17" i="1"/>
  <c r="O18" i="1"/>
  <c r="K18" i="1" s="1"/>
  <c r="F38" i="1" l="1"/>
  <c r="E44" i="1"/>
  <c r="N38" i="1"/>
  <c r="N39" i="1" s="1"/>
  <c r="O39" i="1" s="1"/>
  <c r="G46" i="1"/>
  <c r="O19" i="1"/>
  <c r="W19" i="1"/>
  <c r="G39" i="1" l="1"/>
  <c r="F46" i="1"/>
  <c r="R19" i="1" l="1"/>
  <c r="J16" i="1"/>
  <c r="K16" i="1"/>
  <c r="K19" i="1" s="1"/>
  <c r="H43" i="1" l="1"/>
  <c r="I43" i="1"/>
  <c r="I46" i="1" s="1"/>
  <c r="I38" i="1"/>
  <c r="I39" i="1" s="1"/>
  <c r="H38" i="1"/>
  <c r="J19" i="1"/>
  <c r="S19" i="1"/>
  <c r="H39" i="1" l="1"/>
  <c r="F39" i="1"/>
  <c r="E38" i="1"/>
  <c r="H46" i="1"/>
  <c r="E46" i="1" s="1"/>
  <c r="E43" i="1"/>
  <c r="G40" i="1"/>
  <c r="G47" i="1" l="1"/>
  <c r="G48" i="1" s="1"/>
  <c r="G50" i="1" s="1"/>
  <c r="H40" i="1"/>
  <c r="M38" i="1"/>
  <c r="O38" i="1" s="1"/>
  <c r="G41" i="1"/>
  <c r="H41" i="1" l="1"/>
  <c r="H47" i="1"/>
  <c r="I40" i="1"/>
  <c r="M40" i="1"/>
  <c r="O40" i="1" s="1"/>
  <c r="O43" i="1" s="1"/>
  <c r="M41" i="1"/>
  <c r="O41" i="1" s="1"/>
  <c r="I41" i="1" l="1"/>
  <c r="I47" i="1"/>
  <c r="I48" i="1" s="1"/>
  <c r="I50" i="1" s="1"/>
  <c r="F40" i="1"/>
  <c r="F47" i="1" s="1"/>
  <c r="K45" i="1"/>
  <c r="K48" i="1" s="1"/>
  <c r="E39" i="1"/>
  <c r="B55" i="1" s="1"/>
  <c r="H48" i="1"/>
  <c r="H50" i="1" s="1"/>
  <c r="E40" i="1" l="1"/>
  <c r="E41" i="1" s="1"/>
  <c r="F41" i="1"/>
  <c r="E47" i="1"/>
  <c r="F48" i="1" l="1"/>
  <c r="E48" i="1" s="1"/>
  <c r="F50" i="1" l="1"/>
</calcChain>
</file>

<file path=xl/sharedStrings.xml><?xml version="1.0" encoding="utf-8"?>
<sst xmlns="http://schemas.openxmlformats.org/spreadsheetml/2006/main" count="677" uniqueCount="628">
  <si>
    <t>Totalt</t>
  </si>
  <si>
    <t>Navn</t>
  </si>
  <si>
    <t>Årslønn</t>
  </si>
  <si>
    <t>K.sted</t>
  </si>
  <si>
    <t>Dir. kost</t>
  </si>
  <si>
    <t>Indirekte kostnader</t>
  </si>
  <si>
    <t>Totalt personalkostnader</t>
  </si>
  <si>
    <t>Andre kostnader</t>
  </si>
  <si>
    <t>Reisekostnader</t>
  </si>
  <si>
    <t>Budsjetterte totale kostnader</t>
  </si>
  <si>
    <t>Ekstern finansiering</t>
  </si>
  <si>
    <t>Egenfinansieringsandel (%)</t>
  </si>
  <si>
    <t>Ford.bal og usikmarg</t>
  </si>
  <si>
    <t>Topposteringer</t>
  </si>
  <si>
    <t>RE-Rektor</t>
  </si>
  <si>
    <t>RE-Styret</t>
  </si>
  <si>
    <t>RE-STAB</t>
  </si>
  <si>
    <t>FO-Prorek forskning</t>
  </si>
  <si>
    <t>FO-UB adm</t>
  </si>
  <si>
    <t>FO-UB felles</t>
  </si>
  <si>
    <t>FO-UB BKI</t>
  </si>
  <si>
    <t>FO-UB FDA</t>
  </si>
  <si>
    <t>FO-UB UL</t>
  </si>
  <si>
    <t>FO-UB SRD</t>
  </si>
  <si>
    <t>FO-UB KIK</t>
  </si>
  <si>
    <t>FO-UB Litt.- og publ</t>
  </si>
  <si>
    <t>UTD-Prorek utdanning</t>
  </si>
  <si>
    <t>OI-Dir org og infra</t>
  </si>
  <si>
    <t>OI-Universitetsavisa</t>
  </si>
  <si>
    <t>OI-Dig.programmet</t>
  </si>
  <si>
    <t>OI-FIE</t>
  </si>
  <si>
    <t>OI-DOKU</t>
  </si>
  <si>
    <t>OI-HRHMS</t>
  </si>
  <si>
    <t>OI-HRHMS Fellestilt</t>
  </si>
  <si>
    <t>OI-HRHMS Sek HRFA</t>
  </si>
  <si>
    <t>OI-HRHMS HMS-B</t>
  </si>
  <si>
    <t>OI-HRHMS HMS-B BHT</t>
  </si>
  <si>
    <t>OI-HRHMS HR NTNU</t>
  </si>
  <si>
    <t>OI-HRHMS Lønn HR-tj</t>
  </si>
  <si>
    <t>OI-IT-avdelingen</t>
  </si>
  <si>
    <t>OI-IT Applikasjon</t>
  </si>
  <si>
    <t>OI-IT Klient</t>
  </si>
  <si>
    <t>OI-IT Nett</t>
  </si>
  <si>
    <t>OI-IT Server</t>
  </si>
  <si>
    <t>OI-IT Campus Ålesund</t>
  </si>
  <si>
    <t>OI-IT Idun e-infrast</t>
  </si>
  <si>
    <t>OI-IT Sigma2 HPC</t>
  </si>
  <si>
    <t>OI-IT Brukerstøtte</t>
  </si>
  <si>
    <t>OI-IT Campnære tjen</t>
  </si>
  <si>
    <t>OI-IT Mottakssenter</t>
  </si>
  <si>
    <t>OI-IT Nettbutikk</t>
  </si>
  <si>
    <t>OI-IT Forvaltning</t>
  </si>
  <si>
    <t>OI-IT Gr.l. IT</t>
  </si>
  <si>
    <t>OI-IT Fysisk campus</t>
  </si>
  <si>
    <t>OI-IT Samhandling</t>
  </si>
  <si>
    <t>OI-IT Utdanning</t>
  </si>
  <si>
    <t>OI-IT Styring</t>
  </si>
  <si>
    <t>OI-IT Forskning</t>
  </si>
  <si>
    <t>OI-IT Utvikling</t>
  </si>
  <si>
    <t>OI-IT Forsk.støtte</t>
  </si>
  <si>
    <t>OI-IT Strat styring</t>
  </si>
  <si>
    <t>OI-IT Komm lederst</t>
  </si>
  <si>
    <t>OI-IT Prosjekt</t>
  </si>
  <si>
    <t>OI-IT Ark og rådg</t>
  </si>
  <si>
    <t>OI-IT Dig sikkerhet</t>
  </si>
  <si>
    <t>OI-IT Campus Gjøvik</t>
  </si>
  <si>
    <t>OI-Kommunikasjonsavd</t>
  </si>
  <si>
    <t>OI-Grafisk senter</t>
  </si>
  <si>
    <t>OI-OK-ANSINN</t>
  </si>
  <si>
    <t>OI-OK-REGPRO</t>
  </si>
  <si>
    <t>OI-OK-REGPRO-EU</t>
  </si>
  <si>
    <t>OI-EA Eiendomsdir</t>
  </si>
  <si>
    <t>OI-EA ED Seksjon</t>
  </si>
  <si>
    <t>OI-EA ED Nord</t>
  </si>
  <si>
    <t>OI-EA ED Sør</t>
  </si>
  <si>
    <t>OI-EA ED Øst</t>
  </si>
  <si>
    <t>OI-EA ED Øya</t>
  </si>
  <si>
    <t>OI-EA ED Kalvskinnet</t>
  </si>
  <si>
    <t>OI-EA BD Logistikk</t>
  </si>
  <si>
    <t>OI-EA ES Seksjon</t>
  </si>
  <si>
    <t>OI-EA ES Services.</t>
  </si>
  <si>
    <t>OI-EA ES EFV</t>
  </si>
  <si>
    <t>OI-EA ES FDV</t>
  </si>
  <si>
    <t>OI-EA VE Seksjon</t>
  </si>
  <si>
    <t>OI-EA VE Bygg</t>
  </si>
  <si>
    <t>OI-EA VE Elektro</t>
  </si>
  <si>
    <t>OI-EA VE VVS</t>
  </si>
  <si>
    <t>OI-EA VE Vakt Serv</t>
  </si>
  <si>
    <t>OI-EA VE Landskap</t>
  </si>
  <si>
    <t>OI-EA BE Seksjon</t>
  </si>
  <si>
    <t>OI-EA BE Prosjekt</t>
  </si>
  <si>
    <t>OI-EA BE Efin. prosj</t>
  </si>
  <si>
    <t>OI-EA BE Bfin. prosj</t>
  </si>
  <si>
    <t>OI-EA BE SEU</t>
  </si>
  <si>
    <t>OI-EA Støttetjen.</t>
  </si>
  <si>
    <t>OI-NTNU CU</t>
  </si>
  <si>
    <t>OI-Avd for utdanning</t>
  </si>
  <si>
    <t>AUD-SLD-felles</t>
  </si>
  <si>
    <t>AUD-SLD-FS-eksamen</t>
  </si>
  <si>
    <t>AUD-SLD-timep areal</t>
  </si>
  <si>
    <t>AUD-SLD-læringsstøtt</t>
  </si>
  <si>
    <t>AUD-SUL-felles</t>
  </si>
  <si>
    <t>AUD-SUL-EVU</t>
  </si>
  <si>
    <t>AUD-SUL-portef kval</t>
  </si>
  <si>
    <t>AUD-SUL-tilr stud.dem</t>
  </si>
  <si>
    <t>AUD-SOI-felles</t>
  </si>
  <si>
    <t>NY-Prorek nyskaping</t>
  </si>
  <si>
    <t>VRG-Viserek Gjøvik</t>
  </si>
  <si>
    <t>VRG-Eiendom drift</t>
  </si>
  <si>
    <t>VRG-Driftsenheter</t>
  </si>
  <si>
    <t>VRA-Viserek Ålesund</t>
  </si>
  <si>
    <t>VRA-Eiendom drift</t>
  </si>
  <si>
    <t>VRA-Driftsenheter</t>
  </si>
  <si>
    <t>ØK - fak felles</t>
  </si>
  <si>
    <t>ØK - fak adm</t>
  </si>
  <si>
    <t>ØK - HHS</t>
  </si>
  <si>
    <t>ØK - IIF</t>
  </si>
  <si>
    <t>ØK - ISØ</t>
  </si>
  <si>
    <t>ØK - IØT - T</t>
  </si>
  <si>
    <t>ØK - IØT - cluster</t>
  </si>
  <si>
    <t>ØK - IØT - klimalab</t>
  </si>
  <si>
    <t>ØK - IØT - hms lab</t>
  </si>
  <si>
    <t>ØK - IØT - G</t>
  </si>
  <si>
    <t>ØK - IØT - E</t>
  </si>
  <si>
    <t>Felleskost AD FAK</t>
  </si>
  <si>
    <t>AD - adm utd forsk</t>
  </si>
  <si>
    <t>AD - adm hr øk</t>
  </si>
  <si>
    <t>AD  Kunstakademiet</t>
  </si>
  <si>
    <t>AD - ID</t>
  </si>
  <si>
    <t>AD - ID - Gjøvik</t>
  </si>
  <si>
    <t>AD - IAP</t>
  </si>
  <si>
    <t>AD - IAT</t>
  </si>
  <si>
    <t>AD - IAT- ZEN</t>
  </si>
  <si>
    <t>HF - Adm</t>
  </si>
  <si>
    <t>HF - FELLES</t>
  </si>
  <si>
    <t>HF - FME</t>
  </si>
  <si>
    <t>HF - IKM</t>
  </si>
  <si>
    <t>HF - KULT</t>
  </si>
  <si>
    <t>HF - IMU</t>
  </si>
  <si>
    <t>HF - ISL</t>
  </si>
  <si>
    <t>HF - ISL Språklab</t>
  </si>
  <si>
    <t>HF - IFR</t>
  </si>
  <si>
    <t>HF - IHK</t>
  </si>
  <si>
    <t>HF - IMS</t>
  </si>
  <si>
    <t>IE - Adm</t>
  </si>
  <si>
    <t>IE - Felles</t>
  </si>
  <si>
    <t>IE - NSR</t>
  </si>
  <si>
    <t>IE - IDI</t>
  </si>
  <si>
    <t>IE - IDI Gjøvik</t>
  </si>
  <si>
    <t>IE - IDI AIT</t>
  </si>
  <si>
    <t>IE - IDI Data</t>
  </si>
  <si>
    <t>IE - IDI Software</t>
  </si>
  <si>
    <t>IE - IDI Leie Color</t>
  </si>
  <si>
    <t>IE - IDI SFU Exc</t>
  </si>
  <si>
    <t>IE - IDI NAIL</t>
  </si>
  <si>
    <t>IE - IDI SFI AI</t>
  </si>
  <si>
    <t>IE - IMF</t>
  </si>
  <si>
    <t>IE - IMF Realfag</t>
  </si>
  <si>
    <t>IE - IMF Forkurs</t>
  </si>
  <si>
    <t>IE - IEL</t>
  </si>
  <si>
    <t>IE - IEL Verksted</t>
  </si>
  <si>
    <t>IE - IEL Leie lab</t>
  </si>
  <si>
    <t>IE - IEL Leie celle</t>
  </si>
  <si>
    <t>IE - IEL Leie ELA</t>
  </si>
  <si>
    <t>IE - IEL Leie smart</t>
  </si>
  <si>
    <t>IE - IEL Leie verk</t>
  </si>
  <si>
    <t>IE - ITK</t>
  </si>
  <si>
    <t>IE - ITK Elektronikk</t>
  </si>
  <si>
    <t>IE - ITK Datalab</t>
  </si>
  <si>
    <t>IE - ITK Leie forsk</t>
  </si>
  <si>
    <t>IE - ITK Leie verk</t>
  </si>
  <si>
    <t>IE - ITK Leie robot</t>
  </si>
  <si>
    <t>IE - ITK SFI Autosh.</t>
  </si>
  <si>
    <t>IE - IIK</t>
  </si>
  <si>
    <t>IE - IIK CCIS</t>
  </si>
  <si>
    <t>IE - IIK Leie forens</t>
  </si>
  <si>
    <t>IE - IIK Leie biomet</t>
  </si>
  <si>
    <t>IE - IIK Leie cisco</t>
  </si>
  <si>
    <t>IE - IIK Leie NCR</t>
  </si>
  <si>
    <t>IE- IIK Leie server</t>
  </si>
  <si>
    <t>IE - IIK Leie IoT</t>
  </si>
  <si>
    <t>IE - IIK SFI NORCICS</t>
  </si>
  <si>
    <t>IE - IES</t>
  </si>
  <si>
    <t>IE - IES Admin</t>
  </si>
  <si>
    <t>IE - IES Teknisk</t>
  </si>
  <si>
    <t>IE - IES Nanofoton.</t>
  </si>
  <si>
    <t>IE - IES Kr. og rtek</t>
  </si>
  <si>
    <t>IE - IES Akustikk</t>
  </si>
  <si>
    <t>IE - IES Signalbeh.</t>
  </si>
  <si>
    <t>IE - IES Sm Wireless</t>
  </si>
  <si>
    <t>IE - IES Leie Gløs</t>
  </si>
  <si>
    <t>IE - IES Leie Gjøvik</t>
  </si>
  <si>
    <t>IE - IES Leie Utd</t>
  </si>
  <si>
    <t>IE - IES Leie LivLab</t>
  </si>
  <si>
    <t>IE - IES SFI CGF</t>
  </si>
  <si>
    <t>IE - IIR Felles</t>
  </si>
  <si>
    <t>IE - IIR Data</t>
  </si>
  <si>
    <t>IE - IIR Automasjon</t>
  </si>
  <si>
    <t>IE - IIR Realfag</t>
  </si>
  <si>
    <t>IE - IIR Leie Vislab</t>
  </si>
  <si>
    <t>IE - IIR Leie Data</t>
  </si>
  <si>
    <t>IE - IIR Leie Auto</t>
  </si>
  <si>
    <t>IV Fak.adm</t>
  </si>
  <si>
    <t>IV Felles</t>
  </si>
  <si>
    <t>IV FSO</t>
  </si>
  <si>
    <t>IV Fak Utdanning</t>
  </si>
  <si>
    <t>IV IMT</t>
  </si>
  <si>
    <t>IV IMT - Hydrolab</t>
  </si>
  <si>
    <t>IV IMT - AURlab</t>
  </si>
  <si>
    <t>IV IMT - Mlab</t>
  </si>
  <si>
    <t>IV IMT - Klab</t>
  </si>
  <si>
    <t>IV EPT</t>
  </si>
  <si>
    <t>IV EPT - TF lab</t>
  </si>
  <si>
    <t>IV EPT - SES lab</t>
  </si>
  <si>
    <t>IV EPT - PP lab</t>
  </si>
  <si>
    <t>IV EPT - Dataleiest.</t>
  </si>
  <si>
    <t>IV EPT - Gen. lab</t>
  </si>
  <si>
    <t>IV EPT-FME Hydrocen</t>
  </si>
  <si>
    <t>IV KT</t>
  </si>
  <si>
    <t>IV KT - MatTestLab</t>
  </si>
  <si>
    <t>IV KT - ConcreteLab</t>
  </si>
  <si>
    <t>IV KT - ChemistryLab</t>
  </si>
  <si>
    <t>IV KT - SensorLab</t>
  </si>
  <si>
    <t>IV KT - Warehouse</t>
  </si>
  <si>
    <t>IV KT - SFI CASA</t>
  </si>
  <si>
    <t>IV IMT - SFF AMOS</t>
  </si>
  <si>
    <t>IV IGP</t>
  </si>
  <si>
    <t>IV IGP – Oppdredning</t>
  </si>
  <si>
    <t>IV IGP – Ing.Berglab</t>
  </si>
  <si>
    <t>IV IGP – KMlab</t>
  </si>
  <si>
    <t>IV IGP – Sliplab</t>
  </si>
  <si>
    <t>IV IGP – EMlab</t>
  </si>
  <si>
    <t>IV IGP – Magnometri</t>
  </si>
  <si>
    <t>IV IGP – Reservoar</t>
  </si>
  <si>
    <t>IV IGP – Verksted</t>
  </si>
  <si>
    <t>IV IGP – Forsøkshall</t>
  </si>
  <si>
    <t>IV IBM</t>
  </si>
  <si>
    <t>IV IBM - F.verksted</t>
  </si>
  <si>
    <t>IV IBM - Islab</t>
  </si>
  <si>
    <t>IV IBM - VJT lab</t>
  </si>
  <si>
    <t>IV IBM - GT lab</t>
  </si>
  <si>
    <t>IV IBM - Snølab</t>
  </si>
  <si>
    <t>IV IBM - Trafikk lab</t>
  </si>
  <si>
    <t>IV IBM - El.verksted</t>
  </si>
  <si>
    <t>IV IBM - VT lab</t>
  </si>
  <si>
    <t>IV IBM - VA lab</t>
  </si>
  <si>
    <t>IV IBM - SIAT</t>
  </si>
  <si>
    <t>IV MTP</t>
  </si>
  <si>
    <t>IV MTP - Forskning</t>
  </si>
  <si>
    <t>IV MTP - Manulab Rob</t>
  </si>
  <si>
    <t>IV MTP - Manulab I40</t>
  </si>
  <si>
    <t>IV MTP - Manulab Nap</t>
  </si>
  <si>
    <t>IV MTP - PFIB</t>
  </si>
  <si>
    <t>IV MTP - Nanomek</t>
  </si>
  <si>
    <t>IV MTP - Utmatting</t>
  </si>
  <si>
    <t>IV MTP - Kompositt</t>
  </si>
  <si>
    <t>IV MTP - Korrosjon</t>
  </si>
  <si>
    <t>IV MTP - Translate</t>
  </si>
  <si>
    <t>IV MTP - Undervisnin</t>
  </si>
  <si>
    <t>IV MTP - Verksted</t>
  </si>
  <si>
    <t>IV IHB</t>
  </si>
  <si>
    <t>IV IHB - Maritim tek</t>
  </si>
  <si>
    <t>IV IHB - Mech lab</t>
  </si>
  <si>
    <t>IV IHB - Manulab</t>
  </si>
  <si>
    <t>IV IHB - Masch lab</t>
  </si>
  <si>
    <t>IV IHB - Skips lab</t>
  </si>
  <si>
    <t>IV IHB - Proto lab</t>
  </si>
  <si>
    <t>IV IHB - Møreoc. lab</t>
  </si>
  <si>
    <t>IV IHB - SFI MOVE</t>
  </si>
  <si>
    <t>IV IHB - Maritime op</t>
  </si>
  <si>
    <t>IV IHB - Mar Sim lab</t>
  </si>
  <si>
    <t>IV IHB - Sim Senter</t>
  </si>
  <si>
    <t>IV IHB - Byggteknikk</t>
  </si>
  <si>
    <t>IV IHB - Smart W lab</t>
  </si>
  <si>
    <t>IV IHB - Byggtek lab</t>
  </si>
  <si>
    <t>IV IHB - Vei lab</t>
  </si>
  <si>
    <t>IV IVB</t>
  </si>
  <si>
    <t>IV IVB - Lab</t>
  </si>
  <si>
    <t>IV IVB - ManuLab</t>
  </si>
  <si>
    <t>MH-ADM-Stab</t>
  </si>
  <si>
    <t>MH-ADM-Forskning</t>
  </si>
  <si>
    <t>MH-ADM-Utdanning</t>
  </si>
  <si>
    <t>MH-ADM-Økonomi</t>
  </si>
  <si>
    <t>MH-ADM-IT</t>
  </si>
  <si>
    <t>MH-ADM-HR</t>
  </si>
  <si>
    <t>MH-ADM-REK</t>
  </si>
  <si>
    <t>MH-ADM-CoMed</t>
  </si>
  <si>
    <t>MH-ADM-Klinforsk</t>
  </si>
  <si>
    <t>MH-IKOM</t>
  </si>
  <si>
    <t>MH-IKOM-leiested</t>
  </si>
  <si>
    <t>MH-IKOM-CEMIR</t>
  </si>
  <si>
    <t>MH-IKOM-GCF</t>
  </si>
  <si>
    <t>MH-IKOM-BioCore</t>
  </si>
  <si>
    <t>MH-IKOM-Promec</t>
  </si>
  <si>
    <t>MH-IKOM-CMIC</t>
  </si>
  <si>
    <t>MH-IKOM-CMIC-Alm</t>
  </si>
  <si>
    <t>MH-IKOM-CMIC-EM</t>
  </si>
  <si>
    <t>MH-IKOM-CMIC-Hist</t>
  </si>
  <si>
    <t>MH-ISM</t>
  </si>
  <si>
    <t>MH-ISB</t>
  </si>
  <si>
    <t>MH-ISB-MRCore</t>
  </si>
  <si>
    <t>MH-ISB-CIUS</t>
  </si>
  <si>
    <t>MH-ISB-Ultralydlab</t>
  </si>
  <si>
    <t>MH-ISB-Generellab</t>
  </si>
  <si>
    <t>MH-ISB-Norwegian 7T</t>
  </si>
  <si>
    <t>MH-INB</t>
  </si>
  <si>
    <t>MH-INB-Stamcellelab</t>
  </si>
  <si>
    <t>MH-INB-Nevrobiolab</t>
  </si>
  <si>
    <t>MH-INB-Klinikknærlab</t>
  </si>
  <si>
    <t>MH-INB-NextMove</t>
  </si>
  <si>
    <t>MH-INB-SenTIF</t>
  </si>
  <si>
    <t>MH-INB-NORHEAD</t>
  </si>
  <si>
    <t>MH-IPH</t>
  </si>
  <si>
    <t>MH-IPH-NAKU</t>
  </si>
  <si>
    <t>MH-IPH-RKBU</t>
  </si>
  <si>
    <t>MH-KIN</t>
  </si>
  <si>
    <t>MH-KIN-Virallab</t>
  </si>
  <si>
    <t>MH-KIN-Moser</t>
  </si>
  <si>
    <t>MH-KIN-Witter</t>
  </si>
  <si>
    <t>MH-KIN-Roudi</t>
  </si>
  <si>
    <t>MH-KIN-Kentros</t>
  </si>
  <si>
    <t>MH-KIN-Yaksi</t>
  </si>
  <si>
    <t>MH-KIN-Whitlock</t>
  </si>
  <si>
    <t>MH-KIN-Quatrocolo</t>
  </si>
  <si>
    <t>MH-KIN-Nigro</t>
  </si>
  <si>
    <t>MH-KIN-Schroeder</t>
  </si>
  <si>
    <t>MH-KIN-Ziaei</t>
  </si>
  <si>
    <t>MH-KIN-Doeller</t>
  </si>
  <si>
    <t>MH-IHG</t>
  </si>
  <si>
    <t>MH-IHG-SOF</t>
  </si>
  <si>
    <t>MH-IHA</t>
  </si>
  <si>
    <t>MH-IHA-Leiested</t>
  </si>
  <si>
    <t>NV Felles- Dekanat</t>
  </si>
  <si>
    <t>NV Felles- Stab</t>
  </si>
  <si>
    <t>NV Felles- FoI</t>
  </si>
  <si>
    <t>NV Felles- Utdanning</t>
  </si>
  <si>
    <t>NV Felles- HR/HMS</t>
  </si>
  <si>
    <t>NV Felles- ØPS</t>
  </si>
  <si>
    <t>NV ADM - Dekanat</t>
  </si>
  <si>
    <t>NV ADM - Stab</t>
  </si>
  <si>
    <t>NV ADM - FoI-seksjon</t>
  </si>
  <si>
    <t>NV ADM - Utdanning</t>
  </si>
  <si>
    <t>NV ADM - HR/HMS</t>
  </si>
  <si>
    <t>NV ADM - ØP-seksjon</t>
  </si>
  <si>
    <t>NV Finmek verksted</t>
  </si>
  <si>
    <t>NV Glassblåserverkst</t>
  </si>
  <si>
    <t>NV Elektronikkverkst</t>
  </si>
  <si>
    <t>NV-Gjærevollsenteret</t>
  </si>
  <si>
    <t>NV-IBI Institutt</t>
  </si>
  <si>
    <t>NV-IBI-Økologi-sekv.</t>
  </si>
  <si>
    <t>NV-IBI-Veksthus PBS</t>
  </si>
  <si>
    <t>NV-IBI-TBS</t>
  </si>
  <si>
    <t>NV-IBI-SFF-CBD</t>
  </si>
  <si>
    <t>NV-IBT-Institutt</t>
  </si>
  <si>
    <t>NV-IBT-Mikrob Biotek</t>
  </si>
  <si>
    <t>NV-IBT-Biopolymerer</t>
  </si>
  <si>
    <t>NV-IBT-MNM</t>
  </si>
  <si>
    <t>NV-IBT-NMR</t>
  </si>
  <si>
    <t>NV-IBT-Teknologilab</t>
  </si>
  <si>
    <t>NV-IFY-Institutt</t>
  </si>
  <si>
    <t>NV-IFY-Skolelab</t>
  </si>
  <si>
    <t>NV-IFY-Tekn. Tjenest</t>
  </si>
  <si>
    <t>NV-IFY-NORTEM</t>
  </si>
  <si>
    <t>NV-IFY-Molekylær avb</t>
  </si>
  <si>
    <t>NV-IFY-Xray Phys Lab</t>
  </si>
  <si>
    <t>NV-IFY-BioplymerfysI</t>
  </si>
  <si>
    <t>NV-IFY-Lysspektrosk.</t>
  </si>
  <si>
    <t>NV-IFY-MykeKomplekse</t>
  </si>
  <si>
    <t>NV-IFY-Atmosf./miljø</t>
  </si>
  <si>
    <t>NV-IFY-Materialvekst</t>
  </si>
  <si>
    <t>NV-IFY-Ultrar. laser</t>
  </si>
  <si>
    <t>NV-IFY-Linux</t>
  </si>
  <si>
    <t>NV-IFY-SFF-QuSpin</t>
  </si>
  <si>
    <t>NV-IFY-SFF-PoreLab</t>
  </si>
  <si>
    <t>NV-IKJ-Institutt</t>
  </si>
  <si>
    <t>NV-IKJ-ICPMS</t>
  </si>
  <si>
    <t>NV-IKJ-MS-konsortiet</t>
  </si>
  <si>
    <t>NV-IKJ-Analysetjenes</t>
  </si>
  <si>
    <t>NV-IKJ-Lab.Arbeidspl</t>
  </si>
  <si>
    <t>NV-IKJ-GPC/SEC</t>
  </si>
  <si>
    <t>NV-IKJ-A.R.Services</t>
  </si>
  <si>
    <t>NV-IKP-Institutt</t>
  </si>
  <si>
    <t>NV-IKP-Katalyselab</t>
  </si>
  <si>
    <t>NV-IKP-Kolloidlab</t>
  </si>
  <si>
    <t>NV-IKP-Miljøreaktorl</t>
  </si>
  <si>
    <t>NV-IKP-Monteringshal</t>
  </si>
  <si>
    <t>NV-IKP-CO2-Pilot</t>
  </si>
  <si>
    <t>NV-IKP-CybProSystlab</t>
  </si>
  <si>
    <t>NV-IKP-Pros&amp;Systtekn</t>
  </si>
  <si>
    <t>NV-IKP-PEC Centre</t>
  </si>
  <si>
    <t>NV-IKP-SFI-ICSI</t>
  </si>
  <si>
    <t>NV-IKP-SFI-SUBPRO</t>
  </si>
  <si>
    <t>NV-IMA-Institutt</t>
  </si>
  <si>
    <t>NV-IMA-XRD</t>
  </si>
  <si>
    <t>NV-IMA-EM-lab</t>
  </si>
  <si>
    <t>NV-IMA-FACET</t>
  </si>
  <si>
    <t>NV-IMA-Felles  lab</t>
  </si>
  <si>
    <t>NV-IMA-REM</t>
  </si>
  <si>
    <t>NV-IMA-FysMet</t>
  </si>
  <si>
    <t>NV-IMA-Elektrokjemi</t>
  </si>
  <si>
    <t>NV-IMA-APT</t>
  </si>
  <si>
    <t>NV-IMA-SPS</t>
  </si>
  <si>
    <t>NV-IMA-GDMS/GDOES</t>
  </si>
  <si>
    <t>NV-IMA-BET</t>
  </si>
  <si>
    <t>NV-IMA-Consarq</t>
  </si>
  <si>
    <t>NV-IMA-Varmelab</t>
  </si>
  <si>
    <t>NV-IMA-PLDS-lab</t>
  </si>
  <si>
    <t>NV-IMA-SPM-lab</t>
  </si>
  <si>
    <t>NV-IMA-SSB-lab</t>
  </si>
  <si>
    <t>NV-IMA-SFI-Metal Pro</t>
  </si>
  <si>
    <t>NV-IMA-SFI-PhysMet</t>
  </si>
  <si>
    <t>NV-IBF-Institutt</t>
  </si>
  <si>
    <t>NV-IBF-CEMIR</t>
  </si>
  <si>
    <t>NV-IBF-LK 21</t>
  </si>
  <si>
    <t>NV-IBA-Institutt</t>
  </si>
  <si>
    <t>NV-IBA-Laksekonsesj.</t>
  </si>
  <si>
    <t>NV-IBA-Forskerlab</t>
  </si>
  <si>
    <t>NV-FFI-NTNU</t>
  </si>
  <si>
    <t>NV-FFI-NTNU-Nanolab</t>
  </si>
  <si>
    <t>NV-FFI-NTNU-Sealab</t>
  </si>
  <si>
    <t>NV-FFI-NTNU-Gunnerus</t>
  </si>
  <si>
    <t>SU-fak felles</t>
  </si>
  <si>
    <t>SU-adm</t>
  </si>
  <si>
    <t>SU-IGE</t>
  </si>
  <si>
    <t>SU-IGE GIS-lab</t>
  </si>
  <si>
    <t>SU-ISS</t>
  </si>
  <si>
    <t>SU-IPS</t>
  </si>
  <si>
    <t>SU-IPS leiested</t>
  </si>
  <si>
    <t>SU-IPS TtiT</t>
  </si>
  <si>
    <t>SU-SA</t>
  </si>
  <si>
    <t>SU-IPL</t>
  </si>
  <si>
    <t>SU-IPL VRLAB</t>
  </si>
  <si>
    <t>SU-Uniped</t>
  </si>
  <si>
    <t>SU-ILU</t>
  </si>
  <si>
    <t>SU-ILU Praksis</t>
  </si>
  <si>
    <t>SU-ILU Sensur</t>
  </si>
  <si>
    <t>SU-ILU Studenttiltak</t>
  </si>
  <si>
    <t>SU-ILU SL</t>
  </si>
  <si>
    <t>SU-ILU NSM</t>
  </si>
  <si>
    <t>SU-ILU NSS</t>
  </si>
  <si>
    <t>SU-ISA</t>
  </si>
  <si>
    <t>VM - Adm og felles</t>
  </si>
  <si>
    <t>VM - UPS</t>
  </si>
  <si>
    <t>VM - NLD</t>
  </si>
  <si>
    <t>VM - NLD AMS</t>
  </si>
  <si>
    <t>VM - NLD Dendrokrono</t>
  </si>
  <si>
    <t>VM - NLD Stab. isot</t>
  </si>
  <si>
    <t>VM - IAK</t>
  </si>
  <si>
    <t>VM - IAK Konserv</t>
  </si>
  <si>
    <t>VM - IAK GIS/Geo/Mar</t>
  </si>
  <si>
    <t>VM - INH</t>
  </si>
  <si>
    <t>VM - INH NorBOL</t>
  </si>
  <si>
    <t>VM - INH Øko-mikrol.</t>
  </si>
  <si>
    <t>VM - INH Telemet.båt</t>
  </si>
  <si>
    <t>VM - INH Molekylærl.</t>
  </si>
  <si>
    <t>VM - INH Videooverv.</t>
  </si>
  <si>
    <t>K.sted navn</t>
  </si>
  <si>
    <t>Sum andre kostnader</t>
  </si>
  <si>
    <t>Koststeder</t>
  </si>
  <si>
    <t>Kostnadskateg.</t>
  </si>
  <si>
    <t>Beskrivelse</t>
  </si>
  <si>
    <t>Koststed</t>
  </si>
  <si>
    <t>Betegnelse</t>
  </si>
  <si>
    <t>Konto</t>
  </si>
  <si>
    <t>Møtekostnader</t>
  </si>
  <si>
    <t>Leiestedskostnader</t>
  </si>
  <si>
    <t>Forbruksmateriell</t>
  </si>
  <si>
    <t>Utstyr (kostn.føres)</t>
  </si>
  <si>
    <t>Andre/div. kostnader</t>
  </si>
  <si>
    <t>Indir. Kostn. Studenter</t>
  </si>
  <si>
    <t>Underleverandører</t>
  </si>
  <si>
    <t>Utstyr (aktiveres)</t>
  </si>
  <si>
    <t>Prosentsats for sosiale kostnader</t>
  </si>
  <si>
    <t>Utg.pkt. lønn 1000</t>
  </si>
  <si>
    <t>FP-grunnlag</t>
  </si>
  <si>
    <t>Feriepenger</t>
  </si>
  <si>
    <t>Pensjonsavg.</t>
  </si>
  <si>
    <t>AGA</t>
  </si>
  <si>
    <t>Sum kostnad (ex. Gr.liv)</t>
  </si>
  <si>
    <t>Forventet lønnsvekst</t>
  </si>
  <si>
    <t>TDI-sats-justering </t>
  </si>
  <si>
    <t>Tek./adm</t>
  </si>
  <si>
    <t>Leiested annet koststed</t>
  </si>
  <si>
    <t>Leiested - eget koststed</t>
  </si>
  <si>
    <t>Nettobidrag %</t>
  </si>
  <si>
    <t>Inntekt fra indirekte kostnader</t>
  </si>
  <si>
    <t>Totale kostnader</t>
  </si>
  <si>
    <t>Beslutningsrapport</t>
  </si>
  <si>
    <t>Inntekt fra frikjøp</t>
  </si>
  <si>
    <t>Inntekt fra bruk av egne leiesteder</t>
  </si>
  <si>
    <t>Bruttobidrag fra prosjektet</t>
  </si>
  <si>
    <t>Koststedets egenfinansiering</t>
  </si>
  <si>
    <t>Nettobidrag fra prosjektet</t>
  </si>
  <si>
    <t>Disk. lønnsv</t>
  </si>
  <si>
    <t>Disk. TDI-vekst</t>
  </si>
  <si>
    <t>Prosjektnavn</t>
  </si>
  <si>
    <t>BOA 2024</t>
  </si>
  <si>
    <t>TA 2024</t>
  </si>
  <si>
    <t>Startår</t>
  </si>
  <si>
    <t>OI-IT Infrastruktur</t>
  </si>
  <si>
    <t>OI-OK-LEDERST</t>
  </si>
  <si>
    <t>OI-OK-VIRKFA</t>
  </si>
  <si>
    <t>OI-EA ES LEIE-TRD</t>
  </si>
  <si>
    <t>OI-EA ES LEIE-GJO</t>
  </si>
  <si>
    <t>OI-EA ES LEIE-AAL</t>
  </si>
  <si>
    <t>OI-EA-VU Prosjekt</t>
  </si>
  <si>
    <t>OI-EA-VU Bygg</t>
  </si>
  <si>
    <t>OI-EA-VU Elektro</t>
  </si>
  <si>
    <t>OI-EA-VU VVS</t>
  </si>
  <si>
    <t>OI-EA-VU Vakt og service</t>
  </si>
  <si>
    <t>OI-EA-VU Landskap</t>
  </si>
  <si>
    <t>OI-EA-VU SEU</t>
  </si>
  <si>
    <t>OI-AUV</t>
  </si>
  <si>
    <t>OI-AUV-VIRK</t>
  </si>
  <si>
    <t>OI-AUV-VIRK-VE</t>
  </si>
  <si>
    <t>OI-AUV-VIRK-JR</t>
  </si>
  <si>
    <t>OI-AUV-VIRK-TF</t>
  </si>
  <si>
    <t>OI-AUV-ADF</t>
  </si>
  <si>
    <t>OI-AUV-ADF-FORV</t>
  </si>
  <si>
    <t>OI-AUV-ADF-KOMP</t>
  </si>
  <si>
    <t>OI-AUV-ADF-UTV</t>
  </si>
  <si>
    <t>OI-AUV-OT</t>
  </si>
  <si>
    <t>OI-AUV-OT-DIGI</t>
  </si>
  <si>
    <t>OI-AUV-OT-OL</t>
  </si>
  <si>
    <t>OI-AUV-OT-PP</t>
  </si>
  <si>
    <t>OI-AUV-SOB</t>
  </si>
  <si>
    <t>AUD-SLD-konferanser</t>
  </si>
  <si>
    <t>AUD-SLD-konf.virks</t>
  </si>
  <si>
    <t>AUD-SUL-EVU kurs</t>
  </si>
  <si>
    <t>AUD-SOI-opptak</t>
  </si>
  <si>
    <t>AUD-SOI-int rel</t>
  </si>
  <si>
    <t>OI-AUD-Ålesund</t>
  </si>
  <si>
    <t>OI-AUD-Gjøvik</t>
  </si>
  <si>
    <t>IE - Nemonoor</t>
  </si>
  <si>
    <t>IE - IDI Colourlab Gjøvik</t>
  </si>
  <si>
    <t>IE - IDI COMP</t>
  </si>
  <si>
    <t>IE - IDI DART</t>
  </si>
  <si>
    <t>IE - IDI ISSE</t>
  </si>
  <si>
    <t>IE - IDI ISA Gjøvik</t>
  </si>
  <si>
    <t>IE - IDI stab administrasjon</t>
  </si>
  <si>
    <t>IE - IDI stab teknisk</t>
  </si>
  <si>
    <t>IE - IDI Comp L</t>
  </si>
  <si>
    <t>IV IHB - Fjordlab Ålesund</t>
  </si>
  <si>
    <t>HUNT</t>
  </si>
  <si>
    <t>HUNT databank/forv.</t>
  </si>
  <si>
    <t>HUNT biobank</t>
  </si>
  <si>
    <t>HUNT IT og komm.</t>
  </si>
  <si>
    <t>HUNT CLOUD</t>
  </si>
  <si>
    <t>MH-INB-FAEF</t>
  </si>
  <si>
    <t>MH-INB-GEMS</t>
  </si>
  <si>
    <t>MH-KIN-Cogno</t>
  </si>
  <si>
    <t>MH-KIN-Zong</t>
  </si>
  <si>
    <t>NV-IKJ Tot.Hg-anal.</t>
  </si>
  <si>
    <t>NV-IKJ MetylHg-anal.</t>
  </si>
  <si>
    <t>NV-IKP-XPS-SEM</t>
  </si>
  <si>
    <t>IBF Cellelab</t>
  </si>
  <si>
    <t>Generelt om malen</t>
  </si>
  <si>
    <t>Brukeren kan derfor fritt overskrive informasjon eller legge til nye budsjettlinjer</t>
  </si>
  <si>
    <r>
      <t>NB:</t>
    </r>
    <r>
      <rPr>
        <sz val="11"/>
        <color theme="1"/>
        <rFont val="Aptos Narrow"/>
        <family val="2"/>
      </rPr>
      <t xml:space="preserve"> Dersom du ønsker å legge til nye kostnadslinjer, </t>
    </r>
    <r>
      <rPr>
        <b/>
        <sz val="11"/>
        <color theme="1"/>
        <rFont val="Aptos Narrow"/>
        <family val="2"/>
      </rPr>
      <t>legg disse inn over</t>
    </r>
    <r>
      <rPr>
        <sz val="11"/>
        <color theme="1"/>
        <rFont val="Aptos Narrow"/>
        <family val="2"/>
      </rPr>
      <t xml:space="preserve"> de linjene som har en svart markering i kolonne A</t>
    </r>
  </si>
  <si>
    <t>Hvis du legger inn nye linjer under disse linjene vil det bli feil i formlene</t>
  </si>
  <si>
    <t>Malen er utarbeidet med henblikk på prosjekter som har oppstart i 2025, eller senere</t>
  </si>
  <si>
    <t>Hvis du budsjetterer et prosjekt med oppstart i 2024 vil de indirekte kostnadene bli feil beregnet for 2024 (og totalt)</t>
  </si>
  <si>
    <t>Fargebruk</t>
  </si>
  <si>
    <t>Celler hvor det skal registreres data</t>
  </si>
  <si>
    <t>Celler hvor det ligger formler for beregning, men dataene kan overskrives hvis fordelingen skal være annerledes mellom instituttene</t>
  </si>
  <si>
    <t>Brukerveiledning</t>
  </si>
  <si>
    <t>Brukerstøtte</t>
  </si>
  <si>
    <t xml:space="preserve">Åpenbare feil, med informasjon/forklaring på hvorfor du mener malen er feil, kan meldes til økonomiavdelingen </t>
  </si>
  <si>
    <t>kontakt@okavd.ntnu.no</t>
  </si>
  <si>
    <t>Celler hvor det ikke er ment å registreres data</t>
  </si>
  <si>
    <t>Beregning av personalkostnader tar utgangspunkt i årslønn (før lønnsoppgjør 2024 er gjennomført)</t>
  </si>
  <si>
    <t>Begrensninger</t>
  </si>
  <si>
    <t>Dersom den eksterne finansieringen skal fordeles på en annen måte er det mulig å justere dette på linjen "Ekstern finansiering"</t>
  </si>
  <si>
    <t>Malen kontrollerer da at sum ekstern finansiering pr. koststed samsvarer med sum ekstern finansiering pr. år, og gir varsel dersom det er avvik</t>
  </si>
  <si>
    <t>Prosjekttittel</t>
  </si>
  <si>
    <t>Økonomisk/Ikke-øk. Aktivitet?</t>
  </si>
  <si>
    <t>Hovedansvarlig</t>
  </si>
  <si>
    <t>Studiepoeng (hvis videreutd.)</t>
  </si>
  <si>
    <t>Antall undervisningstimer</t>
  </si>
  <si>
    <t>Type tilbud (Etter- eller videreutd.)</t>
  </si>
  <si>
    <t>Egenbetaling fra student</t>
  </si>
  <si>
    <t>Forventet antall studenter</t>
  </si>
  <si>
    <t>KDs finansieringskategori</t>
  </si>
  <si>
    <t>Unntak i egenbetalingsforskr.</t>
  </si>
  <si>
    <t>Skal underv. skje i NTNU-lokaler?</t>
  </si>
  <si>
    <t>Hvis Ja - på Campus eller i Oslo?</t>
  </si>
  <si>
    <t>NTNU Videre</t>
  </si>
  <si>
    <t>EVU</t>
  </si>
  <si>
    <t>Arbeid uten særskilt honorering</t>
  </si>
  <si>
    <t>Arbeid som honoreres særskilt</t>
  </si>
  <si>
    <t>Rammelønnet - Vitenskapelig</t>
  </si>
  <si>
    <t>Rammelønnet - Tekn./adm.</t>
  </si>
  <si>
    <t>Honorar</t>
  </si>
  <si>
    <t>Honorar (kr)</t>
  </si>
  <si>
    <t>Eget</t>
  </si>
  <si>
    <t>Timer</t>
  </si>
  <si>
    <t>Total kostn.</t>
  </si>
  <si>
    <t>Indirekte kostnader studenter</t>
  </si>
  <si>
    <t>Student</t>
  </si>
  <si>
    <t>Leiestedskostnader (husleie ved bruk NTNU lokale)</t>
  </si>
  <si>
    <t>Husleie (pr. kvm)</t>
  </si>
  <si>
    <t>Campus (internhusleie)</t>
  </si>
  <si>
    <t>Oslo</t>
  </si>
  <si>
    <t>5331 - Konsulent - selvst. nær.driv</t>
  </si>
  <si>
    <t>6585 -Driftsrekvisita</t>
  </si>
  <si>
    <t>6800 -Møtekostnader</t>
  </si>
  <si>
    <t>6890 - Annen kontorkostnad</t>
  </si>
  <si>
    <t>7100 - Reisekostnader</t>
  </si>
  <si>
    <t>9192 - Budsjett interne kostn.</t>
  </si>
  <si>
    <t>9532 - Leiestedskostnader</t>
  </si>
  <si>
    <t>Øvrige enheter</t>
  </si>
  <si>
    <t>Studentbetaling</t>
  </si>
  <si>
    <r>
      <rPr>
        <b/>
        <sz val="14"/>
        <color theme="1"/>
        <rFont val="Aptos Narrow"/>
        <family val="2"/>
        <scheme val="minor"/>
      </rPr>
      <t xml:space="preserve">NB: </t>
    </r>
    <r>
      <rPr>
        <sz val="14"/>
        <color theme="1"/>
        <rFont val="Aptos Narrow"/>
        <family val="2"/>
        <scheme val="minor"/>
      </rPr>
      <t>Dette er en versjon for 2025. Hvis budsjettet også inkluderer personalkostnader for 2024 vil indirekte kostnader bli beregnet feil (for 2024 og derved totalt)</t>
    </r>
  </si>
  <si>
    <t>Det aller meste av informasjonen i budsjettfanen er ubeskyttet</t>
  </si>
  <si>
    <t>Det eneste som er låst av informasjon er angivelse av koststed for NTNU Videre, beregningen av IK Studenter, samt just.faktor for lønn og TDI</t>
  </si>
  <si>
    <t>Alle rammelønnede (fast ansatte) skal budsjetteres med timer (pr. år).</t>
  </si>
  <si>
    <t>Et årsverk er 1.628 timer</t>
  </si>
  <si>
    <t>Arbeid som honoreres særskilt, enten det er ekstrahonorar til egne ansatte eller honorering av eksterne, budsjetteres med beløp - pr. år.</t>
  </si>
  <si>
    <t>Egenfinansiering (Ikke øk-aktivitet)</t>
  </si>
  <si>
    <t>Forventet overskudd (økon. aktivitet)</t>
  </si>
  <si>
    <t>Involverte enheter (NB: Må registreres)</t>
  </si>
  <si>
    <t>Egenfinans./fortjeneste</t>
  </si>
  <si>
    <t>NTNU Videre skal alltid ha full finansiering av sine kostnader (ingen egenfinansiering) men heller ingen fortjeneste.</t>
  </si>
  <si>
    <t>- Ved økonomisk aktivitet gis fordeles hele overskuddet til ansvarlig institutt, mens øvrige institutter får dekket sine kostnader</t>
  </si>
  <si>
    <t>- Ved "Ikke-økonomisk aktivitet" beregnes ekstern finansiering til hvert institutt (unntatt NTNU Videre) med den forutsetning av at instituttene skal ha lik egenfinansieringsandel</t>
  </si>
  <si>
    <t>Utover den del av den eksterne finansieringen som går til NTNU Videre fordeles den eksterne inntekten ulikt mellom instituttene avhengig av om det er øknomisk eller ikke-økonomisk aktivitet. Dette henger sammen med hvordan prosjektet vil bli avsluttet dersom prosjektet løper som forventet</t>
  </si>
  <si>
    <t>Versjoner</t>
  </si>
  <si>
    <t>02.12.24: v.1.1 publisert. Det er korrigert en feil referanse i beregningen av personalkostnader rammelønnede fra og med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</si>
</sst>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\ %"/>
    <numFmt numFmtId="166" formatCode="_-* #,##0_-;\-* #,##0_-;_-* &quot;-&quot;?_-;_-@_-"/>
  </numFmts>
  <fonts count="2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11"/>
      <color theme="1"/>
      <name val="Aptos Narrow"/>
      <family val="2"/>
    </font>
    <font>
      <sz val="11"/>
      <color rgb="FF000000"/>
      <name val="Aptos Narrow"/>
      <family val="2"/>
    </font>
    <font>
      <b/>
      <sz val="11"/>
      <color rgb="FFFF0000"/>
      <name val="Aptos Narrow"/>
      <family val="2"/>
    </font>
    <font>
      <b/>
      <sz val="11"/>
      <color rgb="FF0070C0"/>
      <name val="Aptos Narrow"/>
      <family val="2"/>
    </font>
    <font>
      <b/>
      <sz val="11"/>
      <color rgb="FF215C98"/>
      <name val="Aptos Narrow"/>
      <family val="2"/>
    </font>
    <font>
      <b/>
      <sz val="11"/>
      <color rgb="FF000000"/>
      <name val="Aptos Narrow"/>
      <family val="2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sz val="11"/>
      <color theme="1"/>
      <name val="Aptos Narrow"/>
      <family val="2"/>
    </font>
    <font>
      <sz val="11"/>
      <color theme="0" tint="-0.14999847407452621"/>
      <name val="Aptos Narrow"/>
      <family val="2"/>
    </font>
    <font>
      <sz val="11"/>
      <color theme="0" tint="-4.9989318521683403E-2"/>
      <name val="Aptos Narrow"/>
      <family val="2"/>
    </font>
    <font>
      <b/>
      <sz val="11"/>
      <color rgb="FFFF0000"/>
      <name val="Aptos Narrow"/>
      <family val="2"/>
      <scheme val="minor"/>
    </font>
    <font>
      <b/>
      <sz val="18"/>
      <color rgb="FFFF0000"/>
      <name val="Aptos Narrow"/>
      <family val="2"/>
      <scheme val="minor"/>
    </font>
    <font>
      <b/>
      <sz val="14"/>
      <color rgb="FF000000"/>
      <name val="Aptos Narrow"/>
      <family val="2"/>
    </font>
    <font>
      <b/>
      <sz val="16"/>
      <color rgb="FF000000"/>
      <name val="Aptos Narrow"/>
      <family val="2"/>
    </font>
    <font>
      <b/>
      <sz val="14"/>
      <color theme="1"/>
      <name val="Aptos Narrow"/>
      <family val="2"/>
    </font>
    <font>
      <b/>
      <sz val="16"/>
      <color theme="1"/>
      <name val="Aptos Narrow"/>
      <family val="2"/>
    </font>
    <font>
      <sz val="16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4"/>
      <color rgb="FFFF0000"/>
      <name val="Aptos Narrow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4D93D9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7F7F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rgb="FF000000"/>
      </patternFill>
    </fill>
    <fill>
      <patternFill patternType="solid">
        <fgColor theme="1" tint="0.49998474074526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266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164" fontId="3" fillId="0" borderId="2" xfId="1" applyNumberFormat="1" applyFont="1" applyFill="1" applyBorder="1" applyProtection="1"/>
    <xf numFmtId="0" fontId="3" fillId="0" borderId="7" xfId="0" applyFont="1" applyBorder="1"/>
    <xf numFmtId="0" fontId="3" fillId="0" borderId="8" xfId="0" applyFont="1" applyBorder="1" applyAlignment="1">
      <alignment wrapText="1"/>
    </xf>
    <xf numFmtId="0" fontId="3" fillId="0" borderId="9" xfId="0" applyFont="1" applyBorder="1"/>
    <xf numFmtId="0" fontId="3" fillId="0" borderId="7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horizontal="center" wrapText="1"/>
    </xf>
    <xf numFmtId="0" fontId="8" fillId="0" borderId="0" xfId="0" applyFont="1" applyProtection="1">
      <protection locked="0"/>
    </xf>
    <xf numFmtId="0" fontId="11" fillId="0" borderId="0" xfId="0" applyFont="1"/>
    <xf numFmtId="0" fontId="12" fillId="0" borderId="0" xfId="0" applyFont="1"/>
    <xf numFmtId="0" fontId="9" fillId="0" borderId="0" xfId="0" applyFont="1" applyAlignment="1">
      <alignment horizontal="center"/>
    </xf>
    <xf numFmtId="0" fontId="2" fillId="5" borderId="34" xfId="0" applyFont="1" applyFill="1" applyBorder="1" applyAlignment="1">
      <alignment horizontal="left" vertical="center" wrapText="1"/>
    </xf>
    <xf numFmtId="10" fontId="0" fillId="0" borderId="0" xfId="3" applyNumberFormat="1" applyFont="1" applyProtection="1"/>
    <xf numFmtId="43" fontId="0" fillId="0" borderId="0" xfId="1" applyFont="1"/>
    <xf numFmtId="165" fontId="0" fillId="0" borderId="0" xfId="3" applyNumberFormat="1" applyFont="1"/>
    <xf numFmtId="164" fontId="3" fillId="0" borderId="5" xfId="1" applyNumberFormat="1" applyFont="1" applyFill="1" applyBorder="1" applyProtection="1"/>
    <xf numFmtId="0" fontId="3" fillId="0" borderId="5" xfId="0" applyFont="1" applyBorder="1" applyAlignment="1">
      <alignment horizontal="right"/>
    </xf>
    <xf numFmtId="0" fontId="13" fillId="0" borderId="0" xfId="0" applyFont="1"/>
    <xf numFmtId="43" fontId="9" fillId="0" borderId="0" xfId="1" applyFont="1" applyAlignment="1">
      <alignment horizontal="right"/>
    </xf>
    <xf numFmtId="0" fontId="9" fillId="0" borderId="0" xfId="0" applyFont="1"/>
    <xf numFmtId="43" fontId="9" fillId="0" borderId="38" xfId="1" applyFont="1" applyBorder="1"/>
    <xf numFmtId="165" fontId="0" fillId="6" borderId="0" xfId="3" applyNumberFormat="1" applyFont="1" applyFill="1"/>
    <xf numFmtId="43" fontId="0" fillId="0" borderId="38" xfId="1" applyFont="1" applyBorder="1"/>
    <xf numFmtId="0" fontId="9" fillId="0" borderId="0" xfId="0" applyFont="1" applyAlignment="1">
      <alignment vertical="center" wrapText="1"/>
    </xf>
    <xf numFmtId="10" fontId="0" fillId="0" borderId="0" xfId="0" applyNumberFormat="1" applyAlignment="1">
      <alignment vertical="center" wrapText="1"/>
    </xf>
    <xf numFmtId="164" fontId="0" fillId="0" borderId="0" xfId="1" applyNumberFormat="1" applyFont="1" applyFill="1" applyProtection="1"/>
    <xf numFmtId="0" fontId="10" fillId="0" borderId="0" xfId="0" applyFont="1" applyAlignment="1">
      <alignment horizontal="center"/>
    </xf>
    <xf numFmtId="43" fontId="0" fillId="0" borderId="0" xfId="1" applyFont="1" applyFill="1"/>
    <xf numFmtId="165" fontId="0" fillId="0" borderId="0" xfId="3" applyNumberFormat="1" applyFont="1" applyFill="1"/>
    <xf numFmtId="0" fontId="11" fillId="0" borderId="0" xfId="0" applyFont="1" applyAlignment="1">
      <alignment horizontal="center"/>
    </xf>
    <xf numFmtId="0" fontId="0" fillId="0" borderId="11" xfId="0" applyBorder="1"/>
    <xf numFmtId="10" fontId="0" fillId="0" borderId="0" xfId="0" applyNumberFormat="1"/>
    <xf numFmtId="2" fontId="0" fillId="0" borderId="32" xfId="0" applyNumberForma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10" fontId="0" fillId="0" borderId="3" xfId="0" applyNumberFormat="1" applyBorder="1" applyAlignment="1">
      <alignment vertical="center" wrapText="1"/>
    </xf>
    <xf numFmtId="2" fontId="0" fillId="0" borderId="4" xfId="0" applyNumberFormat="1" applyBorder="1" applyAlignment="1">
      <alignment vertical="center" wrapText="1"/>
    </xf>
    <xf numFmtId="2" fontId="0" fillId="0" borderId="32" xfId="0" applyNumberFormat="1" applyBorder="1"/>
    <xf numFmtId="2" fontId="0" fillId="0" borderId="4" xfId="0" applyNumberFormat="1" applyBorder="1"/>
    <xf numFmtId="2" fontId="3" fillId="0" borderId="2" xfId="0" applyNumberFormat="1" applyFont="1" applyBorder="1" applyAlignment="1">
      <alignment horizontal="left"/>
    </xf>
    <xf numFmtId="0" fontId="14" fillId="2" borderId="6" xfId="0" applyFont="1" applyFill="1" applyBorder="1"/>
    <xf numFmtId="0" fontId="16" fillId="0" borderId="0" xfId="0" applyFont="1"/>
    <xf numFmtId="164" fontId="0" fillId="0" borderId="0" xfId="1" applyNumberFormat="1" applyFont="1" applyFill="1" applyBorder="1" applyAlignment="1">
      <alignment vertical="center" wrapText="1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0" fillId="8" borderId="12" xfId="0" applyFill="1" applyBorder="1" applyProtection="1">
      <protection locked="0"/>
    </xf>
    <xf numFmtId="0" fontId="0" fillId="8" borderId="0" xfId="0" applyFill="1" applyProtection="1">
      <protection locked="0"/>
    </xf>
    <xf numFmtId="0" fontId="0" fillId="0" borderId="0" xfId="0" applyProtection="1">
      <protection locked="0"/>
    </xf>
    <xf numFmtId="0" fontId="3" fillId="8" borderId="12" xfId="0" applyFont="1" applyFill="1" applyBorder="1" applyProtection="1">
      <protection locked="0"/>
    </xf>
    <xf numFmtId="164" fontId="3" fillId="8" borderId="13" xfId="1" applyNumberFormat="1" applyFont="1" applyFill="1" applyBorder="1" applyProtection="1">
      <protection locked="0"/>
    </xf>
    <xf numFmtId="0" fontId="3" fillId="8" borderId="14" xfId="0" applyFont="1" applyFill="1" applyBorder="1" applyProtection="1">
      <protection locked="0"/>
    </xf>
    <xf numFmtId="0" fontId="3" fillId="8" borderId="17" xfId="0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164" fontId="3" fillId="8" borderId="28" xfId="1" applyNumberFormat="1" applyFont="1" applyFill="1" applyBorder="1" applyProtection="1">
      <protection locked="0"/>
    </xf>
    <xf numFmtId="0" fontId="3" fillId="8" borderId="30" xfId="0" applyFont="1" applyFill="1" applyBorder="1" applyProtection="1">
      <protection locked="0"/>
    </xf>
    <xf numFmtId="164" fontId="3" fillId="8" borderId="31" xfId="1" applyNumberFormat="1" applyFont="1" applyFill="1" applyBorder="1" applyProtection="1">
      <protection locked="0"/>
    </xf>
    <xf numFmtId="0" fontId="3" fillId="0" borderId="0" xfId="0" applyFont="1" applyProtection="1">
      <protection locked="0"/>
    </xf>
    <xf numFmtId="0" fontId="3" fillId="0" borderId="11" xfId="0" applyFont="1" applyBorder="1" applyProtection="1">
      <protection locked="0"/>
    </xf>
    <xf numFmtId="0" fontId="15" fillId="0" borderId="11" xfId="0" applyFont="1" applyBorder="1" applyProtection="1">
      <protection locked="0"/>
    </xf>
    <xf numFmtId="164" fontId="3" fillId="0" borderId="0" xfId="1" applyNumberFormat="1" applyFont="1" applyProtection="1">
      <protection locked="0"/>
    </xf>
    <xf numFmtId="164" fontId="3" fillId="0" borderId="16" xfId="1" applyNumberFormat="1" applyFont="1" applyBorder="1" applyProtection="1">
      <protection locked="0"/>
    </xf>
    <xf numFmtId="164" fontId="3" fillId="8" borderId="11" xfId="1" applyNumberFormat="1" applyFont="1" applyFill="1" applyBorder="1" applyProtection="1">
      <protection locked="0"/>
    </xf>
    <xf numFmtId="164" fontId="3" fillId="0" borderId="21" xfId="1" applyNumberFormat="1" applyFont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15" fillId="2" borderId="1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164" fontId="3" fillId="2" borderId="5" xfId="1" applyNumberFormat="1" applyFont="1" applyFill="1" applyBorder="1" applyProtection="1">
      <protection locked="0"/>
    </xf>
    <xf numFmtId="164" fontId="3" fillId="2" borderId="2" xfId="1" applyNumberFormat="1" applyFont="1" applyFill="1" applyBorder="1" applyProtection="1">
      <protection locked="0"/>
    </xf>
    <xf numFmtId="164" fontId="3" fillId="0" borderId="24" xfId="1" applyNumberFormat="1" applyFont="1" applyBorder="1" applyProtection="1">
      <protection locked="0"/>
    </xf>
    <xf numFmtId="164" fontId="3" fillId="4" borderId="29" xfId="1" applyNumberFormat="1" applyFont="1" applyFill="1" applyBorder="1" applyProtection="1">
      <protection locked="0"/>
    </xf>
    <xf numFmtId="0" fontId="3" fillId="11" borderId="0" xfId="0" applyFont="1" applyFill="1" applyProtection="1">
      <protection locked="0"/>
    </xf>
    <xf numFmtId="164" fontId="3" fillId="0" borderId="25" xfId="1" applyNumberFormat="1" applyFont="1" applyBorder="1" applyProtection="1">
      <protection locked="0"/>
    </xf>
    <xf numFmtId="164" fontId="3" fillId="0" borderId="3" xfId="1" applyNumberFormat="1" applyFont="1" applyBorder="1" applyProtection="1">
      <protection locked="0"/>
    </xf>
    <xf numFmtId="164" fontId="3" fillId="8" borderId="25" xfId="1" applyNumberFormat="1" applyFont="1" applyFill="1" applyBorder="1" applyProtection="1">
      <protection locked="0"/>
    </xf>
    <xf numFmtId="164" fontId="3" fillId="4" borderId="26" xfId="1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5" xfId="0" applyFont="1" applyBorder="1" applyProtection="1">
      <protection locked="0"/>
    </xf>
    <xf numFmtId="164" fontId="5" fillId="0" borderId="3" xfId="1" applyNumberFormat="1" applyFont="1" applyBorder="1" applyProtection="1">
      <protection locked="0"/>
    </xf>
    <xf numFmtId="164" fontId="6" fillId="0" borderId="3" xfId="1" applyNumberFormat="1" applyFont="1" applyBorder="1" applyProtection="1">
      <protection locked="0"/>
    </xf>
    <xf numFmtId="164" fontId="7" fillId="0" borderId="21" xfId="1" applyNumberFormat="1" applyFont="1" applyBorder="1" applyProtection="1">
      <protection locked="0"/>
    </xf>
    <xf numFmtId="0" fontId="3" fillId="2" borderId="5" xfId="0" applyFont="1" applyFill="1" applyBorder="1" applyProtection="1">
      <protection locked="0"/>
    </xf>
    <xf numFmtId="164" fontId="3" fillId="2" borderId="5" xfId="1" applyNumberFormat="1" applyFont="1" applyFill="1" applyBorder="1" applyAlignment="1" applyProtection="1">
      <alignment horizontal="left"/>
      <protection locked="0"/>
    </xf>
    <xf numFmtId="1" fontId="3" fillId="2" borderId="5" xfId="0" applyNumberFormat="1" applyFont="1" applyFill="1" applyBorder="1" applyAlignment="1" applyProtection="1">
      <alignment horizontal="left"/>
      <protection locked="0"/>
    </xf>
    <xf numFmtId="1" fontId="5" fillId="2" borderId="5" xfId="0" applyNumberFormat="1" applyFont="1" applyFill="1" applyBorder="1" applyProtection="1">
      <protection locked="0"/>
    </xf>
    <xf numFmtId="1" fontId="7" fillId="2" borderId="2" xfId="0" applyNumberFormat="1" applyFont="1" applyFill="1" applyBorder="1" applyProtection="1">
      <protection locked="0"/>
    </xf>
    <xf numFmtId="1" fontId="7" fillId="2" borderId="5" xfId="0" applyNumberFormat="1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3" borderId="6" xfId="0" applyFont="1" applyFill="1" applyBorder="1" applyProtection="1">
      <protection locked="0"/>
    </xf>
    <xf numFmtId="0" fontId="3" fillId="3" borderId="22" xfId="0" applyFont="1" applyFill="1" applyBorder="1" applyProtection="1">
      <protection locked="0"/>
    </xf>
    <xf numFmtId="0" fontId="3" fillId="3" borderId="23" xfId="0" applyFont="1" applyFill="1" applyBorder="1" applyProtection="1">
      <protection locked="0"/>
    </xf>
    <xf numFmtId="164" fontId="3" fillId="3" borderId="0" xfId="1" applyNumberFormat="1" applyFont="1" applyFill="1" applyProtection="1">
      <protection locked="0"/>
    </xf>
    <xf numFmtId="0" fontId="3" fillId="3" borderId="0" xfId="0" applyFont="1" applyFill="1" applyProtection="1">
      <protection locked="0"/>
    </xf>
    <xf numFmtId="164" fontId="3" fillId="8" borderId="0" xfId="1" applyNumberFormat="1" applyFont="1" applyFill="1" applyProtection="1">
      <protection locked="0"/>
    </xf>
    <xf numFmtId="0" fontId="3" fillId="3" borderId="11" xfId="0" applyFont="1" applyFill="1" applyBorder="1" applyProtection="1">
      <protection locked="0"/>
    </xf>
    <xf numFmtId="0" fontId="3" fillId="3" borderId="32" xfId="0" applyFont="1" applyFill="1" applyBorder="1" applyProtection="1">
      <protection locked="0"/>
    </xf>
    <xf numFmtId="0" fontId="3" fillId="3" borderId="25" xfId="0" applyFont="1" applyFill="1" applyBorder="1" applyProtection="1">
      <protection locked="0"/>
    </xf>
    <xf numFmtId="0" fontId="3" fillId="3" borderId="3" xfId="0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164" fontId="3" fillId="3" borderId="3" xfId="1" applyNumberFormat="1" applyFont="1" applyFill="1" applyBorder="1" applyProtection="1">
      <protection locked="0"/>
    </xf>
    <xf numFmtId="0" fontId="3" fillId="3" borderId="5" xfId="0" applyFont="1" applyFill="1" applyBorder="1" applyProtection="1">
      <protection locked="0"/>
    </xf>
    <xf numFmtId="164" fontId="5" fillId="0" borderId="1" xfId="1" applyNumberFormat="1" applyFont="1" applyBorder="1" applyProtection="1">
      <protection locked="0"/>
    </xf>
    <xf numFmtId="164" fontId="3" fillId="3" borderId="5" xfId="1" applyNumberFormat="1" applyFont="1" applyFill="1" applyBorder="1" applyProtection="1">
      <protection locked="0"/>
    </xf>
    <xf numFmtId="1" fontId="3" fillId="3" borderId="5" xfId="0" applyNumberFormat="1" applyFont="1" applyFill="1" applyBorder="1" applyProtection="1">
      <protection locked="0"/>
    </xf>
    <xf numFmtId="0" fontId="3" fillId="3" borderId="2" xfId="0" applyFont="1" applyFill="1" applyBorder="1" applyProtection="1">
      <protection locked="0"/>
    </xf>
    <xf numFmtId="0" fontId="11" fillId="0" borderId="0" xfId="0" applyFont="1" applyProtection="1">
      <protection locked="0"/>
    </xf>
    <xf numFmtId="0" fontId="9" fillId="7" borderId="7" xfId="0" applyFont="1" applyFill="1" applyBorder="1" applyProtection="1">
      <protection locked="0"/>
    </xf>
    <xf numFmtId="0" fontId="22" fillId="0" borderId="0" xfId="0" applyFont="1" applyProtection="1">
      <protection locked="0"/>
    </xf>
    <xf numFmtId="0" fontId="9" fillId="0" borderId="22" xfId="0" applyFont="1" applyBorder="1" applyProtection="1">
      <protection locked="0"/>
    </xf>
    <xf numFmtId="0" fontId="14" fillId="0" borderId="35" xfId="0" applyFont="1" applyBorder="1" applyProtection="1">
      <protection locked="0"/>
    </xf>
    <xf numFmtId="0" fontId="14" fillId="0" borderId="43" xfId="0" applyFont="1" applyBorder="1" applyProtection="1">
      <protection locked="0"/>
    </xf>
    <xf numFmtId="0" fontId="14" fillId="0" borderId="24" xfId="0" applyFont="1" applyBorder="1" applyProtection="1">
      <protection locked="0"/>
    </xf>
    <xf numFmtId="0" fontId="8" fillId="0" borderId="18" xfId="0" applyFont="1" applyBorder="1" applyProtection="1">
      <protection locked="0"/>
    </xf>
    <xf numFmtId="164" fontId="0" fillId="0" borderId="20" xfId="0" applyNumberFormat="1" applyBorder="1" applyProtection="1">
      <protection locked="0"/>
    </xf>
    <xf numFmtId="164" fontId="3" fillId="0" borderId="33" xfId="1" applyNumberFormat="1" applyFont="1" applyBorder="1" applyProtection="1">
      <protection locked="0"/>
    </xf>
    <xf numFmtId="164" fontId="3" fillId="0" borderId="18" xfId="1" applyNumberFormat="1" applyFont="1" applyBorder="1" applyProtection="1">
      <protection locked="0"/>
    </xf>
    <xf numFmtId="166" fontId="3" fillId="9" borderId="18" xfId="0" applyNumberFormat="1" applyFont="1" applyFill="1" applyBorder="1" applyProtection="1">
      <protection locked="0"/>
    </xf>
    <xf numFmtId="164" fontId="0" fillId="0" borderId="40" xfId="0" applyNumberFormat="1" applyBorder="1" applyProtection="1">
      <protection locked="0"/>
    </xf>
    <xf numFmtId="164" fontId="0" fillId="0" borderId="10" xfId="0" applyNumberFormat="1" applyBorder="1" applyProtection="1">
      <protection locked="0"/>
    </xf>
    <xf numFmtId="164" fontId="3" fillId="0" borderId="41" xfId="0" applyNumberFormat="1" applyFont="1" applyBorder="1" applyProtection="1">
      <protection locked="0"/>
    </xf>
    <xf numFmtId="164" fontId="3" fillId="0" borderId="8" xfId="0" applyNumberFormat="1" applyFont="1" applyBorder="1" applyProtection="1">
      <protection locked="0"/>
    </xf>
    <xf numFmtId="165" fontId="0" fillId="0" borderId="16" xfId="3" applyNumberFormat="1" applyFont="1" applyBorder="1" applyProtection="1">
      <protection locked="0"/>
    </xf>
    <xf numFmtId="165" fontId="3" fillId="0" borderId="49" xfId="3" applyNumberFormat="1" applyFont="1" applyBorder="1" applyProtection="1">
      <protection locked="0"/>
    </xf>
    <xf numFmtId="0" fontId="17" fillId="0" borderId="0" xfId="0" applyFont="1" applyProtection="1">
      <protection locked="0"/>
    </xf>
    <xf numFmtId="164" fontId="0" fillId="0" borderId="15" xfId="0" applyNumberFormat="1" applyBorder="1" applyProtection="1">
      <protection locked="0"/>
    </xf>
    <xf numFmtId="0" fontId="3" fillId="0" borderId="47" xfId="0" applyFont="1" applyBorder="1" applyProtection="1">
      <protection locked="0"/>
    </xf>
    <xf numFmtId="0" fontId="3" fillId="0" borderId="13" xfId="0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3" fillId="0" borderId="40" xfId="0" applyFont="1" applyBorder="1" applyProtection="1">
      <protection locked="0"/>
    </xf>
    <xf numFmtId="164" fontId="3" fillId="0" borderId="39" xfId="0" applyNumberFormat="1" applyFont="1" applyBorder="1" applyProtection="1">
      <protection locked="0"/>
    </xf>
    <xf numFmtId="0" fontId="3" fillId="0" borderId="0" xfId="2" applyFont="1" applyProtection="1">
      <protection locked="0"/>
    </xf>
    <xf numFmtId="0" fontId="19" fillId="0" borderId="0" xfId="2" applyFont="1" applyProtection="1">
      <protection locked="0"/>
    </xf>
    <xf numFmtId="165" fontId="21" fillId="0" borderId="0" xfId="3" applyNumberFormat="1" applyFont="1" applyProtection="1">
      <protection locked="0"/>
    </xf>
    <xf numFmtId="165" fontId="3" fillId="0" borderId="39" xfId="3" applyNumberFormat="1" applyFont="1" applyBorder="1" applyProtection="1">
      <protection locked="0"/>
    </xf>
    <xf numFmtId="165" fontId="3" fillId="0" borderId="37" xfId="3" applyNumberFormat="1" applyFont="1" applyBorder="1" applyProtection="1">
      <protection locked="0"/>
    </xf>
    <xf numFmtId="165" fontId="3" fillId="0" borderId="40" xfId="3" applyNumberFormat="1" applyFont="1" applyBorder="1" applyProtection="1">
      <protection locked="0"/>
    </xf>
    <xf numFmtId="0" fontId="18" fillId="0" borderId="0" xfId="0" applyFont="1" applyAlignment="1" applyProtection="1">
      <alignment wrapText="1"/>
      <protection locked="0"/>
    </xf>
    <xf numFmtId="164" fontId="3" fillId="0" borderId="0" xfId="1" applyNumberFormat="1" applyFont="1" applyBorder="1" applyProtection="1">
      <protection locked="0"/>
    </xf>
    <xf numFmtId="0" fontId="3" fillId="0" borderId="18" xfId="0" applyFont="1" applyBorder="1" applyProtection="1">
      <protection locked="0"/>
    </xf>
    <xf numFmtId="164" fontId="3" fillId="0" borderId="49" xfId="1" applyNumberFormat="1" applyFont="1" applyBorder="1" applyProtection="1">
      <protection locked="0"/>
    </xf>
    <xf numFmtId="0" fontId="0" fillId="0" borderId="0" xfId="0" applyAlignment="1">
      <alignment horizontal="left"/>
    </xf>
    <xf numFmtId="0" fontId="3" fillId="13" borderId="6" xfId="0" applyFont="1" applyFill="1" applyBorder="1" applyProtection="1">
      <protection locked="0"/>
    </xf>
    <xf numFmtId="0" fontId="1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9" fillId="0" borderId="0" xfId="0" applyFont="1" applyAlignment="1">
      <alignment horizontal="left" wrapText="1"/>
    </xf>
    <xf numFmtId="0" fontId="24" fillId="0" borderId="0" xfId="4" applyAlignment="1">
      <alignment horizontal="left" wrapText="1"/>
    </xf>
    <xf numFmtId="0" fontId="0" fillId="12" borderId="0" xfId="0" applyFill="1" applyAlignment="1">
      <alignment horizontal="left" wrapText="1"/>
    </xf>
    <xf numFmtId="0" fontId="0" fillId="9" borderId="0" xfId="0" applyFill="1" applyAlignment="1">
      <alignment horizontal="left" wrapText="1"/>
    </xf>
    <xf numFmtId="0" fontId="0" fillId="14" borderId="0" xfId="0" applyFill="1" applyAlignment="1">
      <alignment horizontal="left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  <xf numFmtId="14" fontId="0" fillId="0" borderId="0" xfId="0" applyNumberFormat="1" applyAlignment="1">
      <alignment horizontal="left"/>
    </xf>
    <xf numFmtId="0" fontId="14" fillId="2" borderId="1" xfId="0" applyFont="1" applyFill="1" applyBorder="1" applyProtection="1">
      <protection locked="0"/>
    </xf>
    <xf numFmtId="0" fontId="3" fillId="0" borderId="50" xfId="0" applyFont="1" applyBorder="1" applyProtection="1">
      <protection locked="0"/>
    </xf>
    <xf numFmtId="164" fontId="14" fillId="2" borderId="1" xfId="1" applyNumberFormat="1" applyFont="1" applyFill="1" applyBorder="1" applyProtection="1">
      <protection locked="0"/>
    </xf>
    <xf numFmtId="164" fontId="5" fillId="0" borderId="5" xfId="1" applyNumberFormat="1" applyFont="1" applyBorder="1" applyProtection="1">
      <protection locked="0"/>
    </xf>
    <xf numFmtId="0" fontId="14" fillId="0" borderId="7" xfId="0" applyFont="1" applyBorder="1" applyAlignment="1">
      <alignment wrapText="1"/>
    </xf>
    <xf numFmtId="164" fontId="7" fillId="0" borderId="4" xfId="1" applyNumberFormat="1" applyFont="1" applyBorder="1" applyProtection="1">
      <protection locked="0"/>
    </xf>
    <xf numFmtId="164" fontId="7" fillId="0" borderId="3" xfId="1" applyNumberFormat="1" applyFont="1" applyBorder="1" applyProtection="1">
      <protection locked="0"/>
    </xf>
    <xf numFmtId="0" fontId="3" fillId="14" borderId="5" xfId="0" applyFont="1" applyFill="1" applyBorder="1" applyProtection="1">
      <protection locked="0"/>
    </xf>
    <xf numFmtId="164" fontId="5" fillId="14" borderId="3" xfId="1" applyNumberFormat="1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0" fontId="3" fillId="2" borderId="22" xfId="0" applyFont="1" applyFill="1" applyBorder="1" applyProtection="1">
      <protection locked="0"/>
    </xf>
    <xf numFmtId="1" fontId="5" fillId="2" borderId="22" xfId="0" applyNumberFormat="1" applyFont="1" applyFill="1" applyBorder="1" applyProtection="1">
      <protection locked="0"/>
    </xf>
    <xf numFmtId="1" fontId="7" fillId="2" borderId="23" xfId="0" applyNumberFormat="1" applyFont="1" applyFill="1" applyBorder="1" applyProtection="1">
      <protection locked="0"/>
    </xf>
    <xf numFmtId="1" fontId="7" fillId="2" borderId="22" xfId="0" applyNumberFormat="1" applyFont="1" applyFill="1" applyBorder="1" applyProtection="1">
      <protection locked="0"/>
    </xf>
    <xf numFmtId="0" fontId="3" fillId="2" borderId="23" xfId="0" applyFont="1" applyFill="1" applyBorder="1" applyProtection="1">
      <protection locked="0"/>
    </xf>
    <xf numFmtId="0" fontId="0" fillId="0" borderId="51" xfId="0" applyBorder="1" applyAlignment="1" applyProtection="1">
      <alignment horizontal="left"/>
      <protection locked="0"/>
    </xf>
    <xf numFmtId="0" fontId="15" fillId="0" borderId="1" xfId="0" applyFont="1" applyBorder="1" applyProtection="1">
      <protection locked="0"/>
    </xf>
    <xf numFmtId="164" fontId="5" fillId="14" borderId="5" xfId="1" applyNumberFormat="1" applyFont="1" applyFill="1" applyBorder="1" applyProtection="1">
      <protection locked="0"/>
    </xf>
    <xf numFmtId="164" fontId="0" fillId="0" borderId="0" xfId="1" applyNumberFormat="1" applyFont="1" applyFill="1" applyBorder="1" applyProtection="1"/>
    <xf numFmtId="164" fontId="3" fillId="0" borderId="8" xfId="1" applyNumberFormat="1" applyFont="1" applyBorder="1" applyProtection="1">
      <protection locked="0"/>
    </xf>
    <xf numFmtId="0" fontId="3" fillId="0" borderId="20" xfId="0" applyFont="1" applyBorder="1" applyProtection="1">
      <protection locked="0"/>
    </xf>
    <xf numFmtId="0" fontId="3" fillId="0" borderId="21" xfId="0" applyFont="1" applyBorder="1" applyProtection="1">
      <protection locked="0"/>
    </xf>
    <xf numFmtId="0" fontId="3" fillId="0" borderId="54" xfId="0" applyFont="1" applyBorder="1" applyProtection="1">
      <protection locked="0"/>
    </xf>
    <xf numFmtId="164" fontId="3" fillId="0" borderId="27" xfId="1" applyNumberFormat="1" applyFont="1" applyBorder="1" applyProtection="1">
      <protection locked="0"/>
    </xf>
    <xf numFmtId="164" fontId="3" fillId="0" borderId="22" xfId="1" applyNumberFormat="1" applyFont="1" applyBorder="1" applyProtection="1">
      <protection locked="0"/>
    </xf>
    <xf numFmtId="164" fontId="3" fillId="0" borderId="42" xfId="1" applyNumberFormat="1" applyFont="1" applyBorder="1" applyProtection="1">
      <protection locked="0"/>
    </xf>
    <xf numFmtId="164" fontId="3" fillId="2" borderId="7" xfId="1" applyNumberFormat="1" applyFont="1" applyFill="1" applyBorder="1" applyProtection="1">
      <protection locked="0"/>
    </xf>
    <xf numFmtId="164" fontId="3" fillId="0" borderId="55" xfId="1" applyNumberFormat="1" applyFont="1" applyBorder="1" applyProtection="1">
      <protection locked="0"/>
    </xf>
    <xf numFmtId="164" fontId="3" fillId="8" borderId="42" xfId="1" applyNumberFormat="1" applyFont="1" applyFill="1" applyBorder="1" applyProtection="1">
      <protection locked="0"/>
    </xf>
    <xf numFmtId="164" fontId="3" fillId="8" borderId="27" xfId="1" applyNumberFormat="1" applyFont="1" applyFill="1" applyBorder="1" applyProtection="1">
      <protection locked="0"/>
    </xf>
    <xf numFmtId="164" fontId="14" fillId="2" borderId="7" xfId="1" applyNumberFormat="1" applyFont="1" applyFill="1" applyBorder="1" applyProtection="1">
      <protection locked="0"/>
    </xf>
    <xf numFmtId="164" fontId="3" fillId="8" borderId="55" xfId="1" applyNumberFormat="1" applyFont="1" applyFill="1" applyBorder="1" applyProtection="1">
      <protection locked="0"/>
    </xf>
    <xf numFmtId="164" fontId="3" fillId="0" borderId="28" xfId="1" applyNumberFormat="1" applyFont="1" applyBorder="1" applyProtection="1">
      <protection locked="0"/>
    </xf>
    <xf numFmtId="164" fontId="3" fillId="2" borderId="8" xfId="1" applyNumberFormat="1" applyFont="1" applyFill="1" applyBorder="1" applyProtection="1">
      <protection locked="0"/>
    </xf>
    <xf numFmtId="164" fontId="3" fillId="0" borderId="56" xfId="1" applyNumberFormat="1" applyFont="1" applyBorder="1" applyProtection="1">
      <protection locked="0"/>
    </xf>
    <xf numFmtId="0" fontId="3" fillId="8" borderId="11" xfId="0" applyFont="1" applyFill="1" applyBorder="1" applyProtection="1">
      <protection locked="0"/>
    </xf>
    <xf numFmtId="0" fontId="3" fillId="8" borderId="25" xfId="0" applyFont="1" applyFill="1" applyBorder="1" applyProtection="1">
      <protection locked="0"/>
    </xf>
    <xf numFmtId="165" fontId="3" fillId="0" borderId="0" xfId="3" applyNumberFormat="1" applyFont="1" applyBorder="1" applyProtection="1">
      <protection locked="0"/>
    </xf>
    <xf numFmtId="0" fontId="3" fillId="8" borderId="33" xfId="0" applyFont="1" applyFill="1" applyBorder="1" applyProtection="1">
      <protection locked="0"/>
    </xf>
    <xf numFmtId="0" fontId="3" fillId="8" borderId="57" xfId="0" applyFont="1" applyFill="1" applyBorder="1" applyProtection="1">
      <protection locked="0"/>
    </xf>
    <xf numFmtId="0" fontId="3" fillId="8" borderId="39" xfId="0" applyFont="1" applyFill="1" applyBorder="1" applyProtection="1">
      <protection locked="0"/>
    </xf>
    <xf numFmtId="0" fontId="15" fillId="0" borderId="58" xfId="0" applyFont="1" applyBorder="1" applyProtection="1">
      <protection locked="0"/>
    </xf>
    <xf numFmtId="0" fontId="15" fillId="0" borderId="50" xfId="0" applyFont="1" applyBorder="1" applyProtection="1">
      <protection locked="0"/>
    </xf>
    <xf numFmtId="164" fontId="3" fillId="0" borderId="36" xfId="1" applyNumberFormat="1" applyFont="1" applyBorder="1" applyProtection="1">
      <protection locked="0"/>
    </xf>
    <xf numFmtId="164" fontId="3" fillId="0" borderId="39" xfId="1" applyNumberFormat="1" applyFont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8" borderId="0" xfId="0" applyFill="1" applyAlignment="1" applyProtection="1">
      <alignment horizontal="left"/>
      <protection locked="0"/>
    </xf>
    <xf numFmtId="0" fontId="23" fillId="0" borderId="0" xfId="0" applyFont="1" applyProtection="1">
      <protection locked="0"/>
    </xf>
    <xf numFmtId="164" fontId="0" fillId="8" borderId="0" xfId="1" applyNumberFormat="1" applyFont="1" applyFill="1" applyProtection="1">
      <protection locked="0"/>
    </xf>
    <xf numFmtId="0" fontId="25" fillId="0" borderId="0" xfId="0" applyFont="1"/>
    <xf numFmtId="0" fontId="0" fillId="8" borderId="55" xfId="0" applyFill="1" applyBorder="1" applyProtection="1">
      <protection locked="0"/>
    </xf>
    <xf numFmtId="0" fontId="0" fillId="0" borderId="12" xfId="0" applyBorder="1"/>
    <xf numFmtId="164" fontId="5" fillId="0" borderId="3" xfId="1" applyNumberFormat="1" applyFont="1" applyBorder="1" applyProtection="1"/>
    <xf numFmtId="166" fontId="3" fillId="0" borderId="18" xfId="0" applyNumberFormat="1" applyFont="1" applyBorder="1"/>
    <xf numFmtId="164" fontId="3" fillId="0" borderId="33" xfId="1" applyNumberFormat="1" applyFont="1" applyBorder="1" applyProtection="1"/>
    <xf numFmtId="164" fontId="3" fillId="0" borderId="13" xfId="1" applyNumberFormat="1" applyFont="1" applyBorder="1" applyProtection="1">
      <protection locked="0"/>
    </xf>
    <xf numFmtId="164" fontId="3" fillId="0" borderId="37" xfId="1" applyNumberFormat="1" applyFont="1" applyBorder="1" applyProtection="1">
      <protection locked="0"/>
    </xf>
    <xf numFmtId="0" fontId="26" fillId="0" borderId="0" xfId="0" applyFont="1" applyProtection="1">
      <protection locked="0"/>
    </xf>
    <xf numFmtId="0" fontId="0" fillId="0" borderId="0" xfId="0" quotePrefix="1" applyAlignment="1">
      <alignment horizontal="left" wrapText="1"/>
    </xf>
    <xf numFmtId="0" fontId="0" fillId="0" borderId="39" xfId="0" applyBorder="1" applyAlignment="1" applyProtection="1">
      <alignment horizontal="left"/>
      <protection locked="0"/>
    </xf>
    <xf numFmtId="0" fontId="9" fillId="10" borderId="51" xfId="0" applyFont="1" applyFill="1" applyBorder="1" applyAlignment="1" applyProtection="1">
      <alignment horizontal="left"/>
      <protection locked="0"/>
    </xf>
    <xf numFmtId="164" fontId="0" fillId="10" borderId="15" xfId="0" applyNumberFormat="1" applyFill="1" applyBorder="1" applyProtection="1">
      <protection locked="0"/>
    </xf>
    <xf numFmtId="164" fontId="3" fillId="10" borderId="47" xfId="0" applyNumberFormat="1" applyFont="1" applyFill="1" applyBorder="1" applyProtection="1">
      <protection locked="0"/>
    </xf>
    <xf numFmtId="164" fontId="3" fillId="10" borderId="13" xfId="0" applyNumberFormat="1" applyFont="1" applyFill="1" applyBorder="1" applyProtection="1">
      <protection locked="0"/>
    </xf>
    <xf numFmtId="164" fontId="0" fillId="10" borderId="46" xfId="0" applyNumberFormat="1" applyFill="1" applyBorder="1" applyProtection="1">
      <protection locked="0"/>
    </xf>
    <xf numFmtId="164" fontId="3" fillId="10" borderId="48" xfId="0" applyNumberFormat="1" applyFont="1" applyFill="1" applyBorder="1" applyProtection="1">
      <protection locked="0"/>
    </xf>
    <xf numFmtId="164" fontId="3" fillId="10" borderId="45" xfId="0" applyNumberFormat="1" applyFont="1" applyFill="1" applyBorder="1" applyProtection="1">
      <protection locked="0"/>
    </xf>
    <xf numFmtId="164" fontId="3" fillId="10" borderId="46" xfId="0" applyNumberFormat="1" applyFont="1" applyFill="1" applyBorder="1" applyProtection="1">
      <protection locked="0"/>
    </xf>
    <xf numFmtId="0" fontId="12" fillId="6" borderId="0" xfId="0" applyFont="1" applyFill="1" applyAlignment="1">
      <alignment horizontal="left" wrapText="1"/>
    </xf>
    <xf numFmtId="0" fontId="9" fillId="7" borderId="9" xfId="0" applyFont="1" applyFill="1" applyBorder="1" applyAlignment="1" applyProtection="1">
      <alignment horizontal="center"/>
      <protection locked="0"/>
    </xf>
    <xf numFmtId="0" fontId="9" fillId="7" borderId="5" xfId="0" applyFont="1" applyFill="1" applyBorder="1" applyAlignment="1" applyProtection="1">
      <alignment horizontal="center"/>
      <protection locked="0"/>
    </xf>
    <xf numFmtId="0" fontId="9" fillId="7" borderId="2" xfId="0" applyFont="1" applyFill="1" applyBorder="1" applyAlignment="1" applyProtection="1">
      <alignment horizontal="center"/>
      <protection locked="0"/>
    </xf>
    <xf numFmtId="0" fontId="0" fillId="0" borderId="44" xfId="0" applyBorder="1" applyAlignment="1" applyProtection="1">
      <alignment horizontal="left"/>
      <protection locked="0"/>
    </xf>
    <xf numFmtId="0" fontId="0" fillId="0" borderId="51" xfId="0" applyBorder="1" applyAlignment="1" applyProtection="1">
      <alignment horizontal="left"/>
      <protection locked="0"/>
    </xf>
    <xf numFmtId="0" fontId="26" fillId="0" borderId="0" xfId="0" applyFont="1" applyAlignment="1" applyProtection="1">
      <alignment horizontal="left" wrapText="1"/>
      <protection locked="0"/>
    </xf>
    <xf numFmtId="0" fontId="0" fillId="0" borderId="52" xfId="0" applyBorder="1" applyAlignment="1" applyProtection="1">
      <alignment horizontal="center"/>
      <protection locked="0"/>
    </xf>
    <xf numFmtId="0" fontId="0" fillId="0" borderId="53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left"/>
      <protection locked="0"/>
    </xf>
    <xf numFmtId="0" fontId="9" fillId="0" borderId="0" xfId="0" quotePrefix="1" applyFont="1" applyAlignment="1">
      <alignment horizontal="center"/>
    </xf>
    <xf numFmtId="0" fontId="0" fillId="0" borderId="59" xfId="0" applyBorder="1" applyProtection="1">
      <protection locked="0"/>
    </xf>
    <xf numFmtId="0" fontId="0" fillId="0" borderId="53" xfId="0" applyBorder="1" applyProtection="1">
      <protection locked="0"/>
    </xf>
    <xf numFmtId="0" fontId="0" fillId="0" borderId="60" xfId="0" applyBorder="1" applyProtection="1">
      <protection locked="0"/>
    </xf>
    <xf numFmtId="0" fontId="14" fillId="0" borderId="1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0" fillId="0" borderId="26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29" xfId="0" applyBorder="1"/>
    <xf numFmtId="0" fontId="0" fillId="0" borderId="0" xfId="0"/>
    <xf numFmtId="0" fontId="0" fillId="0" borderId="32" xfId="0" applyBorder="1"/>
    <xf numFmtId="0" fontId="0" fillId="0" borderId="19" xfId="0" applyBorder="1" applyProtection="1">
      <protection locked="0"/>
    </xf>
    <xf numFmtId="0" fontId="0" fillId="0" borderId="51" xfId="0" applyBorder="1" applyProtection="1">
      <protection locked="0"/>
    </xf>
    <xf numFmtId="0" fontId="0" fillId="0" borderId="62" xfId="0" applyBorder="1" applyProtection="1">
      <protection locked="0"/>
    </xf>
    <xf numFmtId="164" fontId="4" fillId="0" borderId="18" xfId="1" applyNumberFormat="1" applyFont="1" applyFill="1" applyBorder="1" applyAlignment="1" applyProtection="1">
      <alignment horizontal="left"/>
      <protection locked="0"/>
    </xf>
    <xf numFmtId="0" fontId="9" fillId="10" borderId="44" xfId="0" applyFont="1" applyFill="1" applyBorder="1" applyAlignment="1" applyProtection="1">
      <alignment horizontal="left"/>
      <protection locked="0"/>
    </xf>
    <xf numFmtId="0" fontId="9" fillId="10" borderId="51" xfId="0" applyFont="1" applyFill="1" applyBorder="1" applyAlignment="1" applyProtection="1">
      <alignment horizontal="left"/>
      <protection locked="0"/>
    </xf>
    <xf numFmtId="0" fontId="0" fillId="0" borderId="63" xfId="0" applyBorder="1" applyAlignment="1" applyProtection="1">
      <alignment horizontal="left"/>
      <protection locked="0"/>
    </xf>
    <xf numFmtId="0" fontId="0" fillId="0" borderId="61" xfId="0" applyBorder="1" applyAlignment="1" applyProtection="1">
      <alignment horizontal="left"/>
      <protection locked="0"/>
    </xf>
    <xf numFmtId="0" fontId="20" fillId="0" borderId="18" xfId="2" applyFont="1" applyBorder="1" applyAlignment="1" applyProtection="1">
      <alignment horizontal="left"/>
      <protection locked="0"/>
    </xf>
    <xf numFmtId="0" fontId="18" fillId="0" borderId="0" xfId="0" applyFont="1" applyAlignment="1" applyProtection="1">
      <alignment wrapText="1"/>
      <protection locked="0"/>
    </xf>
    <xf numFmtId="0" fontId="9" fillId="0" borderId="6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9" fillId="0" borderId="23" xfId="0" applyFont="1" applyBorder="1" applyAlignment="1">
      <alignment horizontal="left"/>
    </xf>
  </cellXfs>
  <cellStyles count="5">
    <cellStyle name="Comma" xfId="1" builtinId="3"/>
    <cellStyle name="Hyperlink" xfId="4" builtinId="8"/>
    <cellStyle name="Normal" xfId="0" builtinId="0"/>
    <cellStyle name="Normal 2" xfId="2" xr:uid="{D7CFB58C-FAF7-485E-808B-68D174A9A811}"/>
    <cellStyle name="Percent" xfId="3" builtinId="5"/>
  </cellStyles>
  <dxfs count="9"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/>
      </font>
      <fill>
        <patternFill>
          <bgColor rgb="FFFFFF00"/>
        </patternFill>
      </fill>
    </dxf>
    <dxf>
      <font>
        <color theme="0"/>
      </font>
      <border>
        <left/>
        <right/>
        <top style="thin">
          <color auto="1"/>
        </top>
        <bottom/>
        <vertical/>
        <horizontal/>
      </border>
    </dxf>
    <dxf>
      <font>
        <color theme="0"/>
      </font>
      <border>
        <left/>
        <right/>
        <top style="thin">
          <color auto="1"/>
        </top>
        <bottom style="thin">
          <color auto="1"/>
        </bottom>
      </border>
    </dxf>
    <dxf>
      <font>
        <color theme="0"/>
      </font>
    </dxf>
    <dxf>
      <font>
        <strike val="0"/>
        <color theme="0"/>
      </font>
      <fill>
        <patternFill patternType="solid"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gradientFill degree="90">
          <stop position="0">
            <color theme="0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oe\ok\radg\Prosjektst&#248;tte\BOA\Budsjettmaler\2022\Gjeldende%20versjon\NFR_v6.0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oi\ok\radg\Prosjektst&#248;tte\EVU\Budsjettmal\2024\EVUBEV%202025_forel.xlsx" TargetMode="External"/><Relationship Id="rId1" Type="http://schemas.openxmlformats.org/officeDocument/2006/relationships/externalLinkPath" Target="file:///T:\oi\ok\radg\Prosjektst&#248;tte\EVU\Budsjettmal\2024\EVUBEV%202025_for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iledning"/>
      <sheetName val="1. Prosjektinfo"/>
      <sheetName val="2. Budsjettering - Direkte lønn"/>
      <sheetName val="3. Budsjettering - Timer"/>
      <sheetName val="4. Budsjettering -Drift"/>
      <sheetName val="5. Oppsummering Budsjett"/>
      <sheetName val="6. NFR-søknad"/>
      <sheetName val="7. Samspill BOA-BFV"/>
      <sheetName val="Oppslag"/>
    </sheetNames>
    <sheetDataSet>
      <sheetData sheetId="0" refreshError="1"/>
      <sheetData sheetId="1"/>
      <sheetData sheetId="2"/>
      <sheetData sheetId="3"/>
      <sheetData sheetId="4"/>
      <sheetData sheetId="5">
        <row r="15">
          <cell r="A15" t="str">
            <v>Direkte personalkostnader - rammelønnede</v>
          </cell>
        </row>
      </sheetData>
      <sheetData sheetId="6" refreshError="1"/>
      <sheetData sheetId="7" refreshError="1"/>
      <sheetData sheetId="8">
        <row r="3">
          <cell r="B3" t="str">
            <v>Stipendiat</v>
          </cell>
          <cell r="AX3" t="str">
            <v>År</v>
          </cell>
          <cell r="AY3" t="str">
            <v>Reisekostnader</v>
          </cell>
          <cell r="BA3" t="str">
            <v>Ja</v>
          </cell>
        </row>
        <row r="4">
          <cell r="B4" t="str">
            <v>Postdoktor</v>
          </cell>
          <cell r="AX4" t="str">
            <v>Måneder</v>
          </cell>
          <cell r="AY4" t="str">
            <v>Innkjøp av FoU-tjen.</v>
          </cell>
          <cell r="BA4" t="str">
            <v>Nei</v>
          </cell>
        </row>
        <row r="5">
          <cell r="B5" t="str">
            <v>Forsker</v>
          </cell>
          <cell r="AY5" t="str">
            <v>Andre leiested</v>
          </cell>
        </row>
        <row r="6">
          <cell r="B6" t="str">
            <v>Professor</v>
          </cell>
          <cell r="AY6" t="str">
            <v>Investeringer</v>
          </cell>
        </row>
        <row r="7">
          <cell r="B7" t="str">
            <v>Professor II</v>
          </cell>
          <cell r="AY7" t="str">
            <v>Eget leiested</v>
          </cell>
        </row>
        <row r="8">
          <cell r="B8" t="str">
            <v>Vitenskapelig assistent</v>
          </cell>
          <cell r="AY8" t="str">
            <v>Andre driftskostnader</v>
          </cell>
          <cell r="BA8" t="str">
            <v>NFR</v>
          </cell>
        </row>
        <row r="9">
          <cell r="B9" t="str">
            <v>Førsteamanuensis</v>
          </cell>
          <cell r="AY9" t="str">
            <v>Indir. Kostn. - studenter</v>
          </cell>
          <cell r="BA9" t="str">
            <v>RSO</v>
          </cell>
        </row>
        <row r="10">
          <cell r="B10" t="str">
            <v>Avdelingsingeniør</v>
          </cell>
          <cell r="BA10" t="str">
            <v>Nei</v>
          </cell>
        </row>
        <row r="11">
          <cell r="B11" t="str">
            <v>Førsteamanuensis II</v>
          </cell>
        </row>
        <row r="12">
          <cell r="B12" t="str">
            <v>Prosjektleder</v>
          </cell>
        </row>
        <row r="13">
          <cell r="B13" t="str">
            <v>Ingeniør</v>
          </cell>
        </row>
        <row r="14">
          <cell r="B14" t="str">
            <v>Hjelpearbeider</v>
          </cell>
          <cell r="S14" t="str">
            <v>Tekn./Adm. 7</v>
          </cell>
        </row>
        <row r="15">
          <cell r="B15" t="str">
            <v>Unge arbeidstakere</v>
          </cell>
          <cell r="S15" t="str">
            <v>Tekn./Adm. 6</v>
          </cell>
        </row>
        <row r="16">
          <cell r="B16" t="str">
            <v>Laboratorieassistent</v>
          </cell>
          <cell r="S16" t="str">
            <v>Tekn./Adm. 5</v>
          </cell>
        </row>
        <row r="17">
          <cell r="B17" t="str">
            <v>Lærling</v>
          </cell>
          <cell r="S17" t="str">
            <v>Tekn./Adm. 4</v>
          </cell>
        </row>
        <row r="18">
          <cell r="B18" t="str">
            <v>Lærling (reform  94)</v>
          </cell>
          <cell r="S18" t="str">
            <v>Tekn./Adm. 3</v>
          </cell>
        </row>
        <row r="19">
          <cell r="B19" t="str">
            <v>Sekretær</v>
          </cell>
          <cell r="S19" t="str">
            <v>Tekn./Adm. 2</v>
          </cell>
        </row>
        <row r="20">
          <cell r="B20" t="str">
            <v>Renholder</v>
          </cell>
          <cell r="S20" t="str">
            <v>Tekn./Adm. 1</v>
          </cell>
        </row>
        <row r="21">
          <cell r="B21" t="str">
            <v>Fullmektig</v>
          </cell>
          <cell r="S21" t="str">
            <v>Forsker 7</v>
          </cell>
        </row>
        <row r="22">
          <cell r="B22" t="str">
            <v>Førstefullmektig</v>
          </cell>
          <cell r="S22" t="str">
            <v>Forsker 6</v>
          </cell>
        </row>
        <row r="23">
          <cell r="B23" t="str">
            <v>Driftsoperatør</v>
          </cell>
          <cell r="S23" t="str">
            <v>Forsker 5</v>
          </cell>
        </row>
        <row r="24">
          <cell r="B24" t="str">
            <v>Driftstekniker</v>
          </cell>
          <cell r="S24" t="str">
            <v>Forsker 4</v>
          </cell>
        </row>
        <row r="25">
          <cell r="B25" t="str">
            <v>Førstesekretær</v>
          </cell>
          <cell r="S25" t="str">
            <v>Forsker 3</v>
          </cell>
        </row>
        <row r="26">
          <cell r="B26" t="str">
            <v>Fagarbeider m/fagbrev</v>
          </cell>
          <cell r="S26" t="str">
            <v>Forsker 2</v>
          </cell>
        </row>
        <row r="27">
          <cell r="B27" t="str">
            <v>Bibliotekar</v>
          </cell>
          <cell r="S27" t="str">
            <v>Forsker 1</v>
          </cell>
        </row>
        <row r="28">
          <cell r="B28" t="str">
            <v>Sjåfør</v>
          </cell>
        </row>
        <row r="29">
          <cell r="B29" t="str">
            <v>Renholdsleder</v>
          </cell>
        </row>
        <row r="30">
          <cell r="B30" t="str">
            <v>Tekniker</v>
          </cell>
        </row>
        <row r="31">
          <cell r="B31" t="str">
            <v>Driftsleder</v>
          </cell>
        </row>
        <row r="32">
          <cell r="B32" t="str">
            <v>Konsulent</v>
          </cell>
        </row>
        <row r="33">
          <cell r="B33" t="str">
            <v>Førstekonsulent</v>
          </cell>
        </row>
        <row r="34">
          <cell r="B34" t="str">
            <v>Spesialbibliotekar</v>
          </cell>
        </row>
        <row r="35">
          <cell r="B35" t="str">
            <v>Seniorkonsulent</v>
          </cell>
        </row>
        <row r="36">
          <cell r="B36" t="str">
            <v>Hovedbibliotekar</v>
          </cell>
        </row>
        <row r="37">
          <cell r="B37" t="str">
            <v>Overingeniør</v>
          </cell>
        </row>
        <row r="38">
          <cell r="B38" t="str">
            <v>Høgskolelærer/øvingslærer</v>
          </cell>
        </row>
        <row r="39">
          <cell r="B39" t="str">
            <v>Avdelingsleder</v>
          </cell>
        </row>
        <row r="40">
          <cell r="B40" t="str">
            <v>Rådgiver</v>
          </cell>
        </row>
        <row r="41">
          <cell r="B41" t="str">
            <v>Universitetslektor</v>
          </cell>
        </row>
        <row r="42">
          <cell r="B42" t="str">
            <v>Universitetslektor I</v>
          </cell>
        </row>
        <row r="43">
          <cell r="B43" t="str">
            <v>Avdelingssykepleier</v>
          </cell>
        </row>
        <row r="44">
          <cell r="B44" t="str">
            <v>Undervisningsleder</v>
          </cell>
        </row>
        <row r="45">
          <cell r="B45" t="str">
            <v>Universitetsbibliotekar</v>
          </cell>
        </row>
        <row r="46">
          <cell r="B46" t="str">
            <v>Bedriftsfysioterapeut</v>
          </cell>
        </row>
        <row r="47">
          <cell r="B47" t="str">
            <v>Bedriftssykepleier</v>
          </cell>
        </row>
        <row r="48">
          <cell r="B48" t="str">
            <v>Senioringeniør</v>
          </cell>
        </row>
        <row r="49">
          <cell r="B49" t="str">
            <v>Amanuensis</v>
          </cell>
        </row>
        <row r="50">
          <cell r="B50" t="str">
            <v>Førstebibliotekar</v>
          </cell>
        </row>
        <row r="51">
          <cell r="B51" t="str">
            <v>Høgskolelektor</v>
          </cell>
        </row>
        <row r="52">
          <cell r="B52" t="str">
            <v>Klinikkveterinær</v>
          </cell>
        </row>
        <row r="53">
          <cell r="B53" t="str">
            <v>Førstelektor</v>
          </cell>
        </row>
        <row r="54">
          <cell r="B54" t="str">
            <v>Kontorsjef</v>
          </cell>
        </row>
        <row r="55">
          <cell r="B55" t="str">
            <v>Seniorrådgiver</v>
          </cell>
        </row>
        <row r="56">
          <cell r="B56" t="str">
            <v>Sjefingeniør</v>
          </cell>
        </row>
        <row r="57">
          <cell r="B57" t="str">
            <v>Psykolog med godkjent spesiali</v>
          </cell>
        </row>
        <row r="58">
          <cell r="B58" t="str">
            <v>Seniorarkitekt</v>
          </cell>
        </row>
        <row r="59">
          <cell r="B59" t="str">
            <v>Seksjonssjef</v>
          </cell>
        </row>
        <row r="60">
          <cell r="B60" t="str">
            <v>Dosent</v>
          </cell>
        </row>
        <row r="61">
          <cell r="B61" t="str">
            <v>Bedriftslege</v>
          </cell>
        </row>
        <row r="62">
          <cell r="B62" t="str">
            <v>Avdelingsdirektør</v>
          </cell>
        </row>
        <row r="63">
          <cell r="B63" t="str">
            <v>Instituttleder</v>
          </cell>
        </row>
        <row r="64">
          <cell r="B64" t="str">
            <v>Forskningssjef</v>
          </cell>
        </row>
        <row r="65">
          <cell r="B65" t="str">
            <v>Dekan</v>
          </cell>
        </row>
        <row r="66">
          <cell r="B66" t="str">
            <v>Prorektor</v>
          </cell>
        </row>
        <row r="67">
          <cell r="B67" t="str">
            <v>Direktør</v>
          </cell>
        </row>
        <row r="68">
          <cell r="B68" t="str">
            <v>Næringsphd</v>
          </cell>
        </row>
        <row r="69">
          <cell r="B69" t="str">
            <v>Tekn./Adm. 7 ikke ferieuttak</v>
          </cell>
        </row>
        <row r="70">
          <cell r="B70" t="str">
            <v>Tekn./Adm. 6 ikke ferieuttak</v>
          </cell>
        </row>
        <row r="71">
          <cell r="B71" t="str">
            <v>Tekn./Adm. 5 ikke ferieuttak</v>
          </cell>
        </row>
        <row r="72">
          <cell r="B72" t="str">
            <v>Tekn./Adm. 4 ikke ferieuttak</v>
          </cell>
        </row>
        <row r="73">
          <cell r="B73" t="str">
            <v>Tekn./Adm. 3 ikke ferieuttak</v>
          </cell>
        </row>
        <row r="74">
          <cell r="B74" t="str">
            <v>Tekn./Adm. 2 ikke ferieuttak</v>
          </cell>
        </row>
        <row r="75">
          <cell r="B75" t="str">
            <v>Tekn./Adm. 1 ikke ferieuttak</v>
          </cell>
        </row>
        <row r="76">
          <cell r="B76" t="str">
            <v>Forsker 7 ikke ferieuttak</v>
          </cell>
        </row>
        <row r="77">
          <cell r="B77" t="str">
            <v>Forsker 6 ikke ferieuttak</v>
          </cell>
        </row>
        <row r="78">
          <cell r="B78" t="str">
            <v>Forsker 5 ikke ferieuttak</v>
          </cell>
        </row>
        <row r="79">
          <cell r="B79" t="str">
            <v>Forsker 4 ikke ferieuttak</v>
          </cell>
        </row>
        <row r="80">
          <cell r="B80" t="str">
            <v>Forsker 3 ikke ferieuttak</v>
          </cell>
        </row>
        <row r="81">
          <cell r="B81" t="str">
            <v>Forsker 2 ikke ferieuttak</v>
          </cell>
        </row>
        <row r="82">
          <cell r="B82" t="str">
            <v>Forsker 1 ikke ferieuttak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rsjonsinformasjon"/>
      <sheetName val="Prosjektopplysninger"/>
      <sheetName val="Kostnadsbudsjett"/>
      <sheetName val="Finans.- og beslutningsrapport"/>
      <sheetName val="Oppslag-fane"/>
      <sheetName val="Lønnstrinn -&gt; Lønnsbånd"/>
      <sheetName val="Hjelpeberegn_pers og husleie"/>
    </sheetNames>
    <sheetDataSet>
      <sheetData sheetId="0"/>
      <sheetData sheetId="1"/>
      <sheetData sheetId="2"/>
      <sheetData sheetId="3"/>
      <sheetData sheetId="4">
        <row r="6">
          <cell r="I6">
            <v>250</v>
          </cell>
        </row>
        <row r="7">
          <cell r="F7">
            <v>10050001</v>
          </cell>
          <cell r="G7" t="str">
            <v>Ford.bal og usikmarg</v>
          </cell>
          <cell r="I7">
            <v>260</v>
          </cell>
        </row>
        <row r="8">
          <cell r="F8">
            <v>10050002</v>
          </cell>
          <cell r="G8" t="str">
            <v>Topposteringer</v>
          </cell>
          <cell r="I8">
            <v>270</v>
          </cell>
        </row>
        <row r="9">
          <cell r="F9">
            <v>12000501</v>
          </cell>
          <cell r="G9" t="str">
            <v>RE-Rektor</v>
          </cell>
          <cell r="I9">
            <v>280</v>
          </cell>
        </row>
        <row r="10">
          <cell r="F10">
            <v>12000502</v>
          </cell>
          <cell r="G10" t="str">
            <v>RE-Styret</v>
          </cell>
          <cell r="I10">
            <v>290</v>
          </cell>
        </row>
        <row r="11">
          <cell r="F11">
            <v>12050501</v>
          </cell>
          <cell r="G11" t="str">
            <v>RE-STAB</v>
          </cell>
          <cell r="I11">
            <v>300</v>
          </cell>
        </row>
        <row r="12">
          <cell r="F12">
            <v>13000501</v>
          </cell>
          <cell r="G12" t="str">
            <v>FO-Prorek forskning</v>
          </cell>
          <cell r="I12">
            <v>310</v>
          </cell>
        </row>
        <row r="13">
          <cell r="F13">
            <v>13050001</v>
          </cell>
          <cell r="G13" t="str">
            <v>FO-UB adm</v>
          </cell>
          <cell r="I13">
            <v>320</v>
          </cell>
        </row>
        <row r="14">
          <cell r="F14">
            <v>13051001</v>
          </cell>
          <cell r="G14" t="str">
            <v>FO-UB felles</v>
          </cell>
          <cell r="I14">
            <v>330</v>
          </cell>
        </row>
        <row r="15">
          <cell r="F15">
            <v>13051501</v>
          </cell>
          <cell r="G15" t="str">
            <v>FO-UB BKI</v>
          </cell>
          <cell r="I15">
            <v>340</v>
          </cell>
        </row>
        <row r="16">
          <cell r="F16">
            <v>13052001</v>
          </cell>
          <cell r="G16" t="str">
            <v>FO-UB FDA</v>
          </cell>
          <cell r="I16">
            <v>350</v>
          </cell>
        </row>
        <row r="17">
          <cell r="F17">
            <v>13052501</v>
          </cell>
          <cell r="G17" t="str">
            <v>FO-UB UL</v>
          </cell>
          <cell r="I17">
            <v>360</v>
          </cell>
        </row>
        <row r="18">
          <cell r="F18">
            <v>13053001</v>
          </cell>
          <cell r="G18" t="str">
            <v>FO-UB SRD</v>
          </cell>
          <cell r="I18">
            <v>370</v>
          </cell>
        </row>
        <row r="19">
          <cell r="F19">
            <v>13053501</v>
          </cell>
          <cell r="G19" t="str">
            <v>FO-UB KIK</v>
          </cell>
          <cell r="I19">
            <v>380</v>
          </cell>
        </row>
        <row r="20">
          <cell r="F20">
            <v>13059901</v>
          </cell>
          <cell r="G20" t="str">
            <v>FO-UB Litt.- og publ</v>
          </cell>
          <cell r="I20">
            <v>390</v>
          </cell>
        </row>
        <row r="21">
          <cell r="F21">
            <v>14000501</v>
          </cell>
          <cell r="G21" t="str">
            <v>UTD-Prorek utdanning</v>
          </cell>
          <cell r="I21">
            <v>400</v>
          </cell>
        </row>
        <row r="22">
          <cell r="F22">
            <v>16000501</v>
          </cell>
          <cell r="G22" t="str">
            <v>OI-Dir org og infra</v>
          </cell>
          <cell r="I22">
            <v>410</v>
          </cell>
        </row>
        <row r="23">
          <cell r="F23">
            <v>16001001</v>
          </cell>
          <cell r="G23" t="str">
            <v>OI-Universitetsavisa</v>
          </cell>
          <cell r="I23">
            <v>420</v>
          </cell>
        </row>
        <row r="24">
          <cell r="F24">
            <v>16001501</v>
          </cell>
          <cell r="G24" t="str">
            <v>OI-Dig.programmet</v>
          </cell>
          <cell r="I24">
            <v>430</v>
          </cell>
        </row>
        <row r="25">
          <cell r="F25">
            <v>16050501</v>
          </cell>
          <cell r="G25" t="str">
            <v>OI-FIE</v>
          </cell>
          <cell r="I25">
            <v>440</v>
          </cell>
        </row>
        <row r="26">
          <cell r="F26">
            <v>16100501</v>
          </cell>
          <cell r="G26" t="str">
            <v>OI-DOKU</v>
          </cell>
          <cell r="I26">
            <v>450</v>
          </cell>
        </row>
        <row r="27">
          <cell r="F27">
            <v>16200501</v>
          </cell>
          <cell r="G27" t="str">
            <v>OI-HRHMS</v>
          </cell>
          <cell r="I27">
            <v>460</v>
          </cell>
        </row>
        <row r="28">
          <cell r="F28">
            <v>16200502</v>
          </cell>
          <cell r="G28" t="str">
            <v>OI-HRHMS Fellestilt</v>
          </cell>
          <cell r="I28">
            <v>470</v>
          </cell>
        </row>
        <row r="29">
          <cell r="F29">
            <v>16201001</v>
          </cell>
          <cell r="G29" t="str">
            <v>OI-HRHMS Sek HRFA</v>
          </cell>
          <cell r="I29">
            <v>480</v>
          </cell>
        </row>
        <row r="30">
          <cell r="F30">
            <v>16201501</v>
          </cell>
          <cell r="G30" t="str">
            <v>OI-HRHMS HMS-B</v>
          </cell>
          <cell r="I30">
            <v>490</v>
          </cell>
        </row>
        <row r="31">
          <cell r="F31">
            <v>16201502</v>
          </cell>
          <cell r="G31" t="str">
            <v>OI-HRHMS HMS-B BHT</v>
          </cell>
          <cell r="I31">
            <v>500</v>
          </cell>
        </row>
        <row r="32">
          <cell r="F32">
            <v>16202001</v>
          </cell>
          <cell r="G32" t="str">
            <v>OI-HRHMS HR NTNU</v>
          </cell>
          <cell r="I32">
            <v>510</v>
          </cell>
        </row>
        <row r="33">
          <cell r="F33">
            <v>16202501</v>
          </cell>
          <cell r="G33" t="str">
            <v>OI-HRHMS Lønn HR-tj</v>
          </cell>
          <cell r="I33">
            <v>520</v>
          </cell>
        </row>
        <row r="34">
          <cell r="F34">
            <v>16302001</v>
          </cell>
          <cell r="G34" t="str">
            <v>OI-IT-avdelingen</v>
          </cell>
          <cell r="I34">
            <v>530</v>
          </cell>
        </row>
        <row r="35">
          <cell r="F35">
            <v>16304001</v>
          </cell>
          <cell r="G35" t="str">
            <v>OI-IT Infrastruktur</v>
          </cell>
          <cell r="I35">
            <v>540</v>
          </cell>
        </row>
        <row r="36">
          <cell r="F36">
            <v>16304002</v>
          </cell>
          <cell r="G36" t="str">
            <v>OI-IT Applikasjon</v>
          </cell>
          <cell r="I36">
            <v>550</v>
          </cell>
        </row>
        <row r="37">
          <cell r="F37">
            <v>16304003</v>
          </cell>
          <cell r="G37" t="str">
            <v>OI-IT Klient</v>
          </cell>
          <cell r="I37">
            <v>560</v>
          </cell>
        </row>
        <row r="38">
          <cell r="F38">
            <v>16304004</v>
          </cell>
          <cell r="G38" t="str">
            <v>OI-IT Nett</v>
          </cell>
          <cell r="I38">
            <v>570</v>
          </cell>
        </row>
        <row r="39">
          <cell r="F39">
            <v>16304005</v>
          </cell>
          <cell r="G39" t="str">
            <v>OI-IT Server</v>
          </cell>
          <cell r="I39">
            <v>580</v>
          </cell>
        </row>
        <row r="40">
          <cell r="F40">
            <v>16304006</v>
          </cell>
          <cell r="G40" t="str">
            <v>OI-IT Campus Ålesund</v>
          </cell>
          <cell r="I40">
            <v>590</v>
          </cell>
        </row>
        <row r="41">
          <cell r="F41">
            <v>16304007</v>
          </cell>
          <cell r="G41" t="str">
            <v>OI-IT Idun e-infrast</v>
          </cell>
          <cell r="I41">
            <v>600</v>
          </cell>
        </row>
        <row r="42">
          <cell r="F42">
            <v>16304008</v>
          </cell>
          <cell r="G42" t="str">
            <v>OI-IT Sigma2 HPC</v>
          </cell>
          <cell r="I42">
            <v>610</v>
          </cell>
        </row>
        <row r="43">
          <cell r="F43">
            <v>16305001</v>
          </cell>
          <cell r="G43" t="str">
            <v>OI-IT Brukerstøtte</v>
          </cell>
          <cell r="I43">
            <v>620</v>
          </cell>
        </row>
        <row r="44">
          <cell r="F44">
            <v>16305002</v>
          </cell>
          <cell r="G44" t="str">
            <v>OI-IT Campnære tjen</v>
          </cell>
          <cell r="I44">
            <v>630</v>
          </cell>
        </row>
        <row r="45">
          <cell r="F45">
            <v>16305003</v>
          </cell>
          <cell r="G45" t="str">
            <v>OI-IT Mottakssenter</v>
          </cell>
          <cell r="I45">
            <v>640</v>
          </cell>
        </row>
        <row r="46">
          <cell r="F46">
            <v>16305004</v>
          </cell>
          <cell r="G46" t="str">
            <v>OI-IT Nettbutikk</v>
          </cell>
          <cell r="I46">
            <v>650</v>
          </cell>
        </row>
        <row r="47">
          <cell r="F47">
            <v>16306001</v>
          </cell>
          <cell r="G47" t="str">
            <v>OI-IT Forvaltning</v>
          </cell>
          <cell r="I47">
            <v>660</v>
          </cell>
        </row>
        <row r="48">
          <cell r="F48">
            <v>16306002</v>
          </cell>
          <cell r="G48" t="str">
            <v>OI-IT Gr.l. IT</v>
          </cell>
          <cell r="I48">
            <v>670</v>
          </cell>
        </row>
        <row r="49">
          <cell r="F49">
            <v>16306003</v>
          </cell>
          <cell r="G49" t="str">
            <v>OI-IT Fysisk campus</v>
          </cell>
          <cell r="I49">
            <v>680</v>
          </cell>
        </row>
        <row r="50">
          <cell r="F50">
            <v>16306004</v>
          </cell>
          <cell r="G50" t="str">
            <v>OI-IT Samhandling</v>
          </cell>
          <cell r="I50">
            <v>690</v>
          </cell>
        </row>
        <row r="51">
          <cell r="F51">
            <v>16306005</v>
          </cell>
          <cell r="G51" t="str">
            <v>OI-IT Utdanning</v>
          </cell>
          <cell r="I51">
            <v>700</v>
          </cell>
        </row>
        <row r="52">
          <cell r="F52">
            <v>16306006</v>
          </cell>
          <cell r="G52" t="str">
            <v>OI-IT Styring</v>
          </cell>
          <cell r="I52">
            <v>710</v>
          </cell>
        </row>
        <row r="53">
          <cell r="F53">
            <v>16306007</v>
          </cell>
          <cell r="G53" t="str">
            <v>OI-IT Forskning</v>
          </cell>
          <cell r="I53">
            <v>720</v>
          </cell>
        </row>
        <row r="54">
          <cell r="F54">
            <v>16307001</v>
          </cell>
          <cell r="G54" t="str">
            <v>OI-IT Utvikling</v>
          </cell>
          <cell r="I54">
            <v>730</v>
          </cell>
        </row>
        <row r="55">
          <cell r="F55">
            <v>16307002</v>
          </cell>
          <cell r="G55" t="str">
            <v>OI-IT Forsk.støtte</v>
          </cell>
          <cell r="I55">
            <v>740</v>
          </cell>
        </row>
        <row r="56">
          <cell r="F56">
            <v>16308001</v>
          </cell>
          <cell r="G56" t="str">
            <v>OI-IT Strat styring</v>
          </cell>
          <cell r="I56">
            <v>750</v>
          </cell>
        </row>
        <row r="57">
          <cell r="F57">
            <v>16308002</v>
          </cell>
          <cell r="G57" t="str">
            <v>OI-IT Komm lederst</v>
          </cell>
          <cell r="I57">
            <v>760</v>
          </cell>
        </row>
        <row r="58">
          <cell r="F58">
            <v>16308003</v>
          </cell>
          <cell r="G58" t="str">
            <v>OI-IT Prosjekt</v>
          </cell>
          <cell r="I58">
            <v>770</v>
          </cell>
        </row>
        <row r="59">
          <cell r="F59">
            <v>16308004</v>
          </cell>
          <cell r="G59" t="str">
            <v>OI-IT Ark og rådg</v>
          </cell>
          <cell r="I59">
            <v>780</v>
          </cell>
        </row>
        <row r="60">
          <cell r="F60">
            <v>16309001</v>
          </cell>
          <cell r="G60" t="str">
            <v>OI-IT Dig sikkerhet</v>
          </cell>
          <cell r="I60">
            <v>790</v>
          </cell>
        </row>
        <row r="61">
          <cell r="F61">
            <v>16309002</v>
          </cell>
          <cell r="G61" t="str">
            <v>OI-IT Campus Gjøvik</v>
          </cell>
          <cell r="I61">
            <v>800</v>
          </cell>
        </row>
        <row r="62">
          <cell r="F62">
            <v>16400501</v>
          </cell>
          <cell r="G62" t="str">
            <v>OI-Kommunikasjonsavd</v>
          </cell>
          <cell r="I62">
            <v>810</v>
          </cell>
        </row>
        <row r="63">
          <cell r="F63">
            <v>16401001</v>
          </cell>
          <cell r="G63" t="str">
            <v>OI-Grafisk senter</v>
          </cell>
          <cell r="I63">
            <v>820</v>
          </cell>
        </row>
        <row r="64">
          <cell r="F64">
            <v>16500501</v>
          </cell>
          <cell r="G64" t="str">
            <v>OI-OK-LEDERST</v>
          </cell>
          <cell r="I64">
            <v>830</v>
          </cell>
        </row>
        <row r="65">
          <cell r="F65">
            <v>16501001</v>
          </cell>
          <cell r="G65" t="str">
            <v>OI-OK-VIRKFA</v>
          </cell>
          <cell r="I65">
            <v>840</v>
          </cell>
        </row>
        <row r="66">
          <cell r="F66">
            <v>16501501</v>
          </cell>
          <cell r="G66" t="str">
            <v>OI-OK-ANSINN</v>
          </cell>
          <cell r="I66">
            <v>850</v>
          </cell>
        </row>
        <row r="67">
          <cell r="F67">
            <v>16502001</v>
          </cell>
          <cell r="G67" t="str">
            <v>OI-OK-REGPRO</v>
          </cell>
          <cell r="I67">
            <v>860</v>
          </cell>
        </row>
        <row r="68">
          <cell r="F68">
            <v>16502002</v>
          </cell>
          <cell r="G68" t="str">
            <v>OI-OK-REGPRO-EU</v>
          </cell>
          <cell r="I68">
            <v>870</v>
          </cell>
        </row>
        <row r="69">
          <cell r="F69">
            <v>16600501</v>
          </cell>
          <cell r="G69" t="str">
            <v>OI-EA Eiendomsdir</v>
          </cell>
          <cell r="I69">
            <v>880</v>
          </cell>
        </row>
        <row r="70">
          <cell r="F70">
            <v>16601001</v>
          </cell>
          <cell r="G70" t="str">
            <v>OI-EA ED Seksjon</v>
          </cell>
          <cell r="I70">
            <v>890</v>
          </cell>
        </row>
        <row r="71">
          <cell r="F71">
            <v>16601002</v>
          </cell>
          <cell r="G71" t="str">
            <v>OI-EA ED Nord</v>
          </cell>
          <cell r="I71">
            <v>900</v>
          </cell>
        </row>
        <row r="72">
          <cell r="F72">
            <v>16601003</v>
          </cell>
          <cell r="G72" t="str">
            <v>OI-EA ED Sør</v>
          </cell>
          <cell r="I72">
            <v>910</v>
          </cell>
        </row>
        <row r="73">
          <cell r="F73">
            <v>16601004</v>
          </cell>
          <cell r="G73" t="str">
            <v>OI-EA ED Øst</v>
          </cell>
          <cell r="I73">
            <v>920</v>
          </cell>
        </row>
        <row r="74">
          <cell r="F74">
            <v>16601005</v>
          </cell>
          <cell r="G74" t="str">
            <v>OI-EA ED Øya</v>
          </cell>
          <cell r="I74">
            <v>930</v>
          </cell>
        </row>
        <row r="75">
          <cell r="F75">
            <v>16601006</v>
          </cell>
          <cell r="G75" t="str">
            <v>OI-EA ED Kalvskinnet</v>
          </cell>
          <cell r="I75">
            <v>940</v>
          </cell>
        </row>
        <row r="76">
          <cell r="F76">
            <v>16601007</v>
          </cell>
          <cell r="G76" t="str">
            <v>OI-EA BD Logistikk</v>
          </cell>
          <cell r="I76">
            <v>950</v>
          </cell>
        </row>
        <row r="77">
          <cell r="F77">
            <v>16601500</v>
          </cell>
          <cell r="G77" t="str">
            <v>OI-EA ES Seksjon</v>
          </cell>
          <cell r="I77">
            <v>960</v>
          </cell>
        </row>
        <row r="78">
          <cell r="F78">
            <v>16601501</v>
          </cell>
          <cell r="G78" t="str">
            <v>OI-EA ES Services.</v>
          </cell>
          <cell r="I78">
            <v>970</v>
          </cell>
        </row>
        <row r="79">
          <cell r="F79">
            <v>16601502</v>
          </cell>
          <cell r="G79" t="str">
            <v>OI-EA ES LEIE-TRD</v>
          </cell>
          <cell r="I79">
            <v>980</v>
          </cell>
        </row>
        <row r="80">
          <cell r="F80">
            <v>16601503</v>
          </cell>
          <cell r="G80" t="str">
            <v>OI-EA ES FDV</v>
          </cell>
          <cell r="I80">
            <v>990</v>
          </cell>
        </row>
        <row r="81">
          <cell r="F81">
            <v>16601504</v>
          </cell>
          <cell r="G81" t="str">
            <v>OI-EA ES LEIE-GJO</v>
          </cell>
          <cell r="I81">
            <v>1000</v>
          </cell>
        </row>
        <row r="82">
          <cell r="F82">
            <v>16601505</v>
          </cell>
          <cell r="G82" t="str">
            <v>OI-EA ES LEIE-AAL</v>
          </cell>
          <cell r="I82">
            <v>1010</v>
          </cell>
        </row>
        <row r="83">
          <cell r="F83">
            <v>16601506</v>
          </cell>
          <cell r="G83" t="str">
            <v>OI-EA ES EFV</v>
          </cell>
          <cell r="I83">
            <v>1020</v>
          </cell>
        </row>
        <row r="84">
          <cell r="F84">
            <v>16602001</v>
          </cell>
          <cell r="G84" t="str">
            <v>OI-EA VE Seksjon</v>
          </cell>
          <cell r="I84">
            <v>1030</v>
          </cell>
        </row>
        <row r="85">
          <cell r="F85">
            <v>16602002</v>
          </cell>
          <cell r="G85" t="str">
            <v>OI-EA VE Bygg</v>
          </cell>
          <cell r="I85">
            <v>1040</v>
          </cell>
        </row>
        <row r="86">
          <cell r="F86">
            <v>16602003</v>
          </cell>
          <cell r="G86" t="str">
            <v>OI-EA VE Elektro</v>
          </cell>
          <cell r="I86">
            <v>1050</v>
          </cell>
        </row>
        <row r="87">
          <cell r="F87">
            <v>16602004</v>
          </cell>
          <cell r="G87" t="str">
            <v>OI-EA VE VVS</v>
          </cell>
          <cell r="I87">
            <v>1060</v>
          </cell>
        </row>
        <row r="88">
          <cell r="F88">
            <v>16602005</v>
          </cell>
          <cell r="G88" t="str">
            <v>OI-EA VE Vakt Serv</v>
          </cell>
          <cell r="I88">
            <v>1070</v>
          </cell>
        </row>
        <row r="89">
          <cell r="F89">
            <v>16602006</v>
          </cell>
          <cell r="G89" t="str">
            <v>OI-EA VE Landskap</v>
          </cell>
          <cell r="I89">
            <v>1080</v>
          </cell>
        </row>
        <row r="90">
          <cell r="F90">
            <v>16603000</v>
          </cell>
          <cell r="G90" t="str">
            <v>OI-EA BE Seksjon</v>
          </cell>
          <cell r="I90">
            <v>1090</v>
          </cell>
        </row>
        <row r="91">
          <cell r="F91">
            <v>16603001</v>
          </cell>
          <cell r="G91" t="str">
            <v>OI-EA BE Prosjekt</v>
          </cell>
          <cell r="I91">
            <v>1100</v>
          </cell>
        </row>
        <row r="92">
          <cell r="F92">
            <v>16603002</v>
          </cell>
          <cell r="G92" t="str">
            <v>OI-EA BE Efin. prosj</v>
          </cell>
          <cell r="I92">
            <v>1110</v>
          </cell>
        </row>
        <row r="93">
          <cell r="F93">
            <v>16603003</v>
          </cell>
          <cell r="G93" t="str">
            <v>OI-EA BE Bfin. prosj</v>
          </cell>
          <cell r="I93">
            <v>1120</v>
          </cell>
        </row>
        <row r="94">
          <cell r="F94">
            <v>16603004</v>
          </cell>
          <cell r="G94" t="str">
            <v>OI-EA BE SEU</v>
          </cell>
          <cell r="I94">
            <v>1130</v>
          </cell>
        </row>
        <row r="95">
          <cell r="F95">
            <v>16603501</v>
          </cell>
          <cell r="G95" t="str">
            <v>OI-EA Støttetjen.</v>
          </cell>
          <cell r="I95">
            <v>1140</v>
          </cell>
        </row>
        <row r="96">
          <cell r="F96">
            <v>16604001</v>
          </cell>
          <cell r="G96" t="str">
            <v>OI-EA-VU Prosjekt</v>
          </cell>
          <cell r="I96">
            <v>1150</v>
          </cell>
        </row>
        <row r="97">
          <cell r="F97">
            <v>16604002</v>
          </cell>
          <cell r="G97" t="str">
            <v>OI-EA-VU Bygg</v>
          </cell>
          <cell r="I97">
            <v>1160</v>
          </cell>
        </row>
        <row r="98">
          <cell r="F98">
            <v>16604003</v>
          </cell>
          <cell r="G98" t="str">
            <v>OI-EA-VU Elektro</v>
          </cell>
          <cell r="I98">
            <v>1170</v>
          </cell>
        </row>
        <row r="99">
          <cell r="F99">
            <v>16604004</v>
          </cell>
          <cell r="G99" t="str">
            <v>OI-EA-VU VVS</v>
          </cell>
          <cell r="I99">
            <v>1180</v>
          </cell>
        </row>
        <row r="100">
          <cell r="F100">
            <v>16604005</v>
          </cell>
          <cell r="G100" t="str">
            <v>OI-EA-VU Vakt og service</v>
          </cell>
          <cell r="I100">
            <v>1190</v>
          </cell>
        </row>
        <row r="101">
          <cell r="F101">
            <v>16604006</v>
          </cell>
          <cell r="G101" t="str">
            <v>OI-EA-VU Landskap</v>
          </cell>
          <cell r="I101">
            <v>1200</v>
          </cell>
        </row>
        <row r="102">
          <cell r="F102">
            <v>16604007</v>
          </cell>
          <cell r="G102" t="str">
            <v>OI-EA-VU SEU</v>
          </cell>
          <cell r="I102">
            <v>1210</v>
          </cell>
        </row>
        <row r="103">
          <cell r="F103">
            <v>16701001</v>
          </cell>
          <cell r="G103" t="str">
            <v>OI-NTNU CU</v>
          </cell>
          <cell r="I103">
            <v>1220</v>
          </cell>
        </row>
        <row r="104">
          <cell r="F104">
            <v>16800501</v>
          </cell>
          <cell r="G104" t="str">
            <v>OI-AUV</v>
          </cell>
          <cell r="I104">
            <v>1230</v>
          </cell>
        </row>
        <row r="105">
          <cell r="F105">
            <v>16801000</v>
          </cell>
          <cell r="G105" t="str">
            <v>OI-AUV-VIRK</v>
          </cell>
          <cell r="I105">
            <v>1240</v>
          </cell>
        </row>
        <row r="106">
          <cell r="F106">
            <v>16801001</v>
          </cell>
          <cell r="G106" t="str">
            <v>OI-AUV-VIRK-VE</v>
          </cell>
          <cell r="I106">
            <v>1250</v>
          </cell>
        </row>
        <row r="107">
          <cell r="F107">
            <v>16801002</v>
          </cell>
          <cell r="G107" t="str">
            <v>OI-AUV-VIRK-JR</v>
          </cell>
          <cell r="I107">
            <v>1260</v>
          </cell>
        </row>
        <row r="108">
          <cell r="F108">
            <v>16801003</v>
          </cell>
          <cell r="G108" t="str">
            <v>OI-AUV-VIRK-TF</v>
          </cell>
          <cell r="I108">
            <v>1270</v>
          </cell>
        </row>
        <row r="109">
          <cell r="F109">
            <v>16801100</v>
          </cell>
          <cell r="G109" t="str">
            <v>OI-AUV-ADF</v>
          </cell>
          <cell r="I109">
            <v>1280</v>
          </cell>
        </row>
        <row r="110">
          <cell r="F110">
            <v>16801101</v>
          </cell>
          <cell r="G110" t="str">
            <v>OI-AUV-ADF-FORV</v>
          </cell>
          <cell r="I110">
            <v>1290</v>
          </cell>
        </row>
        <row r="111">
          <cell r="F111">
            <v>16801102</v>
          </cell>
          <cell r="G111" t="str">
            <v>OI-AUV-ADF-KOMP</v>
          </cell>
          <cell r="I111">
            <v>1300</v>
          </cell>
        </row>
        <row r="112">
          <cell r="F112">
            <v>16801103</v>
          </cell>
          <cell r="G112" t="str">
            <v>OI-AUV-ADF-UTV</v>
          </cell>
          <cell r="I112">
            <v>1310</v>
          </cell>
        </row>
        <row r="113">
          <cell r="F113">
            <v>16801200</v>
          </cell>
          <cell r="G113" t="str">
            <v>OI-AUV-OT</v>
          </cell>
          <cell r="I113">
            <v>1320</v>
          </cell>
        </row>
        <row r="114">
          <cell r="F114">
            <v>16801201</v>
          </cell>
          <cell r="G114" t="str">
            <v>OI-AUV-OT-DIGI</v>
          </cell>
          <cell r="I114">
            <v>1330</v>
          </cell>
        </row>
        <row r="115">
          <cell r="F115">
            <v>16801202</v>
          </cell>
          <cell r="G115" t="str">
            <v>OI-AUV-OT-OL</v>
          </cell>
          <cell r="I115">
            <v>1340</v>
          </cell>
        </row>
        <row r="116">
          <cell r="F116">
            <v>16801203</v>
          </cell>
          <cell r="G116" t="str">
            <v>OI-AUV-OT-PP</v>
          </cell>
          <cell r="I116">
            <v>1350</v>
          </cell>
        </row>
        <row r="117">
          <cell r="F117">
            <v>16801301</v>
          </cell>
          <cell r="G117" t="str">
            <v>OI-AUV-SOB</v>
          </cell>
          <cell r="I117">
            <v>1360</v>
          </cell>
        </row>
        <row r="118">
          <cell r="F118">
            <v>16900501</v>
          </cell>
          <cell r="G118" t="str">
            <v>OI-Avd for utdanning</v>
          </cell>
          <cell r="I118">
            <v>1370</v>
          </cell>
        </row>
        <row r="119">
          <cell r="F119">
            <v>16901001</v>
          </cell>
          <cell r="G119" t="str">
            <v>AUD-SLD-felles</v>
          </cell>
          <cell r="I119">
            <v>1380</v>
          </cell>
        </row>
        <row r="120">
          <cell r="F120">
            <v>16901002</v>
          </cell>
          <cell r="G120" t="str">
            <v>AUD-SLD-FS-eksamen</v>
          </cell>
          <cell r="I120">
            <v>1390</v>
          </cell>
        </row>
        <row r="121">
          <cell r="F121">
            <v>16901003</v>
          </cell>
          <cell r="G121" t="str">
            <v>AUD-SLD-timep areal</v>
          </cell>
          <cell r="I121">
            <v>1400</v>
          </cell>
        </row>
        <row r="122">
          <cell r="F122">
            <v>16901004</v>
          </cell>
          <cell r="G122" t="str">
            <v>AUD-SLD-læringsstøtt</v>
          </cell>
          <cell r="I122">
            <v>1410</v>
          </cell>
        </row>
        <row r="123">
          <cell r="F123">
            <v>16901005</v>
          </cell>
          <cell r="G123" t="str">
            <v>AUD-SLD-konferanser</v>
          </cell>
          <cell r="I123">
            <v>1420</v>
          </cell>
        </row>
        <row r="124">
          <cell r="F124">
            <v>16901006</v>
          </cell>
          <cell r="G124" t="str">
            <v>AUD-SLD-konf.virks</v>
          </cell>
          <cell r="I124">
            <v>1430</v>
          </cell>
        </row>
        <row r="125">
          <cell r="F125">
            <v>16901501</v>
          </cell>
          <cell r="G125" t="str">
            <v>AUD-SUL-felles</v>
          </cell>
          <cell r="I125">
            <v>1440</v>
          </cell>
        </row>
        <row r="126">
          <cell r="F126">
            <v>16901502</v>
          </cell>
          <cell r="G126" t="str">
            <v>AUD-SUL-EVU</v>
          </cell>
          <cell r="I126">
            <v>1450</v>
          </cell>
        </row>
        <row r="127">
          <cell r="F127">
            <v>16901503</v>
          </cell>
          <cell r="G127" t="str">
            <v>AUD-SUL-portef kval</v>
          </cell>
          <cell r="I127">
            <v>1460</v>
          </cell>
        </row>
        <row r="128">
          <cell r="F128">
            <v>16901504</v>
          </cell>
          <cell r="G128" t="str">
            <v>AUD-SUL-tilr stud.dem</v>
          </cell>
          <cell r="I128">
            <v>1470</v>
          </cell>
        </row>
        <row r="129">
          <cell r="F129">
            <v>16901505</v>
          </cell>
          <cell r="G129" t="str">
            <v>AUD-SUL-EVU kurs</v>
          </cell>
          <cell r="I129">
            <v>1480</v>
          </cell>
        </row>
        <row r="130">
          <cell r="F130">
            <v>16902001</v>
          </cell>
          <cell r="G130" t="str">
            <v>AUD-SOI-felles</v>
          </cell>
          <cell r="I130">
            <v>1490</v>
          </cell>
        </row>
        <row r="131">
          <cell r="F131">
            <v>16902002</v>
          </cell>
          <cell r="G131" t="str">
            <v>AUD-SOI-opptak</v>
          </cell>
          <cell r="I131">
            <v>1500</v>
          </cell>
        </row>
        <row r="132">
          <cell r="F132">
            <v>16902003</v>
          </cell>
          <cell r="G132" t="str">
            <v>AUD-SOI-int rel</v>
          </cell>
          <cell r="I132">
            <v>1510</v>
          </cell>
        </row>
        <row r="133">
          <cell r="F133">
            <v>16902501</v>
          </cell>
          <cell r="G133" t="str">
            <v>OI-AUD-Ålesund</v>
          </cell>
          <cell r="I133">
            <v>1520</v>
          </cell>
        </row>
        <row r="134">
          <cell r="F134">
            <v>16903001</v>
          </cell>
          <cell r="G134" t="str">
            <v>OI-AUD-Gjøvik</v>
          </cell>
          <cell r="I134">
            <v>1530</v>
          </cell>
        </row>
        <row r="135">
          <cell r="F135">
            <v>17000501</v>
          </cell>
          <cell r="G135" t="str">
            <v>NY-Prorek nyskaping</v>
          </cell>
          <cell r="I135">
            <v>1540</v>
          </cell>
        </row>
        <row r="136">
          <cell r="F136">
            <v>20050101</v>
          </cell>
          <cell r="G136" t="str">
            <v>VRG-Viserek Gjøvik</v>
          </cell>
          <cell r="I136">
            <v>1550</v>
          </cell>
        </row>
        <row r="137">
          <cell r="F137">
            <v>20050201</v>
          </cell>
          <cell r="G137" t="str">
            <v>VRG-Eiendom drift</v>
          </cell>
          <cell r="I137">
            <v>1560</v>
          </cell>
        </row>
        <row r="138">
          <cell r="F138">
            <v>20050202</v>
          </cell>
          <cell r="G138" t="str">
            <v>VRG-Driftsenheter</v>
          </cell>
          <cell r="I138">
            <v>1570</v>
          </cell>
        </row>
        <row r="139">
          <cell r="F139">
            <v>20100101</v>
          </cell>
          <cell r="G139" t="str">
            <v>VRA-Viserek Ålesund</v>
          </cell>
          <cell r="I139">
            <v>1580</v>
          </cell>
        </row>
        <row r="140">
          <cell r="F140">
            <v>20100201</v>
          </cell>
          <cell r="G140" t="str">
            <v>VRA-Eiendom drift</v>
          </cell>
          <cell r="I140">
            <v>1590</v>
          </cell>
        </row>
        <row r="141">
          <cell r="F141">
            <v>20100202</v>
          </cell>
          <cell r="G141" t="str">
            <v>VRA-Driftsenheter</v>
          </cell>
          <cell r="I141">
            <v>1600</v>
          </cell>
        </row>
        <row r="142">
          <cell r="F142">
            <v>60010501</v>
          </cell>
          <cell r="G142" t="str">
            <v>ØK - fak felles</v>
          </cell>
          <cell r="I142">
            <v>1610</v>
          </cell>
        </row>
        <row r="143">
          <cell r="F143">
            <v>60010502</v>
          </cell>
          <cell r="G143" t="str">
            <v>ØK - fak adm</v>
          </cell>
          <cell r="I143">
            <v>1620</v>
          </cell>
        </row>
        <row r="144">
          <cell r="F144">
            <v>60100501</v>
          </cell>
          <cell r="G144" t="str">
            <v>ØK - HHS</v>
          </cell>
          <cell r="I144">
            <v>1630</v>
          </cell>
        </row>
        <row r="145">
          <cell r="F145">
            <v>60150501</v>
          </cell>
          <cell r="G145" t="str">
            <v>ØK - IIF</v>
          </cell>
          <cell r="I145">
            <v>1640</v>
          </cell>
        </row>
        <row r="146">
          <cell r="F146">
            <v>60200501</v>
          </cell>
          <cell r="G146" t="str">
            <v>ØK - ISØ</v>
          </cell>
          <cell r="I146">
            <v>1650</v>
          </cell>
        </row>
        <row r="147">
          <cell r="F147">
            <v>60250501</v>
          </cell>
          <cell r="G147" t="str">
            <v>ØK - IØT - T</v>
          </cell>
          <cell r="I147">
            <v>1660</v>
          </cell>
        </row>
        <row r="148">
          <cell r="F148">
            <v>60250502</v>
          </cell>
          <cell r="G148" t="str">
            <v>ØK - IØT - cluster</v>
          </cell>
          <cell r="I148">
            <v>1670</v>
          </cell>
        </row>
        <row r="149">
          <cell r="F149">
            <v>60250503</v>
          </cell>
          <cell r="G149" t="str">
            <v>ØK - IØT - klimalab</v>
          </cell>
          <cell r="I149">
            <v>1680</v>
          </cell>
        </row>
        <row r="150">
          <cell r="F150">
            <v>60250504</v>
          </cell>
          <cell r="G150" t="str">
            <v>ØK - IØT - hms lab</v>
          </cell>
          <cell r="I150">
            <v>1690</v>
          </cell>
        </row>
        <row r="151">
          <cell r="F151">
            <v>60251501</v>
          </cell>
          <cell r="G151" t="str">
            <v>ØK - IØT - G</v>
          </cell>
          <cell r="I151">
            <v>1700</v>
          </cell>
        </row>
        <row r="152">
          <cell r="F152">
            <v>60252001</v>
          </cell>
          <cell r="G152" t="str">
            <v>ØK - IØT - E</v>
          </cell>
          <cell r="I152">
            <v>1710</v>
          </cell>
        </row>
        <row r="153">
          <cell r="F153">
            <v>61010500</v>
          </cell>
          <cell r="G153" t="str">
            <v>Felleskost AD FAK</v>
          </cell>
          <cell r="I153">
            <v>1720</v>
          </cell>
        </row>
        <row r="154">
          <cell r="F154">
            <v>61010501</v>
          </cell>
          <cell r="G154" t="str">
            <v>AD - adm utd forsk</v>
          </cell>
          <cell r="I154">
            <v>1730</v>
          </cell>
        </row>
        <row r="155">
          <cell r="F155">
            <v>61010502</v>
          </cell>
          <cell r="G155" t="str">
            <v>AD - adm hr øk</v>
          </cell>
          <cell r="I155">
            <v>1740</v>
          </cell>
        </row>
        <row r="156">
          <cell r="F156">
            <v>61300501</v>
          </cell>
          <cell r="G156" t="str">
            <v>AD  Kunstakademiet</v>
          </cell>
          <cell r="I156">
            <v>1750</v>
          </cell>
        </row>
        <row r="157">
          <cell r="F157">
            <v>61450501</v>
          </cell>
          <cell r="G157" t="str">
            <v>AD - ID</v>
          </cell>
          <cell r="I157">
            <v>1760</v>
          </cell>
        </row>
        <row r="158">
          <cell r="F158">
            <v>61450502</v>
          </cell>
          <cell r="G158" t="str">
            <v>AD - ID - Gjøvik</v>
          </cell>
          <cell r="I158">
            <v>1770</v>
          </cell>
        </row>
        <row r="159">
          <cell r="F159">
            <v>61500501</v>
          </cell>
          <cell r="G159" t="str">
            <v>AD - IAP</v>
          </cell>
          <cell r="I159">
            <v>1780</v>
          </cell>
        </row>
        <row r="160">
          <cell r="F160">
            <v>61550501</v>
          </cell>
          <cell r="G160" t="str">
            <v>AD - IAT</v>
          </cell>
          <cell r="I160">
            <v>1790</v>
          </cell>
        </row>
        <row r="161">
          <cell r="F161">
            <v>61551001</v>
          </cell>
          <cell r="G161" t="str">
            <v>AD - IAT- ZEN</v>
          </cell>
          <cell r="I161">
            <v>1800</v>
          </cell>
        </row>
        <row r="162">
          <cell r="F162">
            <v>62010501</v>
          </cell>
          <cell r="G162" t="str">
            <v>HF - Adm</v>
          </cell>
          <cell r="I162">
            <v>1810</v>
          </cell>
        </row>
        <row r="163">
          <cell r="F163">
            <v>62010502</v>
          </cell>
          <cell r="G163" t="str">
            <v>HF - FELLES</v>
          </cell>
          <cell r="I163">
            <v>1820</v>
          </cell>
        </row>
        <row r="164">
          <cell r="F164">
            <v>62011001</v>
          </cell>
          <cell r="G164" t="str">
            <v>HF - FME</v>
          </cell>
          <cell r="I164">
            <v>1830</v>
          </cell>
        </row>
        <row r="165">
          <cell r="F165">
            <v>62350501</v>
          </cell>
          <cell r="G165" t="str">
            <v>HF - IKM</v>
          </cell>
          <cell r="I165">
            <v>1840</v>
          </cell>
        </row>
        <row r="166">
          <cell r="F166">
            <v>62400501</v>
          </cell>
          <cell r="G166" t="str">
            <v>HF - KULT</v>
          </cell>
          <cell r="I166">
            <v>1850</v>
          </cell>
        </row>
        <row r="167">
          <cell r="F167">
            <v>62450501</v>
          </cell>
          <cell r="G167" t="str">
            <v>HF - IMU</v>
          </cell>
          <cell r="I167">
            <v>1860</v>
          </cell>
        </row>
        <row r="168">
          <cell r="F168">
            <v>62600501</v>
          </cell>
          <cell r="G168" t="str">
            <v>HF - ISL</v>
          </cell>
          <cell r="I168">
            <v>1870</v>
          </cell>
        </row>
        <row r="169">
          <cell r="F169">
            <v>62601001</v>
          </cell>
          <cell r="G169" t="str">
            <v>HF - ISL Språklab</v>
          </cell>
          <cell r="I169">
            <v>1880</v>
          </cell>
        </row>
        <row r="170">
          <cell r="F170">
            <v>62700501</v>
          </cell>
          <cell r="G170" t="str">
            <v>HF - IFR</v>
          </cell>
          <cell r="I170">
            <v>1890</v>
          </cell>
        </row>
        <row r="171">
          <cell r="F171">
            <v>62750501</v>
          </cell>
          <cell r="G171" t="str">
            <v>HF - IHK</v>
          </cell>
          <cell r="I171">
            <v>1900</v>
          </cell>
        </row>
        <row r="172">
          <cell r="F172">
            <v>62800501</v>
          </cell>
          <cell r="G172" t="str">
            <v>HF - IMS</v>
          </cell>
          <cell r="I172">
            <v>1910</v>
          </cell>
        </row>
        <row r="173">
          <cell r="F173">
            <v>63010501</v>
          </cell>
          <cell r="G173" t="str">
            <v>IE - Adm</v>
          </cell>
          <cell r="I173">
            <v>1920</v>
          </cell>
        </row>
        <row r="174">
          <cell r="F174">
            <v>63010502</v>
          </cell>
          <cell r="G174" t="str">
            <v>IE - Felles</v>
          </cell>
          <cell r="I174">
            <v>1930</v>
          </cell>
        </row>
        <row r="175">
          <cell r="F175">
            <v>63010503</v>
          </cell>
          <cell r="G175" t="str">
            <v>IE - NSR</v>
          </cell>
          <cell r="I175">
            <v>1940</v>
          </cell>
        </row>
        <row r="176">
          <cell r="F176">
            <v>63010504</v>
          </cell>
          <cell r="G176" t="str">
            <v>IE - Nemonoor</v>
          </cell>
          <cell r="I176">
            <v>1950</v>
          </cell>
        </row>
        <row r="177">
          <cell r="F177">
            <v>63100501</v>
          </cell>
          <cell r="G177" t="str">
            <v>IE - IDI</v>
          </cell>
          <cell r="I177">
            <v>1960</v>
          </cell>
        </row>
        <row r="178">
          <cell r="F178">
            <v>63100502</v>
          </cell>
          <cell r="G178" t="str">
            <v>IE - IDI Colourlab Gjøvik</v>
          </cell>
          <cell r="I178">
            <v>1970</v>
          </cell>
        </row>
        <row r="179">
          <cell r="F179">
            <v>63100503</v>
          </cell>
          <cell r="G179" t="str">
            <v>IE - IDI AIT</v>
          </cell>
          <cell r="I179">
            <v>1980</v>
          </cell>
        </row>
        <row r="180">
          <cell r="F180">
            <v>63100504</v>
          </cell>
          <cell r="G180" t="str">
            <v>IE - IDI COMP</v>
          </cell>
          <cell r="I180">
            <v>1990</v>
          </cell>
        </row>
        <row r="181">
          <cell r="F181">
            <v>63100505</v>
          </cell>
          <cell r="G181" t="str">
            <v>IE - IDI DART</v>
          </cell>
          <cell r="I181">
            <v>2000</v>
          </cell>
        </row>
        <row r="182">
          <cell r="F182">
            <v>63100506</v>
          </cell>
          <cell r="G182" t="str">
            <v>IE - IDI ISSE</v>
          </cell>
          <cell r="I182">
            <v>2010</v>
          </cell>
        </row>
        <row r="183">
          <cell r="F183">
            <v>63100507</v>
          </cell>
          <cell r="G183" t="str">
            <v>IE - IDI ISA Gjøvik</v>
          </cell>
          <cell r="I183">
            <v>2020</v>
          </cell>
        </row>
        <row r="184">
          <cell r="F184">
            <v>63100510</v>
          </cell>
          <cell r="G184" t="str">
            <v>IE - IDI stab administrasjon</v>
          </cell>
          <cell r="I184">
            <v>2030</v>
          </cell>
        </row>
        <row r="185">
          <cell r="F185">
            <v>63100511</v>
          </cell>
          <cell r="G185" t="str">
            <v>IE - IDI stab teknisk</v>
          </cell>
          <cell r="I185">
            <v>2040</v>
          </cell>
        </row>
        <row r="186">
          <cell r="F186">
            <v>63100512</v>
          </cell>
          <cell r="G186" t="str">
            <v>IE - IDI Gjøvik</v>
          </cell>
          <cell r="I186">
            <v>2050</v>
          </cell>
        </row>
        <row r="187">
          <cell r="F187">
            <v>63101001</v>
          </cell>
          <cell r="G187" t="str">
            <v>IE - IDI Comp L</v>
          </cell>
          <cell r="I187">
            <v>2060</v>
          </cell>
        </row>
        <row r="188">
          <cell r="F188">
            <v>63101002</v>
          </cell>
          <cell r="G188" t="str">
            <v>IE - IDI Data</v>
          </cell>
          <cell r="I188">
            <v>2070</v>
          </cell>
        </row>
        <row r="189">
          <cell r="F189">
            <v>63101003</v>
          </cell>
          <cell r="G189" t="str">
            <v>IE - IDI Software</v>
          </cell>
          <cell r="I189">
            <v>2080</v>
          </cell>
        </row>
        <row r="190">
          <cell r="F190">
            <v>63101004</v>
          </cell>
          <cell r="G190" t="str">
            <v>IE - IDI Leie Color</v>
          </cell>
          <cell r="I190">
            <v>2090</v>
          </cell>
        </row>
        <row r="191">
          <cell r="F191">
            <v>63101501</v>
          </cell>
          <cell r="G191" t="str">
            <v>IE - IDI SFU Exc</v>
          </cell>
          <cell r="I191">
            <v>2100</v>
          </cell>
        </row>
        <row r="192">
          <cell r="F192">
            <v>63101502</v>
          </cell>
          <cell r="G192" t="str">
            <v>IE - IDI NAIL</v>
          </cell>
          <cell r="I192">
            <v>2110</v>
          </cell>
        </row>
        <row r="193">
          <cell r="F193">
            <v>63101503</v>
          </cell>
          <cell r="G193" t="str">
            <v>IE - IDI SFI AI</v>
          </cell>
          <cell r="I193">
            <v>2120</v>
          </cell>
        </row>
        <row r="194">
          <cell r="F194">
            <v>63150501</v>
          </cell>
          <cell r="G194" t="str">
            <v>IE - IMF</v>
          </cell>
          <cell r="I194">
            <v>2130</v>
          </cell>
        </row>
        <row r="195">
          <cell r="F195">
            <v>63150502</v>
          </cell>
          <cell r="G195" t="str">
            <v>IE - IMF Realfag</v>
          </cell>
          <cell r="I195">
            <v>2140</v>
          </cell>
        </row>
        <row r="196">
          <cell r="F196">
            <v>63150503</v>
          </cell>
          <cell r="G196" t="str">
            <v>IE - IMF Forkurs</v>
          </cell>
          <cell r="I196">
            <v>2150</v>
          </cell>
        </row>
        <row r="197">
          <cell r="F197">
            <v>63200501</v>
          </cell>
          <cell r="G197" t="str">
            <v>IE - IEL</v>
          </cell>
          <cell r="I197">
            <v>2160</v>
          </cell>
        </row>
        <row r="198">
          <cell r="F198">
            <v>63200502</v>
          </cell>
          <cell r="G198" t="str">
            <v>IE - IEL Verksted</v>
          </cell>
          <cell r="I198">
            <v>2170</v>
          </cell>
        </row>
        <row r="199">
          <cell r="F199">
            <v>63201001</v>
          </cell>
          <cell r="G199" t="str">
            <v>IE - IEL Leie lab</v>
          </cell>
          <cell r="I199">
            <v>2180</v>
          </cell>
        </row>
        <row r="200">
          <cell r="F200">
            <v>63201002</v>
          </cell>
          <cell r="G200" t="str">
            <v>IE - IEL Leie celle</v>
          </cell>
          <cell r="I200">
            <v>2190</v>
          </cell>
        </row>
        <row r="201">
          <cell r="F201">
            <v>63201003</v>
          </cell>
          <cell r="G201" t="str">
            <v>IE - IEL Leie ELA</v>
          </cell>
          <cell r="I201">
            <v>2200</v>
          </cell>
        </row>
        <row r="202">
          <cell r="F202">
            <v>63201004</v>
          </cell>
          <cell r="G202" t="str">
            <v>IE - IEL Leie smart</v>
          </cell>
          <cell r="I202">
            <v>2210</v>
          </cell>
        </row>
        <row r="203">
          <cell r="F203">
            <v>63201005</v>
          </cell>
          <cell r="G203" t="str">
            <v>IE - IEL Leie verk</v>
          </cell>
          <cell r="I203">
            <v>2220</v>
          </cell>
        </row>
        <row r="204">
          <cell r="F204">
            <v>63250501</v>
          </cell>
          <cell r="G204" t="str">
            <v>IE - ITK</v>
          </cell>
          <cell r="I204">
            <v>2230</v>
          </cell>
        </row>
        <row r="205">
          <cell r="F205">
            <v>63250502</v>
          </cell>
          <cell r="G205" t="str">
            <v>IE - ITK Elektronikk</v>
          </cell>
          <cell r="I205">
            <v>2240</v>
          </cell>
        </row>
        <row r="206">
          <cell r="F206">
            <v>63250503</v>
          </cell>
          <cell r="G206" t="str">
            <v>IE - ITK Datalab</v>
          </cell>
          <cell r="I206">
            <v>2250</v>
          </cell>
        </row>
        <row r="207">
          <cell r="F207">
            <v>63251001</v>
          </cell>
          <cell r="G207" t="str">
            <v>IE - ITK Leie forsk</v>
          </cell>
          <cell r="I207">
            <v>2260</v>
          </cell>
        </row>
        <row r="208">
          <cell r="F208">
            <v>63251002</v>
          </cell>
          <cell r="G208" t="str">
            <v>IE - ITK Leie verk</v>
          </cell>
          <cell r="I208">
            <v>2270</v>
          </cell>
        </row>
        <row r="209">
          <cell r="F209">
            <v>63251003</v>
          </cell>
          <cell r="G209" t="str">
            <v>IE - ITK Leie robot</v>
          </cell>
          <cell r="I209">
            <v>2280</v>
          </cell>
        </row>
        <row r="210">
          <cell r="F210">
            <v>63251501</v>
          </cell>
          <cell r="G210" t="str">
            <v>IE - ITK SFI Autosh.</v>
          </cell>
          <cell r="I210">
            <v>2290</v>
          </cell>
        </row>
        <row r="211">
          <cell r="F211">
            <v>63300501</v>
          </cell>
          <cell r="G211" t="str">
            <v>IE - IIK</v>
          </cell>
          <cell r="I211">
            <v>2300</v>
          </cell>
        </row>
        <row r="212">
          <cell r="F212">
            <v>63300502</v>
          </cell>
          <cell r="G212" t="str">
            <v>IE - IIK CCIS</v>
          </cell>
          <cell r="I212">
            <v>2310</v>
          </cell>
        </row>
        <row r="213">
          <cell r="F213">
            <v>63301001</v>
          </cell>
          <cell r="G213" t="str">
            <v>IE - IIK Leie forens</v>
          </cell>
          <cell r="I213">
            <v>2320</v>
          </cell>
        </row>
        <row r="214">
          <cell r="F214">
            <v>63301002</v>
          </cell>
          <cell r="G214" t="str">
            <v>IE - IIK Leie biomet</v>
          </cell>
          <cell r="I214">
            <v>2330</v>
          </cell>
        </row>
        <row r="215">
          <cell r="F215">
            <v>63301003</v>
          </cell>
          <cell r="G215" t="str">
            <v>IE - IIK Leie cisco</v>
          </cell>
          <cell r="I215">
            <v>2340</v>
          </cell>
        </row>
        <row r="216">
          <cell r="F216">
            <v>63301004</v>
          </cell>
          <cell r="G216" t="str">
            <v>IE - IIK Leie NCR</v>
          </cell>
          <cell r="I216">
            <v>2350</v>
          </cell>
        </row>
        <row r="217">
          <cell r="F217">
            <v>63301005</v>
          </cell>
          <cell r="G217" t="str">
            <v>IE- IIK Leie server</v>
          </cell>
          <cell r="I217">
            <v>2360</v>
          </cell>
        </row>
        <row r="218">
          <cell r="F218">
            <v>63301006</v>
          </cell>
          <cell r="G218" t="str">
            <v>IE - IIK Leie IoT</v>
          </cell>
          <cell r="I218">
            <v>2370</v>
          </cell>
        </row>
        <row r="219">
          <cell r="F219">
            <v>63301501</v>
          </cell>
          <cell r="G219" t="str">
            <v>IE - IIK SFI NORCICS</v>
          </cell>
          <cell r="I219">
            <v>2380</v>
          </cell>
        </row>
        <row r="220">
          <cell r="F220">
            <v>63350501</v>
          </cell>
          <cell r="G220" t="str">
            <v>IE - IES</v>
          </cell>
          <cell r="I220">
            <v>2390</v>
          </cell>
        </row>
        <row r="221">
          <cell r="F221">
            <v>63350502</v>
          </cell>
          <cell r="G221" t="str">
            <v>IE - IES Admin</v>
          </cell>
          <cell r="I221">
            <v>2400</v>
          </cell>
        </row>
        <row r="222">
          <cell r="F222">
            <v>63350503</v>
          </cell>
          <cell r="G222" t="str">
            <v>IE - IES Teknisk</v>
          </cell>
          <cell r="I222">
            <v>2410</v>
          </cell>
        </row>
        <row r="223">
          <cell r="F223">
            <v>63350504</v>
          </cell>
          <cell r="G223" t="str">
            <v>IE - IES Nanofoton.</v>
          </cell>
          <cell r="I223">
            <v>2420</v>
          </cell>
        </row>
        <row r="224">
          <cell r="F224">
            <v>63350505</v>
          </cell>
          <cell r="G224" t="str">
            <v>IE - IES Kr. og rtek</v>
          </cell>
          <cell r="I224">
            <v>2430</v>
          </cell>
        </row>
        <row r="225">
          <cell r="F225">
            <v>63350506</v>
          </cell>
          <cell r="G225" t="str">
            <v>IE - IES Akustikk</v>
          </cell>
          <cell r="I225">
            <v>2440</v>
          </cell>
        </row>
        <row r="226">
          <cell r="F226">
            <v>63350507</v>
          </cell>
          <cell r="G226" t="str">
            <v>IE - IES Signalbeh.</v>
          </cell>
          <cell r="I226">
            <v>2450</v>
          </cell>
        </row>
        <row r="227">
          <cell r="F227">
            <v>63350508</v>
          </cell>
          <cell r="G227" t="str">
            <v>IE - IES Sm Wireless</v>
          </cell>
          <cell r="I227">
            <v>2460</v>
          </cell>
        </row>
        <row r="228">
          <cell r="F228">
            <v>63351001</v>
          </cell>
          <cell r="G228" t="str">
            <v>IE - IES Leie Gløs</v>
          </cell>
          <cell r="I228">
            <v>2470</v>
          </cell>
        </row>
        <row r="229">
          <cell r="F229">
            <v>63351002</v>
          </cell>
          <cell r="G229" t="str">
            <v>IE - IES Leie Gjøvik</v>
          </cell>
          <cell r="I229">
            <v>2480</v>
          </cell>
        </row>
        <row r="230">
          <cell r="F230">
            <v>63351003</v>
          </cell>
          <cell r="G230" t="str">
            <v>IE - IES Leie Utd</v>
          </cell>
          <cell r="I230">
            <v>2490</v>
          </cell>
        </row>
        <row r="231">
          <cell r="F231">
            <v>63351004</v>
          </cell>
          <cell r="G231" t="str">
            <v>IE - IES Leie LivLab</v>
          </cell>
          <cell r="I231">
            <v>2500</v>
          </cell>
        </row>
        <row r="232">
          <cell r="F232">
            <v>63351501</v>
          </cell>
          <cell r="G232" t="str">
            <v>IE - IES SFI CGF</v>
          </cell>
          <cell r="I232">
            <v>2510</v>
          </cell>
        </row>
        <row r="233">
          <cell r="F233">
            <v>63550501</v>
          </cell>
          <cell r="G233" t="str">
            <v>IE - IIR Felles</v>
          </cell>
          <cell r="I233">
            <v>2520</v>
          </cell>
        </row>
        <row r="234">
          <cell r="F234">
            <v>63550502</v>
          </cell>
          <cell r="G234" t="str">
            <v>IE - IIR Data</v>
          </cell>
          <cell r="I234">
            <v>2530</v>
          </cell>
        </row>
        <row r="235">
          <cell r="F235">
            <v>63550503</v>
          </cell>
          <cell r="G235" t="str">
            <v>IE - IIR Automasjon</v>
          </cell>
          <cell r="I235">
            <v>2540</v>
          </cell>
        </row>
        <row r="236">
          <cell r="F236">
            <v>63550504</v>
          </cell>
          <cell r="G236" t="str">
            <v>IE - IIR Realfag</v>
          </cell>
          <cell r="I236">
            <v>2550</v>
          </cell>
        </row>
        <row r="237">
          <cell r="F237">
            <v>63551001</v>
          </cell>
          <cell r="G237" t="str">
            <v>IE - IIR Leie Vislab</v>
          </cell>
          <cell r="I237">
            <v>2560</v>
          </cell>
        </row>
        <row r="238">
          <cell r="F238">
            <v>63551002</v>
          </cell>
          <cell r="G238" t="str">
            <v>IE - IIR Leie Data</v>
          </cell>
          <cell r="I238">
            <v>2570</v>
          </cell>
        </row>
        <row r="239">
          <cell r="F239">
            <v>63551003</v>
          </cell>
          <cell r="G239" t="str">
            <v>IE - IIR Leie Auto</v>
          </cell>
          <cell r="I239">
            <v>2580</v>
          </cell>
        </row>
        <row r="240">
          <cell r="F240">
            <v>64010500</v>
          </cell>
          <cell r="G240" t="str">
            <v>IV Fak.adm</v>
          </cell>
          <cell r="I240">
            <v>2590</v>
          </cell>
        </row>
        <row r="241">
          <cell r="F241">
            <v>64011000</v>
          </cell>
          <cell r="G241" t="str">
            <v>IV Felles</v>
          </cell>
        </row>
        <row r="242">
          <cell r="F242">
            <v>64011001</v>
          </cell>
          <cell r="G242" t="str">
            <v>IV FSO</v>
          </cell>
        </row>
        <row r="243">
          <cell r="F243">
            <v>64011002</v>
          </cell>
          <cell r="G243" t="str">
            <v>IV Fak Utdanning</v>
          </cell>
        </row>
        <row r="244">
          <cell r="F244">
            <v>64200500</v>
          </cell>
          <cell r="G244" t="str">
            <v>IV IMT</v>
          </cell>
        </row>
        <row r="245">
          <cell r="F245">
            <v>64201001</v>
          </cell>
          <cell r="G245" t="str">
            <v>IV IMT - Hydrolab</v>
          </cell>
        </row>
        <row r="246">
          <cell r="F246">
            <v>64201002</v>
          </cell>
          <cell r="G246" t="str">
            <v>IV IMT - AURlab</v>
          </cell>
        </row>
        <row r="247">
          <cell r="F247">
            <v>64201003</v>
          </cell>
          <cell r="G247" t="str">
            <v>IV IMT - Mlab</v>
          </cell>
        </row>
        <row r="248">
          <cell r="F248">
            <v>64201004</v>
          </cell>
          <cell r="G248" t="str">
            <v>IV IMT - Klab</v>
          </cell>
        </row>
        <row r="249">
          <cell r="F249">
            <v>64250500</v>
          </cell>
          <cell r="G249" t="str">
            <v>IV EPT</v>
          </cell>
        </row>
        <row r="250">
          <cell r="F250">
            <v>64251001</v>
          </cell>
          <cell r="G250" t="str">
            <v>IV EPT - TF lab</v>
          </cell>
        </row>
        <row r="251">
          <cell r="F251">
            <v>64251002</v>
          </cell>
          <cell r="G251" t="str">
            <v>IV EPT - SES lab</v>
          </cell>
        </row>
        <row r="252">
          <cell r="F252">
            <v>64251003</v>
          </cell>
          <cell r="G252" t="str">
            <v>IV EPT - PP lab</v>
          </cell>
        </row>
        <row r="253">
          <cell r="F253">
            <v>64251004</v>
          </cell>
          <cell r="G253" t="str">
            <v>IV EPT - Dataleiest.</v>
          </cell>
        </row>
        <row r="254">
          <cell r="F254">
            <v>64251005</v>
          </cell>
          <cell r="G254" t="str">
            <v>IV EPT - Gen. lab</v>
          </cell>
        </row>
        <row r="255">
          <cell r="F255">
            <v>64251500</v>
          </cell>
          <cell r="G255" t="str">
            <v>IV EPT-FME Hydrocen</v>
          </cell>
        </row>
        <row r="256">
          <cell r="F256">
            <v>64450500</v>
          </cell>
          <cell r="G256" t="str">
            <v>IV KT</v>
          </cell>
        </row>
        <row r="257">
          <cell r="F257">
            <v>64451001</v>
          </cell>
          <cell r="G257" t="str">
            <v>IV KT - MatTestLab</v>
          </cell>
        </row>
        <row r="258">
          <cell r="F258">
            <v>64451002</v>
          </cell>
          <cell r="G258" t="str">
            <v>IV KT - ConcreteLab</v>
          </cell>
        </row>
        <row r="259">
          <cell r="F259">
            <v>64451003</v>
          </cell>
          <cell r="G259" t="str">
            <v>IV KT - ChemistryLab</v>
          </cell>
        </row>
        <row r="260">
          <cell r="F260">
            <v>64451004</v>
          </cell>
          <cell r="G260" t="str">
            <v>IV KT - SensorLab</v>
          </cell>
        </row>
        <row r="261">
          <cell r="F261">
            <v>64451005</v>
          </cell>
          <cell r="G261" t="str">
            <v>IV KT - Warehouse</v>
          </cell>
        </row>
        <row r="262">
          <cell r="F262">
            <v>64458500</v>
          </cell>
          <cell r="G262" t="str">
            <v>IV KT - SFI CASA</v>
          </cell>
        </row>
        <row r="263">
          <cell r="F263">
            <v>64800500</v>
          </cell>
          <cell r="G263" t="str">
            <v>IV IMT - SFF AMOS</v>
          </cell>
        </row>
        <row r="264">
          <cell r="F264">
            <v>64900500</v>
          </cell>
          <cell r="G264" t="str">
            <v>IV IGP</v>
          </cell>
        </row>
        <row r="265">
          <cell r="F265">
            <v>64901001</v>
          </cell>
          <cell r="G265" t="str">
            <v>IV IGP – Oppdredning</v>
          </cell>
        </row>
        <row r="266">
          <cell r="F266">
            <v>64901002</v>
          </cell>
          <cell r="G266" t="str">
            <v>IV IGP – Ing.Berglab</v>
          </cell>
        </row>
        <row r="267">
          <cell r="F267">
            <v>64901003</v>
          </cell>
          <cell r="G267" t="str">
            <v>IV IGP – KMlab</v>
          </cell>
        </row>
        <row r="268">
          <cell r="F268">
            <v>64901004</v>
          </cell>
          <cell r="G268" t="str">
            <v>IV IGP – Sliplab</v>
          </cell>
        </row>
        <row r="269">
          <cell r="F269">
            <v>64901005</v>
          </cell>
          <cell r="G269" t="str">
            <v>IV IGP – EMlab</v>
          </cell>
        </row>
        <row r="270">
          <cell r="F270">
            <v>64901006</v>
          </cell>
          <cell r="G270" t="str">
            <v>IV IGP – Magnometri</v>
          </cell>
        </row>
        <row r="271">
          <cell r="F271">
            <v>64901007</v>
          </cell>
          <cell r="G271" t="str">
            <v>IV IGP – Reservoar</v>
          </cell>
        </row>
        <row r="272">
          <cell r="F272">
            <v>64901008</v>
          </cell>
          <cell r="G272" t="str">
            <v>IV IGP – Verksted</v>
          </cell>
        </row>
        <row r="273">
          <cell r="F273">
            <v>64901009</v>
          </cell>
          <cell r="G273" t="str">
            <v>IV IGP – Forsøkshall</v>
          </cell>
        </row>
        <row r="274">
          <cell r="F274">
            <v>64910500</v>
          </cell>
          <cell r="G274" t="str">
            <v>IV IBM</v>
          </cell>
        </row>
        <row r="275">
          <cell r="F275">
            <v>64911001</v>
          </cell>
          <cell r="G275" t="str">
            <v>IV IBM - F.verksted</v>
          </cell>
        </row>
        <row r="276">
          <cell r="F276">
            <v>64911002</v>
          </cell>
          <cell r="G276" t="str">
            <v>IV IBM - Islab</v>
          </cell>
        </row>
        <row r="277">
          <cell r="F277">
            <v>64911003</v>
          </cell>
          <cell r="G277" t="str">
            <v>IV IBM - VJT lab</v>
          </cell>
        </row>
        <row r="278">
          <cell r="F278">
            <v>64911004</v>
          </cell>
          <cell r="G278" t="str">
            <v>IV IBM - GT lab</v>
          </cell>
        </row>
        <row r="279">
          <cell r="F279">
            <v>64911005</v>
          </cell>
          <cell r="G279" t="str">
            <v>IV IBM - Snølab</v>
          </cell>
        </row>
        <row r="280">
          <cell r="F280">
            <v>64911006</v>
          </cell>
          <cell r="G280" t="str">
            <v>IV IBM - Trafikk lab</v>
          </cell>
        </row>
        <row r="281">
          <cell r="F281">
            <v>64911007</v>
          </cell>
          <cell r="G281" t="str">
            <v>IV IBM - El.verksted</v>
          </cell>
        </row>
        <row r="282">
          <cell r="F282">
            <v>64911008</v>
          </cell>
          <cell r="G282" t="str">
            <v>IV IBM - VT lab</v>
          </cell>
        </row>
        <row r="283">
          <cell r="F283">
            <v>64911009</v>
          </cell>
          <cell r="G283" t="str">
            <v>IV IBM - VA lab</v>
          </cell>
        </row>
        <row r="284">
          <cell r="F284">
            <v>64912000</v>
          </cell>
          <cell r="G284" t="str">
            <v>IV IBM - SIAT</v>
          </cell>
        </row>
        <row r="285">
          <cell r="F285">
            <v>64920500</v>
          </cell>
          <cell r="G285" t="str">
            <v>IV MTP</v>
          </cell>
        </row>
        <row r="286">
          <cell r="F286">
            <v>64921001</v>
          </cell>
          <cell r="G286" t="str">
            <v>IV MTP - Forskning</v>
          </cell>
        </row>
        <row r="287">
          <cell r="F287">
            <v>64921002</v>
          </cell>
          <cell r="G287" t="str">
            <v>IV MTP - Manulab Rob</v>
          </cell>
        </row>
        <row r="288">
          <cell r="F288">
            <v>64921003</v>
          </cell>
          <cell r="G288" t="str">
            <v>IV MTP - Manulab I40</v>
          </cell>
        </row>
        <row r="289">
          <cell r="F289">
            <v>64921004</v>
          </cell>
          <cell r="G289" t="str">
            <v>IV MTP - Manulab Nap</v>
          </cell>
        </row>
        <row r="290">
          <cell r="F290">
            <v>64921005</v>
          </cell>
          <cell r="G290" t="str">
            <v>IV MTP - PFIB</v>
          </cell>
        </row>
        <row r="291">
          <cell r="F291">
            <v>64921006</v>
          </cell>
          <cell r="G291" t="str">
            <v>IV MTP - Nanomek</v>
          </cell>
        </row>
        <row r="292">
          <cell r="F292">
            <v>64921007</v>
          </cell>
          <cell r="G292" t="str">
            <v>IV MTP - Utmatting</v>
          </cell>
        </row>
        <row r="293">
          <cell r="F293">
            <v>64921008</v>
          </cell>
          <cell r="G293" t="str">
            <v>IV MTP - Kompositt</v>
          </cell>
        </row>
        <row r="294">
          <cell r="F294">
            <v>64921009</v>
          </cell>
          <cell r="G294" t="str">
            <v>IV MTP - Korrosjon</v>
          </cell>
        </row>
        <row r="295">
          <cell r="F295">
            <v>64921010</v>
          </cell>
          <cell r="G295" t="str">
            <v>IV MTP - Translate</v>
          </cell>
        </row>
        <row r="296">
          <cell r="F296">
            <v>64921501</v>
          </cell>
          <cell r="G296" t="str">
            <v>IV MTP - Undervisnin</v>
          </cell>
        </row>
        <row r="297">
          <cell r="F297">
            <v>64922001</v>
          </cell>
          <cell r="G297" t="str">
            <v>IV MTP - Verksted</v>
          </cell>
        </row>
        <row r="298">
          <cell r="F298">
            <v>64930500</v>
          </cell>
          <cell r="G298" t="str">
            <v>IV IHB</v>
          </cell>
        </row>
        <row r="299">
          <cell r="F299">
            <v>64931000</v>
          </cell>
          <cell r="G299" t="str">
            <v>IV IHB - Maritim tek</v>
          </cell>
        </row>
        <row r="300">
          <cell r="F300">
            <v>64931001</v>
          </cell>
          <cell r="G300" t="str">
            <v>IV IHB - Mech lab</v>
          </cell>
        </row>
        <row r="301">
          <cell r="F301">
            <v>64931002</v>
          </cell>
          <cell r="G301" t="str">
            <v>IV IHB - Manulab</v>
          </cell>
        </row>
        <row r="302">
          <cell r="F302">
            <v>64931003</v>
          </cell>
          <cell r="G302" t="str">
            <v>IV IHB - Masch lab</v>
          </cell>
        </row>
        <row r="303">
          <cell r="F303">
            <v>64931004</v>
          </cell>
          <cell r="G303" t="str">
            <v>IV IHB - Skips lab</v>
          </cell>
        </row>
        <row r="304">
          <cell r="F304">
            <v>64931005</v>
          </cell>
          <cell r="G304" t="str">
            <v>IV IHB - Proto lab</v>
          </cell>
        </row>
        <row r="305">
          <cell r="F305">
            <v>64931006</v>
          </cell>
          <cell r="G305" t="str">
            <v>IV IHB - Fjordlab Ålesund</v>
          </cell>
        </row>
        <row r="306">
          <cell r="F306">
            <v>64931007</v>
          </cell>
          <cell r="G306" t="str">
            <v>IV IHB - Møreoc. lab</v>
          </cell>
        </row>
        <row r="307">
          <cell r="F307">
            <v>64931500</v>
          </cell>
          <cell r="G307" t="str">
            <v>IV IHB - SFI MOVE</v>
          </cell>
        </row>
        <row r="308">
          <cell r="F308">
            <v>64932000</v>
          </cell>
          <cell r="G308" t="str">
            <v>IV IHB - Maritime op</v>
          </cell>
        </row>
        <row r="309">
          <cell r="F309">
            <v>64932001</v>
          </cell>
          <cell r="G309" t="str">
            <v>IV IHB - Mar Sim lab</v>
          </cell>
        </row>
        <row r="310">
          <cell r="F310">
            <v>64932500</v>
          </cell>
          <cell r="G310" t="str">
            <v>IV IHB - Sim Senter</v>
          </cell>
        </row>
        <row r="311">
          <cell r="F311">
            <v>64933000</v>
          </cell>
          <cell r="G311" t="str">
            <v>IV IHB - Byggteknikk</v>
          </cell>
        </row>
        <row r="312">
          <cell r="F312">
            <v>64933001</v>
          </cell>
          <cell r="G312" t="str">
            <v>IV IHB - Smart W lab</v>
          </cell>
        </row>
        <row r="313">
          <cell r="F313">
            <v>64933002</v>
          </cell>
          <cell r="G313" t="str">
            <v>IV IHB - Byggtek lab</v>
          </cell>
        </row>
        <row r="314">
          <cell r="F314">
            <v>64933003</v>
          </cell>
          <cell r="G314" t="str">
            <v>IV IHB - Vei lab</v>
          </cell>
        </row>
        <row r="315">
          <cell r="F315">
            <v>64940500</v>
          </cell>
          <cell r="G315" t="str">
            <v>IV IVB</v>
          </cell>
        </row>
        <row r="316">
          <cell r="F316">
            <v>64941001</v>
          </cell>
          <cell r="G316" t="str">
            <v>IV IVB - Lab</v>
          </cell>
        </row>
        <row r="317">
          <cell r="F317">
            <v>64941002</v>
          </cell>
          <cell r="G317" t="str">
            <v>IV IVB - ManuLab</v>
          </cell>
        </row>
        <row r="318">
          <cell r="F318">
            <v>65100005</v>
          </cell>
          <cell r="G318" t="str">
            <v>MH-ADM-Stab</v>
          </cell>
        </row>
        <row r="319">
          <cell r="F319">
            <v>65100006</v>
          </cell>
          <cell r="G319" t="str">
            <v>MH-ADM-Forskning</v>
          </cell>
        </row>
        <row r="320">
          <cell r="F320">
            <v>65100007</v>
          </cell>
          <cell r="G320" t="str">
            <v>MH-ADM-Utdanning</v>
          </cell>
        </row>
        <row r="321">
          <cell r="F321">
            <v>65100008</v>
          </cell>
          <cell r="G321" t="str">
            <v>MH-ADM-Økonomi</v>
          </cell>
        </row>
        <row r="322">
          <cell r="F322">
            <v>65100010</v>
          </cell>
          <cell r="G322" t="str">
            <v>MH-ADM-IT</v>
          </cell>
        </row>
        <row r="323">
          <cell r="F323">
            <v>65100011</v>
          </cell>
          <cell r="G323" t="str">
            <v>MH-ADM-HR</v>
          </cell>
        </row>
        <row r="324">
          <cell r="F324">
            <v>65100012</v>
          </cell>
          <cell r="G324" t="str">
            <v>MH-ADM-REK</v>
          </cell>
        </row>
        <row r="325">
          <cell r="F325">
            <v>65101001</v>
          </cell>
          <cell r="G325" t="str">
            <v>MH-ADM-CoMed</v>
          </cell>
        </row>
        <row r="326">
          <cell r="F326">
            <v>65101002</v>
          </cell>
          <cell r="G326" t="str">
            <v>MH-ADM-Klinforsk</v>
          </cell>
        </row>
        <row r="327">
          <cell r="F327">
            <v>65151000</v>
          </cell>
          <cell r="G327" t="str">
            <v>MH-IKOM</v>
          </cell>
        </row>
        <row r="328">
          <cell r="F328">
            <v>65152000</v>
          </cell>
          <cell r="G328" t="str">
            <v>MH-IKOM-leiested</v>
          </cell>
        </row>
        <row r="329">
          <cell r="F329">
            <v>65153000</v>
          </cell>
          <cell r="G329" t="str">
            <v>MH-IKOM-CEMIR</v>
          </cell>
        </row>
        <row r="330">
          <cell r="F330">
            <v>65154000</v>
          </cell>
          <cell r="G330" t="str">
            <v>MH-IKOM-GCF</v>
          </cell>
        </row>
        <row r="331">
          <cell r="F331">
            <v>65155000</v>
          </cell>
          <cell r="G331" t="str">
            <v>MH-IKOM-BioCore</v>
          </cell>
        </row>
        <row r="332">
          <cell r="F332">
            <v>65156000</v>
          </cell>
          <cell r="G332" t="str">
            <v>MH-IKOM-Promec</v>
          </cell>
        </row>
        <row r="333">
          <cell r="F333">
            <v>65157000</v>
          </cell>
          <cell r="G333" t="str">
            <v>MH-IKOM-CMIC</v>
          </cell>
        </row>
        <row r="334">
          <cell r="F334">
            <v>65157010</v>
          </cell>
          <cell r="G334" t="str">
            <v>MH-IKOM-CMIC-Alm</v>
          </cell>
        </row>
        <row r="335">
          <cell r="F335">
            <v>65157020</v>
          </cell>
          <cell r="G335" t="str">
            <v>MH-IKOM-CMIC-EM</v>
          </cell>
        </row>
        <row r="336">
          <cell r="F336">
            <v>65157030</v>
          </cell>
          <cell r="G336" t="str">
            <v>MH-IKOM-CMIC-Hist</v>
          </cell>
        </row>
        <row r="337">
          <cell r="F337">
            <v>65201000</v>
          </cell>
          <cell r="G337" t="str">
            <v>MH-ISM</v>
          </cell>
        </row>
        <row r="338">
          <cell r="F338">
            <v>65202000</v>
          </cell>
          <cell r="G338" t="str">
            <v>HUNT</v>
          </cell>
        </row>
        <row r="339">
          <cell r="F339">
            <v>65202001</v>
          </cell>
          <cell r="G339" t="str">
            <v>HUNT databank/forv.</v>
          </cell>
        </row>
        <row r="340">
          <cell r="F340">
            <v>65202002</v>
          </cell>
          <cell r="G340" t="str">
            <v>HUNT biobank</v>
          </cell>
        </row>
        <row r="341">
          <cell r="F341">
            <v>65202003</v>
          </cell>
          <cell r="G341" t="str">
            <v>HUNT IT og komm.</v>
          </cell>
        </row>
        <row r="342">
          <cell r="F342">
            <v>65202004</v>
          </cell>
          <cell r="G342" t="str">
            <v>HUNT CLOUD</v>
          </cell>
        </row>
        <row r="343">
          <cell r="F343">
            <v>65251000</v>
          </cell>
          <cell r="G343" t="str">
            <v>MH-ISB</v>
          </cell>
        </row>
        <row r="344">
          <cell r="F344">
            <v>65252000</v>
          </cell>
          <cell r="G344" t="str">
            <v>MH-ISB-MRCore</v>
          </cell>
        </row>
        <row r="345">
          <cell r="F345">
            <v>65252500</v>
          </cell>
          <cell r="G345" t="str">
            <v>MH-ISB-CIUS</v>
          </cell>
        </row>
        <row r="346">
          <cell r="F346">
            <v>65253001</v>
          </cell>
          <cell r="G346" t="str">
            <v>MH-ISB-Ultralydlab</v>
          </cell>
        </row>
        <row r="347">
          <cell r="F347">
            <v>65253002</v>
          </cell>
          <cell r="G347" t="str">
            <v>MH-ISB-Generellab</v>
          </cell>
        </row>
        <row r="348">
          <cell r="F348">
            <v>65253003</v>
          </cell>
          <cell r="G348" t="str">
            <v>MH-ISB-Norwegian 7T</v>
          </cell>
        </row>
        <row r="349">
          <cell r="F349">
            <v>65301000</v>
          </cell>
          <cell r="G349" t="str">
            <v>MH-INB</v>
          </cell>
        </row>
        <row r="350">
          <cell r="F350">
            <v>65301001</v>
          </cell>
          <cell r="G350" t="str">
            <v>MH-INB-FAEF</v>
          </cell>
        </row>
        <row r="351">
          <cell r="F351">
            <v>65301002</v>
          </cell>
          <cell r="G351" t="str">
            <v>MH-INB-GEMS</v>
          </cell>
        </row>
        <row r="352">
          <cell r="F352">
            <v>65302001</v>
          </cell>
          <cell r="G352" t="str">
            <v>MH-INB-Stamcellelab</v>
          </cell>
        </row>
        <row r="353">
          <cell r="F353">
            <v>65302002</v>
          </cell>
          <cell r="G353" t="str">
            <v>MH-INB-Nevrobiolab</v>
          </cell>
        </row>
        <row r="354">
          <cell r="F354">
            <v>65302003</v>
          </cell>
          <cell r="G354" t="str">
            <v>MH-INB-Klinikknærlab</v>
          </cell>
        </row>
        <row r="355">
          <cell r="F355">
            <v>65303000</v>
          </cell>
          <cell r="G355" t="str">
            <v>MH-INB-NextMove</v>
          </cell>
        </row>
        <row r="356">
          <cell r="F356">
            <v>65304000</v>
          </cell>
          <cell r="G356" t="str">
            <v>MH-INB-SenTIF</v>
          </cell>
        </row>
        <row r="357">
          <cell r="F357">
            <v>65305000</v>
          </cell>
          <cell r="G357" t="str">
            <v>MH-INB-NORHEAD</v>
          </cell>
        </row>
        <row r="358">
          <cell r="F358">
            <v>65351000</v>
          </cell>
          <cell r="G358" t="str">
            <v>MH-IPH</v>
          </cell>
        </row>
        <row r="359">
          <cell r="F359">
            <v>65352000</v>
          </cell>
          <cell r="G359" t="str">
            <v>MH-IPH-NAKU</v>
          </cell>
        </row>
        <row r="360">
          <cell r="F360">
            <v>65353000</v>
          </cell>
          <cell r="G360" t="str">
            <v>MH-IPH-RKBU</v>
          </cell>
        </row>
        <row r="361">
          <cell r="F361">
            <v>65601000</v>
          </cell>
          <cell r="G361" t="str">
            <v>MH-KIN</v>
          </cell>
        </row>
        <row r="362">
          <cell r="F362">
            <v>65601001</v>
          </cell>
          <cell r="G362" t="str">
            <v>MH-KIN-Virallab</v>
          </cell>
        </row>
        <row r="363">
          <cell r="F363">
            <v>65602001</v>
          </cell>
          <cell r="G363" t="str">
            <v>MH-KIN-Moser</v>
          </cell>
        </row>
        <row r="364">
          <cell r="F364">
            <v>65602002</v>
          </cell>
          <cell r="G364" t="str">
            <v>MH-KIN-Witter</v>
          </cell>
        </row>
        <row r="365">
          <cell r="F365">
            <v>65602003</v>
          </cell>
          <cell r="G365" t="str">
            <v>MH-KIN-Roudi</v>
          </cell>
        </row>
        <row r="366">
          <cell r="F366">
            <v>65602004</v>
          </cell>
          <cell r="G366" t="str">
            <v>MH-KIN-Kentros</v>
          </cell>
        </row>
        <row r="367">
          <cell r="F367">
            <v>65602005</v>
          </cell>
          <cell r="G367" t="str">
            <v>MH-KIN-Yaksi</v>
          </cell>
        </row>
        <row r="368">
          <cell r="F368">
            <v>65602006</v>
          </cell>
          <cell r="G368" t="str">
            <v>MH-KIN-Whitlock</v>
          </cell>
        </row>
        <row r="369">
          <cell r="F369">
            <v>65602007</v>
          </cell>
          <cell r="G369" t="str">
            <v>MH-KIN-Quatrocolo</v>
          </cell>
        </row>
        <row r="370">
          <cell r="F370">
            <v>65602008</v>
          </cell>
          <cell r="G370" t="str">
            <v>MH-KIN-Nigro</v>
          </cell>
        </row>
        <row r="371">
          <cell r="F371">
            <v>65602009</v>
          </cell>
          <cell r="G371" t="str">
            <v>MH-KIN-Schroeder</v>
          </cell>
        </row>
        <row r="372">
          <cell r="F372">
            <v>65602010</v>
          </cell>
          <cell r="G372" t="str">
            <v>MH-KIN-Ziaei</v>
          </cell>
        </row>
        <row r="373">
          <cell r="F373">
            <v>65602011</v>
          </cell>
          <cell r="G373" t="str">
            <v>MH-KIN-Doeller</v>
          </cell>
        </row>
        <row r="374">
          <cell r="F374">
            <v>65602012</v>
          </cell>
          <cell r="G374" t="str">
            <v>MH-KIN-Cogno</v>
          </cell>
        </row>
        <row r="375">
          <cell r="F375">
            <v>65602013</v>
          </cell>
          <cell r="G375" t="str">
            <v>MH-KIN-Zong</v>
          </cell>
        </row>
        <row r="376">
          <cell r="F376">
            <v>65701000</v>
          </cell>
          <cell r="G376" t="str">
            <v>MH-IHG</v>
          </cell>
        </row>
        <row r="377">
          <cell r="F377">
            <v>65702000</v>
          </cell>
          <cell r="G377" t="str">
            <v>MH-IHG-SOF</v>
          </cell>
        </row>
        <row r="378">
          <cell r="F378">
            <v>65801000</v>
          </cell>
          <cell r="G378" t="str">
            <v>MH-IHA</v>
          </cell>
        </row>
        <row r="379">
          <cell r="F379">
            <v>65801001</v>
          </cell>
          <cell r="G379" t="str">
            <v>MH-IHA-Leiested</v>
          </cell>
        </row>
        <row r="380">
          <cell r="F380">
            <v>66010501</v>
          </cell>
          <cell r="G380" t="str">
            <v>NV Felles- Dekanat</v>
          </cell>
        </row>
        <row r="381">
          <cell r="F381">
            <v>66010502</v>
          </cell>
          <cell r="G381" t="str">
            <v>NV Felles- Stab</v>
          </cell>
        </row>
        <row r="382">
          <cell r="F382">
            <v>66010503</v>
          </cell>
          <cell r="G382" t="str">
            <v>NV Felles- FoI</v>
          </cell>
        </row>
        <row r="383">
          <cell r="F383">
            <v>66010504</v>
          </cell>
          <cell r="G383" t="str">
            <v>NV Felles- Utdanning</v>
          </cell>
        </row>
        <row r="384">
          <cell r="F384">
            <v>66010505</v>
          </cell>
          <cell r="G384" t="str">
            <v>NV Felles- HR/HMS</v>
          </cell>
        </row>
        <row r="385">
          <cell r="F385">
            <v>66010506</v>
          </cell>
          <cell r="G385" t="str">
            <v>NV Felles- ØPS</v>
          </cell>
        </row>
        <row r="386">
          <cell r="F386">
            <v>66011001</v>
          </cell>
          <cell r="G386" t="str">
            <v>NV ADM - Dekanat</v>
          </cell>
        </row>
        <row r="387">
          <cell r="F387">
            <v>66011002</v>
          </cell>
          <cell r="G387" t="str">
            <v>NV ADM - Stab</v>
          </cell>
        </row>
        <row r="388">
          <cell r="F388">
            <v>66011003</v>
          </cell>
          <cell r="G388" t="str">
            <v>NV ADM - FoI-seksjon</v>
          </cell>
        </row>
        <row r="389">
          <cell r="F389">
            <v>66011004</v>
          </cell>
          <cell r="G389" t="str">
            <v>NV ADM - Utdanning</v>
          </cell>
        </row>
        <row r="390">
          <cell r="F390">
            <v>66011005</v>
          </cell>
          <cell r="G390" t="str">
            <v>NV ADM - HR/HMS</v>
          </cell>
        </row>
        <row r="391">
          <cell r="F391">
            <v>66011006</v>
          </cell>
          <cell r="G391" t="str">
            <v>NV ADM - ØP-seksjon</v>
          </cell>
        </row>
        <row r="392">
          <cell r="F392">
            <v>66011501</v>
          </cell>
          <cell r="G392" t="str">
            <v>NV Finmek verksted</v>
          </cell>
        </row>
        <row r="393">
          <cell r="F393">
            <v>66011502</v>
          </cell>
          <cell r="G393" t="str">
            <v>NV Glassblåserverkst</v>
          </cell>
        </row>
        <row r="394">
          <cell r="F394">
            <v>66011503</v>
          </cell>
          <cell r="G394" t="str">
            <v>NV Elektronikkverkst</v>
          </cell>
        </row>
        <row r="395">
          <cell r="F395">
            <v>66012001</v>
          </cell>
          <cell r="G395" t="str">
            <v>NV-Gjærevollsenteret</v>
          </cell>
        </row>
        <row r="396">
          <cell r="F396">
            <v>66100501</v>
          </cell>
          <cell r="G396" t="str">
            <v>NV-IBI Institutt</v>
          </cell>
        </row>
        <row r="397">
          <cell r="F397">
            <v>66101001</v>
          </cell>
          <cell r="G397" t="str">
            <v>NV-IBI-Økologi-sekv.</v>
          </cell>
        </row>
        <row r="398">
          <cell r="F398">
            <v>66101002</v>
          </cell>
          <cell r="G398" t="str">
            <v>NV-IBI-Veksthus PBS</v>
          </cell>
        </row>
        <row r="399">
          <cell r="F399">
            <v>66101003</v>
          </cell>
          <cell r="G399" t="str">
            <v>NV-IBI-TBS</v>
          </cell>
        </row>
        <row r="400">
          <cell r="F400">
            <v>66101501</v>
          </cell>
          <cell r="G400" t="str">
            <v>NV-IBI-SFF-CBD</v>
          </cell>
        </row>
        <row r="401">
          <cell r="F401">
            <v>66150501</v>
          </cell>
          <cell r="G401" t="str">
            <v>NV-IBT-Institutt</v>
          </cell>
        </row>
        <row r="402">
          <cell r="F402">
            <v>66151001</v>
          </cell>
          <cell r="G402" t="str">
            <v>NV-IBT-Mikrob Biotek</v>
          </cell>
        </row>
        <row r="403">
          <cell r="F403">
            <v>66151002</v>
          </cell>
          <cell r="G403" t="str">
            <v>NV-IBT-Biopolymerer</v>
          </cell>
        </row>
        <row r="404">
          <cell r="F404">
            <v>66151003</v>
          </cell>
          <cell r="G404" t="str">
            <v>NV-IBT-MNM</v>
          </cell>
        </row>
        <row r="405">
          <cell r="F405">
            <v>66151004</v>
          </cell>
          <cell r="G405" t="str">
            <v>NV-IBT-NMR</v>
          </cell>
        </row>
        <row r="406">
          <cell r="F406">
            <v>66151005</v>
          </cell>
          <cell r="G406" t="str">
            <v>NV-IBT-Teknologilab</v>
          </cell>
        </row>
        <row r="407">
          <cell r="F407">
            <v>66200501</v>
          </cell>
          <cell r="G407" t="str">
            <v>NV-IFY-Institutt</v>
          </cell>
        </row>
        <row r="408">
          <cell r="F408">
            <v>66200502</v>
          </cell>
          <cell r="G408" t="str">
            <v>NV-IFY-Skolelab</v>
          </cell>
        </row>
        <row r="409">
          <cell r="F409">
            <v>66200503</v>
          </cell>
          <cell r="G409" t="str">
            <v>NV-IFY-Tekn. Tjenest</v>
          </cell>
        </row>
        <row r="410">
          <cell r="F410">
            <v>66201001</v>
          </cell>
          <cell r="G410" t="str">
            <v>NV-IFY-NORTEM</v>
          </cell>
        </row>
        <row r="411">
          <cell r="F411">
            <v>66201002</v>
          </cell>
          <cell r="G411" t="str">
            <v>NV-IFY-Molekylær avb</v>
          </cell>
        </row>
        <row r="412">
          <cell r="F412">
            <v>66201003</v>
          </cell>
          <cell r="G412" t="str">
            <v>NV-IFY-Xray Phys Lab</v>
          </cell>
        </row>
        <row r="413">
          <cell r="F413">
            <v>66201004</v>
          </cell>
          <cell r="G413" t="str">
            <v>NV-IFY-BioplymerfysI</v>
          </cell>
        </row>
        <row r="414">
          <cell r="F414">
            <v>66201005</v>
          </cell>
          <cell r="G414" t="str">
            <v>NV-IFY-Lysspektrosk.</v>
          </cell>
        </row>
        <row r="415">
          <cell r="F415">
            <v>66201006</v>
          </cell>
          <cell r="G415" t="str">
            <v>NV-IFY-MykeKomplekse</v>
          </cell>
        </row>
        <row r="416">
          <cell r="F416">
            <v>66201007</v>
          </cell>
          <cell r="G416" t="str">
            <v>NV-IFY-Atmosf./miljø</v>
          </cell>
        </row>
        <row r="417">
          <cell r="F417">
            <v>66201008</v>
          </cell>
          <cell r="G417" t="str">
            <v>NV-IFY-Materialvekst</v>
          </cell>
        </row>
        <row r="418">
          <cell r="F418">
            <v>66201009</v>
          </cell>
          <cell r="G418" t="str">
            <v>NV-IFY-Ultrar. laser</v>
          </cell>
        </row>
        <row r="419">
          <cell r="F419">
            <v>66201010</v>
          </cell>
          <cell r="G419" t="str">
            <v>NV-IFY-Linux</v>
          </cell>
        </row>
        <row r="420">
          <cell r="F420">
            <v>66201501</v>
          </cell>
          <cell r="G420" t="str">
            <v>NV-IFY-SFF-QuSpin</v>
          </cell>
        </row>
        <row r="421">
          <cell r="F421">
            <v>66201502</v>
          </cell>
          <cell r="G421" t="str">
            <v>NV-IFY-SFF-PoreLab</v>
          </cell>
        </row>
        <row r="422">
          <cell r="F422">
            <v>66250501</v>
          </cell>
          <cell r="G422" t="str">
            <v>NV-IKJ-Institutt</v>
          </cell>
        </row>
        <row r="423">
          <cell r="F423">
            <v>66251001</v>
          </cell>
          <cell r="G423" t="str">
            <v>NV-IKJ-ICPMS</v>
          </cell>
        </row>
        <row r="424">
          <cell r="F424">
            <v>66251002</v>
          </cell>
          <cell r="G424" t="str">
            <v>NV-IKJ-MS-konsortiet</v>
          </cell>
        </row>
        <row r="425">
          <cell r="F425">
            <v>66251003</v>
          </cell>
          <cell r="G425" t="str">
            <v>NV-IKJ-Analysetjenes</v>
          </cell>
        </row>
        <row r="426">
          <cell r="F426">
            <v>66251004</v>
          </cell>
          <cell r="G426" t="str">
            <v>NV-IKJ-Lab.Arbeidspl</v>
          </cell>
        </row>
        <row r="427">
          <cell r="F427">
            <v>66251005</v>
          </cell>
          <cell r="G427" t="str">
            <v>NV-IKJ-GPC/SEC</v>
          </cell>
        </row>
        <row r="428">
          <cell r="F428">
            <v>66251006</v>
          </cell>
          <cell r="G428" t="str">
            <v>NV-IKJ-A.R.Services</v>
          </cell>
        </row>
        <row r="429">
          <cell r="F429">
            <v>66251007</v>
          </cell>
          <cell r="G429" t="str">
            <v>NV-IKJ Tot.Hg-anal.</v>
          </cell>
        </row>
        <row r="430">
          <cell r="F430">
            <v>66251008</v>
          </cell>
          <cell r="G430" t="str">
            <v>NV-IKJ MetylHg-anal.</v>
          </cell>
        </row>
        <row r="431">
          <cell r="F431">
            <v>66300501</v>
          </cell>
          <cell r="G431" t="str">
            <v>NV-IKP-Institutt</v>
          </cell>
        </row>
        <row r="432">
          <cell r="F432">
            <v>66301001</v>
          </cell>
          <cell r="G432" t="str">
            <v>NV-IKP-Katalyselab</v>
          </cell>
        </row>
        <row r="433">
          <cell r="F433">
            <v>66301002</v>
          </cell>
          <cell r="G433" t="str">
            <v>NV-IKP-Kolloidlab</v>
          </cell>
        </row>
        <row r="434">
          <cell r="F434">
            <v>66301003</v>
          </cell>
          <cell r="G434" t="str">
            <v>NV-IKP-Miljøreaktorl</v>
          </cell>
        </row>
        <row r="435">
          <cell r="F435">
            <v>66301004</v>
          </cell>
          <cell r="G435" t="str">
            <v>NV-IKP-Monteringshal</v>
          </cell>
        </row>
        <row r="436">
          <cell r="F436">
            <v>66301005</v>
          </cell>
          <cell r="G436" t="str">
            <v>NV-IKP-CO2-Pilot</v>
          </cell>
        </row>
        <row r="437">
          <cell r="F437">
            <v>66301006</v>
          </cell>
          <cell r="G437" t="str">
            <v>NV-IKP-CybProSystlab</v>
          </cell>
        </row>
        <row r="438">
          <cell r="F438">
            <v>66301007</v>
          </cell>
          <cell r="G438" t="str">
            <v>NV-IKP-Pros&amp;Systtekn</v>
          </cell>
        </row>
        <row r="439">
          <cell r="F439">
            <v>66301008</v>
          </cell>
          <cell r="G439" t="str">
            <v>NV-IKP-PEC Centre</v>
          </cell>
        </row>
        <row r="440">
          <cell r="F440">
            <v>66301009</v>
          </cell>
          <cell r="G440" t="str">
            <v>NV-IKP-XPS-SEM</v>
          </cell>
        </row>
        <row r="441">
          <cell r="F441">
            <v>66301501</v>
          </cell>
          <cell r="G441" t="str">
            <v>NV-IKP-SFI-ICSI</v>
          </cell>
        </row>
        <row r="442">
          <cell r="F442">
            <v>66301502</v>
          </cell>
          <cell r="G442" t="str">
            <v>NV-IKP-SFI-SUBPRO</v>
          </cell>
        </row>
        <row r="443">
          <cell r="F443">
            <v>66350501</v>
          </cell>
          <cell r="G443" t="str">
            <v>NV-IMA-Institutt</v>
          </cell>
        </row>
        <row r="444">
          <cell r="F444">
            <v>66351001</v>
          </cell>
          <cell r="G444" t="str">
            <v>NV-IMA-XRD</v>
          </cell>
        </row>
        <row r="445">
          <cell r="F445">
            <v>66351002</v>
          </cell>
          <cell r="G445" t="str">
            <v>NV-IMA-EM-lab</v>
          </cell>
        </row>
        <row r="446">
          <cell r="F446">
            <v>66351003</v>
          </cell>
          <cell r="G446" t="str">
            <v>NV-IMA-FACET</v>
          </cell>
        </row>
        <row r="447">
          <cell r="F447">
            <v>66351004</v>
          </cell>
          <cell r="G447" t="str">
            <v>NV-IMA-Felles  lab</v>
          </cell>
        </row>
        <row r="448">
          <cell r="F448">
            <v>66351005</v>
          </cell>
          <cell r="G448" t="str">
            <v>NV-IMA-REM</v>
          </cell>
        </row>
        <row r="449">
          <cell r="F449">
            <v>66351006</v>
          </cell>
          <cell r="G449" t="str">
            <v>NV-IMA-FysMet</v>
          </cell>
        </row>
        <row r="450">
          <cell r="F450">
            <v>66351007</v>
          </cell>
          <cell r="G450" t="str">
            <v>NV-IMA-Elektrokjemi</v>
          </cell>
        </row>
        <row r="451">
          <cell r="F451">
            <v>66351008</v>
          </cell>
          <cell r="G451" t="str">
            <v>NV-IMA-APT</v>
          </cell>
        </row>
        <row r="452">
          <cell r="F452">
            <v>66351009</v>
          </cell>
          <cell r="G452" t="str">
            <v>NV-IMA-SPS</v>
          </cell>
        </row>
        <row r="453">
          <cell r="F453">
            <v>66351010</v>
          </cell>
          <cell r="G453" t="str">
            <v>NV-IMA-GDMS/GDOES</v>
          </cell>
        </row>
        <row r="454">
          <cell r="F454">
            <v>66351011</v>
          </cell>
          <cell r="G454" t="str">
            <v>NV-IMA-BET</v>
          </cell>
        </row>
        <row r="455">
          <cell r="F455">
            <v>66351012</v>
          </cell>
          <cell r="G455" t="str">
            <v>NV-IMA-Consarq</v>
          </cell>
        </row>
        <row r="456">
          <cell r="F456">
            <v>66351013</v>
          </cell>
          <cell r="G456" t="str">
            <v>NV-IMA-Varmelab</v>
          </cell>
        </row>
        <row r="457">
          <cell r="F457">
            <v>66351014</v>
          </cell>
          <cell r="G457" t="str">
            <v>NV-IMA-PLDS-lab</v>
          </cell>
        </row>
        <row r="458">
          <cell r="F458">
            <v>66351015</v>
          </cell>
          <cell r="G458" t="str">
            <v>NV-IMA-SPM-lab</v>
          </cell>
        </row>
        <row r="459">
          <cell r="F459">
            <v>66351016</v>
          </cell>
          <cell r="G459" t="str">
            <v>NV-IMA-SSB-lab</v>
          </cell>
        </row>
        <row r="460">
          <cell r="F460">
            <v>66351501</v>
          </cell>
          <cell r="G460" t="str">
            <v>NV-IMA-SFI-Metal Pro</v>
          </cell>
        </row>
        <row r="461">
          <cell r="F461">
            <v>66351502</v>
          </cell>
          <cell r="G461" t="str">
            <v>NV-IMA-SFI-PhysMet</v>
          </cell>
        </row>
        <row r="462">
          <cell r="F462">
            <v>66400501</v>
          </cell>
          <cell r="G462" t="str">
            <v>NV-IBF-Institutt</v>
          </cell>
        </row>
        <row r="463">
          <cell r="F463">
            <v>66400502</v>
          </cell>
          <cell r="G463" t="str">
            <v>NV-IBF-CEMIR</v>
          </cell>
        </row>
        <row r="464">
          <cell r="F464">
            <v>66400503</v>
          </cell>
          <cell r="G464" t="str">
            <v>IBF Cellelab</v>
          </cell>
        </row>
        <row r="465">
          <cell r="F465">
            <v>66401001</v>
          </cell>
          <cell r="G465" t="str">
            <v>NV-IBF-LK 21</v>
          </cell>
        </row>
        <row r="466">
          <cell r="F466">
            <v>66450501</v>
          </cell>
          <cell r="G466" t="str">
            <v>NV-IBA-Institutt</v>
          </cell>
        </row>
        <row r="467">
          <cell r="F467">
            <v>66450502</v>
          </cell>
          <cell r="G467" t="str">
            <v>NV-IBA-Laksekonsesj.</v>
          </cell>
        </row>
        <row r="468">
          <cell r="F468">
            <v>66451001</v>
          </cell>
          <cell r="G468" t="str">
            <v>NV-IBA-Forskerlab</v>
          </cell>
        </row>
        <row r="469">
          <cell r="F469">
            <v>66900001</v>
          </cell>
          <cell r="G469" t="str">
            <v>NV-FFI-NTNU</v>
          </cell>
        </row>
        <row r="470">
          <cell r="F470">
            <v>66900501</v>
          </cell>
          <cell r="G470" t="str">
            <v>NV-FFI-NTNU-Nanolab</v>
          </cell>
        </row>
        <row r="471">
          <cell r="F471">
            <v>66901001</v>
          </cell>
          <cell r="G471" t="str">
            <v>NV-FFI-NTNU-Sealab</v>
          </cell>
        </row>
        <row r="472">
          <cell r="F472">
            <v>66901501</v>
          </cell>
          <cell r="G472" t="str">
            <v>NV-FFI-NTNU-Gunnerus</v>
          </cell>
        </row>
        <row r="473">
          <cell r="F473">
            <v>67010501</v>
          </cell>
          <cell r="G473" t="str">
            <v>SU-fak felles</v>
          </cell>
        </row>
        <row r="474">
          <cell r="F474">
            <v>67011001</v>
          </cell>
          <cell r="G474" t="str">
            <v>SU-adm</v>
          </cell>
        </row>
        <row r="475">
          <cell r="F475">
            <v>67100501</v>
          </cell>
          <cell r="G475" t="str">
            <v>SU-IGE</v>
          </cell>
        </row>
        <row r="476">
          <cell r="F476">
            <v>67101001</v>
          </cell>
          <cell r="G476" t="str">
            <v>SU-IGE GIS-lab</v>
          </cell>
        </row>
        <row r="477">
          <cell r="F477">
            <v>67250501</v>
          </cell>
          <cell r="G477" t="str">
            <v>SU-ISS</v>
          </cell>
        </row>
        <row r="478">
          <cell r="F478">
            <v>67400501</v>
          </cell>
          <cell r="G478" t="str">
            <v>SU-IPS</v>
          </cell>
        </row>
        <row r="479">
          <cell r="F479">
            <v>67403001</v>
          </cell>
          <cell r="G479" t="str">
            <v>SU-IPS leiested</v>
          </cell>
        </row>
        <row r="480">
          <cell r="F480">
            <v>67405001</v>
          </cell>
          <cell r="G480" t="str">
            <v>SU-IPS TtiT</v>
          </cell>
        </row>
        <row r="481">
          <cell r="F481">
            <v>67450501</v>
          </cell>
          <cell r="G481" t="str">
            <v>SU-SA</v>
          </cell>
        </row>
        <row r="482">
          <cell r="F482">
            <v>67700501</v>
          </cell>
          <cell r="G482" t="str">
            <v>SU-IPL</v>
          </cell>
        </row>
        <row r="483">
          <cell r="F483">
            <v>67701001</v>
          </cell>
          <cell r="G483" t="str">
            <v>SU-IPL VRLAB</v>
          </cell>
        </row>
        <row r="484">
          <cell r="F484">
            <v>67701501</v>
          </cell>
          <cell r="G484" t="str">
            <v>SU-Uniped</v>
          </cell>
        </row>
        <row r="485">
          <cell r="F485">
            <v>67800501</v>
          </cell>
          <cell r="G485" t="str">
            <v>SU-ILU</v>
          </cell>
        </row>
        <row r="486">
          <cell r="F486">
            <v>67800502</v>
          </cell>
          <cell r="G486" t="str">
            <v>SU-ILU Praksis</v>
          </cell>
        </row>
        <row r="487">
          <cell r="F487">
            <v>67800503</v>
          </cell>
          <cell r="G487" t="str">
            <v>SU-ILU Sensur</v>
          </cell>
        </row>
        <row r="488">
          <cell r="F488">
            <v>67800504</v>
          </cell>
          <cell r="G488" t="str">
            <v>SU-ILU Studenttiltak</v>
          </cell>
        </row>
        <row r="489">
          <cell r="F489">
            <v>67802001</v>
          </cell>
          <cell r="G489" t="str">
            <v>SU-ILU SL</v>
          </cell>
        </row>
        <row r="490">
          <cell r="F490">
            <v>67803001</v>
          </cell>
          <cell r="G490" t="str">
            <v>SU-ILU NSM</v>
          </cell>
        </row>
        <row r="491">
          <cell r="F491">
            <v>67804001</v>
          </cell>
          <cell r="G491" t="str">
            <v>SU-ILU NSS</v>
          </cell>
        </row>
        <row r="492">
          <cell r="F492">
            <v>67900501</v>
          </cell>
          <cell r="G492" t="str">
            <v>SU-ISA</v>
          </cell>
        </row>
        <row r="493">
          <cell r="F493">
            <v>68010501</v>
          </cell>
          <cell r="G493" t="str">
            <v>VM - Adm og felles</v>
          </cell>
        </row>
        <row r="494">
          <cell r="F494">
            <v>68011001</v>
          </cell>
          <cell r="G494" t="str">
            <v>VM - UPS</v>
          </cell>
        </row>
        <row r="495">
          <cell r="F495">
            <v>68012001</v>
          </cell>
          <cell r="G495" t="str">
            <v>VM - NLD</v>
          </cell>
        </row>
        <row r="496">
          <cell r="F496">
            <v>68012002</v>
          </cell>
          <cell r="G496" t="str">
            <v>VM - NLD AMS</v>
          </cell>
        </row>
        <row r="497">
          <cell r="F497">
            <v>68012003</v>
          </cell>
          <cell r="G497" t="str">
            <v>VM - NLD Dendrokrono</v>
          </cell>
        </row>
        <row r="498">
          <cell r="F498">
            <v>68012004</v>
          </cell>
          <cell r="G498" t="str">
            <v>VM - NLD Stab. isot</v>
          </cell>
        </row>
        <row r="499">
          <cell r="F499">
            <v>68050501</v>
          </cell>
          <cell r="G499" t="str">
            <v>VM - IAK</v>
          </cell>
        </row>
        <row r="500">
          <cell r="F500">
            <v>68051001</v>
          </cell>
          <cell r="G500" t="str">
            <v>VM - IAK Konserv</v>
          </cell>
        </row>
        <row r="501">
          <cell r="F501">
            <v>68051002</v>
          </cell>
          <cell r="G501" t="str">
            <v>VM - IAK GIS/Geo/Mar</v>
          </cell>
        </row>
        <row r="502">
          <cell r="F502">
            <v>68100501</v>
          </cell>
          <cell r="G502" t="str">
            <v>VM - INH</v>
          </cell>
        </row>
        <row r="503">
          <cell r="F503">
            <v>68101001</v>
          </cell>
          <cell r="G503" t="str">
            <v>VM - INH NorBOL</v>
          </cell>
        </row>
        <row r="504">
          <cell r="F504">
            <v>68101002</v>
          </cell>
          <cell r="G504" t="str">
            <v>VM - INH Øko-mikrol.</v>
          </cell>
        </row>
        <row r="505">
          <cell r="F505">
            <v>68101003</v>
          </cell>
          <cell r="G505" t="str">
            <v>VM - INH Telemet.båt</v>
          </cell>
        </row>
        <row r="506">
          <cell r="F506">
            <v>68101004</v>
          </cell>
          <cell r="G506" t="str">
            <v>VM - INH Molekylærl.</v>
          </cell>
        </row>
        <row r="507">
          <cell r="F507">
            <v>68101005</v>
          </cell>
          <cell r="G507" t="str">
            <v>VM - INH Videooverv.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ontakt@okavd.ntnu.n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D219C-2397-462C-95EC-DC0538BC8E75}">
  <dimension ref="A2:D25"/>
  <sheetViews>
    <sheetView workbookViewId="0">
      <selection activeCell="A19" sqref="A19"/>
    </sheetView>
  </sheetViews>
  <sheetFormatPr defaultRowHeight="15" x14ac:dyDescent="0.25"/>
  <cols>
    <col min="1" max="1" width="117.28515625" style="145" customWidth="1"/>
    <col min="4" max="4" width="104.85546875" customWidth="1"/>
  </cols>
  <sheetData>
    <row r="2" spans="1:4" ht="18.75" x14ac:dyDescent="0.3">
      <c r="A2" s="147" t="s">
        <v>571</v>
      </c>
      <c r="D2" s="147" t="s">
        <v>562</v>
      </c>
    </row>
    <row r="3" spans="1:4" x14ac:dyDescent="0.25">
      <c r="A3" s="148" t="s">
        <v>560</v>
      </c>
      <c r="D3" s="148"/>
    </row>
    <row r="4" spans="1:4" x14ac:dyDescent="0.25">
      <c r="A4" s="148" t="s">
        <v>561</v>
      </c>
      <c r="D4" s="151" t="s">
        <v>563</v>
      </c>
    </row>
    <row r="5" spans="1:4" ht="30" x14ac:dyDescent="0.25">
      <c r="A5" s="148"/>
      <c r="D5" s="152" t="s">
        <v>564</v>
      </c>
    </row>
    <row r="6" spans="1:4" ht="18.75" x14ac:dyDescent="0.3">
      <c r="A6" s="147" t="s">
        <v>556</v>
      </c>
      <c r="D6" s="153" t="s">
        <v>569</v>
      </c>
    </row>
    <row r="7" spans="1:4" x14ac:dyDescent="0.25">
      <c r="A7" s="148" t="s">
        <v>613</v>
      </c>
    </row>
    <row r="8" spans="1:4" ht="30.75" x14ac:dyDescent="0.3">
      <c r="A8" s="148" t="s">
        <v>614</v>
      </c>
      <c r="D8" s="147" t="s">
        <v>565</v>
      </c>
    </row>
    <row r="9" spans="1:4" x14ac:dyDescent="0.25">
      <c r="A9" s="148" t="s">
        <v>557</v>
      </c>
      <c r="D9" s="148" t="s">
        <v>570</v>
      </c>
    </row>
    <row r="10" spans="1:4" x14ac:dyDescent="0.25">
      <c r="A10" s="148"/>
      <c r="D10" s="148" t="s">
        <v>615</v>
      </c>
    </row>
    <row r="11" spans="1:4" x14ac:dyDescent="0.25">
      <c r="A11" s="149" t="s">
        <v>558</v>
      </c>
      <c r="D11" s="148" t="s">
        <v>616</v>
      </c>
    </row>
    <row r="12" spans="1:4" ht="30" x14ac:dyDescent="0.25">
      <c r="A12" s="148" t="s">
        <v>559</v>
      </c>
      <c r="D12" s="148" t="s">
        <v>617</v>
      </c>
    </row>
    <row r="13" spans="1:4" x14ac:dyDescent="0.25">
      <c r="A13" s="148"/>
      <c r="D13" s="148"/>
    </row>
    <row r="14" spans="1:4" ht="18.75" x14ac:dyDescent="0.3">
      <c r="A14" s="147" t="s">
        <v>566</v>
      </c>
      <c r="D14" s="148" t="s">
        <v>622</v>
      </c>
    </row>
    <row r="15" spans="1:4" ht="51.75" customHeight="1" x14ac:dyDescent="0.25">
      <c r="A15" s="148" t="s">
        <v>567</v>
      </c>
      <c r="D15" s="148" t="s">
        <v>625</v>
      </c>
    </row>
    <row r="16" spans="1:4" ht="30" x14ac:dyDescent="0.25">
      <c r="A16" s="150" t="s">
        <v>568</v>
      </c>
      <c r="D16" s="215" t="s">
        <v>623</v>
      </c>
    </row>
    <row r="17" spans="1:4" ht="30" x14ac:dyDescent="0.25">
      <c r="A17" s="148"/>
      <c r="D17" s="215" t="s">
        <v>624</v>
      </c>
    </row>
    <row r="18" spans="1:4" ht="18.75" x14ac:dyDescent="0.3">
      <c r="A18" s="147" t="s">
        <v>626</v>
      </c>
    </row>
    <row r="19" spans="1:4" ht="30" x14ac:dyDescent="0.25">
      <c r="A19" s="148" t="s">
        <v>627</v>
      </c>
      <c r="D19" s="148" t="s">
        <v>572</v>
      </c>
    </row>
    <row r="20" spans="1:4" ht="30" x14ac:dyDescent="0.25">
      <c r="D20" s="148" t="s">
        <v>573</v>
      </c>
    </row>
    <row r="24" spans="1:4" x14ac:dyDescent="0.25">
      <c r="A24" s="148"/>
    </row>
    <row r="25" spans="1:4" x14ac:dyDescent="0.25">
      <c r="A25" s="148"/>
    </row>
  </sheetData>
  <sheetProtection algorithmName="SHA-512" hashValue="K1pYsB+ZodaBXswcI72e+VsUTAi8d0wp2AJbt6Czt0vmIICGyOudOJjHwJO19agJtEYGUBo+gJnG7/DCDTbgsQ==" saltValue="rsgFxJAP2pCynbcXoGa3oA==" spinCount="100000" sheet="1" objects="1" scenarios="1"/>
  <hyperlinks>
    <hyperlink ref="A16" r:id="rId1" xr:uid="{4DAE2C60-D278-4AD0-BB38-D4FDE6F418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2884C-5817-4AEC-AE3B-A39FE35CAF58}">
  <dimension ref="A1:X35"/>
  <sheetViews>
    <sheetView tabSelected="1" workbookViewId="0">
      <selection activeCell="B8" sqref="B8"/>
    </sheetView>
  </sheetViews>
  <sheetFormatPr defaultColWidth="8.7109375" defaultRowHeight="15" x14ac:dyDescent="0.25"/>
  <cols>
    <col min="1" max="1" width="33.42578125" customWidth="1"/>
    <col min="2" max="2" width="21.28515625" customWidth="1"/>
    <col min="3" max="3" width="29.140625" customWidth="1"/>
    <col min="4" max="4" width="17.140625" customWidth="1"/>
    <col min="7" max="7" width="10.140625" bestFit="1" customWidth="1"/>
  </cols>
  <sheetData>
    <row r="1" spans="1:24" x14ac:dyDescent="0.25"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r="2" spans="1:24" ht="18.75" customHeight="1" x14ac:dyDescent="0.3">
      <c r="A2" s="225" t="s">
        <v>612</v>
      </c>
      <c r="B2" s="225"/>
      <c r="C2" s="225"/>
      <c r="D2" s="154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r="3" spans="1:24" ht="18.75" customHeight="1" x14ac:dyDescent="0.3">
      <c r="A3" s="225"/>
      <c r="B3" s="225"/>
      <c r="C3" s="225"/>
      <c r="D3" s="154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r="4" spans="1:24" ht="18.75" customHeight="1" x14ac:dyDescent="0.3">
      <c r="A4" s="225"/>
      <c r="B4" s="225"/>
      <c r="C4" s="225"/>
      <c r="D4" s="154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ht="9" customHeight="1" x14ac:dyDescent="0.3">
      <c r="A5" s="225"/>
      <c r="B5" s="225"/>
      <c r="C5" s="225"/>
      <c r="D5" s="154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</row>
    <row r="6" spans="1:24" ht="9" customHeight="1" x14ac:dyDescent="0.3">
      <c r="A6" s="155"/>
      <c r="B6" s="155"/>
      <c r="C6" s="155"/>
      <c r="D6" s="154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</row>
    <row r="7" spans="1:24" x14ac:dyDescent="0.25"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</row>
    <row r="8" spans="1:24" x14ac:dyDescent="0.25">
      <c r="A8" s="23" t="s">
        <v>574</v>
      </c>
      <c r="B8" s="50"/>
      <c r="C8" t="s">
        <v>575</v>
      </c>
      <c r="D8" s="50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</row>
    <row r="9" spans="1:24" x14ac:dyDescent="0.25">
      <c r="A9" s="23" t="s">
        <v>576</v>
      </c>
      <c r="B9" s="50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</row>
    <row r="10" spans="1:24" x14ac:dyDescent="0.25">
      <c r="A10" s="23" t="s">
        <v>498</v>
      </c>
      <c r="B10" s="203"/>
      <c r="C10" t="s">
        <v>577</v>
      </c>
      <c r="D10" s="50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</row>
    <row r="11" spans="1:24" x14ac:dyDescent="0.25">
      <c r="A11" s="23"/>
      <c r="B11" s="202"/>
      <c r="C11" t="s">
        <v>578</v>
      </c>
      <c r="D11" s="50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</row>
    <row r="12" spans="1:24" x14ac:dyDescent="0.25">
      <c r="A12" s="23"/>
      <c r="B12" s="156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</row>
    <row r="13" spans="1:24" x14ac:dyDescent="0.25">
      <c r="A13" s="23" t="s">
        <v>579</v>
      </c>
      <c r="B13" s="50"/>
      <c r="C13" t="s">
        <v>580</v>
      </c>
      <c r="D13" s="205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</row>
    <row r="14" spans="1:24" x14ac:dyDescent="0.25">
      <c r="A14" s="23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</row>
    <row r="15" spans="1:24" x14ac:dyDescent="0.25">
      <c r="A15" s="23" t="s">
        <v>581</v>
      </c>
      <c r="B15" s="50"/>
      <c r="C15" t="s">
        <v>582</v>
      </c>
      <c r="D15" s="50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</row>
    <row r="16" spans="1:24" x14ac:dyDescent="0.25">
      <c r="C16" t="s">
        <v>583</v>
      </c>
      <c r="D16" s="50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</row>
    <row r="17" spans="1:24" x14ac:dyDescent="0.25">
      <c r="A17" s="23" t="s">
        <v>584</v>
      </c>
      <c r="B17" s="50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</row>
    <row r="18" spans="1:24" x14ac:dyDescent="0.25">
      <c r="A18" s="23" t="s">
        <v>585</v>
      </c>
      <c r="B18" s="50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</row>
    <row r="19" spans="1:24" x14ac:dyDescent="0.25"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</row>
    <row r="20" spans="1:24" x14ac:dyDescent="0.25"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</row>
    <row r="21" spans="1:24" x14ac:dyDescent="0.25"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</row>
    <row r="22" spans="1:24" x14ac:dyDescent="0.25"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</row>
    <row r="23" spans="1:24" x14ac:dyDescent="0.25"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</row>
    <row r="24" spans="1:24" x14ac:dyDescent="0.25"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</row>
    <row r="25" spans="1:24" x14ac:dyDescent="0.25"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</row>
    <row r="26" spans="1:24" x14ac:dyDescent="0.25"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</row>
    <row r="27" spans="1:24" x14ac:dyDescent="0.25"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</row>
    <row r="28" spans="1:24" x14ac:dyDescent="0.25"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</row>
    <row r="29" spans="1:24" x14ac:dyDescent="0.25"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</row>
    <row r="30" spans="1:24" x14ac:dyDescent="0.25"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</row>
    <row r="31" spans="1:24" x14ac:dyDescent="0.25"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</row>
    <row r="32" spans="1:24" x14ac:dyDescent="0.25"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</row>
    <row r="33" spans="5:24" x14ac:dyDescent="0.25"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</row>
    <row r="34" spans="5:24" x14ac:dyDescent="0.25"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</row>
    <row r="35" spans="5:24" x14ac:dyDescent="0.25"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</row>
  </sheetData>
  <sheetProtection algorithmName="SHA-512" hashValue="U298NB9mXJPL+D6oi035AXBU6NfPzuETUGgZRg4RJ4y7OmIWrElfw2y05I7lUyqyfCG7r0Thj9D8VSv8AgwHMA==" saltValue="ibxDyW7DIzC0GGXo4DlhvQ==" spinCount="100000" sheet="1" formatColumns="0" formatRows="0"/>
  <mergeCells count="1">
    <mergeCell ref="A2:C5"/>
  </mergeCells>
  <conditionalFormatting sqref="A18:B18">
    <cfRule type="expression" dxfId="8" priority="1">
      <formula>$B$17&lt;&gt;"Ja"</formula>
    </cfRule>
  </conditionalFormatting>
  <conditionalFormatting sqref="C10:D10 C15:D19">
    <cfRule type="expression" dxfId="7" priority="3">
      <formula>$B$13="Etterutdanning"</formula>
    </cfRule>
  </conditionalFormatting>
  <conditionalFormatting sqref="C11:D11">
    <cfRule type="expression" dxfId="6" priority="2">
      <formula>$B$13="Videreutdanning"</formula>
    </cfRule>
  </conditionalFormatting>
  <dataValidations count="10">
    <dataValidation type="list" allowBlank="1" showInputMessage="1" showErrorMessage="1" sqref="B18" xr:uid="{23A8C839-DB1C-4E56-B835-8ABF95E44C86}">
      <formula1>"Campus,Oslo"</formula1>
    </dataValidation>
    <dataValidation type="list" allowBlank="1" showInputMessage="1" showErrorMessage="1" sqref="B17" xr:uid="{E6C13097-A381-4694-98C5-72241D755FCD}">
      <formula1>"Ja,Nei"</formula1>
    </dataValidation>
    <dataValidation type="list" allowBlank="1" showInputMessage="1" showErrorMessage="1" sqref="D16" xr:uid="{E8766760-C653-4502-9AC5-1D35668C7B9F}">
      <formula1>"a,b,c,d"</formula1>
    </dataValidation>
    <dataValidation type="list" allowBlank="1" showInputMessage="1" showErrorMessage="1" sqref="D15" xr:uid="{08AAB478-B6BC-4B8B-BBA3-B593A753466E}">
      <formula1>"Kat.1,Kat.2,Kat.3"</formula1>
    </dataValidation>
    <dataValidation type="whole" allowBlank="1" showInputMessage="1" showErrorMessage="1" sqref="D13" xr:uid="{1F614A7F-516C-4B44-B885-BC3C59EAF94F}">
      <formula1>0</formula1>
      <formula2>1000000</formula2>
    </dataValidation>
    <dataValidation type="list" allowBlank="1" showInputMessage="1" showErrorMessage="1" sqref="D8" xr:uid="{1D65215F-2E3A-42E0-A9B8-57341CFFC51F}">
      <formula1>"Økonomisk aktivitet,Ikke-økonomisk aktivitet"</formula1>
    </dataValidation>
    <dataValidation type="whole" allowBlank="1" showInputMessage="1" showErrorMessage="1" sqref="B15" xr:uid="{1B2934C5-C3C8-48D8-89B9-B09BEE28F08D}">
      <formula1>1</formula1>
      <formula2>500</formula2>
    </dataValidation>
    <dataValidation type="list" allowBlank="1" showInputMessage="1" showErrorMessage="1" sqref="B13" xr:uid="{DFF1403C-E9ED-4567-93AE-AAECE7968E74}">
      <formula1>"Etterutdanning,Videreutdanning"</formula1>
    </dataValidation>
    <dataValidation type="date" operator="greaterThanOrEqual" allowBlank="1" showInputMessage="1" showErrorMessage="1" sqref="B11" xr:uid="{6A770B1E-BF9E-4A11-A68C-A9D8F6E524D9}">
      <formula1>45292</formula1>
    </dataValidation>
    <dataValidation type="whole" operator="greaterThanOrEqual" allowBlank="1" showInputMessage="1" showErrorMessage="1" sqref="B10" xr:uid="{0A781BE4-9BCF-4B22-960E-F88E2431EEA8}">
      <formula1>2024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439B0-BED4-4C81-82CC-FD8D954B64A1}">
  <dimension ref="A1:AH736"/>
  <sheetViews>
    <sheetView zoomScale="90" zoomScaleNormal="90" workbookViewId="0">
      <selection activeCell="E5" sqref="E5"/>
    </sheetView>
  </sheetViews>
  <sheetFormatPr defaultColWidth="11.42578125" defaultRowHeight="15" x14ac:dyDescent="0.25"/>
  <cols>
    <col min="1" max="1" width="18.28515625" customWidth="1"/>
    <col min="2" max="2" width="46.7109375" bestFit="1" customWidth="1"/>
    <col min="3" max="3" width="8" customWidth="1"/>
    <col min="4" max="4" width="7.7109375" customWidth="1"/>
    <col min="5" max="6" width="12.85546875" bestFit="1" customWidth="1"/>
    <col min="7" max="7" width="19.5703125" customWidth="1"/>
    <col min="8" max="8" width="12.85546875" bestFit="1" customWidth="1"/>
    <col min="9" max="9" width="14.140625" bestFit="1" customWidth="1"/>
    <col min="10" max="10" width="12.85546875" bestFit="1" customWidth="1"/>
    <col min="11" max="11" width="22.42578125" customWidth="1"/>
    <col min="12" max="12" width="12.5703125" customWidth="1"/>
    <col min="13" max="15" width="12.85546875" bestFit="1" customWidth="1"/>
    <col min="16" max="16" width="11.5703125" bestFit="1" customWidth="1"/>
    <col min="17" max="19" width="12.85546875" bestFit="1" customWidth="1"/>
    <col min="20" max="20" width="11.5703125" bestFit="1" customWidth="1"/>
    <col min="21" max="23" width="12.85546875" bestFit="1" customWidth="1"/>
    <col min="24" max="24" width="11.5703125" bestFit="1" customWidth="1"/>
    <col min="25" max="27" width="12.85546875" bestFit="1" customWidth="1"/>
    <col min="28" max="28" width="11.5703125" bestFit="1" customWidth="1"/>
    <col min="29" max="31" width="12.85546875" bestFit="1" customWidth="1"/>
  </cols>
  <sheetData>
    <row r="1" spans="1:32" ht="22.5" customHeight="1" x14ac:dyDescent="0.35">
      <c r="A1" s="110" t="s">
        <v>495</v>
      </c>
      <c r="B1" s="204" t="str">
        <f>IF(Prosjektopplysninger!B8&lt;&gt;"",Prosjektopplysninger!B8,"")</f>
        <v/>
      </c>
      <c r="C1" s="51"/>
      <c r="D1" s="51"/>
      <c r="H1" s="51"/>
      <c r="I1" s="51"/>
      <c r="J1" s="51"/>
      <c r="K1" s="51"/>
      <c r="L1" s="51"/>
    </row>
    <row r="2" spans="1:32" ht="25.5" customHeight="1" x14ac:dyDescent="0.35">
      <c r="B2" s="51"/>
      <c r="C2" s="51"/>
      <c r="D2" s="51"/>
      <c r="E2" s="204"/>
      <c r="F2" s="51"/>
      <c r="G2" s="51"/>
      <c r="H2" s="51"/>
      <c r="I2" s="51"/>
      <c r="J2" s="51"/>
      <c r="K2" s="51"/>
      <c r="L2" s="51"/>
    </row>
    <row r="3" spans="1:32" ht="21.75" customHeight="1" thickBot="1" x14ac:dyDescent="0.4">
      <c r="A3" s="51"/>
      <c r="B3" s="51"/>
      <c r="C3" s="51"/>
      <c r="D3" s="51"/>
      <c r="E3" s="206" t="s">
        <v>620</v>
      </c>
      <c r="F3" s="206"/>
      <c r="G3" s="206"/>
      <c r="H3" s="206"/>
      <c r="I3" s="206"/>
      <c r="J3" s="51"/>
      <c r="K3" s="51"/>
      <c r="L3" s="51"/>
    </row>
    <row r="4" spans="1:32" ht="15.75" thickBot="1" x14ac:dyDescent="0.3">
      <c r="A4" s="51"/>
      <c r="B4" s="51"/>
      <c r="C4" s="51"/>
      <c r="D4" s="51"/>
      <c r="E4" s="111" t="s">
        <v>3</v>
      </c>
      <c r="F4" s="226" t="s">
        <v>456</v>
      </c>
      <c r="G4" s="227"/>
      <c r="H4" s="228"/>
      <c r="I4" s="51"/>
      <c r="J4" s="51"/>
      <c r="K4" s="51"/>
      <c r="L4" s="51"/>
    </row>
    <row r="5" spans="1:32" x14ac:dyDescent="0.25">
      <c r="A5" s="51"/>
      <c r="B5" s="51"/>
      <c r="C5" s="51"/>
      <c r="D5" s="51"/>
      <c r="E5" s="49"/>
      <c r="F5" s="236" t="str">
        <f>IF(E5="","",_xlfn.XLOOKUP(E5,Forutsetninger!$A$5:$A$600,Forutsetninger!$B$5:$B$600,,,))</f>
        <v/>
      </c>
      <c r="G5" s="237"/>
      <c r="H5" s="238"/>
      <c r="I5" s="51"/>
      <c r="J5" s="51"/>
      <c r="K5" s="51"/>
      <c r="L5" s="51"/>
    </row>
    <row r="6" spans="1:32" x14ac:dyDescent="0.25">
      <c r="A6" s="51"/>
      <c r="B6" s="51"/>
      <c r="C6" s="51"/>
      <c r="D6" s="51"/>
      <c r="E6" s="208">
        <v>16901505</v>
      </c>
      <c r="F6" s="247" t="str">
        <f>IF(E6="","",_xlfn.XLOOKUP(E6,Forutsetninger!$A$5:$A$600,Forutsetninger!$B$5:$B$600,,,))</f>
        <v>AUD-SUL-EVU kurs</v>
      </c>
      <c r="G6" s="248"/>
      <c r="H6" s="249"/>
      <c r="I6" s="51"/>
      <c r="J6" s="51"/>
      <c r="K6" s="51"/>
      <c r="L6" s="51"/>
    </row>
    <row r="7" spans="1:32" ht="15.75" thickBot="1" x14ac:dyDescent="0.3">
      <c r="A7" s="51"/>
      <c r="B7" s="51"/>
      <c r="C7" s="51"/>
      <c r="D7" s="51"/>
      <c r="E7" s="49"/>
      <c r="F7" s="250" t="str">
        <f>IF(E7="","",_xlfn.XLOOKUP(E7,Forutsetninger!$A$5:$A$600,Forutsetninger!$B$5:$B$600,,,))</f>
        <v/>
      </c>
      <c r="G7" s="251"/>
      <c r="H7" s="252"/>
      <c r="I7" s="51"/>
      <c r="J7" s="51"/>
      <c r="K7" s="51"/>
      <c r="L7">
        <f>IF(Prosjektopplysninger!B10="",2025,Prosjektopplysninger!B10)</f>
        <v>2025</v>
      </c>
      <c r="P7">
        <f>L7+1</f>
        <v>2026</v>
      </c>
      <c r="T7">
        <f>P7+1</f>
        <v>2027</v>
      </c>
      <c r="X7">
        <f>T7+1</f>
        <v>2028</v>
      </c>
      <c r="AB7">
        <f>X7+1</f>
        <v>2029</v>
      </c>
    </row>
    <row r="8" spans="1:32" ht="15.75" thickBot="1" x14ac:dyDescent="0.3">
      <c r="A8" s="62"/>
      <c r="B8" s="62"/>
      <c r="C8" s="62"/>
      <c r="D8" s="62"/>
      <c r="E8" s="207"/>
      <c r="F8" s="244" t="str">
        <f>IF(E8="","",_xlfn.XLOOKUP(E8,Forutsetninger!$A$5:$A$600,Forutsetninger!$B$5:$B$600,,,))</f>
        <v/>
      </c>
      <c r="G8" s="245"/>
      <c r="H8" s="246"/>
      <c r="I8" s="62"/>
      <c r="J8" s="62"/>
      <c r="K8" s="62"/>
      <c r="L8" s="2" t="s">
        <v>493</v>
      </c>
      <c r="M8" s="43">
        <f>_xlfn.XLOOKUP(L7,Forutsetninger!$G:$G,Forutsetninger!$I:$I,,,)</f>
        <v>1.0509999999999999</v>
      </c>
      <c r="N8" s="3"/>
      <c r="O8" s="4"/>
      <c r="P8" s="2" t="s">
        <v>493</v>
      </c>
      <c r="Q8" s="43">
        <f>_xlfn.XLOOKUP(P7,Forutsetninger!$G:$G,Forutsetninger!$I:$I,,,)</f>
        <v>1.0993459999999999</v>
      </c>
      <c r="R8" s="3"/>
      <c r="S8" s="4"/>
      <c r="T8" s="2" t="s">
        <v>493</v>
      </c>
      <c r="U8" s="43">
        <f>_xlfn.XLOOKUP(T7,Forutsetninger!$G:$G,Forutsetninger!$I:$I,,,)</f>
        <v>1.1455185319999999</v>
      </c>
      <c r="V8" s="20"/>
      <c r="W8" s="4"/>
      <c r="X8" s="2" t="s">
        <v>493</v>
      </c>
      <c r="Y8" s="43">
        <f>_xlfn.XLOOKUP(X7,Forutsetninger!$G:$G,Forutsetninger!$I:$I,,,)</f>
        <v>1.1879027176839998</v>
      </c>
      <c r="Z8" s="20"/>
      <c r="AA8" s="4"/>
      <c r="AB8" s="2" t="s">
        <v>493</v>
      </c>
      <c r="AC8" s="43">
        <f>_xlfn.XLOOKUP(AB7,Forutsetninger!$G:$G,Forutsetninger!$I:$I,,,)</f>
        <v>1.2318551182383077</v>
      </c>
      <c r="AD8" s="3"/>
      <c r="AE8" s="4"/>
      <c r="AF8" s="1"/>
    </row>
    <row r="9" spans="1:32" ht="15.75" thickBot="1" x14ac:dyDescent="0.3">
      <c r="A9" s="62"/>
      <c r="B9" s="62"/>
      <c r="C9" s="62"/>
      <c r="D9" s="62"/>
      <c r="E9" s="51"/>
      <c r="F9" s="51"/>
      <c r="G9" s="51"/>
      <c r="H9" s="51"/>
      <c r="I9" s="62"/>
      <c r="J9" s="62"/>
      <c r="K9" s="62"/>
      <c r="L9" s="2" t="s">
        <v>494</v>
      </c>
      <c r="M9" s="43">
        <f>_xlfn.XLOOKUP(L7,Forutsetninger!$K:$K,Forutsetninger!$M:$M,,,)</f>
        <v>1</v>
      </c>
      <c r="N9" s="20"/>
      <c r="O9" s="4"/>
      <c r="P9" s="2" t="s">
        <v>494</v>
      </c>
      <c r="Q9" s="43">
        <f>_xlfn.XLOOKUP(P7,Forutsetninger!$K:$K,Forutsetninger!$M:$M,,,)</f>
        <v>1.0341</v>
      </c>
      <c r="R9" s="20"/>
      <c r="S9" s="19"/>
      <c r="T9" s="2" t="s">
        <v>494</v>
      </c>
      <c r="U9" s="43">
        <f>_xlfn.XLOOKUP(T7,Forutsetninger!$K:$K,Forutsetninger!$M:$M,,,)</f>
        <v>1.0655366399999999</v>
      </c>
      <c r="V9" s="20"/>
      <c r="W9" s="19"/>
      <c r="X9" s="2" t="s">
        <v>494</v>
      </c>
      <c r="Y9" s="43">
        <f>_xlfn.XLOOKUP(X7,Forutsetninger!$K:$K,Forutsetninger!$M:$M,,,)</f>
        <v>1.0975027391999999</v>
      </c>
      <c r="Z9" s="20"/>
      <c r="AA9" s="4"/>
      <c r="AB9" s="2" t="s">
        <v>494</v>
      </c>
      <c r="AC9" s="43">
        <f>_xlfn.XLOOKUP(AB7,Forutsetninger!$K:$K,Forutsetninger!$M:$M,,,)</f>
        <v>1.130427821376</v>
      </c>
      <c r="AD9" s="20"/>
      <c r="AE9" s="4"/>
      <c r="AF9" s="1"/>
    </row>
    <row r="10" spans="1:32" ht="19.5" thickBot="1" x14ac:dyDescent="0.35">
      <c r="A10" s="1"/>
      <c r="B10" s="1"/>
      <c r="C10" s="1"/>
      <c r="D10" s="1"/>
      <c r="F10" s="1"/>
      <c r="G10" s="1"/>
      <c r="H10" s="45">
        <v>2</v>
      </c>
      <c r="I10" s="242" t="s">
        <v>0</v>
      </c>
      <c r="J10" s="242"/>
      <c r="K10" s="243"/>
      <c r="L10" s="239">
        <f>L7</f>
        <v>2025</v>
      </c>
      <c r="M10" s="240"/>
      <c r="N10" s="240"/>
      <c r="O10" s="241"/>
      <c r="P10" s="239">
        <f>P7</f>
        <v>2026</v>
      </c>
      <c r="Q10" s="240"/>
      <c r="R10" s="240"/>
      <c r="S10" s="241"/>
      <c r="T10" s="239">
        <f>T7</f>
        <v>2027</v>
      </c>
      <c r="U10" s="240"/>
      <c r="V10" s="240"/>
      <c r="W10" s="241"/>
      <c r="X10" s="239">
        <f>X7</f>
        <v>2028</v>
      </c>
      <c r="Y10" s="240"/>
      <c r="Z10" s="240"/>
      <c r="AA10" s="241"/>
      <c r="AB10" s="239">
        <f>AB7</f>
        <v>2029</v>
      </c>
      <c r="AC10" s="240"/>
      <c r="AD10" s="240"/>
      <c r="AE10" s="241"/>
      <c r="AF10" s="1"/>
    </row>
    <row r="11" spans="1:32" ht="30.75" thickBot="1" x14ac:dyDescent="0.3">
      <c r="A11" s="1"/>
      <c r="B11" s="44" t="s">
        <v>588</v>
      </c>
      <c r="C11" s="44" t="s">
        <v>463</v>
      </c>
      <c r="D11" s="44"/>
      <c r="E11" s="5" t="s">
        <v>1</v>
      </c>
      <c r="F11" s="6" t="s">
        <v>2</v>
      </c>
      <c r="G11" s="7" t="s">
        <v>3</v>
      </c>
      <c r="H11" s="7" t="s">
        <v>456</v>
      </c>
      <c r="I11" s="8" t="s">
        <v>4</v>
      </c>
      <c r="J11" s="9" t="s">
        <v>5</v>
      </c>
      <c r="K11" s="10" t="s">
        <v>596</v>
      </c>
      <c r="L11" s="161" t="s">
        <v>595</v>
      </c>
      <c r="M11" s="6" t="s">
        <v>4</v>
      </c>
      <c r="N11" s="9" t="s">
        <v>5</v>
      </c>
      <c r="O11" s="10" t="s">
        <v>596</v>
      </c>
      <c r="P11" s="161" t="s">
        <v>595</v>
      </c>
      <c r="Q11" s="6" t="s">
        <v>4</v>
      </c>
      <c r="R11" s="9" t="s">
        <v>5</v>
      </c>
      <c r="S11" s="10" t="s">
        <v>596</v>
      </c>
      <c r="T11" s="161" t="s">
        <v>595</v>
      </c>
      <c r="U11" s="6" t="s">
        <v>4</v>
      </c>
      <c r="V11" s="9" t="s">
        <v>5</v>
      </c>
      <c r="W11" s="10" t="s">
        <v>596</v>
      </c>
      <c r="X11" s="161" t="s">
        <v>595</v>
      </c>
      <c r="Y11" s="6" t="s">
        <v>4</v>
      </c>
      <c r="Z11" s="9" t="s">
        <v>5</v>
      </c>
      <c r="AA11" s="10" t="s">
        <v>596</v>
      </c>
      <c r="AB11" s="161" t="s">
        <v>595</v>
      </c>
      <c r="AC11" s="6" t="s">
        <v>4</v>
      </c>
      <c r="AD11" s="9" t="s">
        <v>5</v>
      </c>
      <c r="AE11" s="10" t="s">
        <v>596</v>
      </c>
      <c r="AF11" s="1"/>
    </row>
    <row r="12" spans="1:32" s="51" customFormat="1" x14ac:dyDescent="0.25">
      <c r="A12" s="62"/>
      <c r="B12" s="63" t="s">
        <v>590</v>
      </c>
      <c r="C12" s="63">
        <v>9502</v>
      </c>
      <c r="D12" s="198" t="str">
        <f>IF(LEFT(B12,5)="Ramme","Frikjøp","Prosj.")</f>
        <v>Frikjøp</v>
      </c>
      <c r="E12" s="196"/>
      <c r="F12" s="53"/>
      <c r="G12" s="54"/>
      <c r="H12" s="179" t="str">
        <f>IF(G12="","",VLOOKUP($G12,kstedbruk,H$10,FALSE))</f>
        <v/>
      </c>
      <c r="I12" s="182">
        <f>M12+Q12+U12+Y12+AC12</f>
        <v>0</v>
      </c>
      <c r="J12" s="181">
        <f>N12+R12+V12+Z12+AD12</f>
        <v>0</v>
      </c>
      <c r="K12" s="66">
        <f>O12+S12+W12+AA12+AE12</f>
        <v>0</v>
      </c>
      <c r="L12" s="185"/>
      <c r="M12" s="189">
        <f>IF((L12&gt;0),(($F12+($F12*Forutsetninger!$Q$25))*($L12/1628)*M$8),0)</f>
        <v>0</v>
      </c>
      <c r="N12" s="65">
        <f>IF(M12&gt;0,((Forutsetninger!$K$2*M$9)*($L12/1628)),0)</f>
        <v>0</v>
      </c>
      <c r="O12" s="66">
        <f>SUM(M12:N12)</f>
        <v>0</v>
      </c>
      <c r="P12" s="67"/>
      <c r="Q12" s="189">
        <f>IF((P12&gt;0),(($F12+($F12*Forutsetninger!$Q$25))*($P12/1628)*Q$8),0)</f>
        <v>0</v>
      </c>
      <c r="R12" s="65">
        <f>IF(Q12&gt;0,((Forutsetninger!$K$2*Q$9)*($P12/1628)),0)</f>
        <v>0</v>
      </c>
      <c r="S12" s="66">
        <f>SUM(Q12:R12)</f>
        <v>0</v>
      </c>
      <c r="T12" s="67"/>
      <c r="U12" s="189">
        <f>IF((T12&gt;0),(($F12+($F12*Forutsetninger!$Q$25))*($T12/1628)*U$8),0)</f>
        <v>0</v>
      </c>
      <c r="V12" s="65">
        <f>IF(U12&gt;0,((Forutsetninger!$K$2*U$9)*($T12/1628)),0)</f>
        <v>0</v>
      </c>
      <c r="W12" s="66">
        <f>SUM(U12:V12)</f>
        <v>0</v>
      </c>
      <c r="X12" s="67"/>
      <c r="Y12" s="189">
        <f>IF((X12&gt;0),(($F12+($F12*Forutsetninger!$Q$25))*($X12/1628)*Y$8),0)</f>
        <v>0</v>
      </c>
      <c r="Z12" s="65">
        <f>IF(Y12&gt;0,((Forutsetninger!$K$2*Y$9)*($X12/1628)),0)</f>
        <v>0</v>
      </c>
      <c r="AA12" s="66">
        <f>SUM(Y12:Z12)</f>
        <v>0</v>
      </c>
      <c r="AB12" s="67"/>
      <c r="AC12" s="189">
        <f>IF((AB12&gt;0),(($F12+($F12*Forutsetninger!$Q$25))*($AB12/1628)*AC$8),0)</f>
        <v>0</v>
      </c>
      <c r="AD12" s="65">
        <f>IF(AC12&gt;0,((Forutsetninger!$K$2*AC$9)*($AB12/1628)),0)</f>
        <v>0</v>
      </c>
      <c r="AE12" s="66">
        <f>SUM(AC12:AD12)</f>
        <v>0</v>
      </c>
      <c r="AF12" s="62"/>
    </row>
    <row r="13" spans="1:32" s="51" customFormat="1" x14ac:dyDescent="0.25">
      <c r="A13" s="62"/>
      <c r="B13" s="63" t="s">
        <v>590</v>
      </c>
      <c r="C13" s="63">
        <v>9502</v>
      </c>
      <c r="D13" s="198" t="str">
        <f>IF(LEFT(B13,5)="Ramme","Frikjøp","Prosj.")</f>
        <v>Frikjøp</v>
      </c>
      <c r="E13" s="195"/>
      <c r="F13" s="53"/>
      <c r="G13" s="54"/>
      <c r="H13" s="177" t="str">
        <f>IF(G13="","",VLOOKUP($G13,kstedbruk,H$10,FALSE))</f>
        <v/>
      </c>
      <c r="I13" s="180">
        <f t="shared" ref="I13:K18" si="0">M13+Q13+U13+Y13+AC13</f>
        <v>0</v>
      </c>
      <c r="J13" s="142">
        <f t="shared" si="0"/>
        <v>0</v>
      </c>
      <c r="K13" s="66">
        <f t="shared" si="0"/>
        <v>0</v>
      </c>
      <c r="L13" s="186"/>
      <c r="M13" s="189">
        <f>IF((L13&gt;0),(($F13+($F13*Forutsetninger!$Q$25))*($L13/1628)*M$8),0)</f>
        <v>0</v>
      </c>
      <c r="N13" s="65">
        <f>IF(M13&gt;0,((Forutsetninger!$K$2*M$9)*($L13/1628)),0)</f>
        <v>0</v>
      </c>
      <c r="O13" s="66">
        <f t="shared" ref="O13:O14" si="1">SUM(M13:N13)</f>
        <v>0</v>
      </c>
      <c r="P13" s="67"/>
      <c r="Q13" s="189">
        <f>IF((P13&gt;0),(($F13+($F13*Forutsetninger!$Q$25))*($P13/1628)*Q$8),0)</f>
        <v>0</v>
      </c>
      <c r="R13" s="65">
        <f>IF(Q13&gt;0,((Forutsetninger!$K$2*Q$9)*($P13/1628)),0)</f>
        <v>0</v>
      </c>
      <c r="S13" s="66">
        <f t="shared" ref="S13:S14" si="2">SUM(Q13:R13)</f>
        <v>0</v>
      </c>
      <c r="T13" s="67"/>
      <c r="U13" s="189">
        <f>IF((T13&gt;0),(($F13+($F13*Forutsetninger!$Q$25))*($T13/1628)*U$8),0)</f>
        <v>0</v>
      </c>
      <c r="V13" s="65">
        <f>IF(U13&gt;0,((Forutsetninger!$K$2*U$9)*($T13/1628)),0)</f>
        <v>0</v>
      </c>
      <c r="W13" s="66">
        <f t="shared" ref="W13:W14" si="3">SUM(U13:V13)</f>
        <v>0</v>
      </c>
      <c r="X13" s="67"/>
      <c r="Y13" s="189">
        <f>IF((X13&gt;0),(($F13+($F13*Forutsetninger!$Q$25))*($X13/1628)*Y$8),0)</f>
        <v>0</v>
      </c>
      <c r="Z13" s="65">
        <f>IF(Y13&gt;0,((Forutsetninger!$K$2*Y$9)*($X13/1628)),0)</f>
        <v>0</v>
      </c>
      <c r="AA13" s="66">
        <f t="shared" ref="AA13:AA14" si="4">SUM(Y13:Z13)</f>
        <v>0</v>
      </c>
      <c r="AB13" s="67">
        <v>0</v>
      </c>
      <c r="AC13" s="189">
        <f>IF((AB13&gt;0),(($F13+($F13*Forutsetninger!$Q$25))*($AB13/1628)*AC$8),0)</f>
        <v>0</v>
      </c>
      <c r="AD13" s="65">
        <f>IF(AC13&gt;0,((Forutsetninger!$K$2*AC$9)*($AB13/1628)),0)</f>
        <v>0</v>
      </c>
      <c r="AE13" s="66">
        <f t="shared" ref="AE13:AE14" si="5">SUM(AC13:AD13)</f>
        <v>0</v>
      </c>
      <c r="AF13" s="62"/>
    </row>
    <row r="14" spans="1:32" s="51" customFormat="1" ht="15.75" thickBot="1" x14ac:dyDescent="0.3">
      <c r="A14" s="62"/>
      <c r="B14" s="63" t="s">
        <v>591</v>
      </c>
      <c r="C14" s="63">
        <v>9502</v>
      </c>
      <c r="D14" s="199" t="str">
        <f>IF(LEFT(B14,5)="Ramme","Frikjøp","Prosj.")</f>
        <v>Frikjøp</v>
      </c>
      <c r="E14" s="197"/>
      <c r="F14" s="53"/>
      <c r="G14" s="54"/>
      <c r="H14" s="177" t="str">
        <f>IF(G14="","",VLOOKUP($G14,kstedbruk,H$10,FALSE))</f>
        <v/>
      </c>
      <c r="I14" s="180">
        <f t="shared" si="0"/>
        <v>0</v>
      </c>
      <c r="J14" s="142">
        <f t="shared" si="0"/>
        <v>0</v>
      </c>
      <c r="K14" s="68">
        <f t="shared" si="0"/>
        <v>0</v>
      </c>
      <c r="L14" s="186"/>
      <c r="M14" s="189">
        <f>IF((L14&gt;0),(($F14+($F14*Forutsetninger!$Q$25))*($L14/1628)*M$8),0)</f>
        <v>0</v>
      </c>
      <c r="N14" s="65">
        <f>IF(M14&gt;0,((Forutsetninger!$L$2*M$9)*($L14/1628)),0)</f>
        <v>0</v>
      </c>
      <c r="O14" s="66">
        <f t="shared" si="1"/>
        <v>0</v>
      </c>
      <c r="P14" s="67"/>
      <c r="Q14" s="189">
        <f>IF((P14&gt;0),(($F14+($F14*Forutsetninger!$Q$25))*($P14/1628)*Q$8),0)</f>
        <v>0</v>
      </c>
      <c r="R14" s="65">
        <f>IF(Q14&gt;0,((Forutsetninger!$L$2*Q$9)*($P14/1628)),0)</f>
        <v>0</v>
      </c>
      <c r="S14" s="66">
        <f t="shared" si="2"/>
        <v>0</v>
      </c>
      <c r="T14" s="67"/>
      <c r="U14" s="189">
        <f>IF((T14&gt;0),(($F14+($F14*Forutsetninger!$Q$25))*($T14/1628)*U$8),0)</f>
        <v>0</v>
      </c>
      <c r="V14" s="65">
        <f>IF(U14&gt;0,((Forutsetninger!$L$2*U$9)*($T14/1628)),0)</f>
        <v>0</v>
      </c>
      <c r="W14" s="66">
        <f t="shared" si="3"/>
        <v>0</v>
      </c>
      <c r="X14" s="67"/>
      <c r="Y14" s="189">
        <f>IF((X14&gt;0),(($F14+($F14*Forutsetninger!$Q$25))*($X14/1628)*Y$8),0)</f>
        <v>0</v>
      </c>
      <c r="Z14" s="65">
        <f>IF(Y14&gt;0,((Forutsetninger!$L$2*Y$9)*($X14/1628)),0)</f>
        <v>0</v>
      </c>
      <c r="AA14" s="66">
        <f t="shared" si="4"/>
        <v>0</v>
      </c>
      <c r="AB14" s="67"/>
      <c r="AC14" s="189">
        <f>IF((AB14&gt;0),(($F14+($F14*Forutsetninger!$Q$25))*($AB14/1628)*AC$8),0)</f>
        <v>0</v>
      </c>
      <c r="AD14" s="65">
        <f>IF(AC14&gt;0,((Forutsetninger!$L$2*AC$9)*($AB14/1628)),0)</f>
        <v>0</v>
      </c>
      <c r="AE14" s="66">
        <f t="shared" si="5"/>
        <v>0</v>
      </c>
      <c r="AF14" s="62"/>
    </row>
    <row r="15" spans="1:32" s="51" customFormat="1" ht="15.75" thickBot="1" x14ac:dyDescent="0.3">
      <c r="A15" s="62"/>
      <c r="B15" s="157" t="s">
        <v>589</v>
      </c>
      <c r="C15" s="157"/>
      <c r="D15" s="70"/>
      <c r="E15" s="56"/>
      <c r="F15" s="57"/>
      <c r="G15" s="58"/>
      <c r="H15" s="71"/>
      <c r="I15" s="183"/>
      <c r="J15" s="72"/>
      <c r="K15" s="73"/>
      <c r="L15" s="187" t="s">
        <v>593</v>
      </c>
      <c r="M15" s="190"/>
      <c r="N15" s="72"/>
      <c r="O15" s="73"/>
      <c r="P15" s="159" t="s">
        <v>593</v>
      </c>
      <c r="Q15" s="72"/>
      <c r="R15" s="72"/>
      <c r="S15" s="73"/>
      <c r="T15" s="159" t="s">
        <v>593</v>
      </c>
      <c r="U15" s="72"/>
      <c r="V15" s="72"/>
      <c r="W15" s="73"/>
      <c r="X15" s="159" t="s">
        <v>593</v>
      </c>
      <c r="Y15" s="72"/>
      <c r="Z15" s="72"/>
      <c r="AA15" s="73"/>
      <c r="AB15" s="159" t="s">
        <v>593</v>
      </c>
      <c r="AC15" s="72"/>
      <c r="AD15" s="72"/>
      <c r="AE15" s="73"/>
      <c r="AF15" s="62"/>
    </row>
    <row r="16" spans="1:32" s="51" customFormat="1" x14ac:dyDescent="0.25">
      <c r="A16" s="62"/>
      <c r="B16" s="63" t="s">
        <v>592</v>
      </c>
      <c r="C16" s="63">
        <v>5330</v>
      </c>
      <c r="D16" s="64" t="str">
        <f>IF(LEFT(B16,5)="Ramme","Frikjøp","Prosj.")</f>
        <v>Prosj.</v>
      </c>
      <c r="E16" s="52"/>
      <c r="F16" s="53"/>
      <c r="G16" s="54"/>
      <c r="H16" s="177" t="str">
        <f>IF(G16="","",VLOOKUP($G16,kstedbruk,H$10,FALSE))</f>
        <v/>
      </c>
      <c r="I16" s="180">
        <f t="shared" si="0"/>
        <v>0</v>
      </c>
      <c r="J16" s="142">
        <f t="shared" si="0"/>
        <v>0</v>
      </c>
      <c r="K16" s="74">
        <f t="shared" si="0"/>
        <v>0</v>
      </c>
      <c r="L16" s="186"/>
      <c r="M16" s="189">
        <f>L16*(1+Forutsetninger!$Q$25)</f>
        <v>0</v>
      </c>
      <c r="N16" s="65">
        <f>IF(M16&gt;0,(((Forutsetninger!$K$2)*M$9)/($F16*M$8*(1+Forutsetninger!$Q$25)))*M16,0)</f>
        <v>0</v>
      </c>
      <c r="O16" s="75">
        <f t="shared" ref="O16:O18" si="6">M16+N16</f>
        <v>0</v>
      </c>
      <c r="P16" s="67"/>
      <c r="Q16" s="65">
        <f>P16*(1+Forutsetninger!$Q$25)</f>
        <v>0</v>
      </c>
      <c r="R16" s="65">
        <f>IF(Q16&gt;0,(((Forutsetninger!$K$2)*Q$9)/($F16*Q$8*(1+Forutsetninger!$Q$25)))*Q16,0)</f>
        <v>0</v>
      </c>
      <c r="S16" s="75">
        <f t="shared" ref="S16:S18" si="7">Q16+R16</f>
        <v>0</v>
      </c>
      <c r="T16" s="67"/>
      <c r="U16" s="65">
        <f>T16*(1+Forutsetninger!$Q$25)</f>
        <v>0</v>
      </c>
      <c r="V16" s="65">
        <f>IF(U16&gt;0,(((Forutsetninger!$K$2)*U$9)/($F16*U$8*(1+Forutsetninger!$Q$25)))*U16,0)</f>
        <v>0</v>
      </c>
      <c r="W16" s="75">
        <f t="shared" ref="W16:W18" si="8">U16+V16</f>
        <v>0</v>
      </c>
      <c r="X16" s="67"/>
      <c r="Y16" s="65">
        <f>X16*(1+Forutsetninger!$Q$25)</f>
        <v>0</v>
      </c>
      <c r="Z16" s="65">
        <f>IF(Y16&gt;0,(((Forutsetninger!$K$2)*Y$9)/($F16*Y$8*(1+Forutsetninger!$Q$25)))*Y16,0)</f>
        <v>0</v>
      </c>
      <c r="AA16" s="75">
        <f t="shared" ref="AA16:AA18" si="9">Y16+Z16</f>
        <v>0</v>
      </c>
      <c r="AB16" s="67"/>
      <c r="AC16" s="65">
        <f>AB16*(1+Forutsetninger!$Q$25)</f>
        <v>0</v>
      </c>
      <c r="AD16" s="65">
        <f>IF(AC16&gt;0,(((Forutsetninger!$K$2)*AC$9)/($F16*AC$8*(1+Forutsetninger!$Q$25)))*AC16,0)</f>
        <v>0</v>
      </c>
      <c r="AE16" s="66">
        <f t="shared" ref="AE16:AE18" si="10">AC16+AD16</f>
        <v>0</v>
      </c>
      <c r="AF16" s="62"/>
    </row>
    <row r="17" spans="1:32" s="51" customFormat="1" x14ac:dyDescent="0.25">
      <c r="A17" s="62"/>
      <c r="B17" s="63" t="s">
        <v>592</v>
      </c>
      <c r="C17" s="63">
        <v>5330</v>
      </c>
      <c r="D17" s="64" t="str">
        <f>IF(LEFT(B17,5)="Ramme","Frikjøp","Prosj.")</f>
        <v>Prosj.</v>
      </c>
      <c r="E17" s="55"/>
      <c r="F17" s="59"/>
      <c r="G17" s="54"/>
      <c r="H17" s="177" t="str">
        <f>IF(G17="","",VLOOKUP($G17,kstedbruk,H$10,FALSE))</f>
        <v/>
      </c>
      <c r="I17" s="180">
        <f t="shared" si="0"/>
        <v>0</v>
      </c>
      <c r="J17" s="144">
        <f t="shared" si="0"/>
        <v>0</v>
      </c>
      <c r="K17" s="66">
        <f t="shared" si="0"/>
        <v>0</v>
      </c>
      <c r="L17" s="186"/>
      <c r="M17" s="189">
        <f>L17*(1+Forutsetninger!$Q$25)</f>
        <v>0</v>
      </c>
      <c r="N17" s="65">
        <f>IF(M17&gt;0,(((Forutsetninger!$K$2)*M$9)/($F17*M$8*(1+Forutsetninger!$Q$25)))*M17,0)</f>
        <v>0</v>
      </c>
      <c r="O17" s="75">
        <f t="shared" si="6"/>
        <v>0</v>
      </c>
      <c r="P17" s="67"/>
      <c r="Q17" s="65">
        <f>P17*(1+Forutsetninger!$Q$25)</f>
        <v>0</v>
      </c>
      <c r="R17" s="65">
        <f>IF(Q17&gt;0,(((Forutsetninger!$K$2)*Q$9)/($F17*Q$8*(1+Forutsetninger!$Q$25)))*Q17,0)</f>
        <v>0</v>
      </c>
      <c r="S17" s="75">
        <f t="shared" si="7"/>
        <v>0</v>
      </c>
      <c r="T17" s="67"/>
      <c r="U17" s="65">
        <f>T17*(1+Forutsetninger!$Q$25)</f>
        <v>0</v>
      </c>
      <c r="V17" s="65">
        <f>IF(U17&gt;0,(((Forutsetninger!$K$2)*U$9)/($F17*U$8*(1+Forutsetninger!$Q$25)))*U17,0)</f>
        <v>0</v>
      </c>
      <c r="W17" s="75">
        <f t="shared" si="8"/>
        <v>0</v>
      </c>
      <c r="X17" s="67"/>
      <c r="Y17" s="65">
        <f>X17*(1+Forutsetninger!$Q$25)</f>
        <v>0</v>
      </c>
      <c r="Z17" s="65">
        <f>IF(Y17&gt;0,(((Forutsetninger!$K$2)*Y$9)/($F17*Y$8*(1+Forutsetninger!$Q$25)))*Y17,0)</f>
        <v>0</v>
      </c>
      <c r="AA17" s="75">
        <f t="shared" si="9"/>
        <v>0</v>
      </c>
      <c r="AB17" s="67"/>
      <c r="AC17" s="65">
        <f>AB17*(1+Forutsetninger!$Q$25)</f>
        <v>0</v>
      </c>
      <c r="AD17" s="65">
        <f>IF(AC17&gt;0,(((Forutsetninger!$K$2)*AC$9)/($F17*AC$8*(1+Forutsetninger!$Q$25)))*AC17,0)</f>
        <v>0</v>
      </c>
      <c r="AE17" s="66">
        <f t="shared" si="10"/>
        <v>0</v>
      </c>
      <c r="AF17" s="62"/>
    </row>
    <row r="18" spans="1:32" s="51" customFormat="1" ht="15.75" thickBot="1" x14ac:dyDescent="0.3">
      <c r="A18" s="76"/>
      <c r="B18" s="158" t="s">
        <v>592</v>
      </c>
      <c r="C18" s="63">
        <v>5330</v>
      </c>
      <c r="D18" s="64" t="str">
        <f>IF(LEFT(B18,5)="Ramme","Frikjøp","Prosj.")</f>
        <v>Prosj.</v>
      </c>
      <c r="E18" s="60"/>
      <c r="F18" s="61"/>
      <c r="G18" s="54"/>
      <c r="H18" s="178" t="str">
        <f>IF(G18="","",VLOOKUP($G18,kstedbruk,H$10,FALSE))</f>
        <v/>
      </c>
      <c r="I18" s="184">
        <f t="shared" si="0"/>
        <v>0</v>
      </c>
      <c r="J18" s="78">
        <f t="shared" si="0"/>
        <v>0</v>
      </c>
      <c r="K18" s="68">
        <f t="shared" si="0"/>
        <v>0</v>
      </c>
      <c r="L18" s="188"/>
      <c r="M18" s="191">
        <f>L18*(1+Forutsetninger!$Q$25)</f>
        <v>0</v>
      </c>
      <c r="N18" s="78">
        <f>IF(M18&gt;0,(((Forutsetninger!$K$2)*M$9)/($F18*M$8*(1+Forutsetninger!$Q$25)))*M18,0)</f>
        <v>0</v>
      </c>
      <c r="O18" s="80">
        <f t="shared" si="6"/>
        <v>0</v>
      </c>
      <c r="P18" s="79"/>
      <c r="Q18" s="78">
        <f>P18*(1+Forutsetninger!$Q$25)</f>
        <v>0</v>
      </c>
      <c r="R18" s="78">
        <f>IF(Q18&gt;0,(((Forutsetninger!$K$2)*Q$9)/($F18*Q$8*(1+Forutsetninger!$Q$25)))*Q18,0)</f>
        <v>0</v>
      </c>
      <c r="S18" s="80">
        <f t="shared" si="7"/>
        <v>0</v>
      </c>
      <c r="T18" s="79"/>
      <c r="U18" s="78">
        <f>T18*(1+Forutsetninger!$Q$25)</f>
        <v>0</v>
      </c>
      <c r="V18" s="78">
        <f>IF(U18&gt;0,(((Forutsetninger!$K$2)*U$9)/($F18*U$8*(1+Forutsetninger!$Q$25)))*U18,0)</f>
        <v>0</v>
      </c>
      <c r="W18" s="80">
        <f t="shared" si="8"/>
        <v>0</v>
      </c>
      <c r="X18" s="79"/>
      <c r="Y18" s="78">
        <f>X18*(1+Forutsetninger!$Q$25)</f>
        <v>0</v>
      </c>
      <c r="Z18" s="78">
        <f>IF(Y18&gt;0,(((Forutsetninger!$K$2)*Y$9)/($F18*Y$8*(1+Forutsetninger!$Q$25)))*Y18,0)</f>
        <v>0</v>
      </c>
      <c r="AA18" s="80">
        <f t="shared" si="9"/>
        <v>0</v>
      </c>
      <c r="AB18" s="79"/>
      <c r="AC18" s="78">
        <f>AB18*(1+Forutsetninger!$Q$25)</f>
        <v>0</v>
      </c>
      <c r="AD18" s="78">
        <f>IF(AC18&gt;0,(((Forutsetninger!$K$2)*AC$9)/($F18*AC$8*(1+Forutsetninger!$Q$25)))*AC18,0)</f>
        <v>0</v>
      </c>
      <c r="AE18" s="66">
        <f t="shared" si="10"/>
        <v>0</v>
      </c>
      <c r="AF18" s="62"/>
    </row>
    <row r="19" spans="1:32" s="51" customFormat="1" ht="15.75" thickBot="1" x14ac:dyDescent="0.3">
      <c r="A19" s="62"/>
      <c r="B19" s="81" t="s">
        <v>6</v>
      </c>
      <c r="C19" s="81"/>
      <c r="D19" s="81"/>
      <c r="E19" s="81"/>
      <c r="F19" s="82"/>
      <c r="G19" s="82"/>
      <c r="H19" s="82"/>
      <c r="I19" s="83">
        <f>SUM(I12:I18)</f>
        <v>0</v>
      </c>
      <c r="J19" s="83">
        <f>SUM(J12:J18)</f>
        <v>0</v>
      </c>
      <c r="K19" s="84">
        <f>SUM(K12:K18)</f>
        <v>0</v>
      </c>
      <c r="L19" s="77"/>
      <c r="M19" s="83">
        <f>SUM(M12:M18)</f>
        <v>0</v>
      </c>
      <c r="N19" s="83">
        <f>SUM(N12:N18)</f>
        <v>0</v>
      </c>
      <c r="O19" s="85">
        <f>SUM(O12:O18)</f>
        <v>0</v>
      </c>
      <c r="P19" s="78"/>
      <c r="Q19" s="83">
        <f>SUM(Q12:Q18)</f>
        <v>0</v>
      </c>
      <c r="R19" s="83">
        <f>SUM(R12:R18)</f>
        <v>0</v>
      </c>
      <c r="S19" s="85">
        <f>SUM(S12:S18)</f>
        <v>0</v>
      </c>
      <c r="T19" s="77"/>
      <c r="U19" s="160">
        <f>SUM(U12:U18)</f>
        <v>0</v>
      </c>
      <c r="V19" s="83">
        <f>SUM(V12:V18)</f>
        <v>0</v>
      </c>
      <c r="W19" s="85">
        <f>SUM(W12:W18)</f>
        <v>0</v>
      </c>
      <c r="X19" s="77"/>
      <c r="Y19" s="83">
        <f>SUM(Y12:Y18)</f>
        <v>0</v>
      </c>
      <c r="Z19" s="83">
        <f>SUM(Z12:Z18)</f>
        <v>0</v>
      </c>
      <c r="AA19" s="85">
        <f>SUM(AA12:AA18)</f>
        <v>0</v>
      </c>
      <c r="AB19" s="77"/>
      <c r="AC19" s="83">
        <f>SUM(AC12:AC18)</f>
        <v>0</v>
      </c>
      <c r="AD19" s="83">
        <f>SUM(AD12:AD18)</f>
        <v>0</v>
      </c>
      <c r="AE19" s="85">
        <f>SUM(AE12:AE18)</f>
        <v>0</v>
      </c>
      <c r="AF19" s="62"/>
    </row>
    <row r="20" spans="1:32" s="51" customFormat="1" ht="15.75" thickBot="1" x14ac:dyDescent="0.3">
      <c r="A20" s="62"/>
      <c r="B20" s="81" t="s">
        <v>597</v>
      </c>
      <c r="C20" s="82">
        <v>9516</v>
      </c>
      <c r="D20" s="164"/>
      <c r="E20" s="164"/>
      <c r="F20" s="164"/>
      <c r="G20" s="82" t="str">
        <f>IF(E5&lt;&gt;"",E5,"")</f>
        <v/>
      </c>
      <c r="H20" s="82" t="str">
        <f>F5</f>
        <v/>
      </c>
      <c r="I20" s="165"/>
      <c r="J20" s="209">
        <f>IF(Prosjektopplysninger!B13="Etterutdanning",Prosjektopplysninger!B15*Prosjektopplysninger!D11*(Forutsetninger!M2/5),Prosjektopplysninger!B15*Prosjektopplysninger!D10*Forutsetninger!M2)</f>
        <v>0</v>
      </c>
      <c r="K20" s="84"/>
      <c r="L20" s="77"/>
      <c r="M20" s="83"/>
      <c r="N20" s="83"/>
      <c r="O20" s="162"/>
      <c r="P20" s="78"/>
      <c r="Q20" s="83"/>
      <c r="R20" s="83"/>
      <c r="S20" s="163"/>
      <c r="T20" s="77"/>
      <c r="U20" s="160"/>
      <c r="V20" s="83"/>
      <c r="W20" s="163"/>
      <c r="X20" s="77"/>
      <c r="Y20" s="83"/>
      <c r="Z20" s="83"/>
      <c r="AA20" s="163"/>
      <c r="AB20" s="77"/>
      <c r="AC20" s="83"/>
      <c r="AD20" s="83"/>
      <c r="AE20" s="162"/>
      <c r="AF20" s="62"/>
    </row>
    <row r="21" spans="1:32" s="51" customFormat="1" ht="15.75" thickBot="1" x14ac:dyDescent="0.3">
      <c r="A21" s="62"/>
      <c r="B21" s="69" t="s">
        <v>7</v>
      </c>
      <c r="C21" s="86"/>
      <c r="D21" s="86"/>
      <c r="E21" s="86"/>
      <c r="F21" s="86"/>
      <c r="G21" s="86"/>
      <c r="H21" s="86"/>
      <c r="I21" s="87"/>
      <c r="J21" s="87"/>
      <c r="K21" s="88"/>
      <c r="L21" s="69" t="s">
        <v>7</v>
      </c>
      <c r="M21" s="89"/>
      <c r="N21" s="89"/>
      <c r="O21" s="90"/>
      <c r="P21" s="69" t="s">
        <v>7</v>
      </c>
      <c r="Q21" s="89"/>
      <c r="R21" s="89"/>
      <c r="S21" s="91"/>
      <c r="T21" s="69" t="s">
        <v>7</v>
      </c>
      <c r="U21" s="86"/>
      <c r="V21" s="86"/>
      <c r="W21" s="86"/>
      <c r="X21" s="69" t="s">
        <v>7</v>
      </c>
      <c r="Y21" s="86"/>
      <c r="Z21" s="86"/>
      <c r="AA21" s="86"/>
      <c r="AB21" s="69" t="s">
        <v>7</v>
      </c>
      <c r="AC21" s="86"/>
      <c r="AD21" s="86"/>
      <c r="AE21" s="92"/>
      <c r="AF21" s="62"/>
    </row>
    <row r="22" spans="1:32" s="51" customFormat="1" ht="15.75" thickBot="1" x14ac:dyDescent="0.3">
      <c r="A22" s="62"/>
      <c r="B22" s="81" t="s">
        <v>599</v>
      </c>
      <c r="C22" s="81">
        <v>9532</v>
      </c>
      <c r="D22" s="173" t="s">
        <v>594</v>
      </c>
      <c r="E22" s="164"/>
      <c r="F22" s="164"/>
      <c r="G22" s="82" t="str">
        <f>IF(Prosjektopplysninger!B17="Ja",E5,"")</f>
        <v/>
      </c>
      <c r="H22" s="82" t="str">
        <f>IF(Prosjektopplysninger!C17="Ja",F5,"")</f>
        <v/>
      </c>
      <c r="I22" s="176">
        <f>IF(Prosjektopplysninger!B17="Ja",IF(Prosjektopplysninger!B13="Videreutdanning",Prosjektopplysninger!B15*Prosjektopplysninger!D10*1.5*5*(Forutsetninger!E4/(40*8*5)),Prosjektopplysninger!D11*1.5*(Forutsetninger!E4/(40*8*5))),0)</f>
        <v>0</v>
      </c>
      <c r="J22" s="174"/>
      <c r="K22" s="84"/>
      <c r="L22" s="166"/>
      <c r="M22" s="168"/>
      <c r="N22" s="168"/>
      <c r="O22" s="169"/>
      <c r="P22" s="166"/>
      <c r="Q22" s="168"/>
      <c r="R22" s="168"/>
      <c r="S22" s="170"/>
      <c r="T22" s="166"/>
      <c r="U22" s="167"/>
      <c r="V22" s="167"/>
      <c r="W22" s="167"/>
      <c r="X22" s="166"/>
      <c r="Y22" s="167"/>
      <c r="Z22" s="167"/>
      <c r="AA22" s="167"/>
      <c r="AB22" s="166"/>
      <c r="AC22" s="167"/>
      <c r="AD22" s="167"/>
      <c r="AE22" s="171"/>
      <c r="AF22" s="62"/>
    </row>
    <row r="23" spans="1:32" s="51" customFormat="1" x14ac:dyDescent="0.25">
      <c r="A23" s="62"/>
      <c r="B23" s="63" t="s">
        <v>483</v>
      </c>
      <c r="C23" s="63">
        <v>9532</v>
      </c>
      <c r="D23" s="64" t="str">
        <f>IF(LEFT(B23,15)="Leiested - eget","Eget","")</f>
        <v>Eget</v>
      </c>
      <c r="E23" s="146"/>
      <c r="F23" s="94"/>
      <c r="G23" s="54"/>
      <c r="H23" s="143" t="str">
        <f t="shared" ref="H23:H30" si="11">IF(G23="","",VLOOKUP($G23,kstedbruk,H$10,FALSE))</f>
        <v/>
      </c>
      <c r="I23" s="65">
        <f>L23+P23+T23+X23+AB23</f>
        <v>0</v>
      </c>
      <c r="J23" s="96"/>
      <c r="K23" s="97"/>
      <c r="L23" s="98"/>
      <c r="M23" s="93"/>
      <c r="N23" s="94"/>
      <c r="O23" s="95"/>
      <c r="P23" s="98"/>
      <c r="Q23" s="94"/>
      <c r="R23" s="94"/>
      <c r="S23" s="95"/>
      <c r="T23" s="98"/>
      <c r="U23" s="93"/>
      <c r="V23" s="94"/>
      <c r="W23" s="95"/>
      <c r="X23" s="98"/>
      <c r="Y23" s="93"/>
      <c r="Z23" s="94"/>
      <c r="AA23" s="95"/>
      <c r="AB23" s="98"/>
      <c r="AC23" s="93"/>
      <c r="AD23" s="94"/>
      <c r="AE23" s="95"/>
      <c r="AF23" s="62"/>
    </row>
    <row r="24" spans="1:32" s="51" customFormat="1" x14ac:dyDescent="0.25">
      <c r="A24" s="62"/>
      <c r="B24" s="63" t="s">
        <v>482</v>
      </c>
      <c r="C24" s="63">
        <v>9532</v>
      </c>
      <c r="D24" s="64" t="str">
        <f>IF(LEFT(B24,15)="Leiested - eget","Eget","")</f>
        <v/>
      </c>
      <c r="E24" s="99"/>
      <c r="F24" s="97"/>
      <c r="G24" s="54"/>
      <c r="H24" s="143" t="str">
        <f t="shared" si="11"/>
        <v/>
      </c>
      <c r="I24" s="65">
        <f>L24+P24+T24+X24+AB24</f>
        <v>0</v>
      </c>
      <c r="J24" s="96"/>
      <c r="K24" s="97"/>
      <c r="L24" s="98"/>
      <c r="M24" s="99"/>
      <c r="N24" s="97"/>
      <c r="O24" s="100"/>
      <c r="P24" s="98"/>
      <c r="Q24" s="97"/>
      <c r="R24" s="97"/>
      <c r="S24" s="100"/>
      <c r="T24" s="98"/>
      <c r="U24" s="99"/>
      <c r="V24" s="97"/>
      <c r="W24" s="100"/>
      <c r="X24" s="98"/>
      <c r="Y24" s="99"/>
      <c r="Z24" s="97"/>
      <c r="AA24" s="100"/>
      <c r="AB24" s="98"/>
      <c r="AC24" s="99"/>
      <c r="AD24" s="97"/>
      <c r="AE24" s="100"/>
      <c r="AF24" s="62"/>
    </row>
    <row r="25" spans="1:32" s="51" customFormat="1" x14ac:dyDescent="0.25">
      <c r="A25" s="62"/>
      <c r="B25" s="192"/>
      <c r="C25" s="63" t="str">
        <f>IF(B25&lt;&gt;"",_xlfn.XLOOKUP(B25,Forutsetninger!$D$24:$D$30,Forutsetninger!$E$24:$E$30,,,),"")</f>
        <v/>
      </c>
      <c r="D25" s="64" t="str">
        <f>IF(LEFT(B25,15)="Leiested - eget","Eget","")</f>
        <v/>
      </c>
      <c r="E25" s="99"/>
      <c r="F25" s="97"/>
      <c r="G25" s="54"/>
      <c r="H25" s="143" t="str">
        <f t="shared" si="11"/>
        <v/>
      </c>
      <c r="I25" s="65">
        <f t="shared" ref="I25:I30" si="12">L25+P25+T25+X25+AB25</f>
        <v>0</v>
      </c>
      <c r="J25" s="96"/>
      <c r="K25" s="97"/>
      <c r="L25" s="98"/>
      <c r="M25" s="99"/>
      <c r="N25" s="97"/>
      <c r="O25" s="100"/>
      <c r="P25" s="98"/>
      <c r="Q25" s="97"/>
      <c r="R25" s="97"/>
      <c r="S25" s="100"/>
      <c r="T25" s="98"/>
      <c r="U25" s="99"/>
      <c r="V25" s="97"/>
      <c r="W25" s="100"/>
      <c r="X25" s="98"/>
      <c r="Y25" s="99"/>
      <c r="Z25" s="97"/>
      <c r="AA25" s="100"/>
      <c r="AB25" s="98"/>
      <c r="AC25" s="99"/>
      <c r="AD25" s="97"/>
      <c r="AE25" s="100"/>
      <c r="AF25" s="62"/>
    </row>
    <row r="26" spans="1:32" s="51" customFormat="1" x14ac:dyDescent="0.25">
      <c r="A26" s="62"/>
      <c r="B26" s="192"/>
      <c r="C26" s="63" t="str">
        <f>IF(B26&lt;&gt;"",_xlfn.XLOOKUP(B26,Forutsetninger!$D$24:$D$30,Forutsetninger!$E$24:$E$30,,,),"")</f>
        <v/>
      </c>
      <c r="D26" s="64"/>
      <c r="E26" s="99"/>
      <c r="F26" s="97"/>
      <c r="G26" s="54"/>
      <c r="H26" s="143" t="str">
        <f t="shared" si="11"/>
        <v/>
      </c>
      <c r="I26" s="65">
        <f t="shared" si="12"/>
        <v>0</v>
      </c>
      <c r="J26" s="96"/>
      <c r="K26" s="97"/>
      <c r="L26" s="98"/>
      <c r="M26" s="99"/>
      <c r="N26" s="97"/>
      <c r="O26" s="100"/>
      <c r="P26" s="98"/>
      <c r="Q26" s="97"/>
      <c r="R26" s="97"/>
      <c r="S26" s="100"/>
      <c r="T26" s="98"/>
      <c r="U26" s="99"/>
      <c r="V26" s="97"/>
      <c r="W26" s="100"/>
      <c r="X26" s="98"/>
      <c r="Y26" s="99"/>
      <c r="Z26" s="97"/>
      <c r="AA26" s="100"/>
      <c r="AB26" s="98"/>
      <c r="AC26" s="99"/>
      <c r="AD26" s="97"/>
      <c r="AE26" s="100"/>
      <c r="AF26" s="62"/>
    </row>
    <row r="27" spans="1:32" s="51" customFormat="1" x14ac:dyDescent="0.25">
      <c r="A27" s="62"/>
      <c r="B27" s="192"/>
      <c r="C27" s="63" t="str">
        <f>IF(B27&lt;&gt;"",_xlfn.XLOOKUP(B27,Forutsetninger!$D$24:$D$30,Forutsetninger!$E$24:$E$30,,,),"")</f>
        <v/>
      </c>
      <c r="D27" s="64"/>
      <c r="E27" s="99"/>
      <c r="F27" s="97"/>
      <c r="G27" s="54"/>
      <c r="H27" s="143" t="str">
        <f t="shared" si="11"/>
        <v/>
      </c>
      <c r="I27" s="65">
        <f t="shared" si="12"/>
        <v>0</v>
      </c>
      <c r="J27" s="96"/>
      <c r="K27" s="97"/>
      <c r="L27" s="98"/>
      <c r="M27" s="99"/>
      <c r="N27" s="97"/>
      <c r="O27" s="100"/>
      <c r="P27" s="98"/>
      <c r="Q27" s="97"/>
      <c r="R27" s="97"/>
      <c r="S27" s="100"/>
      <c r="T27" s="98"/>
      <c r="U27" s="99"/>
      <c r="V27" s="97"/>
      <c r="W27" s="100"/>
      <c r="X27" s="98"/>
      <c r="Y27" s="99"/>
      <c r="Z27" s="97"/>
      <c r="AA27" s="100"/>
      <c r="AB27" s="98"/>
      <c r="AC27" s="99"/>
      <c r="AD27" s="97"/>
      <c r="AE27" s="100"/>
      <c r="AF27" s="62"/>
    </row>
    <row r="28" spans="1:32" s="51" customFormat="1" x14ac:dyDescent="0.25">
      <c r="A28" s="62"/>
      <c r="B28" s="192"/>
      <c r="C28" s="63" t="str">
        <f>IF(B28&lt;&gt;"",_xlfn.XLOOKUP(B28,Forutsetninger!$D$24:$D$30,Forutsetninger!$E$24:$E$30,,,),"")</f>
        <v/>
      </c>
      <c r="D28" s="64"/>
      <c r="E28" s="99"/>
      <c r="F28" s="97"/>
      <c r="G28" s="54"/>
      <c r="H28" s="143" t="str">
        <f t="shared" si="11"/>
        <v/>
      </c>
      <c r="I28" s="65">
        <f t="shared" si="12"/>
        <v>0</v>
      </c>
      <c r="J28" s="96"/>
      <c r="K28" s="97"/>
      <c r="L28" s="98"/>
      <c r="M28" s="99"/>
      <c r="N28" s="97"/>
      <c r="O28" s="100"/>
      <c r="P28" s="98"/>
      <c r="Q28" s="97"/>
      <c r="R28" s="97"/>
      <c r="S28" s="100"/>
      <c r="T28" s="98"/>
      <c r="U28" s="99"/>
      <c r="V28" s="97"/>
      <c r="W28" s="100"/>
      <c r="X28" s="98"/>
      <c r="Y28" s="99"/>
      <c r="Z28" s="97"/>
      <c r="AA28" s="100"/>
      <c r="AB28" s="98"/>
      <c r="AC28" s="99"/>
      <c r="AD28" s="97"/>
      <c r="AE28" s="100"/>
      <c r="AF28" s="62"/>
    </row>
    <row r="29" spans="1:32" s="51" customFormat="1" x14ac:dyDescent="0.25">
      <c r="A29" s="62"/>
      <c r="B29" s="192"/>
      <c r="C29" s="63" t="str">
        <f>IF(B29&lt;&gt;"",_xlfn.XLOOKUP(B29,Forutsetninger!$D$24:$D$30,Forutsetninger!$E$24:$E$30,,,),"")</f>
        <v/>
      </c>
      <c r="D29" s="64"/>
      <c r="E29" s="99"/>
      <c r="F29" s="97"/>
      <c r="G29" s="54"/>
      <c r="H29" s="143" t="str">
        <f t="shared" si="11"/>
        <v/>
      </c>
      <c r="I29" s="65">
        <f t="shared" si="12"/>
        <v>0</v>
      </c>
      <c r="J29" s="96"/>
      <c r="K29" s="97"/>
      <c r="L29" s="98"/>
      <c r="M29" s="99"/>
      <c r="N29" s="97"/>
      <c r="O29" s="100"/>
      <c r="P29" s="98"/>
      <c r="Q29" s="97"/>
      <c r="R29" s="97"/>
      <c r="S29" s="100"/>
      <c r="T29" s="98"/>
      <c r="U29" s="99"/>
      <c r="V29" s="97"/>
      <c r="W29" s="100"/>
      <c r="X29" s="98"/>
      <c r="Y29" s="99"/>
      <c r="Z29" s="97"/>
      <c r="AA29" s="100"/>
      <c r="AB29" s="98"/>
      <c r="AC29" s="99"/>
      <c r="AD29" s="97"/>
      <c r="AE29" s="100"/>
      <c r="AF29" s="62"/>
    </row>
    <row r="30" spans="1:32" s="51" customFormat="1" ht="15.75" thickBot="1" x14ac:dyDescent="0.3">
      <c r="A30" s="76"/>
      <c r="B30" s="193"/>
      <c r="C30" s="63" t="str">
        <f>IF(B30&lt;&gt;"",_xlfn.XLOOKUP(B30,Forutsetninger!$D$24:$D$30,Forutsetninger!$E$24:$E$30,,,),"")</f>
        <v/>
      </c>
      <c r="D30" s="64" t="str">
        <f>IF(LEFT(B30,15)="Leiested - eget","Eget","")</f>
        <v/>
      </c>
      <c r="E30" s="101"/>
      <c r="F30" s="102"/>
      <c r="G30" s="54"/>
      <c r="H30" s="143" t="str">
        <f t="shared" si="11"/>
        <v/>
      </c>
      <c r="I30" s="65">
        <f t="shared" si="12"/>
        <v>0</v>
      </c>
      <c r="J30" s="104"/>
      <c r="K30" s="102"/>
      <c r="L30" s="98"/>
      <c r="M30" s="101"/>
      <c r="N30" s="102"/>
      <c r="O30" s="103"/>
      <c r="P30" s="98"/>
      <c r="Q30" s="102"/>
      <c r="R30" s="102"/>
      <c r="S30" s="103"/>
      <c r="T30" s="98"/>
      <c r="U30" s="99"/>
      <c r="V30" s="97"/>
      <c r="W30" s="100"/>
      <c r="X30" s="98"/>
      <c r="Y30" s="101"/>
      <c r="Z30" s="102"/>
      <c r="AA30" s="103"/>
      <c r="AB30" s="98"/>
      <c r="AC30" s="101"/>
      <c r="AD30" s="102"/>
      <c r="AE30" s="103"/>
      <c r="AF30" s="62"/>
    </row>
    <row r="31" spans="1:32" s="51" customFormat="1" ht="15.75" thickBot="1" x14ac:dyDescent="0.3">
      <c r="A31" s="62"/>
      <c r="B31" s="81" t="s">
        <v>457</v>
      </c>
      <c r="C31" s="82"/>
      <c r="D31" s="82"/>
      <c r="E31" s="105"/>
      <c r="F31" s="105"/>
      <c r="G31" s="105"/>
      <c r="H31" s="105" t="s">
        <v>0</v>
      </c>
      <c r="I31" s="106">
        <f>SUM(I22:I30)</f>
        <v>0</v>
      </c>
      <c r="J31" s="107"/>
      <c r="K31" s="105"/>
      <c r="L31" s="106">
        <f>SUM(L23:L30)</f>
        <v>0</v>
      </c>
      <c r="M31" s="108">
        <f>L7</f>
        <v>2025</v>
      </c>
      <c r="N31" s="105"/>
      <c r="O31" s="109"/>
      <c r="P31" s="106">
        <f>SUM(P23:P30)</f>
        <v>0</v>
      </c>
      <c r="Q31" s="108">
        <f>P7</f>
        <v>2026</v>
      </c>
      <c r="R31" s="105"/>
      <c r="S31" s="105"/>
      <c r="T31" s="106">
        <f>SUM(T23:T30)</f>
        <v>0</v>
      </c>
      <c r="U31" s="108">
        <f>T7</f>
        <v>2027</v>
      </c>
      <c r="V31" s="105"/>
      <c r="W31" s="109"/>
      <c r="X31" s="106">
        <f>SUM(X23:X30)</f>
        <v>0</v>
      </c>
      <c r="Y31" s="108">
        <f>X7</f>
        <v>2028</v>
      </c>
      <c r="Z31" s="105"/>
      <c r="AA31" s="109"/>
      <c r="AB31" s="106">
        <f>SUM(AB23:AB30)</f>
        <v>0</v>
      </c>
      <c r="AC31" s="108">
        <f>AB7</f>
        <v>2029</v>
      </c>
      <c r="AD31" s="105"/>
      <c r="AE31" s="109"/>
      <c r="AF31" s="62"/>
    </row>
    <row r="32" spans="1:32" s="51" customFormat="1" x14ac:dyDescent="0.2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11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</row>
    <row r="33" spans="1:34" s="51" customFormat="1" x14ac:dyDescent="0.25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11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</row>
    <row r="34" spans="1:34" s="51" customFormat="1" x14ac:dyDescent="0.25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11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</row>
    <row r="35" spans="1:34" s="51" customFormat="1" x14ac:dyDescent="0.25"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</row>
    <row r="36" spans="1:34" s="51" customFormat="1" ht="21.75" thickBot="1" x14ac:dyDescent="0.4">
      <c r="A36" s="62"/>
      <c r="B36" s="112" t="s">
        <v>487</v>
      </c>
      <c r="C36" s="62"/>
      <c r="D36" s="62"/>
      <c r="E36" s="62"/>
      <c r="F36" s="62"/>
      <c r="G36" s="11"/>
      <c r="H36" s="62"/>
      <c r="I36" s="62"/>
      <c r="J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</row>
    <row r="37" spans="1:34" s="51" customFormat="1" ht="21" x14ac:dyDescent="0.35">
      <c r="A37" s="62"/>
      <c r="B37" s="232"/>
      <c r="C37" s="233"/>
      <c r="D37" s="233"/>
      <c r="E37" s="113" t="s">
        <v>0</v>
      </c>
      <c r="F37" s="114">
        <f>E5</f>
        <v>0</v>
      </c>
      <c r="G37" s="115">
        <f>E6</f>
        <v>16901505</v>
      </c>
      <c r="H37" s="115">
        <f>E7</f>
        <v>0</v>
      </c>
      <c r="I37" s="116">
        <f>E8</f>
        <v>0</v>
      </c>
      <c r="J37" s="62"/>
      <c r="K37" s="258" t="s">
        <v>621</v>
      </c>
      <c r="L37" s="258"/>
      <c r="M37" s="117" t="s">
        <v>0</v>
      </c>
      <c r="N37" s="117" t="s">
        <v>586</v>
      </c>
      <c r="O37" s="117" t="s">
        <v>610</v>
      </c>
      <c r="P37" s="11"/>
      <c r="Q37" s="11"/>
      <c r="R37" s="11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</row>
    <row r="38" spans="1:34" s="51" customFormat="1" x14ac:dyDescent="0.25">
      <c r="A38" s="62"/>
      <c r="B38" s="229" t="s">
        <v>486</v>
      </c>
      <c r="C38" s="230"/>
      <c r="D38" s="234"/>
      <c r="E38" s="118">
        <f>SUM(F38:I38)</f>
        <v>0</v>
      </c>
      <c r="F38" s="119">
        <f>SUMIF($G$12:$G$18,F37,$I$12:$I$18)+SUMIF($G$12:$G$18,F37,$J$12:$J$18)+SUMIF($G$20:$G$30,F37,$I$20:$I$30)+SUMIF($G$20:$G$20,F37,$J$20:$J$20)</f>
        <v>0</v>
      </c>
      <c r="G38" s="211">
        <f>SUMIF($G$12:$G$18,G37,$I$12:$I$18)+SUMIF($G$12:$G$18,G37,$J$12:$J$18)+SUMIF($G$20:$G$30,G37,$I$20:$I$30)+SUMIF($G$20:$G$20,G37,$J$20:$J$20)</f>
        <v>0</v>
      </c>
      <c r="H38" s="119">
        <f>SUMIF($G$12:$G$18,H37,$I$12:$I$18)+SUMIF($G$12:$G$18,H37,$J$12:$J$18)+SUMIF($G$20:$G$30,H37,$I$20:$I$30)+SUMIF($G$20:$G$20,H37,$J$20:$J$20)</f>
        <v>0</v>
      </c>
      <c r="I38" s="119">
        <f>SUMIF($G$12:$G$18,I37,$I$12:$I$18)+SUMIF($G$12:$G$18,I37,$J$12:$J$18)+SUMIF($G$20:$G$30,I37,$I$20:$I$30)+SUMIF($G$20:$G$20,I37,$J$20:$J$20)</f>
        <v>0</v>
      </c>
      <c r="J38" s="62"/>
      <c r="K38" s="253" t="s">
        <v>9</v>
      </c>
      <c r="L38" s="253"/>
      <c r="M38" s="120">
        <f>E38</f>
        <v>0</v>
      </c>
      <c r="N38" s="120">
        <f>G38</f>
        <v>0</v>
      </c>
      <c r="O38" s="120">
        <f>M38-N38</f>
        <v>0</v>
      </c>
      <c r="P38" s="142"/>
      <c r="Q38" s="142"/>
      <c r="R38" s="14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</row>
    <row r="39" spans="1:34" s="51" customFormat="1" ht="15.75" thickBot="1" x14ac:dyDescent="0.3">
      <c r="A39" s="62"/>
      <c r="B39" s="229" t="s">
        <v>10</v>
      </c>
      <c r="C39" s="230"/>
      <c r="D39" s="172"/>
      <c r="E39" s="118">
        <f t="shared" ref="E39:E48" si="13">SUM(F39:I39)</f>
        <v>0</v>
      </c>
      <c r="F39" s="121">
        <f>IF(Prosjektopplysninger!$D$8="Ikke-økonomisk aktivitet",IFERROR(F38*(1-$O$43),0),(M39-SUM(G38:I38)))</f>
        <v>0</v>
      </c>
      <c r="G39" s="210">
        <f>G38</f>
        <v>0</v>
      </c>
      <c r="H39" s="121">
        <f>IF(Prosjektopplysninger!$D$8="Ikke-økonomisk aktivitet",IFERROR(H38*(1-$O$43),0),H38)</f>
        <v>0</v>
      </c>
      <c r="I39" s="121">
        <f>IF(Prosjektopplysninger!$D$8="Ikke-økonomisk aktivitet",IFERROR(I38*(1-$O$43),0),I38)</f>
        <v>0</v>
      </c>
      <c r="J39" s="62"/>
      <c r="K39" s="253" t="s">
        <v>611</v>
      </c>
      <c r="L39" s="253"/>
      <c r="M39" s="213">
        <f>Prosjektopplysninger!B15*Prosjektopplysninger!D13</f>
        <v>0</v>
      </c>
      <c r="N39" s="213">
        <f>N38</f>
        <v>0</v>
      </c>
      <c r="O39" s="213">
        <f>M39-N39</f>
        <v>0</v>
      </c>
      <c r="P39" s="142"/>
      <c r="Q39" s="142"/>
      <c r="R39" s="14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</row>
    <row r="40" spans="1:34" s="51" customFormat="1" ht="15.75" thickBot="1" x14ac:dyDescent="0.3">
      <c r="A40" s="62"/>
      <c r="B40" s="229" t="str">
        <f>IF(Prosjektopplysninger!D8="Økonomisk aktivitet","Fortjeneste (kr)","Egenfinansiering  (kr)")</f>
        <v>Egenfinansiering  (kr)</v>
      </c>
      <c r="C40" s="230"/>
      <c r="D40" s="172"/>
      <c r="E40" s="123">
        <f t="shared" si="13"/>
        <v>0</v>
      </c>
      <c r="F40" s="124">
        <f>IF(Prosjektopplysninger!$D$8="Økonomisk aktivitet",F39-F38,F38-F39)</f>
        <v>0</v>
      </c>
      <c r="G40" s="125">
        <f>G38-G39</f>
        <v>0</v>
      </c>
      <c r="H40" s="124">
        <f>IF(Prosjektopplysninger!$D$8="Økonomisk aktivitet",H39-H38,H38-H39)</f>
        <v>0</v>
      </c>
      <c r="I40" s="124">
        <f>IF(Prosjektopplysninger!$D$8="Økonomisk aktivitet",I39-I38,I38-I39)</f>
        <v>0</v>
      </c>
      <c r="J40" s="62"/>
      <c r="K40" s="253" t="s">
        <v>618</v>
      </c>
      <c r="L40" s="253"/>
      <c r="M40" s="212">
        <f>IF(Prosjektopplysninger!$D$8="Ikke-økonomisk aktivitet",Budsjett!M38-Budsjett!M39,0)</f>
        <v>0</v>
      </c>
      <c r="N40" s="212">
        <v>0</v>
      </c>
      <c r="O40" s="212">
        <f>M40</f>
        <v>0</v>
      </c>
      <c r="P40" s="142"/>
      <c r="Q40" s="142"/>
      <c r="R40" s="14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</row>
    <row r="41" spans="1:34" s="51" customFormat="1" x14ac:dyDescent="0.25">
      <c r="A41" s="62"/>
      <c r="B41" s="229" t="str">
        <f>IF(Prosjektopplysninger!D8="Økonomisk aktivitet","Fortjeneste (%)","Egenfinansiering  (%)")</f>
        <v>Egenfinansiering  (%)</v>
      </c>
      <c r="C41" s="230"/>
      <c r="D41" s="172"/>
      <c r="E41" s="126">
        <f>IFERROR(IF(Prosjektopplysninger!$D$8="Økonomisk aktivitet",E40/E39,E40/E38),0)</f>
        <v>0</v>
      </c>
      <c r="F41" s="126">
        <f>IFERROR(IF(Prosjektopplysninger!$D$8="Økonomisk aktivitet",F40/F39,F40/F38),0)</f>
        <v>0</v>
      </c>
      <c r="G41" s="127">
        <f>IFERROR(G40/G38,0)</f>
        <v>0</v>
      </c>
      <c r="H41" s="126">
        <f>IFERROR(IF(Prosjektopplysninger!$D$8="Økonomisk aktivitet",H40/H39,H40/H38),0)</f>
        <v>0</v>
      </c>
      <c r="I41" s="126">
        <f>IFERROR(IF(Prosjektopplysninger!$D$8="Økonomisk aktivitet",I40/I39,I40/I38),0)</f>
        <v>0</v>
      </c>
      <c r="J41" s="62"/>
      <c r="K41" s="253" t="s">
        <v>619</v>
      </c>
      <c r="L41" s="253"/>
      <c r="M41" s="120">
        <f>IF(Prosjektopplysninger!$D$8="Økonomisk aktivitet",M39-M38,0)</f>
        <v>0</v>
      </c>
      <c r="N41" s="120">
        <v>0</v>
      </c>
      <c r="O41" s="120">
        <f>M41</f>
        <v>0</v>
      </c>
      <c r="P41" s="142"/>
      <c r="Q41" s="142"/>
      <c r="R41" s="14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</row>
    <row r="42" spans="1:34" s="51" customFormat="1" x14ac:dyDescent="0.25">
      <c r="A42" s="62"/>
      <c r="B42" s="229"/>
      <c r="C42" s="230"/>
      <c r="D42" s="172"/>
      <c r="E42" s="129"/>
      <c r="F42" s="130"/>
      <c r="G42" s="131"/>
      <c r="H42" s="131"/>
      <c r="I42" s="132"/>
      <c r="J42" s="62"/>
      <c r="K42" s="135"/>
      <c r="L42" s="135"/>
      <c r="M42" s="62"/>
      <c r="N42" s="62"/>
      <c r="O42" s="62"/>
      <c r="P42" s="62"/>
      <c r="Q42" s="62"/>
      <c r="R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</row>
    <row r="43" spans="1:34" s="51" customFormat="1" ht="18.75" x14ac:dyDescent="0.3">
      <c r="A43" s="62"/>
      <c r="B43" s="229" t="s">
        <v>485</v>
      </c>
      <c r="C43" s="230"/>
      <c r="D43" s="172"/>
      <c r="E43" s="118">
        <f t="shared" si="13"/>
        <v>0</v>
      </c>
      <c r="F43" s="119">
        <f>SUMIF($G$12:$G$18,F$37,$J$12:$J$18)+$J$20</f>
        <v>0</v>
      </c>
      <c r="G43" s="119">
        <f>SUMIF($G$12:$G$18,G$37,$J$12:$J$18)</f>
        <v>0</v>
      </c>
      <c r="H43" s="119">
        <f>SUMIF($G$12:$G$18,H$37,$J$12:$J$18)</f>
        <v>0</v>
      </c>
      <c r="I43" s="119">
        <f>SUMIF($G$12:$G$18,I$37,$J$12:$J$18)</f>
        <v>0</v>
      </c>
      <c r="J43" s="62"/>
      <c r="K43" s="136" t="s">
        <v>11</v>
      </c>
      <c r="L43" s="136"/>
      <c r="N43" s="194"/>
      <c r="O43" s="137">
        <f>IFERROR((O40/O38),0)</f>
        <v>0</v>
      </c>
      <c r="P43" s="194"/>
      <c r="Q43" s="194"/>
      <c r="R43" s="194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</row>
    <row r="44" spans="1:34" s="51" customFormat="1" ht="18.75" x14ac:dyDescent="0.3">
      <c r="A44" s="62"/>
      <c r="B44" s="229" t="s">
        <v>488</v>
      </c>
      <c r="C44" s="230"/>
      <c r="D44" s="172"/>
      <c r="E44" s="118">
        <f t="shared" si="13"/>
        <v>0</v>
      </c>
      <c r="F44" s="119">
        <f>SUMIFS($I$12:$I$18,$G$12:$G$18,F$37,$D$12:$D$18,"Frikjøp")</f>
        <v>0</v>
      </c>
      <c r="G44" s="119">
        <f>SUMIFS($I$12:$I$18,$G$12:$G$18,G$37,$D$12:$D$18,"Frikjøp")</f>
        <v>0</v>
      </c>
      <c r="H44" s="119">
        <f>SUMIFS($I$12:$I$18,$G$12:$G$18,H$37,$D$12:$D$18,"Frikjøp")</f>
        <v>0</v>
      </c>
      <c r="I44" s="119">
        <f>SUMIFS($I$12:$I$18,$G$12:$G$18,I$37,$D$12:$D$18,"Frikjøp")</f>
        <v>0</v>
      </c>
      <c r="J44" s="62"/>
      <c r="K44" s="136"/>
      <c r="L44" s="136"/>
      <c r="N44" s="194"/>
      <c r="O44" s="137"/>
      <c r="P44" s="194"/>
      <c r="Q44" s="194"/>
      <c r="R44" s="194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</row>
    <row r="45" spans="1:34" s="51" customFormat="1" ht="18.75" customHeight="1" thickBot="1" x14ac:dyDescent="0.3">
      <c r="A45" s="62"/>
      <c r="B45" s="229" t="s">
        <v>489</v>
      </c>
      <c r="C45" s="230"/>
      <c r="D45" s="172"/>
      <c r="E45" s="122">
        <f t="shared" si="13"/>
        <v>0</v>
      </c>
      <c r="F45" s="200">
        <f>SUMIFS($I$22:$I$30,$G$22:$G$30,F$37,$D$22:$D$30,"Eget")</f>
        <v>0</v>
      </c>
      <c r="G45" s="201">
        <f>SUMIFS($I$23:$I$30,$G$23:$G$30,G$37,$D$23:$D$30,"Eget")</f>
        <v>0</v>
      </c>
      <c r="H45" s="201">
        <f>SUMIFS($I$23:$I$30,$G$23:$G$30,H$37,$D$23:$D$30,"Eget")</f>
        <v>0</v>
      </c>
      <c r="I45" s="201">
        <f>SUMIFS($I$23:$I$30,$G$23:$G$30,I$37,$D$23:$D$30,"Eget")</f>
        <v>0</v>
      </c>
      <c r="J45" s="62"/>
      <c r="K45" s="231" t="str">
        <f>IF(Prosjektopplysninger!B13="Etterutdanning",IF(M41&lt;0,"Kurset er økonomisk aktivitet - og må fullfinansieres. Vurder økning av egenbetalingen eller reduser kostnadene",""),IF(Prosjektopplysninger!D8="Økonomisk aktivitet",IF(M41&lt;0,"Kurset er økonomisk aktivitet. Kurset kan, til tross for at det ikke er regnskapsm. fullfinansiert, anses som fullfinansiert - og derved lovlig - i henhold til KDs regler",""),""))</f>
        <v/>
      </c>
      <c r="L45" s="231"/>
      <c r="M45" s="231"/>
      <c r="N45" s="231"/>
      <c r="O45" s="231"/>
      <c r="P45" s="231"/>
      <c r="Q45" s="231"/>
      <c r="R45" s="231"/>
      <c r="S45" s="231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</row>
    <row r="46" spans="1:34" s="51" customFormat="1" x14ac:dyDescent="0.25">
      <c r="A46" s="62"/>
      <c r="B46" s="254" t="s">
        <v>490</v>
      </c>
      <c r="C46" s="255"/>
      <c r="D46" s="217"/>
      <c r="E46" s="218">
        <f t="shared" si="13"/>
        <v>0</v>
      </c>
      <c r="F46" s="219">
        <f>SUM(F43:F45)</f>
        <v>0</v>
      </c>
      <c r="G46" s="220">
        <f t="shared" ref="G46:H46" si="14">SUM(G43:G45)</f>
        <v>0</v>
      </c>
      <c r="H46" s="220">
        <f t="shared" si="14"/>
        <v>0</v>
      </c>
      <c r="I46" s="220">
        <f t="shared" ref="I46" si="15">SUM(I43:I45)</f>
        <v>0</v>
      </c>
      <c r="J46" s="62"/>
      <c r="K46" s="231"/>
      <c r="L46" s="231"/>
      <c r="M46" s="231"/>
      <c r="N46" s="231"/>
      <c r="O46" s="231"/>
      <c r="P46" s="231"/>
      <c r="Q46" s="231"/>
      <c r="R46" s="231"/>
      <c r="S46" s="231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</row>
    <row r="47" spans="1:34" s="51" customFormat="1" ht="15" customHeight="1" thickBot="1" x14ac:dyDescent="0.35">
      <c r="A47" s="62"/>
      <c r="B47" s="229" t="s">
        <v>491</v>
      </c>
      <c r="C47" s="230"/>
      <c r="D47" s="172"/>
      <c r="E47" s="122">
        <f t="shared" si="13"/>
        <v>0</v>
      </c>
      <c r="F47" s="134">
        <f>IF(Prosjektopplysninger!$D$8="Økonomisk aktivitet",0,F40)</f>
        <v>0</v>
      </c>
      <c r="G47" s="134">
        <f>IF(Prosjektopplysninger!$D$8="Økonomisk aktivitet",0,G40)</f>
        <v>0</v>
      </c>
      <c r="H47" s="134">
        <f>IF(Prosjektopplysninger!$D$8="Økonomisk aktivitet",0,H40)</f>
        <v>0</v>
      </c>
      <c r="I47" s="134">
        <f>IF(Prosjektopplysninger!$D$8="Økonomisk aktivitet",0,I40)</f>
        <v>0</v>
      </c>
      <c r="J47" s="62"/>
      <c r="L47" s="214"/>
      <c r="M47" s="214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</row>
    <row r="48" spans="1:34" s="51" customFormat="1" ht="15.75" customHeight="1" thickBot="1" x14ac:dyDescent="0.35">
      <c r="A48" s="62"/>
      <c r="B48" s="254" t="s">
        <v>492</v>
      </c>
      <c r="C48" s="255"/>
      <c r="D48" s="217"/>
      <c r="E48" s="221">
        <f t="shared" si="13"/>
        <v>0</v>
      </c>
      <c r="F48" s="222">
        <f>F46-F47</f>
        <v>0</v>
      </c>
      <c r="G48" s="223">
        <f t="shared" ref="G48:I48" si="16">G46-G47</f>
        <v>0</v>
      </c>
      <c r="H48" s="223">
        <f t="shared" si="16"/>
        <v>0</v>
      </c>
      <c r="I48" s="224">
        <f t="shared" si="16"/>
        <v>0</v>
      </c>
      <c r="J48" s="62"/>
      <c r="K48" s="214" t="str">
        <f>IF(Prosjektopplysninger!B13="Videreutdanning",IF(K45&lt;&gt;"","Dette beregnes i simuleringsverktøyet (Budsjettmodell EVU)",""),"")</f>
        <v/>
      </c>
      <c r="L48" s="214"/>
      <c r="M48" s="214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</row>
    <row r="49" spans="1:34" s="51" customFormat="1" ht="15.75" thickTop="1" x14ac:dyDescent="0.25">
      <c r="A49" s="62"/>
      <c r="B49" s="229"/>
      <c r="C49" s="230"/>
      <c r="D49" s="172"/>
      <c r="E49" s="132"/>
      <c r="F49" s="130"/>
      <c r="G49" s="131"/>
      <c r="H49" s="131"/>
      <c r="I49" s="132"/>
      <c r="J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</row>
    <row r="50" spans="1:34" s="51" customFormat="1" ht="15.75" thickBot="1" x14ac:dyDescent="0.3">
      <c r="A50" s="62"/>
      <c r="B50" s="256" t="s">
        <v>484</v>
      </c>
      <c r="C50" s="257"/>
      <c r="D50" s="216"/>
      <c r="E50" s="133"/>
      <c r="F50" s="138">
        <f>IFERROR(F48/F39,0)</f>
        <v>0</v>
      </c>
      <c r="G50" s="139">
        <f>IFERROR(G48/G39,0)</f>
        <v>0</v>
      </c>
      <c r="H50" s="139">
        <f>IFERROR(H48/H39,0)</f>
        <v>0</v>
      </c>
      <c r="I50" s="140">
        <f>IFERROR(I48/I39,0)</f>
        <v>0</v>
      </c>
      <c r="J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</row>
    <row r="51" spans="1:34" s="51" customFormat="1" x14ac:dyDescent="0.25">
      <c r="A51" s="62"/>
      <c r="E51" s="128"/>
      <c r="J51" s="62"/>
      <c r="Z51" s="62"/>
    </row>
    <row r="52" spans="1:34" s="51" customFormat="1" ht="15" customHeight="1" x14ac:dyDescent="0.25">
      <c r="B52" s="23"/>
      <c r="C52"/>
      <c r="D52"/>
      <c r="E52"/>
      <c r="F52"/>
      <c r="H52"/>
      <c r="I52"/>
      <c r="Y52" s="62"/>
    </row>
    <row r="53" spans="1:34" s="51" customFormat="1" ht="15" customHeight="1" x14ac:dyDescent="0.25">
      <c r="B53"/>
      <c r="C53"/>
      <c r="D53" s="235"/>
      <c r="E53" s="235"/>
      <c r="F53"/>
      <c r="G53"/>
      <c r="H53"/>
      <c r="I53"/>
      <c r="Y53" s="62"/>
    </row>
    <row r="54" spans="1:34" s="51" customFormat="1" ht="15" customHeight="1" x14ac:dyDescent="0.25">
      <c r="B54" s="62"/>
      <c r="C54" s="62"/>
      <c r="D54" s="62"/>
      <c r="E54" s="62"/>
      <c r="F54" s="62"/>
      <c r="G54" s="62"/>
      <c r="H54" s="62"/>
      <c r="I54" s="62"/>
    </row>
    <row r="55" spans="1:34" s="51" customFormat="1" ht="15" customHeight="1" x14ac:dyDescent="0.4">
      <c r="B55" s="259" t="str">
        <f>IF(E39&lt;&gt;M39,"Sum ekstern finansiering pr. koststed stemmer ikke med total studentbetaling","")</f>
        <v/>
      </c>
      <c r="C55" s="259"/>
      <c r="D55" s="259"/>
      <c r="E55" s="259"/>
      <c r="G55" s="141" t="str">
        <f>IF(E2=2024,"Malen er litt forenklet og regner derfor ikke indirekte kostnader helt nøyaktig for 2024. For vitenskapelige vil 1 fullt årsverk medføre 23.600 for høye indirekte kostnader, mens IK for tekn./adm. vil være for høye","")</f>
        <v/>
      </c>
      <c r="H55" s="141"/>
      <c r="I55" s="141"/>
    </row>
    <row r="56" spans="1:34" s="51" customFormat="1" ht="15" customHeight="1" x14ac:dyDescent="0.4">
      <c r="A56" s="62"/>
      <c r="B56" s="259"/>
      <c r="C56" s="259"/>
      <c r="D56" s="259"/>
      <c r="E56" s="259"/>
      <c r="G56" s="141"/>
      <c r="H56" s="141"/>
      <c r="I56" s="141"/>
    </row>
    <row r="57" spans="1:34" s="51" customFormat="1" ht="15" customHeight="1" x14ac:dyDescent="0.4">
      <c r="A57" s="62"/>
      <c r="B57" s="259"/>
      <c r="C57" s="259"/>
      <c r="D57" s="259"/>
      <c r="E57" s="259"/>
      <c r="G57" s="141"/>
      <c r="H57" s="141"/>
      <c r="I57" s="141"/>
      <c r="J57" s="141"/>
    </row>
    <row r="58" spans="1:34" s="51" customFormat="1" ht="15" customHeight="1" x14ac:dyDescent="0.4">
      <c r="A58" s="62"/>
      <c r="B58" s="259"/>
      <c r="C58" s="259"/>
      <c r="D58" s="259"/>
      <c r="E58" s="259"/>
      <c r="G58" s="141"/>
      <c r="H58" s="141"/>
      <c r="I58" s="141"/>
      <c r="J58" s="141"/>
    </row>
    <row r="59" spans="1:34" s="51" customFormat="1" ht="15" customHeight="1" x14ac:dyDescent="0.4">
      <c r="A59" s="62"/>
      <c r="B59" s="259"/>
      <c r="C59" s="259"/>
      <c r="D59" s="259"/>
      <c r="E59" s="259"/>
      <c r="G59" s="141"/>
      <c r="H59" s="141"/>
      <c r="I59" s="141"/>
      <c r="J59" s="141"/>
    </row>
    <row r="60" spans="1:34" s="51" customFormat="1" ht="15" customHeight="1" x14ac:dyDescent="0.4">
      <c r="A60" s="62"/>
      <c r="J60" s="141"/>
    </row>
    <row r="61" spans="1:34" s="51" customFormat="1" ht="15" customHeight="1" x14ac:dyDescent="0.4">
      <c r="A61" s="62"/>
      <c r="B61" s="110"/>
      <c r="J61" s="141"/>
    </row>
    <row r="62" spans="1:34" s="51" customFormat="1" x14ac:dyDescent="0.25">
      <c r="A62" s="62"/>
    </row>
    <row r="63" spans="1:34" s="51" customFormat="1" x14ac:dyDescent="0.25">
      <c r="A63" s="62"/>
    </row>
    <row r="64" spans="1:34" s="51" customFormat="1" x14ac:dyDescent="0.25">
      <c r="A64" s="62"/>
    </row>
    <row r="65" spans="1:9" s="51" customFormat="1" x14ac:dyDescent="0.25">
      <c r="A65" s="62"/>
    </row>
    <row r="66" spans="1:9" s="51" customFormat="1" x14ac:dyDescent="0.25">
      <c r="A66" s="62"/>
    </row>
    <row r="67" spans="1:9" s="51" customFormat="1" x14ac:dyDescent="0.25">
      <c r="A67" s="62"/>
    </row>
    <row r="68" spans="1:9" s="51" customFormat="1" x14ac:dyDescent="0.25">
      <c r="A68" s="62"/>
    </row>
    <row r="69" spans="1:9" s="51" customFormat="1" x14ac:dyDescent="0.25">
      <c r="A69" s="62"/>
      <c r="B69" s="62"/>
      <c r="C69" s="62"/>
      <c r="D69" s="62"/>
      <c r="E69" s="62"/>
      <c r="F69" s="62"/>
      <c r="G69" s="62"/>
      <c r="H69" s="62"/>
      <c r="I69" s="62"/>
    </row>
    <row r="70" spans="1:9" s="51" customFormat="1" x14ac:dyDescent="0.25">
      <c r="A70" s="62"/>
      <c r="B70" s="62"/>
      <c r="C70" s="62"/>
      <c r="D70" s="62"/>
      <c r="E70" s="62"/>
      <c r="F70" s="62"/>
      <c r="G70" s="62"/>
      <c r="H70" s="62"/>
      <c r="I70" s="62"/>
    </row>
    <row r="71" spans="1:9" s="51" customFormat="1" x14ac:dyDescent="0.25"/>
    <row r="72" spans="1:9" s="51" customFormat="1" x14ac:dyDescent="0.25"/>
    <row r="73" spans="1:9" s="51" customFormat="1" x14ac:dyDescent="0.25"/>
    <row r="74" spans="1:9" s="51" customFormat="1" x14ac:dyDescent="0.25"/>
    <row r="75" spans="1:9" s="51" customFormat="1" x14ac:dyDescent="0.25"/>
    <row r="76" spans="1:9" s="51" customFormat="1" x14ac:dyDescent="0.25"/>
    <row r="77" spans="1:9" s="51" customFormat="1" x14ac:dyDescent="0.25"/>
    <row r="78" spans="1:9" s="51" customFormat="1" x14ac:dyDescent="0.25"/>
    <row r="79" spans="1:9" s="51" customFormat="1" x14ac:dyDescent="0.25"/>
    <row r="80" spans="1:9" s="51" customFormat="1" x14ac:dyDescent="0.25"/>
    <row r="81" s="51" customFormat="1" x14ac:dyDescent="0.25"/>
    <row r="82" s="51" customFormat="1" x14ac:dyDescent="0.25"/>
    <row r="83" s="51" customFormat="1" x14ac:dyDescent="0.25"/>
    <row r="84" s="51" customFormat="1" x14ac:dyDescent="0.25"/>
    <row r="85" s="51" customFormat="1" x14ac:dyDescent="0.25"/>
    <row r="86" s="51" customFormat="1" x14ac:dyDescent="0.25"/>
    <row r="87" s="51" customFormat="1" x14ac:dyDescent="0.25"/>
    <row r="88" s="51" customFormat="1" x14ac:dyDescent="0.25"/>
    <row r="89" s="51" customFormat="1" x14ac:dyDescent="0.25"/>
    <row r="90" s="51" customFormat="1" x14ac:dyDescent="0.25"/>
    <row r="91" s="51" customFormat="1" x14ac:dyDescent="0.25"/>
    <row r="92" s="51" customFormat="1" x14ac:dyDescent="0.25"/>
    <row r="93" s="51" customFormat="1" x14ac:dyDescent="0.25"/>
    <row r="94" s="51" customFormat="1" x14ac:dyDescent="0.25"/>
    <row r="95" s="51" customFormat="1" x14ac:dyDescent="0.25"/>
    <row r="96" s="51" customFormat="1" x14ac:dyDescent="0.25"/>
    <row r="97" s="51" customFormat="1" x14ac:dyDescent="0.25"/>
    <row r="98" s="51" customFormat="1" x14ac:dyDescent="0.25"/>
    <row r="99" s="51" customFormat="1" x14ac:dyDescent="0.25"/>
    <row r="100" s="51" customFormat="1" x14ac:dyDescent="0.25"/>
    <row r="101" s="51" customFormat="1" x14ac:dyDescent="0.25"/>
    <row r="102" s="51" customFormat="1" x14ac:dyDescent="0.25"/>
    <row r="103" s="51" customFormat="1" x14ac:dyDescent="0.25"/>
    <row r="104" s="51" customFormat="1" x14ac:dyDescent="0.25"/>
    <row r="105" s="51" customFormat="1" x14ac:dyDescent="0.25"/>
    <row r="106" s="51" customFormat="1" x14ac:dyDescent="0.25"/>
    <row r="107" s="51" customFormat="1" x14ac:dyDescent="0.25"/>
    <row r="108" s="51" customFormat="1" x14ac:dyDescent="0.25"/>
    <row r="109" s="51" customFormat="1" x14ac:dyDescent="0.25"/>
    <row r="110" s="51" customFormat="1" x14ac:dyDescent="0.25"/>
    <row r="111" s="51" customFormat="1" x14ac:dyDescent="0.25"/>
    <row r="112" s="51" customFormat="1" x14ac:dyDescent="0.25"/>
    <row r="113" s="51" customFormat="1" x14ac:dyDescent="0.25"/>
    <row r="114" s="51" customFormat="1" x14ac:dyDescent="0.25"/>
    <row r="115" s="51" customFormat="1" x14ac:dyDescent="0.25"/>
    <row r="116" s="51" customFormat="1" x14ac:dyDescent="0.25"/>
    <row r="117" s="51" customFormat="1" x14ac:dyDescent="0.25"/>
    <row r="118" s="51" customFormat="1" x14ac:dyDescent="0.25"/>
    <row r="119" s="51" customFormat="1" x14ac:dyDescent="0.25"/>
    <row r="120" s="51" customFormat="1" x14ac:dyDescent="0.25"/>
    <row r="121" s="51" customFormat="1" x14ac:dyDescent="0.25"/>
    <row r="122" s="51" customFormat="1" x14ac:dyDescent="0.25"/>
    <row r="123" s="51" customFormat="1" x14ac:dyDescent="0.25"/>
    <row r="124" s="51" customFormat="1" x14ac:dyDescent="0.25"/>
    <row r="125" s="51" customFormat="1" x14ac:dyDescent="0.25"/>
    <row r="126" s="51" customFormat="1" x14ac:dyDescent="0.25"/>
    <row r="127" s="51" customFormat="1" x14ac:dyDescent="0.25"/>
    <row r="128" s="51" customFormat="1" x14ac:dyDescent="0.25"/>
    <row r="129" s="51" customFormat="1" x14ac:dyDescent="0.25"/>
    <row r="130" s="51" customFormat="1" x14ac:dyDescent="0.25"/>
    <row r="131" s="51" customFormat="1" x14ac:dyDescent="0.25"/>
    <row r="132" s="51" customFormat="1" x14ac:dyDescent="0.25"/>
    <row r="133" s="51" customFormat="1" x14ac:dyDescent="0.25"/>
    <row r="134" s="51" customFormat="1" x14ac:dyDescent="0.25"/>
    <row r="135" s="51" customFormat="1" x14ac:dyDescent="0.25"/>
    <row r="136" s="51" customFormat="1" x14ac:dyDescent="0.25"/>
    <row r="137" s="51" customFormat="1" x14ac:dyDescent="0.25"/>
    <row r="138" s="51" customFormat="1" x14ac:dyDescent="0.25"/>
    <row r="139" s="51" customFormat="1" x14ac:dyDescent="0.25"/>
    <row r="140" s="51" customFormat="1" x14ac:dyDescent="0.25"/>
    <row r="141" s="51" customFormat="1" x14ac:dyDescent="0.25"/>
    <row r="142" s="51" customFormat="1" x14ac:dyDescent="0.25"/>
    <row r="143" s="51" customFormat="1" x14ac:dyDescent="0.25"/>
    <row r="144" s="51" customFormat="1" x14ac:dyDescent="0.25"/>
    <row r="145" s="51" customFormat="1" x14ac:dyDescent="0.25"/>
    <row r="146" s="51" customFormat="1" x14ac:dyDescent="0.25"/>
    <row r="147" s="51" customFormat="1" x14ac:dyDescent="0.25"/>
    <row r="148" s="51" customFormat="1" x14ac:dyDescent="0.25"/>
    <row r="149" s="51" customFormat="1" x14ac:dyDescent="0.25"/>
    <row r="150" s="51" customFormat="1" x14ac:dyDescent="0.25"/>
    <row r="151" s="51" customFormat="1" x14ac:dyDescent="0.25"/>
    <row r="152" s="51" customFormat="1" x14ac:dyDescent="0.25"/>
    <row r="153" s="51" customFormat="1" x14ac:dyDescent="0.25"/>
    <row r="154" s="51" customFormat="1" x14ac:dyDescent="0.25"/>
    <row r="155" s="51" customFormat="1" x14ac:dyDescent="0.25"/>
    <row r="156" s="51" customFormat="1" x14ac:dyDescent="0.25"/>
    <row r="157" s="51" customFormat="1" x14ac:dyDescent="0.25"/>
    <row r="158" s="51" customFormat="1" x14ac:dyDescent="0.25"/>
    <row r="159" s="51" customFormat="1" x14ac:dyDescent="0.25"/>
    <row r="160" s="51" customFormat="1" x14ac:dyDescent="0.25"/>
    <row r="161" s="51" customFormat="1" x14ac:dyDescent="0.25"/>
    <row r="162" s="51" customFormat="1" x14ac:dyDescent="0.25"/>
    <row r="163" s="51" customFormat="1" x14ac:dyDescent="0.25"/>
    <row r="164" s="51" customFormat="1" x14ac:dyDescent="0.25"/>
    <row r="165" s="51" customFormat="1" x14ac:dyDescent="0.25"/>
    <row r="166" s="51" customFormat="1" x14ac:dyDescent="0.25"/>
    <row r="167" s="51" customFormat="1" x14ac:dyDescent="0.25"/>
    <row r="168" s="51" customFormat="1" x14ac:dyDescent="0.25"/>
    <row r="169" s="51" customFormat="1" x14ac:dyDescent="0.25"/>
    <row r="170" s="51" customFormat="1" x14ac:dyDescent="0.25"/>
    <row r="171" s="51" customFormat="1" x14ac:dyDescent="0.25"/>
    <row r="172" s="51" customFormat="1" x14ac:dyDescent="0.25"/>
    <row r="173" s="51" customFormat="1" x14ac:dyDescent="0.25"/>
    <row r="174" s="51" customFormat="1" x14ac:dyDescent="0.25"/>
    <row r="175" s="51" customFormat="1" x14ac:dyDescent="0.25"/>
    <row r="176" s="51" customFormat="1" x14ac:dyDescent="0.25"/>
    <row r="177" s="51" customFormat="1" x14ac:dyDescent="0.25"/>
    <row r="178" s="51" customFormat="1" x14ac:dyDescent="0.25"/>
    <row r="179" s="51" customFormat="1" x14ac:dyDescent="0.25"/>
    <row r="180" s="51" customFormat="1" x14ac:dyDescent="0.25"/>
    <row r="181" s="51" customFormat="1" x14ac:dyDescent="0.25"/>
    <row r="182" s="51" customFormat="1" x14ac:dyDescent="0.25"/>
    <row r="183" s="51" customFormat="1" x14ac:dyDescent="0.25"/>
    <row r="184" s="51" customFormat="1" x14ac:dyDescent="0.25"/>
    <row r="185" s="51" customFormat="1" x14ac:dyDescent="0.25"/>
    <row r="186" s="51" customFormat="1" x14ac:dyDescent="0.25"/>
    <row r="187" s="51" customFormat="1" x14ac:dyDescent="0.25"/>
    <row r="188" s="51" customFormat="1" x14ac:dyDescent="0.25"/>
    <row r="189" s="51" customFormat="1" x14ac:dyDescent="0.25"/>
    <row r="190" s="51" customFormat="1" x14ac:dyDescent="0.25"/>
    <row r="191" s="51" customFormat="1" x14ac:dyDescent="0.25"/>
    <row r="192" s="51" customFormat="1" x14ac:dyDescent="0.25"/>
    <row r="193" s="51" customFormat="1" x14ac:dyDescent="0.25"/>
    <row r="194" s="51" customFormat="1" x14ac:dyDescent="0.25"/>
    <row r="195" s="51" customFormat="1" x14ac:dyDescent="0.25"/>
    <row r="196" s="51" customFormat="1" x14ac:dyDescent="0.25"/>
    <row r="197" s="51" customFormat="1" x14ac:dyDescent="0.25"/>
    <row r="198" s="51" customFormat="1" x14ac:dyDescent="0.25"/>
    <row r="199" s="51" customFormat="1" x14ac:dyDescent="0.25"/>
    <row r="200" s="51" customFormat="1" x14ac:dyDescent="0.25"/>
    <row r="201" s="51" customFormat="1" x14ac:dyDescent="0.25"/>
    <row r="202" s="51" customFormat="1" x14ac:dyDescent="0.25"/>
    <row r="203" s="51" customFormat="1" x14ac:dyDescent="0.25"/>
    <row r="204" s="51" customFormat="1" x14ac:dyDescent="0.25"/>
    <row r="205" s="51" customFormat="1" x14ac:dyDescent="0.25"/>
    <row r="206" s="51" customFormat="1" x14ac:dyDescent="0.25"/>
    <row r="207" s="51" customFormat="1" x14ac:dyDescent="0.25"/>
    <row r="208" s="51" customFormat="1" x14ac:dyDescent="0.25"/>
    <row r="209" s="51" customFormat="1" x14ac:dyDescent="0.25"/>
    <row r="210" s="51" customFormat="1" x14ac:dyDescent="0.25"/>
    <row r="211" s="51" customFormat="1" x14ac:dyDescent="0.25"/>
    <row r="212" s="51" customFormat="1" x14ac:dyDescent="0.25"/>
    <row r="213" s="51" customFormat="1" x14ac:dyDescent="0.25"/>
    <row r="214" s="51" customFormat="1" x14ac:dyDescent="0.25"/>
    <row r="215" s="51" customFormat="1" x14ac:dyDescent="0.25"/>
    <row r="216" s="51" customFormat="1" x14ac:dyDescent="0.25"/>
    <row r="217" s="51" customFormat="1" x14ac:dyDescent="0.25"/>
    <row r="218" s="51" customFormat="1" x14ac:dyDescent="0.25"/>
    <row r="219" s="51" customFormat="1" x14ac:dyDescent="0.25"/>
    <row r="220" s="51" customFormat="1" x14ac:dyDescent="0.25"/>
    <row r="221" s="51" customFormat="1" x14ac:dyDescent="0.25"/>
    <row r="222" s="51" customFormat="1" x14ac:dyDescent="0.25"/>
    <row r="223" s="51" customFormat="1" x14ac:dyDescent="0.25"/>
    <row r="224" s="51" customFormat="1" x14ac:dyDescent="0.25"/>
    <row r="225" s="51" customFormat="1" x14ac:dyDescent="0.25"/>
    <row r="226" s="51" customFormat="1" x14ac:dyDescent="0.25"/>
    <row r="227" s="51" customFormat="1" x14ac:dyDescent="0.25"/>
    <row r="228" s="51" customFormat="1" x14ac:dyDescent="0.25"/>
    <row r="229" s="51" customFormat="1" x14ac:dyDescent="0.25"/>
    <row r="230" s="51" customFormat="1" x14ac:dyDescent="0.25"/>
    <row r="231" s="51" customFormat="1" x14ac:dyDescent="0.25"/>
    <row r="232" s="51" customFormat="1" x14ac:dyDescent="0.25"/>
    <row r="233" s="51" customFormat="1" x14ac:dyDescent="0.25"/>
    <row r="234" s="51" customFormat="1" x14ac:dyDescent="0.25"/>
    <row r="235" s="51" customFormat="1" x14ac:dyDescent="0.25"/>
    <row r="236" s="51" customFormat="1" x14ac:dyDescent="0.25"/>
    <row r="237" s="51" customFormat="1" x14ac:dyDescent="0.25"/>
    <row r="238" s="51" customFormat="1" x14ac:dyDescent="0.25"/>
    <row r="239" s="51" customFormat="1" x14ac:dyDescent="0.25"/>
    <row r="240" s="51" customFormat="1" x14ac:dyDescent="0.25"/>
    <row r="241" s="51" customFormat="1" x14ac:dyDescent="0.25"/>
    <row r="242" s="51" customFormat="1" x14ac:dyDescent="0.25"/>
    <row r="243" s="51" customFormat="1" x14ac:dyDescent="0.25"/>
    <row r="244" s="51" customFormat="1" x14ac:dyDescent="0.25"/>
    <row r="245" s="51" customFormat="1" x14ac:dyDescent="0.25"/>
    <row r="246" s="51" customFormat="1" x14ac:dyDescent="0.25"/>
    <row r="247" s="51" customFormat="1" x14ac:dyDescent="0.25"/>
    <row r="248" s="51" customFormat="1" x14ac:dyDescent="0.25"/>
    <row r="249" s="51" customFormat="1" x14ac:dyDescent="0.25"/>
    <row r="250" s="51" customFormat="1" x14ac:dyDescent="0.25"/>
    <row r="251" s="51" customFormat="1" x14ac:dyDescent="0.25"/>
    <row r="252" s="51" customFormat="1" x14ac:dyDescent="0.25"/>
    <row r="253" s="51" customFormat="1" x14ac:dyDescent="0.25"/>
    <row r="254" s="51" customFormat="1" x14ac:dyDescent="0.25"/>
    <row r="255" s="51" customFormat="1" x14ac:dyDescent="0.25"/>
    <row r="256" s="51" customFormat="1" x14ac:dyDescent="0.25"/>
    <row r="257" s="51" customFormat="1" x14ac:dyDescent="0.25"/>
    <row r="258" s="51" customFormat="1" x14ac:dyDescent="0.25"/>
    <row r="259" s="51" customFormat="1" x14ac:dyDescent="0.25"/>
    <row r="260" s="51" customFormat="1" x14ac:dyDescent="0.25"/>
    <row r="261" s="51" customFormat="1" x14ac:dyDescent="0.25"/>
    <row r="262" s="51" customFormat="1" x14ac:dyDescent="0.25"/>
    <row r="263" s="51" customFormat="1" x14ac:dyDescent="0.25"/>
    <row r="264" s="51" customFormat="1" x14ac:dyDescent="0.25"/>
    <row r="265" s="51" customFormat="1" x14ac:dyDescent="0.25"/>
    <row r="266" s="51" customFormat="1" x14ac:dyDescent="0.25"/>
    <row r="267" s="51" customFormat="1" x14ac:dyDescent="0.25"/>
    <row r="268" s="51" customFormat="1" x14ac:dyDescent="0.25"/>
    <row r="269" s="51" customFormat="1" x14ac:dyDescent="0.25"/>
    <row r="270" s="51" customFormat="1" x14ac:dyDescent="0.25"/>
    <row r="271" s="51" customFormat="1" x14ac:dyDescent="0.25"/>
    <row r="272" s="51" customFormat="1" x14ac:dyDescent="0.25"/>
    <row r="273" s="51" customFormat="1" x14ac:dyDescent="0.25"/>
    <row r="274" s="51" customFormat="1" x14ac:dyDescent="0.25"/>
    <row r="275" s="51" customFormat="1" x14ac:dyDescent="0.25"/>
    <row r="276" s="51" customFormat="1" x14ac:dyDescent="0.25"/>
    <row r="277" s="51" customFormat="1" x14ac:dyDescent="0.25"/>
    <row r="278" s="51" customFormat="1" x14ac:dyDescent="0.25"/>
    <row r="279" s="51" customFormat="1" x14ac:dyDescent="0.25"/>
    <row r="280" s="51" customFormat="1" x14ac:dyDescent="0.25"/>
    <row r="281" s="51" customFormat="1" x14ac:dyDescent="0.25"/>
    <row r="282" s="51" customFormat="1" x14ac:dyDescent="0.25"/>
    <row r="283" s="51" customFormat="1" x14ac:dyDescent="0.25"/>
    <row r="284" s="51" customFormat="1" x14ac:dyDescent="0.25"/>
    <row r="285" s="51" customFormat="1" x14ac:dyDescent="0.25"/>
    <row r="286" s="51" customFormat="1" x14ac:dyDescent="0.25"/>
    <row r="287" s="51" customFormat="1" x14ac:dyDescent="0.25"/>
    <row r="288" s="51" customFormat="1" x14ac:dyDescent="0.25"/>
    <row r="289" s="51" customFormat="1" x14ac:dyDescent="0.25"/>
    <row r="290" s="51" customFormat="1" x14ac:dyDescent="0.25"/>
    <row r="291" s="51" customFormat="1" x14ac:dyDescent="0.25"/>
    <row r="292" s="51" customFormat="1" x14ac:dyDescent="0.25"/>
    <row r="293" s="51" customFormat="1" x14ac:dyDescent="0.25"/>
    <row r="294" s="51" customFormat="1" x14ac:dyDescent="0.25"/>
    <row r="295" s="51" customFormat="1" x14ac:dyDescent="0.25"/>
    <row r="296" s="51" customFormat="1" x14ac:dyDescent="0.25"/>
    <row r="297" s="51" customFormat="1" x14ac:dyDescent="0.25"/>
    <row r="298" s="51" customFormat="1" x14ac:dyDescent="0.25"/>
    <row r="299" s="51" customFormat="1" x14ac:dyDescent="0.25"/>
    <row r="300" s="51" customFormat="1" x14ac:dyDescent="0.25"/>
    <row r="301" s="51" customFormat="1" x14ac:dyDescent="0.25"/>
    <row r="302" s="51" customFormat="1" x14ac:dyDescent="0.25"/>
    <row r="303" s="51" customFormat="1" x14ac:dyDescent="0.25"/>
    <row r="304" s="51" customFormat="1" x14ac:dyDescent="0.25"/>
    <row r="305" s="51" customFormat="1" x14ac:dyDescent="0.25"/>
    <row r="306" s="51" customFormat="1" x14ac:dyDescent="0.25"/>
    <row r="307" s="51" customFormat="1" x14ac:dyDescent="0.25"/>
    <row r="308" s="51" customFormat="1" x14ac:dyDescent="0.25"/>
    <row r="309" s="51" customFormat="1" x14ac:dyDescent="0.25"/>
    <row r="310" s="51" customFormat="1" x14ac:dyDescent="0.25"/>
    <row r="311" s="51" customFormat="1" x14ac:dyDescent="0.25"/>
    <row r="312" s="51" customFormat="1" x14ac:dyDescent="0.25"/>
    <row r="313" s="51" customFormat="1" x14ac:dyDescent="0.25"/>
    <row r="314" s="51" customFormat="1" x14ac:dyDescent="0.25"/>
    <row r="315" s="51" customFormat="1" x14ac:dyDescent="0.25"/>
    <row r="316" s="51" customFormat="1" x14ac:dyDescent="0.25"/>
    <row r="317" s="51" customFormat="1" x14ac:dyDescent="0.25"/>
    <row r="318" s="51" customFormat="1" x14ac:dyDescent="0.25"/>
    <row r="319" s="51" customFormat="1" x14ac:dyDescent="0.25"/>
    <row r="320" s="51" customFormat="1" x14ac:dyDescent="0.25"/>
    <row r="321" s="51" customFormat="1" x14ac:dyDescent="0.25"/>
    <row r="322" s="51" customFormat="1" x14ac:dyDescent="0.25"/>
    <row r="323" s="51" customFormat="1" x14ac:dyDescent="0.25"/>
    <row r="324" s="51" customFormat="1" x14ac:dyDescent="0.25"/>
    <row r="325" s="51" customFormat="1" x14ac:dyDescent="0.25"/>
    <row r="326" s="51" customFormat="1" x14ac:dyDescent="0.25"/>
    <row r="327" s="51" customFormat="1" x14ac:dyDescent="0.25"/>
    <row r="328" s="51" customFormat="1" x14ac:dyDescent="0.25"/>
    <row r="329" s="51" customFormat="1" x14ac:dyDescent="0.25"/>
    <row r="330" s="51" customFormat="1" x14ac:dyDescent="0.25"/>
    <row r="331" s="51" customFormat="1" x14ac:dyDescent="0.25"/>
    <row r="332" s="51" customFormat="1" x14ac:dyDescent="0.25"/>
    <row r="333" s="51" customFormat="1" x14ac:dyDescent="0.25"/>
    <row r="334" s="51" customFormat="1" x14ac:dyDescent="0.25"/>
    <row r="335" s="51" customFormat="1" x14ac:dyDescent="0.25"/>
    <row r="336" s="51" customFormat="1" x14ac:dyDescent="0.25"/>
    <row r="337" s="51" customFormat="1" x14ac:dyDescent="0.25"/>
    <row r="338" s="51" customFormat="1" x14ac:dyDescent="0.25"/>
    <row r="339" s="51" customFormat="1" x14ac:dyDescent="0.25"/>
    <row r="340" s="51" customFormat="1" x14ac:dyDescent="0.25"/>
    <row r="341" s="51" customFormat="1" x14ac:dyDescent="0.25"/>
    <row r="342" s="51" customFormat="1" x14ac:dyDescent="0.25"/>
    <row r="343" s="51" customFormat="1" x14ac:dyDescent="0.25"/>
    <row r="344" s="51" customFormat="1" x14ac:dyDescent="0.25"/>
    <row r="345" s="51" customFormat="1" x14ac:dyDescent="0.25"/>
    <row r="346" s="51" customFormat="1" x14ac:dyDescent="0.25"/>
    <row r="347" s="51" customFormat="1" x14ac:dyDescent="0.25"/>
    <row r="348" s="51" customFormat="1" x14ac:dyDescent="0.25"/>
    <row r="349" s="51" customFormat="1" x14ac:dyDescent="0.25"/>
    <row r="350" s="51" customFormat="1" x14ac:dyDescent="0.25"/>
    <row r="351" s="51" customFormat="1" x14ac:dyDescent="0.25"/>
    <row r="352" s="51" customFormat="1" x14ac:dyDescent="0.25"/>
    <row r="353" s="51" customFormat="1" x14ac:dyDescent="0.25"/>
    <row r="354" s="51" customFormat="1" x14ac:dyDescent="0.25"/>
    <row r="355" s="51" customFormat="1" x14ac:dyDescent="0.25"/>
    <row r="356" s="51" customFormat="1" x14ac:dyDescent="0.25"/>
    <row r="357" s="51" customFormat="1" x14ac:dyDescent="0.25"/>
    <row r="358" s="51" customFormat="1" x14ac:dyDescent="0.25"/>
    <row r="359" s="51" customFormat="1" x14ac:dyDescent="0.25"/>
    <row r="360" s="51" customFormat="1" x14ac:dyDescent="0.25"/>
    <row r="361" s="51" customFormat="1" x14ac:dyDescent="0.25"/>
    <row r="362" s="51" customFormat="1" x14ac:dyDescent="0.25"/>
    <row r="363" s="51" customFormat="1" x14ac:dyDescent="0.25"/>
    <row r="364" s="51" customFormat="1" x14ac:dyDescent="0.25"/>
    <row r="365" s="51" customFormat="1" x14ac:dyDescent="0.25"/>
    <row r="366" s="51" customFormat="1" x14ac:dyDescent="0.25"/>
    <row r="367" s="51" customFormat="1" x14ac:dyDescent="0.25"/>
    <row r="368" s="51" customFormat="1" x14ac:dyDescent="0.25"/>
    <row r="369" s="51" customFormat="1" x14ac:dyDescent="0.25"/>
    <row r="370" s="51" customFormat="1" x14ac:dyDescent="0.25"/>
    <row r="371" s="51" customFormat="1" x14ac:dyDescent="0.25"/>
    <row r="372" s="51" customFormat="1" x14ac:dyDescent="0.25"/>
    <row r="373" s="51" customFormat="1" x14ac:dyDescent="0.25"/>
    <row r="374" s="51" customFormat="1" x14ac:dyDescent="0.25"/>
    <row r="375" s="51" customFormat="1" x14ac:dyDescent="0.25"/>
    <row r="376" s="51" customFormat="1" x14ac:dyDescent="0.25"/>
    <row r="377" s="51" customFormat="1" x14ac:dyDescent="0.25"/>
    <row r="378" s="51" customFormat="1" x14ac:dyDescent="0.25"/>
    <row r="379" s="51" customFormat="1" x14ac:dyDescent="0.25"/>
    <row r="380" s="51" customFormat="1" x14ac:dyDescent="0.25"/>
    <row r="381" s="51" customFormat="1" x14ac:dyDescent="0.25"/>
    <row r="382" s="51" customFormat="1" x14ac:dyDescent="0.25"/>
    <row r="383" s="51" customFormat="1" x14ac:dyDescent="0.25"/>
    <row r="384" s="51" customFormat="1" x14ac:dyDescent="0.25"/>
    <row r="385" s="51" customFormat="1" x14ac:dyDescent="0.25"/>
    <row r="386" s="51" customFormat="1" x14ac:dyDescent="0.25"/>
    <row r="387" s="51" customFormat="1" x14ac:dyDescent="0.25"/>
    <row r="388" s="51" customFormat="1" x14ac:dyDescent="0.25"/>
    <row r="389" s="51" customFormat="1" x14ac:dyDescent="0.25"/>
    <row r="390" s="51" customFormat="1" x14ac:dyDescent="0.25"/>
    <row r="391" s="51" customFormat="1" x14ac:dyDescent="0.25"/>
    <row r="392" s="51" customFormat="1" x14ac:dyDescent="0.25"/>
    <row r="393" s="51" customFormat="1" x14ac:dyDescent="0.25"/>
    <row r="394" s="51" customFormat="1" x14ac:dyDescent="0.25"/>
    <row r="395" s="51" customFormat="1" x14ac:dyDescent="0.25"/>
    <row r="396" s="51" customFormat="1" x14ac:dyDescent="0.25"/>
    <row r="397" s="51" customFormat="1" x14ac:dyDescent="0.25"/>
    <row r="398" s="51" customFormat="1" x14ac:dyDescent="0.25"/>
    <row r="399" s="51" customFormat="1" x14ac:dyDescent="0.25"/>
    <row r="400" s="51" customFormat="1" x14ac:dyDescent="0.25"/>
    <row r="401" s="51" customFormat="1" x14ac:dyDescent="0.25"/>
    <row r="402" s="51" customFormat="1" x14ac:dyDescent="0.25"/>
    <row r="403" s="51" customFormat="1" x14ac:dyDescent="0.25"/>
    <row r="404" s="51" customFormat="1" x14ac:dyDescent="0.25"/>
    <row r="405" s="51" customFormat="1" x14ac:dyDescent="0.25"/>
    <row r="406" s="51" customFormat="1" x14ac:dyDescent="0.25"/>
    <row r="407" s="51" customFormat="1" x14ac:dyDescent="0.25"/>
    <row r="408" s="51" customFormat="1" x14ac:dyDescent="0.25"/>
    <row r="409" s="51" customFormat="1" x14ac:dyDescent="0.25"/>
    <row r="410" s="51" customFormat="1" x14ac:dyDescent="0.25"/>
    <row r="411" s="51" customFormat="1" x14ac:dyDescent="0.25"/>
    <row r="412" s="51" customFormat="1" x14ac:dyDescent="0.25"/>
    <row r="413" s="51" customFormat="1" x14ac:dyDescent="0.25"/>
    <row r="414" s="51" customFormat="1" x14ac:dyDescent="0.25"/>
    <row r="415" s="51" customFormat="1" x14ac:dyDescent="0.25"/>
    <row r="416" s="51" customFormat="1" x14ac:dyDescent="0.25"/>
    <row r="417" s="51" customFormat="1" x14ac:dyDescent="0.25"/>
    <row r="418" s="51" customFormat="1" x14ac:dyDescent="0.25"/>
    <row r="419" s="51" customFormat="1" x14ac:dyDescent="0.25"/>
    <row r="420" s="51" customFormat="1" x14ac:dyDescent="0.25"/>
    <row r="421" s="51" customFormat="1" x14ac:dyDescent="0.25"/>
    <row r="422" s="51" customFormat="1" x14ac:dyDescent="0.25"/>
    <row r="423" s="51" customFormat="1" x14ac:dyDescent="0.25"/>
    <row r="424" s="51" customFormat="1" x14ac:dyDescent="0.25"/>
    <row r="425" s="51" customFormat="1" x14ac:dyDescent="0.25"/>
    <row r="426" s="51" customFormat="1" x14ac:dyDescent="0.25"/>
    <row r="427" s="51" customFormat="1" x14ac:dyDescent="0.25"/>
    <row r="428" s="51" customFormat="1" x14ac:dyDescent="0.25"/>
    <row r="429" s="51" customFormat="1" x14ac:dyDescent="0.25"/>
    <row r="430" s="51" customFormat="1" x14ac:dyDescent="0.25"/>
    <row r="431" s="51" customFormat="1" x14ac:dyDescent="0.25"/>
    <row r="432" s="51" customFormat="1" x14ac:dyDescent="0.25"/>
    <row r="433" s="51" customFormat="1" x14ac:dyDescent="0.25"/>
    <row r="434" s="51" customFormat="1" x14ac:dyDescent="0.25"/>
    <row r="435" s="51" customFormat="1" x14ac:dyDescent="0.25"/>
    <row r="436" s="51" customFormat="1" x14ac:dyDescent="0.25"/>
    <row r="437" s="51" customFormat="1" x14ac:dyDescent="0.25"/>
    <row r="438" s="51" customFormat="1" x14ac:dyDescent="0.25"/>
    <row r="439" s="51" customFormat="1" x14ac:dyDescent="0.25"/>
    <row r="440" s="51" customFormat="1" x14ac:dyDescent="0.25"/>
    <row r="441" s="51" customFormat="1" x14ac:dyDescent="0.25"/>
    <row r="442" s="51" customFormat="1" x14ac:dyDescent="0.25"/>
    <row r="443" s="51" customFormat="1" x14ac:dyDescent="0.25"/>
    <row r="444" s="51" customFormat="1" x14ac:dyDescent="0.25"/>
    <row r="445" s="51" customFormat="1" x14ac:dyDescent="0.25"/>
    <row r="446" s="51" customFormat="1" x14ac:dyDescent="0.25"/>
    <row r="447" s="51" customFormat="1" x14ac:dyDescent="0.25"/>
    <row r="448" s="51" customFormat="1" x14ac:dyDescent="0.25"/>
    <row r="449" s="51" customFormat="1" x14ac:dyDescent="0.25"/>
    <row r="450" s="51" customFormat="1" x14ac:dyDescent="0.25"/>
    <row r="451" s="51" customFormat="1" x14ac:dyDescent="0.25"/>
    <row r="452" s="51" customFormat="1" x14ac:dyDescent="0.25"/>
    <row r="453" s="51" customFormat="1" x14ac:dyDescent="0.25"/>
    <row r="454" s="51" customFormat="1" x14ac:dyDescent="0.25"/>
    <row r="455" s="51" customFormat="1" x14ac:dyDescent="0.25"/>
    <row r="456" s="51" customFormat="1" x14ac:dyDescent="0.25"/>
    <row r="457" s="51" customFormat="1" x14ac:dyDescent="0.25"/>
    <row r="458" s="51" customFormat="1" x14ac:dyDescent="0.25"/>
    <row r="459" s="51" customFormat="1" x14ac:dyDescent="0.25"/>
    <row r="460" s="51" customFormat="1" x14ac:dyDescent="0.25"/>
    <row r="461" s="51" customFormat="1" x14ac:dyDescent="0.25"/>
    <row r="462" s="51" customFormat="1" x14ac:dyDescent="0.25"/>
    <row r="463" s="51" customFormat="1" x14ac:dyDescent="0.25"/>
    <row r="464" s="51" customFormat="1" x14ac:dyDescent="0.25"/>
    <row r="465" s="51" customFormat="1" x14ac:dyDescent="0.25"/>
    <row r="466" s="51" customFormat="1" x14ac:dyDescent="0.25"/>
    <row r="467" s="51" customFormat="1" x14ac:dyDescent="0.25"/>
    <row r="468" s="51" customFormat="1" x14ac:dyDescent="0.25"/>
    <row r="469" s="51" customFormat="1" x14ac:dyDescent="0.25"/>
    <row r="470" s="51" customFormat="1" x14ac:dyDescent="0.25"/>
    <row r="471" s="51" customFormat="1" x14ac:dyDescent="0.25"/>
    <row r="472" s="51" customFormat="1" x14ac:dyDescent="0.25"/>
    <row r="473" s="51" customFormat="1" x14ac:dyDescent="0.25"/>
    <row r="474" s="51" customFormat="1" x14ac:dyDescent="0.25"/>
    <row r="475" s="51" customFormat="1" x14ac:dyDescent="0.25"/>
    <row r="476" s="51" customFormat="1" x14ac:dyDescent="0.25"/>
    <row r="477" s="51" customFormat="1" x14ac:dyDescent="0.25"/>
    <row r="478" s="51" customFormat="1" x14ac:dyDescent="0.25"/>
    <row r="479" s="51" customFormat="1" x14ac:dyDescent="0.25"/>
    <row r="480" s="51" customFormat="1" x14ac:dyDescent="0.25"/>
    <row r="481" s="51" customFormat="1" x14ac:dyDescent="0.25"/>
    <row r="482" s="51" customFormat="1" x14ac:dyDescent="0.25"/>
    <row r="483" s="51" customFormat="1" x14ac:dyDescent="0.25"/>
    <row r="484" s="51" customFormat="1" x14ac:dyDescent="0.25"/>
    <row r="485" s="51" customFormat="1" x14ac:dyDescent="0.25"/>
    <row r="486" s="51" customFormat="1" x14ac:dyDescent="0.25"/>
    <row r="487" s="51" customFormat="1" x14ac:dyDescent="0.25"/>
    <row r="488" s="51" customFormat="1" x14ac:dyDescent="0.25"/>
    <row r="489" s="51" customFormat="1" x14ac:dyDescent="0.25"/>
    <row r="490" s="51" customFormat="1" x14ac:dyDescent="0.25"/>
    <row r="491" s="51" customFormat="1" x14ac:dyDescent="0.25"/>
    <row r="492" s="51" customFormat="1" x14ac:dyDescent="0.25"/>
    <row r="493" s="51" customFormat="1" x14ac:dyDescent="0.25"/>
    <row r="494" s="51" customFormat="1" x14ac:dyDescent="0.25"/>
    <row r="495" s="51" customFormat="1" x14ac:dyDescent="0.25"/>
    <row r="496" s="51" customFormat="1" x14ac:dyDescent="0.25"/>
    <row r="497" s="51" customFormat="1" x14ac:dyDescent="0.25"/>
    <row r="498" s="51" customFormat="1" x14ac:dyDescent="0.25"/>
    <row r="499" s="51" customFormat="1" x14ac:dyDescent="0.25"/>
    <row r="500" s="51" customFormat="1" x14ac:dyDescent="0.25"/>
    <row r="501" s="51" customFormat="1" x14ac:dyDescent="0.25"/>
    <row r="502" s="51" customFormat="1" x14ac:dyDescent="0.25"/>
    <row r="503" s="51" customFormat="1" x14ac:dyDescent="0.25"/>
    <row r="504" s="51" customFormat="1" x14ac:dyDescent="0.25"/>
    <row r="505" s="51" customFormat="1" x14ac:dyDescent="0.25"/>
    <row r="506" s="51" customFormat="1" x14ac:dyDescent="0.25"/>
    <row r="507" s="51" customFormat="1" x14ac:dyDescent="0.25"/>
    <row r="508" s="51" customFormat="1" x14ac:dyDescent="0.25"/>
    <row r="509" s="51" customFormat="1" x14ac:dyDescent="0.25"/>
    <row r="510" s="51" customFormat="1" x14ac:dyDescent="0.25"/>
    <row r="511" s="51" customFormat="1" x14ac:dyDescent="0.25"/>
    <row r="512" s="51" customFormat="1" x14ac:dyDescent="0.25"/>
    <row r="513" s="51" customFormat="1" x14ac:dyDescent="0.25"/>
    <row r="514" s="51" customFormat="1" x14ac:dyDescent="0.25"/>
    <row r="515" s="51" customFormat="1" x14ac:dyDescent="0.25"/>
    <row r="516" s="51" customFormat="1" x14ac:dyDescent="0.25"/>
    <row r="517" s="51" customFormat="1" x14ac:dyDescent="0.25"/>
    <row r="518" s="51" customFormat="1" x14ac:dyDescent="0.25"/>
    <row r="519" s="51" customFormat="1" x14ac:dyDescent="0.25"/>
    <row r="520" s="51" customFormat="1" x14ac:dyDescent="0.25"/>
    <row r="521" s="51" customFormat="1" x14ac:dyDescent="0.25"/>
    <row r="522" s="51" customFormat="1" x14ac:dyDescent="0.25"/>
    <row r="523" s="51" customFormat="1" x14ac:dyDescent="0.25"/>
    <row r="524" s="51" customFormat="1" x14ac:dyDescent="0.25"/>
    <row r="525" s="51" customFormat="1" x14ac:dyDescent="0.25"/>
    <row r="526" s="51" customFormat="1" x14ac:dyDescent="0.25"/>
    <row r="527" s="51" customFormat="1" x14ac:dyDescent="0.25"/>
    <row r="528" s="51" customFormat="1" x14ac:dyDescent="0.25"/>
    <row r="529" s="51" customFormat="1" x14ac:dyDescent="0.25"/>
    <row r="530" s="51" customFormat="1" x14ac:dyDescent="0.25"/>
    <row r="531" s="51" customFormat="1" x14ac:dyDescent="0.25"/>
    <row r="532" s="51" customFormat="1" x14ac:dyDescent="0.25"/>
    <row r="533" s="51" customFormat="1" x14ac:dyDescent="0.25"/>
    <row r="534" s="51" customFormat="1" x14ac:dyDescent="0.25"/>
    <row r="535" s="51" customFormat="1" x14ac:dyDescent="0.25"/>
    <row r="536" s="51" customFormat="1" x14ac:dyDescent="0.25"/>
    <row r="537" s="51" customFormat="1" x14ac:dyDescent="0.25"/>
    <row r="538" s="51" customFormat="1" x14ac:dyDescent="0.25"/>
    <row r="539" s="51" customFormat="1" x14ac:dyDescent="0.25"/>
    <row r="540" s="51" customFormat="1" x14ac:dyDescent="0.25"/>
    <row r="541" s="51" customFormat="1" x14ac:dyDescent="0.25"/>
    <row r="542" s="51" customFormat="1" x14ac:dyDescent="0.25"/>
    <row r="543" s="51" customFormat="1" x14ac:dyDescent="0.25"/>
    <row r="544" s="51" customFormat="1" x14ac:dyDescent="0.25"/>
    <row r="545" s="51" customFormat="1" x14ac:dyDescent="0.25"/>
    <row r="546" s="51" customFormat="1" x14ac:dyDescent="0.25"/>
    <row r="547" s="51" customFormat="1" x14ac:dyDescent="0.25"/>
    <row r="548" s="51" customFormat="1" x14ac:dyDescent="0.25"/>
    <row r="549" s="51" customFormat="1" x14ac:dyDescent="0.25"/>
    <row r="550" s="51" customFormat="1" x14ac:dyDescent="0.25"/>
    <row r="551" s="51" customFormat="1" x14ac:dyDescent="0.25"/>
    <row r="552" s="51" customFormat="1" x14ac:dyDescent="0.25"/>
    <row r="553" s="51" customFormat="1" x14ac:dyDescent="0.25"/>
    <row r="554" s="51" customFormat="1" x14ac:dyDescent="0.25"/>
    <row r="555" s="51" customFormat="1" x14ac:dyDescent="0.25"/>
    <row r="556" s="51" customFormat="1" x14ac:dyDescent="0.25"/>
    <row r="557" s="51" customFormat="1" x14ac:dyDescent="0.25"/>
    <row r="558" s="51" customFormat="1" x14ac:dyDescent="0.25"/>
    <row r="559" s="51" customFormat="1" x14ac:dyDescent="0.25"/>
    <row r="560" s="51" customFormat="1" x14ac:dyDescent="0.25"/>
    <row r="561" s="51" customFormat="1" x14ac:dyDescent="0.25"/>
    <row r="562" s="51" customFormat="1" x14ac:dyDescent="0.25"/>
    <row r="563" s="51" customFormat="1" x14ac:dyDescent="0.25"/>
    <row r="564" s="51" customFormat="1" x14ac:dyDescent="0.25"/>
    <row r="565" s="51" customFormat="1" x14ac:dyDescent="0.25"/>
    <row r="566" s="51" customFormat="1" x14ac:dyDescent="0.25"/>
    <row r="567" s="51" customFormat="1" x14ac:dyDescent="0.25"/>
    <row r="568" s="51" customFormat="1" x14ac:dyDescent="0.25"/>
    <row r="569" s="51" customFormat="1" x14ac:dyDescent="0.25"/>
    <row r="570" s="51" customFormat="1" x14ac:dyDescent="0.25"/>
    <row r="571" s="51" customFormat="1" x14ac:dyDescent="0.25"/>
    <row r="572" s="51" customFormat="1" x14ac:dyDescent="0.25"/>
    <row r="573" s="51" customFormat="1" x14ac:dyDescent="0.25"/>
    <row r="574" s="51" customFormat="1" x14ac:dyDescent="0.25"/>
    <row r="575" s="51" customFormat="1" x14ac:dyDescent="0.25"/>
    <row r="576" s="51" customFormat="1" x14ac:dyDescent="0.25"/>
    <row r="577" s="51" customFormat="1" x14ac:dyDescent="0.25"/>
    <row r="578" s="51" customFormat="1" x14ac:dyDescent="0.25"/>
    <row r="579" s="51" customFormat="1" x14ac:dyDescent="0.25"/>
    <row r="580" s="51" customFormat="1" x14ac:dyDescent="0.25"/>
    <row r="581" s="51" customFormat="1" x14ac:dyDescent="0.25"/>
    <row r="582" s="51" customFormat="1" x14ac:dyDescent="0.25"/>
    <row r="583" s="51" customFormat="1" x14ac:dyDescent="0.25"/>
    <row r="584" s="51" customFormat="1" x14ac:dyDescent="0.25"/>
    <row r="585" s="51" customFormat="1" x14ac:dyDescent="0.25"/>
    <row r="586" s="51" customFormat="1" x14ac:dyDescent="0.25"/>
    <row r="587" s="51" customFormat="1" x14ac:dyDescent="0.25"/>
    <row r="588" s="51" customFormat="1" x14ac:dyDescent="0.25"/>
    <row r="589" s="51" customFormat="1" x14ac:dyDescent="0.25"/>
    <row r="590" s="51" customFormat="1" x14ac:dyDescent="0.25"/>
    <row r="591" s="51" customFormat="1" x14ac:dyDescent="0.25"/>
    <row r="592" s="51" customFormat="1" x14ac:dyDescent="0.25"/>
    <row r="593" s="51" customFormat="1" x14ac:dyDescent="0.25"/>
    <row r="594" s="51" customFormat="1" x14ac:dyDescent="0.25"/>
    <row r="595" s="51" customFormat="1" x14ac:dyDescent="0.25"/>
    <row r="596" s="51" customFormat="1" x14ac:dyDescent="0.25"/>
    <row r="597" s="51" customFormat="1" x14ac:dyDescent="0.25"/>
    <row r="598" s="51" customFormat="1" x14ac:dyDescent="0.25"/>
    <row r="599" s="51" customFormat="1" x14ac:dyDescent="0.25"/>
    <row r="600" s="51" customFormat="1" x14ac:dyDescent="0.25"/>
    <row r="601" s="51" customFormat="1" x14ac:dyDescent="0.25"/>
    <row r="602" s="51" customFormat="1" x14ac:dyDescent="0.25"/>
    <row r="603" s="51" customFormat="1" x14ac:dyDescent="0.25"/>
    <row r="604" s="51" customFormat="1" x14ac:dyDescent="0.25"/>
    <row r="605" s="51" customFormat="1" x14ac:dyDescent="0.25"/>
    <row r="606" s="51" customFormat="1" x14ac:dyDescent="0.25"/>
    <row r="607" s="51" customFormat="1" x14ac:dyDescent="0.25"/>
    <row r="608" s="51" customFormat="1" x14ac:dyDescent="0.25"/>
    <row r="609" s="51" customFormat="1" x14ac:dyDescent="0.25"/>
    <row r="610" s="51" customFormat="1" x14ac:dyDescent="0.25"/>
    <row r="611" s="51" customFormat="1" x14ac:dyDescent="0.25"/>
    <row r="612" s="51" customFormat="1" x14ac:dyDescent="0.25"/>
    <row r="613" s="51" customFormat="1" x14ac:dyDescent="0.25"/>
    <row r="614" s="51" customFormat="1" x14ac:dyDescent="0.25"/>
    <row r="615" s="51" customFormat="1" x14ac:dyDescent="0.25"/>
    <row r="616" s="51" customFormat="1" x14ac:dyDescent="0.25"/>
    <row r="617" s="51" customFormat="1" x14ac:dyDescent="0.25"/>
    <row r="618" s="51" customFormat="1" x14ac:dyDescent="0.25"/>
    <row r="619" s="51" customFormat="1" x14ac:dyDescent="0.25"/>
    <row r="620" s="51" customFormat="1" x14ac:dyDescent="0.25"/>
    <row r="621" s="51" customFormat="1" x14ac:dyDescent="0.25"/>
    <row r="622" s="51" customFormat="1" x14ac:dyDescent="0.25"/>
    <row r="623" s="51" customFormat="1" x14ac:dyDescent="0.25"/>
    <row r="624" s="51" customFormat="1" x14ac:dyDescent="0.25"/>
    <row r="625" s="51" customFormat="1" x14ac:dyDescent="0.25"/>
    <row r="626" s="51" customFormat="1" x14ac:dyDescent="0.25"/>
    <row r="627" s="51" customFormat="1" x14ac:dyDescent="0.25"/>
    <row r="628" s="51" customFormat="1" x14ac:dyDescent="0.25"/>
    <row r="629" s="51" customFormat="1" x14ac:dyDescent="0.25"/>
    <row r="630" s="51" customFormat="1" x14ac:dyDescent="0.25"/>
    <row r="631" s="51" customFormat="1" x14ac:dyDescent="0.25"/>
    <row r="632" s="51" customFormat="1" x14ac:dyDescent="0.25"/>
    <row r="633" s="51" customFormat="1" x14ac:dyDescent="0.25"/>
    <row r="634" s="51" customFormat="1" x14ac:dyDescent="0.25"/>
    <row r="635" s="51" customFormat="1" x14ac:dyDescent="0.25"/>
    <row r="636" s="51" customFormat="1" x14ac:dyDescent="0.25"/>
    <row r="637" s="51" customFormat="1" x14ac:dyDescent="0.25"/>
    <row r="638" s="51" customFormat="1" x14ac:dyDescent="0.25"/>
    <row r="639" s="51" customFormat="1" x14ac:dyDescent="0.25"/>
    <row r="640" s="51" customFormat="1" x14ac:dyDescent="0.25"/>
    <row r="641" s="51" customFormat="1" x14ac:dyDescent="0.25"/>
    <row r="642" s="51" customFormat="1" x14ac:dyDescent="0.25"/>
    <row r="643" s="51" customFormat="1" x14ac:dyDescent="0.25"/>
    <row r="644" s="51" customFormat="1" x14ac:dyDescent="0.25"/>
    <row r="645" s="51" customFormat="1" x14ac:dyDescent="0.25"/>
    <row r="646" s="51" customFormat="1" x14ac:dyDescent="0.25"/>
    <row r="647" s="51" customFormat="1" x14ac:dyDescent="0.25"/>
    <row r="648" s="51" customFormat="1" x14ac:dyDescent="0.25"/>
    <row r="649" s="51" customFormat="1" x14ac:dyDescent="0.25"/>
    <row r="650" s="51" customFormat="1" x14ac:dyDescent="0.25"/>
    <row r="651" s="51" customFormat="1" x14ac:dyDescent="0.25"/>
    <row r="652" s="51" customFormat="1" x14ac:dyDescent="0.25"/>
    <row r="653" s="51" customFormat="1" x14ac:dyDescent="0.25"/>
    <row r="654" s="51" customFormat="1" x14ac:dyDescent="0.25"/>
    <row r="655" s="51" customFormat="1" x14ac:dyDescent="0.25"/>
    <row r="656" s="51" customFormat="1" x14ac:dyDescent="0.25"/>
    <row r="657" s="51" customFormat="1" x14ac:dyDescent="0.25"/>
    <row r="658" s="51" customFormat="1" x14ac:dyDescent="0.25"/>
    <row r="659" s="51" customFormat="1" x14ac:dyDescent="0.25"/>
    <row r="660" s="51" customFormat="1" x14ac:dyDescent="0.25"/>
    <row r="661" s="51" customFormat="1" x14ac:dyDescent="0.25"/>
    <row r="662" s="51" customFormat="1" x14ac:dyDescent="0.25"/>
    <row r="663" s="51" customFormat="1" x14ac:dyDescent="0.25"/>
    <row r="664" s="51" customFormat="1" x14ac:dyDescent="0.25"/>
    <row r="665" s="51" customFormat="1" x14ac:dyDescent="0.25"/>
    <row r="666" s="51" customFormat="1" x14ac:dyDescent="0.25"/>
    <row r="667" s="51" customFormat="1" x14ac:dyDescent="0.25"/>
    <row r="668" s="51" customFormat="1" x14ac:dyDescent="0.25"/>
    <row r="669" s="51" customFormat="1" x14ac:dyDescent="0.25"/>
    <row r="670" s="51" customFormat="1" x14ac:dyDescent="0.25"/>
    <row r="671" s="51" customFormat="1" x14ac:dyDescent="0.25"/>
    <row r="672" s="51" customFormat="1" x14ac:dyDescent="0.25"/>
    <row r="673" s="51" customFormat="1" x14ac:dyDescent="0.25"/>
    <row r="674" s="51" customFormat="1" x14ac:dyDescent="0.25"/>
    <row r="675" s="51" customFormat="1" x14ac:dyDescent="0.25"/>
    <row r="676" s="51" customFormat="1" x14ac:dyDescent="0.25"/>
    <row r="677" s="51" customFormat="1" x14ac:dyDescent="0.25"/>
    <row r="678" s="51" customFormat="1" x14ac:dyDescent="0.25"/>
    <row r="679" s="51" customFormat="1" x14ac:dyDescent="0.25"/>
    <row r="680" s="51" customFormat="1" x14ac:dyDescent="0.25"/>
    <row r="681" s="51" customFormat="1" x14ac:dyDescent="0.25"/>
    <row r="682" s="51" customFormat="1" x14ac:dyDescent="0.25"/>
    <row r="683" s="51" customFormat="1" x14ac:dyDescent="0.25"/>
    <row r="684" s="51" customFormat="1" x14ac:dyDescent="0.25"/>
    <row r="685" s="51" customFormat="1" x14ac:dyDescent="0.25"/>
    <row r="686" s="51" customFormat="1" x14ac:dyDescent="0.25"/>
    <row r="687" s="51" customFormat="1" x14ac:dyDescent="0.25"/>
    <row r="688" s="51" customFormat="1" x14ac:dyDescent="0.25"/>
    <row r="689" s="51" customFormat="1" x14ac:dyDescent="0.25"/>
    <row r="690" s="51" customFormat="1" x14ac:dyDescent="0.25"/>
    <row r="691" s="51" customFormat="1" x14ac:dyDescent="0.25"/>
    <row r="692" s="51" customFormat="1" x14ac:dyDescent="0.25"/>
    <row r="693" s="51" customFormat="1" x14ac:dyDescent="0.25"/>
    <row r="694" s="51" customFormat="1" x14ac:dyDescent="0.25"/>
    <row r="695" s="51" customFormat="1" x14ac:dyDescent="0.25"/>
    <row r="696" s="51" customFormat="1" x14ac:dyDescent="0.25"/>
    <row r="697" s="51" customFormat="1" x14ac:dyDescent="0.25"/>
    <row r="698" s="51" customFormat="1" x14ac:dyDescent="0.25"/>
    <row r="699" s="51" customFormat="1" x14ac:dyDescent="0.25"/>
    <row r="700" s="51" customFormat="1" x14ac:dyDescent="0.25"/>
    <row r="701" s="51" customFormat="1" x14ac:dyDescent="0.25"/>
    <row r="702" s="51" customFormat="1" x14ac:dyDescent="0.25"/>
    <row r="703" s="51" customFormat="1" x14ac:dyDescent="0.25"/>
    <row r="704" s="51" customFormat="1" x14ac:dyDescent="0.25"/>
    <row r="705" s="51" customFormat="1" x14ac:dyDescent="0.25"/>
    <row r="706" s="51" customFormat="1" x14ac:dyDescent="0.25"/>
    <row r="707" s="51" customFormat="1" x14ac:dyDescent="0.25"/>
    <row r="708" s="51" customFormat="1" x14ac:dyDescent="0.25"/>
    <row r="709" s="51" customFormat="1" x14ac:dyDescent="0.25"/>
    <row r="710" s="51" customFormat="1" x14ac:dyDescent="0.25"/>
    <row r="711" s="51" customFormat="1" x14ac:dyDescent="0.25"/>
    <row r="712" s="51" customFormat="1" x14ac:dyDescent="0.25"/>
    <row r="713" s="51" customFormat="1" x14ac:dyDescent="0.25"/>
    <row r="714" s="51" customFormat="1" x14ac:dyDescent="0.25"/>
    <row r="715" s="51" customFormat="1" x14ac:dyDescent="0.25"/>
    <row r="716" s="51" customFormat="1" x14ac:dyDescent="0.25"/>
    <row r="717" s="51" customFormat="1" x14ac:dyDescent="0.25"/>
    <row r="718" s="51" customFormat="1" x14ac:dyDescent="0.25"/>
    <row r="719" s="51" customFormat="1" x14ac:dyDescent="0.25"/>
    <row r="720" s="51" customFormat="1" x14ac:dyDescent="0.25"/>
    <row r="721" spans="2:9" s="51" customFormat="1" x14ac:dyDescent="0.25"/>
    <row r="722" spans="2:9" s="51" customFormat="1" x14ac:dyDescent="0.25"/>
    <row r="723" spans="2:9" s="51" customFormat="1" x14ac:dyDescent="0.25"/>
    <row r="724" spans="2:9" s="51" customFormat="1" x14ac:dyDescent="0.25"/>
    <row r="725" spans="2:9" s="51" customFormat="1" x14ac:dyDescent="0.25"/>
    <row r="726" spans="2:9" s="51" customFormat="1" x14ac:dyDescent="0.25"/>
    <row r="727" spans="2:9" s="51" customFormat="1" x14ac:dyDescent="0.25"/>
    <row r="728" spans="2:9" s="51" customFormat="1" x14ac:dyDescent="0.25"/>
    <row r="729" spans="2:9" s="51" customFormat="1" x14ac:dyDescent="0.25"/>
    <row r="730" spans="2:9" s="51" customFormat="1" x14ac:dyDescent="0.25"/>
    <row r="731" spans="2:9" s="51" customFormat="1" x14ac:dyDescent="0.25"/>
    <row r="732" spans="2:9" s="51" customFormat="1" x14ac:dyDescent="0.25"/>
    <row r="733" spans="2:9" s="51" customFormat="1" x14ac:dyDescent="0.25"/>
    <row r="734" spans="2:9" s="51" customFormat="1" x14ac:dyDescent="0.25"/>
    <row r="735" spans="2:9" s="51" customFormat="1" x14ac:dyDescent="0.25">
      <c r="B735"/>
      <c r="C735"/>
      <c r="D735"/>
      <c r="E735"/>
      <c r="F735"/>
      <c r="G735"/>
      <c r="H735"/>
      <c r="I735"/>
    </row>
    <row r="736" spans="2:9" s="51" customFormat="1" x14ac:dyDescent="0.25">
      <c r="B736"/>
      <c r="C736"/>
      <c r="D736"/>
      <c r="E736"/>
      <c r="F736"/>
      <c r="G736"/>
      <c r="H736"/>
      <c r="I736"/>
    </row>
  </sheetData>
  <sheetProtection algorithmName="SHA-512" hashValue="/4mXS1EJqTpFfWdpj88C4K751m3d3QqKHykOj7DVwf8YDjV3+MHseehiWdhq4h45F+kJUhGA4X463NlS2KNcPg==" saltValue="C8BO0VneYECwKrr3J3eNSQ==" spinCount="100000" sheet="1" formatCells="0" formatColumns="0" formatRows="0" insertColumns="0" insertRows="0" insertHyperlinks="0" deleteRows="0" sort="0" autoFilter="0" pivotTables="0"/>
  <mergeCells count="33">
    <mergeCell ref="B55:E59"/>
    <mergeCell ref="K39:L39"/>
    <mergeCell ref="K40:L40"/>
    <mergeCell ref="K41:L41"/>
    <mergeCell ref="B49:C49"/>
    <mergeCell ref="K37:L37"/>
    <mergeCell ref="B43:C43"/>
    <mergeCell ref="B44:C44"/>
    <mergeCell ref="B45:C45"/>
    <mergeCell ref="B46:C46"/>
    <mergeCell ref="B47:C47"/>
    <mergeCell ref="D53:E53"/>
    <mergeCell ref="F5:H5"/>
    <mergeCell ref="B40:C40"/>
    <mergeCell ref="AB10:AE10"/>
    <mergeCell ref="I10:K10"/>
    <mergeCell ref="L10:O10"/>
    <mergeCell ref="P10:S10"/>
    <mergeCell ref="T10:W10"/>
    <mergeCell ref="X10:AA10"/>
    <mergeCell ref="B39:C39"/>
    <mergeCell ref="F8:H8"/>
    <mergeCell ref="F6:H6"/>
    <mergeCell ref="F7:H7"/>
    <mergeCell ref="K38:L38"/>
    <mergeCell ref="B48:C48"/>
    <mergeCell ref="B50:C50"/>
    <mergeCell ref="F4:H4"/>
    <mergeCell ref="B41:C41"/>
    <mergeCell ref="B42:C42"/>
    <mergeCell ref="K45:S46"/>
    <mergeCell ref="B37:D37"/>
    <mergeCell ref="B38:D38"/>
  </mergeCells>
  <conditionalFormatting sqref="N19:N20">
    <cfRule type="expression" dxfId="2" priority="14">
      <formula>$L$7=2024</formula>
    </cfRule>
  </conditionalFormatting>
  <dataValidations count="1">
    <dataValidation type="list" allowBlank="1" showInputMessage="1" showErrorMessage="1" sqref="G23:G30 G16:G18 G12:G14" xr:uid="{DBFE91D8-0319-47F1-8064-9ED0482D7C1D}">
      <formula1>$E$5:$E$8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CC39617C-4823-4142-A421-8960681BE595}">
            <xm:f>Prosjektopplysninger!D8="Økonomisk aktivitet"</xm:f>
            <x14:dxf>
              <font>
                <color theme="0"/>
              </font>
            </x14:dxf>
          </x14:cfRule>
          <xm:sqref>K43</xm:sqref>
        </x14:conditionalFormatting>
        <x14:conditionalFormatting xmlns:xm="http://schemas.microsoft.com/office/excel/2006/main">
          <x14:cfRule type="expression" priority="7" id="{C3A3EDF8-8014-4811-A7DC-A4C6975A24F3}">
            <xm:f>Prosjektopplysninger!$D$8="Økonomisk aktivitet"</xm:f>
            <x14:dxf>
              <font>
                <color theme="0"/>
              </font>
              <border>
                <left/>
                <right/>
                <top style="thin">
                  <color auto="1"/>
                </top>
                <bottom style="thin">
                  <color auto="1"/>
                </bottom>
              </border>
            </x14:dxf>
          </x14:cfRule>
          <xm:sqref>K40:O40</xm:sqref>
        </x14:conditionalFormatting>
        <x14:conditionalFormatting xmlns:xm="http://schemas.microsoft.com/office/excel/2006/main">
          <x14:cfRule type="expression" priority="8" id="{761E70CD-1E22-4038-921A-CB8F1B11C774}">
            <xm:f>Prosjektopplysninger!$D$8="Ikke-økonomisk aktivitet"</xm:f>
            <x14:dxf>
              <font>
                <color theme="0"/>
              </font>
              <border>
                <left/>
                <right/>
                <top style="thin">
                  <color auto="1"/>
                </top>
                <bottom/>
                <vertical/>
                <horizontal/>
              </border>
            </x14:dxf>
          </x14:cfRule>
          <xm:sqref>K41:O41</xm:sqref>
        </x14:conditionalFormatting>
        <x14:conditionalFormatting xmlns:xm="http://schemas.microsoft.com/office/excel/2006/main">
          <x14:cfRule type="expression" priority="10" id="{4C91378A-FA1F-40C9-9627-339A427D77D9}">
            <xm:f>Prosjektopplysninger!$D$8="Økonomisk aktivitet"</xm:f>
            <x14:dxf>
              <font>
                <strike val="0"/>
                <color theme="0"/>
              </font>
            </x14:dxf>
          </x14:cfRule>
          <xm:sqref>O43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54559FD-084C-4295-A784-767756EB1EDB}">
          <x14:formula1>
            <xm:f>Forutsetninger!$D$25:$D$29</xm:f>
          </x14:formula1>
          <xm:sqref>B25:B30</xm:sqref>
        </x14:dataValidation>
        <x14:dataValidation type="list" allowBlank="1" showInputMessage="1" showErrorMessage="1" xr:uid="{B6B059B6-A619-4694-BAD9-14F3D283B55F}">
          <x14:formula1>
            <xm:f>Forutsetninger!$A$5:$A$600</xm:f>
          </x14:formula1>
          <xm:sqref>E5 E7:E8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A7DE6-2649-481A-BE2B-4F431541ABA8}">
  <dimension ref="A1:Y505"/>
  <sheetViews>
    <sheetView workbookViewId="0"/>
  </sheetViews>
  <sheetFormatPr defaultColWidth="8.7109375" defaultRowHeight="15" x14ac:dyDescent="0.25"/>
  <cols>
    <col min="1" max="1" width="12.5703125" customWidth="1"/>
    <col min="2" max="2" width="39.28515625" customWidth="1"/>
    <col min="5" max="5" width="10.28515625" bestFit="1" customWidth="1"/>
    <col min="6" max="6" width="7" customWidth="1"/>
    <col min="9" max="9" width="4.5703125" style="29" bestFit="1" customWidth="1"/>
    <col min="12" max="12" width="13.7109375" bestFit="1" customWidth="1"/>
    <col min="15" max="15" width="20.5703125" bestFit="1" customWidth="1"/>
    <col min="16" max="16" width="8.85546875" bestFit="1" customWidth="1"/>
    <col min="17" max="17" width="11" bestFit="1" customWidth="1"/>
    <col min="23" max="25" width="11.7109375" customWidth="1"/>
  </cols>
  <sheetData>
    <row r="1" spans="1:25" x14ac:dyDescent="0.25">
      <c r="K1" t="s">
        <v>587</v>
      </c>
      <c r="L1" t="s">
        <v>481</v>
      </c>
      <c r="M1" t="s">
        <v>598</v>
      </c>
    </row>
    <row r="2" spans="1:25" ht="19.5" thickBot="1" x14ac:dyDescent="0.35">
      <c r="K2">
        <v>509100</v>
      </c>
      <c r="L2">
        <v>175600</v>
      </c>
      <c r="M2">
        <v>669</v>
      </c>
      <c r="O2" s="23" t="s">
        <v>459</v>
      </c>
      <c r="P2" s="13"/>
    </row>
    <row r="3" spans="1:25" s="13" customFormat="1" ht="18.75" customHeight="1" x14ac:dyDescent="0.3">
      <c r="A3" s="12" t="s">
        <v>458</v>
      </c>
      <c r="D3" s="12" t="s">
        <v>600</v>
      </c>
      <c r="E3"/>
      <c r="F3"/>
      <c r="G3" s="260" t="s">
        <v>479</v>
      </c>
      <c r="H3" s="261"/>
      <c r="I3" s="262"/>
      <c r="J3" s="33"/>
      <c r="K3" s="263" t="s">
        <v>480</v>
      </c>
      <c r="L3" s="264"/>
      <c r="M3" s="265"/>
      <c r="O3" s="15" t="s">
        <v>462</v>
      </c>
      <c r="P3" s="15" t="s">
        <v>463</v>
      </c>
      <c r="Q3"/>
      <c r="Y3" s="27"/>
    </row>
    <row r="4" spans="1:25" ht="15.75" x14ac:dyDescent="0.25">
      <c r="A4" s="15" t="s">
        <v>461</v>
      </c>
      <c r="B4" s="15" t="s">
        <v>460</v>
      </c>
      <c r="D4" t="s">
        <v>601</v>
      </c>
      <c r="E4">
        <v>2907</v>
      </c>
      <c r="G4" s="34">
        <v>2024</v>
      </c>
      <c r="H4" s="35">
        <v>1</v>
      </c>
      <c r="I4" s="36">
        <f>H4</f>
        <v>1</v>
      </c>
      <c r="J4" s="30"/>
      <c r="K4" s="34">
        <v>2024</v>
      </c>
      <c r="L4" s="35">
        <v>1</v>
      </c>
      <c r="M4" s="41">
        <f>L4</f>
        <v>1</v>
      </c>
      <c r="O4" t="s">
        <v>464</v>
      </c>
      <c r="P4">
        <v>6800</v>
      </c>
      <c r="Y4" s="28"/>
    </row>
    <row r="5" spans="1:25" x14ac:dyDescent="0.25">
      <c r="A5" s="47">
        <v>10050001</v>
      </c>
      <c r="B5" s="48" t="s">
        <v>12</v>
      </c>
      <c r="D5" t="s">
        <v>602</v>
      </c>
      <c r="E5">
        <v>2907</v>
      </c>
      <c r="G5" s="37">
        <v>2025</v>
      </c>
      <c r="H5" s="28">
        <v>5.0999999999999997E-2</v>
      </c>
      <c r="I5" s="36">
        <f>I4*(1+H5)</f>
        <v>1.0509999999999999</v>
      </c>
      <c r="K5" s="34">
        <v>2025</v>
      </c>
      <c r="L5" s="35">
        <v>1</v>
      </c>
      <c r="M5" s="41">
        <f>L5</f>
        <v>1</v>
      </c>
      <c r="O5" t="s">
        <v>8</v>
      </c>
      <c r="P5">
        <v>7100</v>
      </c>
      <c r="Y5" s="28"/>
    </row>
    <row r="6" spans="1:25" x14ac:dyDescent="0.25">
      <c r="A6" s="47">
        <v>10050002</v>
      </c>
      <c r="B6" s="48" t="s">
        <v>13</v>
      </c>
      <c r="E6" s="175"/>
      <c r="G6" s="37">
        <v>2026</v>
      </c>
      <c r="H6" s="28">
        <v>4.5999999999999999E-2</v>
      </c>
      <c r="I6" s="36">
        <f t="shared" ref="I6:I15" si="0">I5*(1+H6)</f>
        <v>1.0993459999999999</v>
      </c>
      <c r="J6" s="31"/>
      <c r="K6" s="37">
        <v>2026</v>
      </c>
      <c r="L6" s="28">
        <v>3.4099999999999998E-2</v>
      </c>
      <c r="M6" s="41">
        <f>M5*(1+L6)</f>
        <v>1.0341</v>
      </c>
      <c r="O6" t="s">
        <v>465</v>
      </c>
      <c r="P6">
        <v>9432</v>
      </c>
      <c r="Y6" s="28"/>
    </row>
    <row r="7" spans="1:25" x14ac:dyDescent="0.25">
      <c r="A7" s="47">
        <v>12000501</v>
      </c>
      <c r="B7" s="48" t="s">
        <v>14</v>
      </c>
      <c r="E7" s="175"/>
      <c r="G7" s="37">
        <v>2027</v>
      </c>
      <c r="H7" s="28">
        <v>4.2000000000000003E-2</v>
      </c>
      <c r="I7" s="36">
        <f t="shared" si="0"/>
        <v>1.1455185319999999</v>
      </c>
      <c r="J7" s="31"/>
      <c r="K7" s="37">
        <v>2027</v>
      </c>
      <c r="L7" s="28">
        <v>3.04E-2</v>
      </c>
      <c r="M7" s="41">
        <f t="shared" ref="M7:M15" si="1">M6*(1+L7)</f>
        <v>1.0655366399999999</v>
      </c>
      <c r="O7" t="s">
        <v>466</v>
      </c>
      <c r="P7">
        <v>6580</v>
      </c>
      <c r="Y7" s="28"/>
    </row>
    <row r="8" spans="1:25" x14ac:dyDescent="0.25">
      <c r="A8" s="47">
        <v>12000502</v>
      </c>
      <c r="B8" s="48" t="s">
        <v>15</v>
      </c>
      <c r="E8" s="175"/>
      <c r="G8" s="37">
        <v>2028</v>
      </c>
      <c r="H8" s="28">
        <v>3.6999999999999998E-2</v>
      </c>
      <c r="I8" s="36">
        <f t="shared" si="0"/>
        <v>1.1879027176839998</v>
      </c>
      <c r="J8" s="31"/>
      <c r="K8" s="37">
        <v>2028</v>
      </c>
      <c r="L8" s="28">
        <v>0.03</v>
      </c>
      <c r="M8" s="41">
        <f t="shared" si="1"/>
        <v>1.0975027391999999</v>
      </c>
      <c r="O8" t="s">
        <v>467</v>
      </c>
      <c r="P8">
        <v>6500</v>
      </c>
      <c r="Y8" s="28"/>
    </row>
    <row r="9" spans="1:25" x14ac:dyDescent="0.25">
      <c r="A9" s="47">
        <v>12050501</v>
      </c>
      <c r="B9" s="48" t="s">
        <v>16</v>
      </c>
      <c r="E9" s="175"/>
      <c r="G9" s="37">
        <v>2029</v>
      </c>
      <c r="H9" s="28">
        <v>3.6999999999999998E-2</v>
      </c>
      <c r="I9" s="36">
        <f t="shared" si="0"/>
        <v>1.2318551182383077</v>
      </c>
      <c r="J9" s="31"/>
      <c r="K9" s="37">
        <v>2029</v>
      </c>
      <c r="L9" s="28">
        <v>0.03</v>
      </c>
      <c r="M9" s="41">
        <f t="shared" si="1"/>
        <v>1.130427821376</v>
      </c>
      <c r="O9" t="s">
        <v>468</v>
      </c>
      <c r="P9">
        <v>6890</v>
      </c>
      <c r="Y9" s="28"/>
    </row>
    <row r="10" spans="1:25" x14ac:dyDescent="0.25">
      <c r="A10" s="47">
        <v>13000501</v>
      </c>
      <c r="B10" s="48" t="s">
        <v>17</v>
      </c>
      <c r="E10" s="175"/>
      <c r="G10" s="37">
        <v>2030</v>
      </c>
      <c r="H10" s="28">
        <v>3.6999999999999998E-2</v>
      </c>
      <c r="I10" s="36">
        <f t="shared" si="0"/>
        <v>1.2774337576131249</v>
      </c>
      <c r="J10" s="31"/>
      <c r="K10" s="37">
        <v>2030</v>
      </c>
      <c r="L10" s="28">
        <v>0.03</v>
      </c>
      <c r="M10" s="41">
        <f t="shared" si="1"/>
        <v>1.16434065601728</v>
      </c>
      <c r="O10" t="s">
        <v>469</v>
      </c>
      <c r="P10">
        <v>9414</v>
      </c>
      <c r="Y10" s="28"/>
    </row>
    <row r="11" spans="1:25" x14ac:dyDescent="0.25">
      <c r="A11" s="47">
        <v>13050001</v>
      </c>
      <c r="B11" s="48" t="s">
        <v>18</v>
      </c>
      <c r="E11" s="175"/>
      <c r="G11" s="37">
        <v>2031</v>
      </c>
      <c r="H11" s="28">
        <v>3.6999999999999998E-2</v>
      </c>
      <c r="I11" s="36">
        <f t="shared" si="0"/>
        <v>1.3246988066448104</v>
      </c>
      <c r="J11" s="31"/>
      <c r="K11" s="37">
        <v>2031</v>
      </c>
      <c r="L11" s="28">
        <v>0.03</v>
      </c>
      <c r="M11" s="41">
        <f t="shared" si="1"/>
        <v>1.1992708756977983</v>
      </c>
      <c r="O11" t="s">
        <v>470</v>
      </c>
      <c r="P11">
        <v>6700</v>
      </c>
      <c r="Y11" s="28"/>
    </row>
    <row r="12" spans="1:25" x14ac:dyDescent="0.25">
      <c r="A12" s="47">
        <v>13051001</v>
      </c>
      <c r="B12" s="48" t="s">
        <v>19</v>
      </c>
      <c r="E12" s="175"/>
      <c r="G12" s="37">
        <v>2032</v>
      </c>
      <c r="H12" s="28">
        <v>3.6999999999999998E-2</v>
      </c>
      <c r="I12" s="36">
        <f t="shared" si="0"/>
        <v>1.3737126624906684</v>
      </c>
      <c r="J12" s="31"/>
      <c r="K12" s="37">
        <v>2032</v>
      </c>
      <c r="L12" s="28">
        <v>0.03</v>
      </c>
      <c r="M12" s="41">
        <f t="shared" si="1"/>
        <v>1.2352490019687323</v>
      </c>
      <c r="O12" t="s">
        <v>471</v>
      </c>
      <c r="P12">
        <v>3910</v>
      </c>
      <c r="Y12" s="28"/>
    </row>
    <row r="13" spans="1:25" x14ac:dyDescent="0.25">
      <c r="A13" s="47">
        <v>13051501</v>
      </c>
      <c r="B13" s="48" t="s">
        <v>20</v>
      </c>
      <c r="E13" s="175"/>
      <c r="G13" s="37">
        <v>2033</v>
      </c>
      <c r="H13" s="28">
        <v>3.6999999999999998E-2</v>
      </c>
      <c r="I13" s="36">
        <f t="shared" si="0"/>
        <v>1.4245400310028229</v>
      </c>
      <c r="J13" s="31"/>
      <c r="K13" s="37">
        <v>2033</v>
      </c>
      <c r="L13" s="28">
        <v>0.03</v>
      </c>
      <c r="M13" s="41">
        <f t="shared" si="1"/>
        <v>1.2723064720277943</v>
      </c>
      <c r="Y13" s="28"/>
    </row>
    <row r="14" spans="1:25" x14ac:dyDescent="0.25">
      <c r="A14" s="47">
        <v>13052001</v>
      </c>
      <c r="B14" s="48" t="s">
        <v>21</v>
      </c>
      <c r="E14" s="175"/>
      <c r="G14" s="37">
        <v>2034</v>
      </c>
      <c r="H14" s="28">
        <v>3.6999999999999998E-2</v>
      </c>
      <c r="I14" s="36">
        <f t="shared" si="0"/>
        <v>1.4772480121499272</v>
      </c>
      <c r="J14" s="31"/>
      <c r="K14" s="37">
        <v>2034</v>
      </c>
      <c r="L14" s="28">
        <v>0.03</v>
      </c>
      <c r="M14" s="41">
        <f t="shared" si="1"/>
        <v>1.3104756661886283</v>
      </c>
      <c r="O14" s="23" t="s">
        <v>472</v>
      </c>
      <c r="Q14" s="17"/>
      <c r="Y14" s="28"/>
    </row>
    <row r="15" spans="1:25" ht="15.75" thickBot="1" x14ac:dyDescent="0.3">
      <c r="A15" s="47">
        <v>13052501</v>
      </c>
      <c r="B15" s="48" t="s">
        <v>22</v>
      </c>
      <c r="E15" s="175"/>
      <c r="G15" s="38">
        <v>2035</v>
      </c>
      <c r="H15" s="39">
        <v>3.6999999999999998E-2</v>
      </c>
      <c r="I15" s="40">
        <f t="shared" si="0"/>
        <v>1.5319061885994745</v>
      </c>
      <c r="J15" s="31"/>
      <c r="K15" s="38">
        <v>2035</v>
      </c>
      <c r="L15" s="39">
        <v>0.03</v>
      </c>
      <c r="M15" s="42">
        <f t="shared" si="1"/>
        <v>1.3497899361742871</v>
      </c>
      <c r="Q15" s="17"/>
    </row>
    <row r="16" spans="1:25" ht="15.75" x14ac:dyDescent="0.25">
      <c r="A16" s="47">
        <v>13053001</v>
      </c>
      <c r="B16" s="48" t="s">
        <v>23</v>
      </c>
      <c r="I16" s="32"/>
      <c r="J16" s="31"/>
      <c r="O16" s="21" t="s">
        <v>473</v>
      </c>
      <c r="P16" s="14"/>
      <c r="Q16" s="22"/>
    </row>
    <row r="17" spans="1:18" x14ac:dyDescent="0.25">
      <c r="A17" s="47">
        <v>13053501</v>
      </c>
      <c r="B17" s="48" t="s">
        <v>24</v>
      </c>
      <c r="E17" s="29"/>
      <c r="I17" s="32"/>
      <c r="J17" s="31"/>
      <c r="K17" t="s">
        <v>496</v>
      </c>
      <c r="L17" s="46">
        <v>505000</v>
      </c>
      <c r="O17" t="s">
        <v>2</v>
      </c>
      <c r="Q17" s="24">
        <v>1000</v>
      </c>
    </row>
    <row r="18" spans="1:18" x14ac:dyDescent="0.25">
      <c r="A18" s="47">
        <v>13059901</v>
      </c>
      <c r="B18" s="48" t="s">
        <v>25</v>
      </c>
      <c r="E18" s="29"/>
      <c r="I18" s="32"/>
      <c r="J18" s="31"/>
      <c r="K18" t="s">
        <v>497</v>
      </c>
      <c r="L18" s="46">
        <v>217000</v>
      </c>
      <c r="O18" t="s">
        <v>474</v>
      </c>
      <c r="Q18" s="17">
        <f>Q17*(47/52)</f>
        <v>903.84615384615381</v>
      </c>
    </row>
    <row r="19" spans="1:18" x14ac:dyDescent="0.25">
      <c r="A19" s="47">
        <v>14000501</v>
      </c>
      <c r="B19" s="48" t="s">
        <v>26</v>
      </c>
      <c r="E19" s="29"/>
      <c r="I19" s="32"/>
      <c r="J19" s="31"/>
      <c r="O19" t="s">
        <v>475</v>
      </c>
      <c r="P19" s="25">
        <v>0.12</v>
      </c>
      <c r="Q19" s="17">
        <f>(Q17*(1-5/52))*P19</f>
        <v>108.46153846153845</v>
      </c>
    </row>
    <row r="20" spans="1:18" x14ac:dyDescent="0.25">
      <c r="A20" s="47">
        <v>16000501</v>
      </c>
      <c r="B20" s="48" t="s">
        <v>27</v>
      </c>
      <c r="E20" s="29"/>
      <c r="I20" s="32"/>
      <c r="J20" s="31"/>
      <c r="O20" t="s">
        <v>476</v>
      </c>
      <c r="P20" s="25">
        <v>8.3000000000000004E-2</v>
      </c>
      <c r="Q20" s="17">
        <f>Q17*P20</f>
        <v>83</v>
      </c>
    </row>
    <row r="21" spans="1:18" x14ac:dyDescent="0.25">
      <c r="A21" s="47">
        <v>16001001</v>
      </c>
      <c r="B21" s="48" t="s">
        <v>28</v>
      </c>
      <c r="E21" s="29"/>
      <c r="I21" s="32"/>
      <c r="J21" s="31"/>
      <c r="O21" t="s">
        <v>477</v>
      </c>
      <c r="P21" s="25">
        <v>0.14099999999999999</v>
      </c>
      <c r="Q21" s="26">
        <f>SUM(Q18:Q20)*P21</f>
        <v>154.43838461538462</v>
      </c>
    </row>
    <row r="22" spans="1:18" ht="18.75" x14ac:dyDescent="0.3">
      <c r="A22" s="47">
        <v>16001501</v>
      </c>
      <c r="B22" s="48" t="s">
        <v>29</v>
      </c>
      <c r="D22" s="12" t="s">
        <v>459</v>
      </c>
      <c r="E22" s="13"/>
      <c r="I22" s="32"/>
      <c r="J22" s="31"/>
      <c r="Q22" s="17"/>
    </row>
    <row r="23" spans="1:18" ht="25.5" x14ac:dyDescent="0.25">
      <c r="A23" s="47">
        <v>16050501</v>
      </c>
      <c r="B23" s="48" t="s">
        <v>30</v>
      </c>
      <c r="D23" s="15" t="s">
        <v>462</v>
      </c>
      <c r="E23" s="15" t="s">
        <v>463</v>
      </c>
      <c r="I23" s="32"/>
      <c r="J23" s="31"/>
      <c r="O23" t="s">
        <v>478</v>
      </c>
      <c r="Q23" s="17">
        <f>SUM(Q18:Q21)</f>
        <v>1249.746076923077</v>
      </c>
      <c r="R23" s="23"/>
    </row>
    <row r="24" spans="1:18" x14ac:dyDescent="0.25">
      <c r="A24" s="47">
        <v>16100501</v>
      </c>
      <c r="B24" s="48" t="s">
        <v>31</v>
      </c>
      <c r="D24" t="s">
        <v>603</v>
      </c>
      <c r="E24">
        <v>5331</v>
      </c>
      <c r="I24" s="32"/>
      <c r="J24" s="31"/>
      <c r="Q24" s="17"/>
    </row>
    <row r="25" spans="1:18" x14ac:dyDescent="0.25">
      <c r="A25" s="47">
        <v>16200501</v>
      </c>
      <c r="B25" s="48" t="s">
        <v>32</v>
      </c>
      <c r="D25" t="s">
        <v>604</v>
      </c>
      <c r="E25">
        <v>6585</v>
      </c>
      <c r="I25" s="32"/>
      <c r="J25" s="31"/>
      <c r="Q25" s="18">
        <f>(Q23-Q17)/Q17</f>
        <v>0.24974607692307699</v>
      </c>
    </row>
    <row r="26" spans="1:18" x14ac:dyDescent="0.25">
      <c r="A26" s="47">
        <v>16200502</v>
      </c>
      <c r="B26" s="48" t="s">
        <v>33</v>
      </c>
      <c r="D26" t="s">
        <v>605</v>
      </c>
      <c r="E26">
        <v>6800</v>
      </c>
      <c r="I26" s="32"/>
      <c r="J26" s="31"/>
    </row>
    <row r="27" spans="1:18" x14ac:dyDescent="0.25">
      <c r="A27" s="47">
        <v>16201001</v>
      </c>
      <c r="B27" s="48" t="s">
        <v>34</v>
      </c>
      <c r="D27" t="s">
        <v>606</v>
      </c>
      <c r="E27">
        <v>6890</v>
      </c>
      <c r="I27" s="32"/>
      <c r="J27" s="31"/>
    </row>
    <row r="28" spans="1:18" x14ac:dyDescent="0.25">
      <c r="A28" s="47">
        <v>16201501</v>
      </c>
      <c r="B28" s="48" t="s">
        <v>35</v>
      </c>
      <c r="D28" t="s">
        <v>607</v>
      </c>
      <c r="E28">
        <v>7100</v>
      </c>
      <c r="I28" s="32"/>
      <c r="J28" s="31"/>
    </row>
    <row r="29" spans="1:18" x14ac:dyDescent="0.25">
      <c r="A29" s="47">
        <v>16201502</v>
      </c>
      <c r="B29" s="48" t="s">
        <v>36</v>
      </c>
      <c r="D29" t="s">
        <v>608</v>
      </c>
      <c r="E29">
        <v>9192</v>
      </c>
      <c r="I29"/>
    </row>
    <row r="30" spans="1:18" x14ac:dyDescent="0.25">
      <c r="A30" s="47">
        <v>16202001</v>
      </c>
      <c r="B30" s="48" t="s">
        <v>37</v>
      </c>
      <c r="D30" t="s">
        <v>609</v>
      </c>
      <c r="E30">
        <v>9532</v>
      </c>
    </row>
    <row r="31" spans="1:18" x14ac:dyDescent="0.25">
      <c r="A31" s="47">
        <v>16202501</v>
      </c>
      <c r="B31" s="48" t="s">
        <v>38</v>
      </c>
      <c r="D31" s="16"/>
      <c r="E31" s="16"/>
    </row>
    <row r="32" spans="1:18" x14ac:dyDescent="0.25">
      <c r="A32" s="47">
        <v>16302001</v>
      </c>
      <c r="B32" s="48" t="s">
        <v>39</v>
      </c>
      <c r="D32" s="16"/>
      <c r="E32" s="16"/>
    </row>
    <row r="33" spans="1:5" x14ac:dyDescent="0.25">
      <c r="A33" s="47">
        <v>16304001</v>
      </c>
      <c r="B33" s="48" t="s">
        <v>499</v>
      </c>
      <c r="D33" s="16"/>
      <c r="E33" s="16"/>
    </row>
    <row r="34" spans="1:5" x14ac:dyDescent="0.25">
      <c r="A34" s="47">
        <v>16304002</v>
      </c>
      <c r="B34" s="48" t="s">
        <v>40</v>
      </c>
      <c r="D34" s="16"/>
      <c r="E34" s="16"/>
    </row>
    <row r="35" spans="1:5" x14ac:dyDescent="0.25">
      <c r="A35" s="47">
        <v>16304003</v>
      </c>
      <c r="B35" s="48" t="s">
        <v>41</v>
      </c>
      <c r="D35" s="16"/>
      <c r="E35" s="16"/>
    </row>
    <row r="36" spans="1:5" x14ac:dyDescent="0.25">
      <c r="A36" s="47">
        <v>16304004</v>
      </c>
      <c r="B36" s="48" t="s">
        <v>42</v>
      </c>
      <c r="D36" s="16"/>
      <c r="E36" s="16"/>
    </row>
    <row r="37" spans="1:5" x14ac:dyDescent="0.25">
      <c r="A37" s="47">
        <v>16304005</v>
      </c>
      <c r="B37" s="48" t="s">
        <v>43</v>
      </c>
      <c r="D37" s="16"/>
      <c r="E37" s="16"/>
    </row>
    <row r="38" spans="1:5" x14ac:dyDescent="0.25">
      <c r="A38" s="47">
        <v>16304006</v>
      </c>
      <c r="B38" s="48" t="s">
        <v>44</v>
      </c>
      <c r="D38" s="16"/>
      <c r="E38" s="16"/>
    </row>
    <row r="39" spans="1:5" x14ac:dyDescent="0.25">
      <c r="A39" s="47">
        <v>16304007</v>
      </c>
      <c r="B39" s="48" t="s">
        <v>45</v>
      </c>
      <c r="D39" s="16"/>
      <c r="E39" s="16"/>
    </row>
    <row r="40" spans="1:5" x14ac:dyDescent="0.25">
      <c r="A40" s="47">
        <v>16304008</v>
      </c>
      <c r="B40" s="48" t="s">
        <v>46</v>
      </c>
      <c r="D40" s="16"/>
      <c r="E40" s="16"/>
    </row>
    <row r="41" spans="1:5" x14ac:dyDescent="0.25">
      <c r="A41" s="47">
        <v>16305001</v>
      </c>
      <c r="B41" s="48" t="s">
        <v>47</v>
      </c>
      <c r="D41" s="16"/>
      <c r="E41" s="16"/>
    </row>
    <row r="42" spans="1:5" x14ac:dyDescent="0.25">
      <c r="A42" s="47">
        <v>16305002</v>
      </c>
      <c r="B42" s="48" t="s">
        <v>48</v>
      </c>
      <c r="D42" s="16"/>
      <c r="E42" s="16"/>
    </row>
    <row r="43" spans="1:5" x14ac:dyDescent="0.25">
      <c r="A43" s="47">
        <v>16305003</v>
      </c>
      <c r="B43" s="48" t="s">
        <v>49</v>
      </c>
      <c r="D43" s="16"/>
      <c r="E43" s="16"/>
    </row>
    <row r="44" spans="1:5" x14ac:dyDescent="0.25">
      <c r="A44" s="47">
        <v>16305004</v>
      </c>
      <c r="B44" s="48" t="s">
        <v>50</v>
      </c>
      <c r="D44" s="16"/>
      <c r="E44" s="16"/>
    </row>
    <row r="45" spans="1:5" x14ac:dyDescent="0.25">
      <c r="A45" s="47">
        <v>16306001</v>
      </c>
      <c r="B45" s="48" t="s">
        <v>51</v>
      </c>
      <c r="D45" s="16"/>
      <c r="E45" s="16"/>
    </row>
    <row r="46" spans="1:5" x14ac:dyDescent="0.25">
      <c r="A46" s="47">
        <v>16306002</v>
      </c>
      <c r="B46" s="48" t="s">
        <v>52</v>
      </c>
      <c r="D46" s="16"/>
      <c r="E46" s="16"/>
    </row>
    <row r="47" spans="1:5" x14ac:dyDescent="0.25">
      <c r="A47" s="47">
        <v>16306003</v>
      </c>
      <c r="B47" s="48" t="s">
        <v>53</v>
      </c>
      <c r="D47" s="16"/>
      <c r="E47" s="16"/>
    </row>
    <row r="48" spans="1:5" x14ac:dyDescent="0.25">
      <c r="A48" s="47">
        <v>16306004</v>
      </c>
      <c r="B48" s="48" t="s">
        <v>54</v>
      </c>
      <c r="D48" s="16"/>
      <c r="E48" s="16"/>
    </row>
    <row r="49" spans="1:5" x14ac:dyDescent="0.25">
      <c r="A49" s="47">
        <v>16306005</v>
      </c>
      <c r="B49" s="48" t="s">
        <v>55</v>
      </c>
      <c r="D49" s="16"/>
      <c r="E49" s="16"/>
    </row>
    <row r="50" spans="1:5" x14ac:dyDescent="0.25">
      <c r="A50" s="47">
        <v>16306006</v>
      </c>
      <c r="B50" s="48" t="s">
        <v>56</v>
      </c>
      <c r="D50" s="16"/>
      <c r="E50" s="16"/>
    </row>
    <row r="51" spans="1:5" x14ac:dyDescent="0.25">
      <c r="A51" s="47">
        <v>16306007</v>
      </c>
      <c r="B51" s="48" t="s">
        <v>57</v>
      </c>
      <c r="D51" s="16"/>
      <c r="E51" s="16"/>
    </row>
    <row r="52" spans="1:5" x14ac:dyDescent="0.25">
      <c r="A52" s="47">
        <v>16307001</v>
      </c>
      <c r="B52" s="48" t="s">
        <v>58</v>
      </c>
      <c r="D52" s="16"/>
      <c r="E52" s="16"/>
    </row>
    <row r="53" spans="1:5" x14ac:dyDescent="0.25">
      <c r="A53" s="47">
        <v>16307002</v>
      </c>
      <c r="B53" s="48" t="s">
        <v>59</v>
      </c>
      <c r="D53" s="16"/>
      <c r="E53" s="16"/>
    </row>
    <row r="54" spans="1:5" x14ac:dyDescent="0.25">
      <c r="A54" s="47">
        <v>16308001</v>
      </c>
      <c r="B54" s="48" t="s">
        <v>60</v>
      </c>
      <c r="D54" s="16"/>
      <c r="E54" s="16"/>
    </row>
    <row r="55" spans="1:5" x14ac:dyDescent="0.25">
      <c r="A55" s="47">
        <v>16308002</v>
      </c>
      <c r="B55" s="48" t="s">
        <v>61</v>
      </c>
      <c r="D55" s="16"/>
      <c r="E55" s="16"/>
    </row>
    <row r="56" spans="1:5" x14ac:dyDescent="0.25">
      <c r="A56" s="47">
        <v>16308003</v>
      </c>
      <c r="B56" s="48" t="s">
        <v>62</v>
      </c>
      <c r="D56" s="16"/>
      <c r="E56" s="16"/>
    </row>
    <row r="57" spans="1:5" x14ac:dyDescent="0.25">
      <c r="A57" s="47">
        <v>16308004</v>
      </c>
      <c r="B57" s="48" t="s">
        <v>63</v>
      </c>
      <c r="D57" s="16"/>
      <c r="E57" s="16"/>
    </row>
    <row r="58" spans="1:5" x14ac:dyDescent="0.25">
      <c r="A58" s="47">
        <v>16309001</v>
      </c>
      <c r="B58" s="48" t="s">
        <v>64</v>
      </c>
      <c r="D58" s="16"/>
      <c r="E58" s="16"/>
    </row>
    <row r="59" spans="1:5" x14ac:dyDescent="0.25">
      <c r="A59" s="47">
        <v>16309002</v>
      </c>
      <c r="B59" s="48" t="s">
        <v>65</v>
      </c>
      <c r="D59" s="16"/>
      <c r="E59" s="16"/>
    </row>
    <row r="60" spans="1:5" x14ac:dyDescent="0.25">
      <c r="A60" s="47">
        <v>16400501</v>
      </c>
      <c r="B60" s="48" t="s">
        <v>66</v>
      </c>
      <c r="D60" s="16"/>
      <c r="E60" s="16"/>
    </row>
    <row r="61" spans="1:5" x14ac:dyDescent="0.25">
      <c r="A61" s="47">
        <v>16401001</v>
      </c>
      <c r="B61" s="48" t="s">
        <v>67</v>
      </c>
      <c r="D61" s="16"/>
      <c r="E61" s="16"/>
    </row>
    <row r="62" spans="1:5" x14ac:dyDescent="0.25">
      <c r="A62" s="47">
        <v>16500501</v>
      </c>
      <c r="B62" s="48" t="s">
        <v>500</v>
      </c>
      <c r="D62" s="16"/>
      <c r="E62" s="16"/>
    </row>
    <row r="63" spans="1:5" x14ac:dyDescent="0.25">
      <c r="A63" s="47">
        <v>16501001</v>
      </c>
      <c r="B63" s="48" t="s">
        <v>501</v>
      </c>
      <c r="D63" s="16"/>
      <c r="E63" s="16"/>
    </row>
    <row r="64" spans="1:5" x14ac:dyDescent="0.25">
      <c r="A64" s="47">
        <v>16501501</v>
      </c>
      <c r="B64" s="48" t="s">
        <v>68</v>
      </c>
      <c r="D64" s="16"/>
      <c r="E64" s="16"/>
    </row>
    <row r="65" spans="1:5" x14ac:dyDescent="0.25">
      <c r="A65" s="47">
        <v>16502001</v>
      </c>
      <c r="B65" s="48" t="s">
        <v>69</v>
      </c>
      <c r="D65" s="16"/>
      <c r="E65" s="16"/>
    </row>
    <row r="66" spans="1:5" x14ac:dyDescent="0.25">
      <c r="A66" s="47">
        <v>16502002</v>
      </c>
      <c r="B66" s="48" t="s">
        <v>70</v>
      </c>
      <c r="D66" s="16"/>
      <c r="E66" s="16"/>
    </row>
    <row r="67" spans="1:5" x14ac:dyDescent="0.25">
      <c r="A67" s="47">
        <v>16600501</v>
      </c>
      <c r="B67" s="48" t="s">
        <v>71</v>
      </c>
      <c r="D67" s="16"/>
      <c r="E67" s="16"/>
    </row>
    <row r="68" spans="1:5" x14ac:dyDescent="0.25">
      <c r="A68" s="47">
        <v>16601001</v>
      </c>
      <c r="B68" s="48" t="s">
        <v>72</v>
      </c>
      <c r="D68" s="16"/>
      <c r="E68" s="16"/>
    </row>
    <row r="69" spans="1:5" x14ac:dyDescent="0.25">
      <c r="A69" s="47">
        <v>16601002</v>
      </c>
      <c r="B69" s="48" t="s">
        <v>73</v>
      </c>
      <c r="D69" s="16"/>
      <c r="E69" s="16"/>
    </row>
    <row r="70" spans="1:5" x14ac:dyDescent="0.25">
      <c r="A70" s="47">
        <v>16601003</v>
      </c>
      <c r="B70" s="48" t="s">
        <v>74</v>
      </c>
      <c r="D70" s="16"/>
      <c r="E70" s="16"/>
    </row>
    <row r="71" spans="1:5" x14ac:dyDescent="0.25">
      <c r="A71" s="47">
        <v>16601004</v>
      </c>
      <c r="B71" s="48" t="s">
        <v>75</v>
      </c>
      <c r="D71" s="16"/>
      <c r="E71" s="16"/>
    </row>
    <row r="72" spans="1:5" x14ac:dyDescent="0.25">
      <c r="A72" s="47">
        <v>16601005</v>
      </c>
      <c r="B72" s="48" t="s">
        <v>76</v>
      </c>
      <c r="D72" s="16"/>
      <c r="E72" s="16"/>
    </row>
    <row r="73" spans="1:5" x14ac:dyDescent="0.25">
      <c r="A73" s="47">
        <v>16601006</v>
      </c>
      <c r="B73" s="48" t="s">
        <v>77</v>
      </c>
      <c r="D73" s="16"/>
      <c r="E73" s="16"/>
    </row>
    <row r="74" spans="1:5" x14ac:dyDescent="0.25">
      <c r="A74" s="47">
        <v>16601007</v>
      </c>
      <c r="B74" s="48" t="s">
        <v>78</v>
      </c>
      <c r="D74" s="16"/>
      <c r="E74" s="16"/>
    </row>
    <row r="75" spans="1:5" x14ac:dyDescent="0.25">
      <c r="A75" s="47">
        <v>16601500</v>
      </c>
      <c r="B75" s="48" t="s">
        <v>79</v>
      </c>
      <c r="D75" s="16"/>
      <c r="E75" s="16"/>
    </row>
    <row r="76" spans="1:5" x14ac:dyDescent="0.25">
      <c r="A76" s="47">
        <v>16601501</v>
      </c>
      <c r="B76" s="48" t="s">
        <v>80</v>
      </c>
      <c r="D76" s="16"/>
      <c r="E76" s="16"/>
    </row>
    <row r="77" spans="1:5" x14ac:dyDescent="0.25">
      <c r="A77" s="47">
        <v>16601502</v>
      </c>
      <c r="B77" s="48" t="s">
        <v>502</v>
      </c>
      <c r="D77" s="16"/>
      <c r="E77" s="16"/>
    </row>
    <row r="78" spans="1:5" x14ac:dyDescent="0.25">
      <c r="A78" s="47">
        <v>16601503</v>
      </c>
      <c r="B78" s="48" t="s">
        <v>82</v>
      </c>
      <c r="D78" s="16"/>
      <c r="E78" s="16"/>
    </row>
    <row r="79" spans="1:5" x14ac:dyDescent="0.25">
      <c r="A79" s="47">
        <v>16601504</v>
      </c>
      <c r="B79" s="48" t="s">
        <v>503</v>
      </c>
      <c r="D79" s="16"/>
      <c r="E79" s="16"/>
    </row>
    <row r="80" spans="1:5" x14ac:dyDescent="0.25">
      <c r="A80" s="47">
        <v>16601505</v>
      </c>
      <c r="B80" s="48" t="s">
        <v>504</v>
      </c>
      <c r="D80" s="16"/>
      <c r="E80" s="16"/>
    </row>
    <row r="81" spans="1:5" x14ac:dyDescent="0.25">
      <c r="A81" s="47">
        <v>16601506</v>
      </c>
      <c r="B81" s="48" t="s">
        <v>81</v>
      </c>
      <c r="D81" s="16"/>
      <c r="E81" s="16"/>
    </row>
    <row r="82" spans="1:5" x14ac:dyDescent="0.25">
      <c r="A82" s="47">
        <v>16602001</v>
      </c>
      <c r="B82" s="48" t="s">
        <v>83</v>
      </c>
      <c r="D82" s="16"/>
      <c r="E82" s="16"/>
    </row>
    <row r="83" spans="1:5" x14ac:dyDescent="0.25">
      <c r="A83" s="47">
        <v>16602002</v>
      </c>
      <c r="B83" s="48" t="s">
        <v>84</v>
      </c>
      <c r="D83" s="16"/>
      <c r="E83" s="16"/>
    </row>
    <row r="84" spans="1:5" x14ac:dyDescent="0.25">
      <c r="A84" s="47">
        <v>16602003</v>
      </c>
      <c r="B84" s="48" t="s">
        <v>85</v>
      </c>
      <c r="D84" s="16"/>
      <c r="E84" s="16"/>
    </row>
    <row r="85" spans="1:5" x14ac:dyDescent="0.25">
      <c r="A85" s="47">
        <v>16602004</v>
      </c>
      <c r="B85" s="48" t="s">
        <v>86</v>
      </c>
      <c r="D85" s="16"/>
      <c r="E85" s="16"/>
    </row>
    <row r="86" spans="1:5" x14ac:dyDescent="0.25">
      <c r="A86" s="47">
        <v>16602005</v>
      </c>
      <c r="B86" s="48" t="s">
        <v>87</v>
      </c>
      <c r="D86" s="16"/>
      <c r="E86" s="16"/>
    </row>
    <row r="87" spans="1:5" x14ac:dyDescent="0.25">
      <c r="A87" s="47">
        <v>16602006</v>
      </c>
      <c r="B87" s="48" t="s">
        <v>88</v>
      </c>
      <c r="D87" s="16"/>
      <c r="E87" s="16"/>
    </row>
    <row r="88" spans="1:5" x14ac:dyDescent="0.25">
      <c r="A88" s="47">
        <v>16603000</v>
      </c>
      <c r="B88" s="48" t="s">
        <v>89</v>
      </c>
      <c r="D88" s="16"/>
      <c r="E88" s="16"/>
    </row>
    <row r="89" spans="1:5" x14ac:dyDescent="0.25">
      <c r="A89" s="47">
        <v>16603001</v>
      </c>
      <c r="B89" s="48" t="s">
        <v>90</v>
      </c>
      <c r="D89" s="16"/>
      <c r="E89" s="16"/>
    </row>
    <row r="90" spans="1:5" x14ac:dyDescent="0.25">
      <c r="A90" s="47">
        <v>16603002</v>
      </c>
      <c r="B90" s="48" t="s">
        <v>91</v>
      </c>
      <c r="D90" s="16"/>
      <c r="E90" s="16"/>
    </row>
    <row r="91" spans="1:5" x14ac:dyDescent="0.25">
      <c r="A91" s="47">
        <v>16603003</v>
      </c>
      <c r="B91" s="48" t="s">
        <v>92</v>
      </c>
      <c r="D91" s="16"/>
      <c r="E91" s="16"/>
    </row>
    <row r="92" spans="1:5" x14ac:dyDescent="0.25">
      <c r="A92" s="47">
        <v>16603004</v>
      </c>
      <c r="B92" s="48" t="s">
        <v>93</v>
      </c>
      <c r="D92" s="16"/>
      <c r="E92" s="16"/>
    </row>
    <row r="93" spans="1:5" x14ac:dyDescent="0.25">
      <c r="A93" s="47">
        <v>16603501</v>
      </c>
      <c r="B93" s="48" t="s">
        <v>94</v>
      </c>
      <c r="D93" s="16"/>
      <c r="E93" s="16"/>
    </row>
    <row r="94" spans="1:5" x14ac:dyDescent="0.25">
      <c r="A94" s="47">
        <v>16604001</v>
      </c>
      <c r="B94" s="48" t="s">
        <v>505</v>
      </c>
      <c r="D94" s="16"/>
      <c r="E94" s="16"/>
    </row>
    <row r="95" spans="1:5" x14ac:dyDescent="0.25">
      <c r="A95" s="47">
        <v>16604002</v>
      </c>
      <c r="B95" s="48" t="s">
        <v>506</v>
      </c>
      <c r="D95" s="16"/>
      <c r="E95" s="16"/>
    </row>
    <row r="96" spans="1:5" x14ac:dyDescent="0.25">
      <c r="A96" s="47">
        <v>16604003</v>
      </c>
      <c r="B96" s="48" t="s">
        <v>507</v>
      </c>
      <c r="D96" s="16"/>
      <c r="E96" s="16"/>
    </row>
    <row r="97" spans="1:5" x14ac:dyDescent="0.25">
      <c r="A97" s="47">
        <v>16604004</v>
      </c>
      <c r="B97" s="48" t="s">
        <v>508</v>
      </c>
      <c r="D97" s="16"/>
      <c r="E97" s="16"/>
    </row>
    <row r="98" spans="1:5" x14ac:dyDescent="0.25">
      <c r="A98" s="47">
        <v>16604005</v>
      </c>
      <c r="B98" s="48" t="s">
        <v>509</v>
      </c>
      <c r="D98" s="16"/>
      <c r="E98" s="16"/>
    </row>
    <row r="99" spans="1:5" x14ac:dyDescent="0.25">
      <c r="A99" s="47">
        <v>16604006</v>
      </c>
      <c r="B99" s="48" t="s">
        <v>510</v>
      </c>
      <c r="D99" s="16"/>
      <c r="E99" s="16"/>
    </row>
    <row r="100" spans="1:5" x14ac:dyDescent="0.25">
      <c r="A100" s="47">
        <v>16604007</v>
      </c>
      <c r="B100" s="48" t="s">
        <v>511</v>
      </c>
      <c r="D100" s="16"/>
      <c r="E100" s="16"/>
    </row>
    <row r="101" spans="1:5" x14ac:dyDescent="0.25">
      <c r="A101" s="47">
        <v>16701001</v>
      </c>
      <c r="B101" s="48" t="s">
        <v>95</v>
      </c>
      <c r="D101" s="16"/>
      <c r="E101" s="16"/>
    </row>
    <row r="102" spans="1:5" x14ac:dyDescent="0.25">
      <c r="A102" s="47">
        <v>16800501</v>
      </c>
      <c r="B102" s="48" t="s">
        <v>512</v>
      </c>
      <c r="D102" s="16"/>
      <c r="E102" s="16"/>
    </row>
    <row r="103" spans="1:5" x14ac:dyDescent="0.25">
      <c r="A103" s="47">
        <v>16801000</v>
      </c>
      <c r="B103" s="48" t="s">
        <v>513</v>
      </c>
      <c r="D103" s="16"/>
      <c r="E103" s="16"/>
    </row>
    <row r="104" spans="1:5" x14ac:dyDescent="0.25">
      <c r="A104" s="47">
        <v>16801001</v>
      </c>
      <c r="B104" s="48" t="s">
        <v>514</v>
      </c>
      <c r="D104" s="16"/>
      <c r="E104" s="16"/>
    </row>
    <row r="105" spans="1:5" x14ac:dyDescent="0.25">
      <c r="A105" s="47">
        <v>16801002</v>
      </c>
      <c r="B105" s="48" t="s">
        <v>515</v>
      </c>
      <c r="D105" s="16"/>
      <c r="E105" s="16"/>
    </row>
    <row r="106" spans="1:5" x14ac:dyDescent="0.25">
      <c r="A106" s="47">
        <v>16801003</v>
      </c>
      <c r="B106" s="48" t="s">
        <v>516</v>
      </c>
      <c r="D106" s="16"/>
      <c r="E106" s="16"/>
    </row>
    <row r="107" spans="1:5" x14ac:dyDescent="0.25">
      <c r="A107" s="47">
        <v>16801100</v>
      </c>
      <c r="B107" s="48" t="s">
        <v>517</v>
      </c>
      <c r="D107" s="16"/>
      <c r="E107" s="16"/>
    </row>
    <row r="108" spans="1:5" x14ac:dyDescent="0.25">
      <c r="A108" s="47">
        <v>16801101</v>
      </c>
      <c r="B108" s="48" t="s">
        <v>518</v>
      </c>
      <c r="D108" s="16"/>
      <c r="E108" s="16"/>
    </row>
    <row r="109" spans="1:5" x14ac:dyDescent="0.25">
      <c r="A109" s="47">
        <v>16801102</v>
      </c>
      <c r="B109" s="48" t="s">
        <v>519</v>
      </c>
      <c r="D109" s="16"/>
      <c r="E109" s="16"/>
    </row>
    <row r="110" spans="1:5" x14ac:dyDescent="0.25">
      <c r="A110" s="47">
        <v>16801103</v>
      </c>
      <c r="B110" s="48" t="s">
        <v>520</v>
      </c>
      <c r="D110" s="16"/>
      <c r="E110" s="16"/>
    </row>
    <row r="111" spans="1:5" x14ac:dyDescent="0.25">
      <c r="A111" s="47">
        <v>16801200</v>
      </c>
      <c r="B111" s="48" t="s">
        <v>521</v>
      </c>
      <c r="D111" s="16"/>
      <c r="E111" s="16"/>
    </row>
    <row r="112" spans="1:5" x14ac:dyDescent="0.25">
      <c r="A112" s="47">
        <v>16801201</v>
      </c>
      <c r="B112" s="48" t="s">
        <v>522</v>
      </c>
      <c r="D112" s="16"/>
      <c r="E112" s="16"/>
    </row>
    <row r="113" spans="1:5" x14ac:dyDescent="0.25">
      <c r="A113" s="47">
        <v>16801202</v>
      </c>
      <c r="B113" s="48" t="s">
        <v>523</v>
      </c>
      <c r="D113" s="16"/>
      <c r="E113" s="16"/>
    </row>
    <row r="114" spans="1:5" x14ac:dyDescent="0.25">
      <c r="A114" s="47">
        <v>16801203</v>
      </c>
      <c r="B114" s="48" t="s">
        <v>524</v>
      </c>
      <c r="D114" s="16"/>
      <c r="E114" s="16"/>
    </row>
    <row r="115" spans="1:5" x14ac:dyDescent="0.25">
      <c r="A115" s="47">
        <v>16801301</v>
      </c>
      <c r="B115" s="48" t="s">
        <v>525</v>
      </c>
      <c r="D115" s="16"/>
      <c r="E115" s="16"/>
    </row>
    <row r="116" spans="1:5" x14ac:dyDescent="0.25">
      <c r="A116" s="47">
        <v>16900501</v>
      </c>
      <c r="B116" s="48" t="s">
        <v>96</v>
      </c>
      <c r="D116" s="16"/>
      <c r="E116" s="16"/>
    </row>
    <row r="117" spans="1:5" x14ac:dyDescent="0.25">
      <c r="A117" s="47">
        <v>16901001</v>
      </c>
      <c r="B117" s="48" t="s">
        <v>97</v>
      </c>
      <c r="D117" s="16"/>
      <c r="E117" s="16"/>
    </row>
    <row r="118" spans="1:5" x14ac:dyDescent="0.25">
      <c r="A118" s="47">
        <v>16901002</v>
      </c>
      <c r="B118" s="48" t="s">
        <v>98</v>
      </c>
      <c r="D118" s="16"/>
      <c r="E118" s="16"/>
    </row>
    <row r="119" spans="1:5" x14ac:dyDescent="0.25">
      <c r="A119" s="47">
        <v>16901003</v>
      </c>
      <c r="B119" s="48" t="s">
        <v>99</v>
      </c>
      <c r="D119" s="16"/>
      <c r="E119" s="16"/>
    </row>
    <row r="120" spans="1:5" x14ac:dyDescent="0.25">
      <c r="A120" s="47">
        <v>16901004</v>
      </c>
      <c r="B120" s="48" t="s">
        <v>100</v>
      </c>
      <c r="D120" s="16"/>
      <c r="E120" s="16"/>
    </row>
    <row r="121" spans="1:5" x14ac:dyDescent="0.25">
      <c r="A121" s="47">
        <v>16901005</v>
      </c>
      <c r="B121" s="48" t="s">
        <v>526</v>
      </c>
      <c r="D121" s="16"/>
      <c r="E121" s="16"/>
    </row>
    <row r="122" spans="1:5" x14ac:dyDescent="0.25">
      <c r="A122" s="47">
        <v>16901006</v>
      </c>
      <c r="B122" s="48" t="s">
        <v>527</v>
      </c>
      <c r="D122" s="16"/>
      <c r="E122" s="16"/>
    </row>
    <row r="123" spans="1:5" x14ac:dyDescent="0.25">
      <c r="A123" s="47">
        <v>16901501</v>
      </c>
      <c r="B123" s="48" t="s">
        <v>101</v>
      </c>
      <c r="D123" s="16"/>
      <c r="E123" s="16"/>
    </row>
    <row r="124" spans="1:5" x14ac:dyDescent="0.25">
      <c r="A124" s="47">
        <v>16901502</v>
      </c>
      <c r="B124" s="48" t="s">
        <v>102</v>
      </c>
      <c r="D124" s="16"/>
      <c r="E124" s="16"/>
    </row>
    <row r="125" spans="1:5" x14ac:dyDescent="0.25">
      <c r="A125" s="47">
        <v>16901503</v>
      </c>
      <c r="B125" s="48" t="s">
        <v>103</v>
      </c>
      <c r="D125" s="16"/>
      <c r="E125" s="16"/>
    </row>
    <row r="126" spans="1:5" x14ac:dyDescent="0.25">
      <c r="A126" s="47">
        <v>16901504</v>
      </c>
      <c r="B126" s="48" t="s">
        <v>104</v>
      </c>
      <c r="D126" s="16"/>
      <c r="E126" s="16"/>
    </row>
    <row r="127" spans="1:5" x14ac:dyDescent="0.25">
      <c r="A127" s="47">
        <v>16901505</v>
      </c>
      <c r="B127" s="48" t="s">
        <v>528</v>
      </c>
      <c r="D127" s="16"/>
      <c r="E127" s="16"/>
    </row>
    <row r="128" spans="1:5" x14ac:dyDescent="0.25">
      <c r="A128" s="47">
        <v>16902001</v>
      </c>
      <c r="B128" s="48" t="s">
        <v>105</v>
      </c>
      <c r="D128" s="16"/>
      <c r="E128" s="16"/>
    </row>
    <row r="129" spans="1:5" x14ac:dyDescent="0.25">
      <c r="A129" s="47">
        <v>16902002</v>
      </c>
      <c r="B129" s="48" t="s">
        <v>529</v>
      </c>
      <c r="D129" s="16"/>
      <c r="E129" s="16"/>
    </row>
    <row r="130" spans="1:5" x14ac:dyDescent="0.25">
      <c r="A130" s="47">
        <v>16902003</v>
      </c>
      <c r="B130" s="48" t="s">
        <v>530</v>
      </c>
      <c r="D130" s="16"/>
      <c r="E130" s="16"/>
    </row>
    <row r="131" spans="1:5" x14ac:dyDescent="0.25">
      <c r="A131" s="47">
        <v>16902501</v>
      </c>
      <c r="B131" s="48" t="s">
        <v>531</v>
      </c>
      <c r="D131" s="16"/>
      <c r="E131" s="16"/>
    </row>
    <row r="132" spans="1:5" x14ac:dyDescent="0.25">
      <c r="A132" s="47">
        <v>16903001</v>
      </c>
      <c r="B132" s="48" t="s">
        <v>532</v>
      </c>
      <c r="D132" s="16"/>
      <c r="E132" s="16"/>
    </row>
    <row r="133" spans="1:5" x14ac:dyDescent="0.25">
      <c r="A133" s="47">
        <v>17000501</v>
      </c>
      <c r="B133" s="48" t="s">
        <v>106</v>
      </c>
      <c r="D133" s="16"/>
      <c r="E133" s="16"/>
    </row>
    <row r="134" spans="1:5" x14ac:dyDescent="0.25">
      <c r="A134" s="47">
        <v>20050101</v>
      </c>
      <c r="B134" s="48" t="s">
        <v>107</v>
      </c>
      <c r="D134" s="16"/>
      <c r="E134" s="16"/>
    </row>
    <row r="135" spans="1:5" x14ac:dyDescent="0.25">
      <c r="A135" s="47">
        <v>20050201</v>
      </c>
      <c r="B135" s="48" t="s">
        <v>108</v>
      </c>
      <c r="D135" s="16"/>
      <c r="E135" s="16"/>
    </row>
    <row r="136" spans="1:5" x14ac:dyDescent="0.25">
      <c r="A136" s="47">
        <v>20050202</v>
      </c>
      <c r="B136" s="48" t="s">
        <v>109</v>
      </c>
      <c r="D136" s="16"/>
      <c r="E136" s="16"/>
    </row>
    <row r="137" spans="1:5" x14ac:dyDescent="0.25">
      <c r="A137" s="47">
        <v>20100101</v>
      </c>
      <c r="B137" s="48" t="s">
        <v>110</v>
      </c>
      <c r="D137" s="16"/>
      <c r="E137" s="16"/>
    </row>
    <row r="138" spans="1:5" x14ac:dyDescent="0.25">
      <c r="A138" s="47">
        <v>20100201</v>
      </c>
      <c r="B138" s="48" t="s">
        <v>111</v>
      </c>
      <c r="D138" s="16"/>
      <c r="E138" s="16"/>
    </row>
    <row r="139" spans="1:5" x14ac:dyDescent="0.25">
      <c r="A139" s="47">
        <v>20100202</v>
      </c>
      <c r="B139" s="48" t="s">
        <v>112</v>
      </c>
      <c r="D139" s="16"/>
      <c r="E139" s="16"/>
    </row>
    <row r="140" spans="1:5" x14ac:dyDescent="0.25">
      <c r="A140" s="47">
        <v>60010501</v>
      </c>
      <c r="B140" s="48" t="s">
        <v>113</v>
      </c>
      <c r="D140" s="16"/>
      <c r="E140" s="16"/>
    </row>
    <row r="141" spans="1:5" x14ac:dyDescent="0.25">
      <c r="A141" s="47">
        <v>60010502</v>
      </c>
      <c r="B141" s="48" t="s">
        <v>114</v>
      </c>
      <c r="D141" s="16"/>
      <c r="E141" s="16"/>
    </row>
    <row r="142" spans="1:5" x14ac:dyDescent="0.25">
      <c r="A142" s="47">
        <v>60100501</v>
      </c>
      <c r="B142" s="48" t="s">
        <v>115</v>
      </c>
      <c r="D142" s="16"/>
      <c r="E142" s="16"/>
    </row>
    <row r="143" spans="1:5" x14ac:dyDescent="0.25">
      <c r="A143" s="47">
        <v>60150501</v>
      </c>
      <c r="B143" s="48" t="s">
        <v>116</v>
      </c>
      <c r="D143" s="16"/>
      <c r="E143" s="16"/>
    </row>
    <row r="144" spans="1:5" x14ac:dyDescent="0.25">
      <c r="A144" s="47">
        <v>60200501</v>
      </c>
      <c r="B144" s="48" t="s">
        <v>117</v>
      </c>
      <c r="D144" s="16"/>
      <c r="E144" s="16"/>
    </row>
    <row r="145" spans="1:5" x14ac:dyDescent="0.25">
      <c r="A145" s="47">
        <v>60250501</v>
      </c>
      <c r="B145" s="48" t="s">
        <v>118</v>
      </c>
      <c r="D145" s="16"/>
      <c r="E145" s="16"/>
    </row>
    <row r="146" spans="1:5" x14ac:dyDescent="0.25">
      <c r="A146" s="47">
        <v>60250502</v>
      </c>
      <c r="B146" s="48" t="s">
        <v>119</v>
      </c>
      <c r="D146" s="16"/>
      <c r="E146" s="16"/>
    </row>
    <row r="147" spans="1:5" x14ac:dyDescent="0.25">
      <c r="A147" s="47">
        <v>60250503</v>
      </c>
      <c r="B147" s="48" t="s">
        <v>120</v>
      </c>
      <c r="D147" s="16"/>
      <c r="E147" s="16"/>
    </row>
    <row r="148" spans="1:5" x14ac:dyDescent="0.25">
      <c r="A148" s="47">
        <v>60250504</v>
      </c>
      <c r="B148" s="48" t="s">
        <v>121</v>
      </c>
      <c r="D148" s="16"/>
      <c r="E148" s="16"/>
    </row>
    <row r="149" spans="1:5" x14ac:dyDescent="0.25">
      <c r="A149" s="47">
        <v>60251501</v>
      </c>
      <c r="B149" s="48" t="s">
        <v>122</v>
      </c>
      <c r="D149" s="16"/>
      <c r="E149" s="16"/>
    </row>
    <row r="150" spans="1:5" x14ac:dyDescent="0.25">
      <c r="A150" s="47">
        <v>60252001</v>
      </c>
      <c r="B150" s="48" t="s">
        <v>123</v>
      </c>
      <c r="D150" s="16"/>
      <c r="E150" s="16"/>
    </row>
    <row r="151" spans="1:5" x14ac:dyDescent="0.25">
      <c r="A151" s="47">
        <v>61010500</v>
      </c>
      <c r="B151" s="48" t="s">
        <v>124</v>
      </c>
      <c r="D151" s="16"/>
      <c r="E151" s="16"/>
    </row>
    <row r="152" spans="1:5" x14ac:dyDescent="0.25">
      <c r="A152" s="47">
        <v>61010501</v>
      </c>
      <c r="B152" s="48" t="s">
        <v>125</v>
      </c>
      <c r="D152" s="16"/>
      <c r="E152" s="16"/>
    </row>
    <row r="153" spans="1:5" x14ac:dyDescent="0.25">
      <c r="A153" s="47">
        <v>61010502</v>
      </c>
      <c r="B153" s="48" t="s">
        <v>126</v>
      </c>
      <c r="D153" s="16"/>
      <c r="E153" s="16"/>
    </row>
    <row r="154" spans="1:5" x14ac:dyDescent="0.25">
      <c r="A154" s="47">
        <v>61300501</v>
      </c>
      <c r="B154" s="48" t="s">
        <v>127</v>
      </c>
      <c r="D154" s="16"/>
      <c r="E154" s="16"/>
    </row>
    <row r="155" spans="1:5" x14ac:dyDescent="0.25">
      <c r="A155" s="47">
        <v>61450501</v>
      </c>
      <c r="B155" s="48" t="s">
        <v>128</v>
      </c>
      <c r="D155" s="16"/>
      <c r="E155" s="16"/>
    </row>
    <row r="156" spans="1:5" x14ac:dyDescent="0.25">
      <c r="A156" s="47">
        <v>61450502</v>
      </c>
      <c r="B156" s="48" t="s">
        <v>129</v>
      </c>
      <c r="D156" s="16"/>
      <c r="E156" s="16"/>
    </row>
    <row r="157" spans="1:5" x14ac:dyDescent="0.25">
      <c r="A157" s="47">
        <v>61500501</v>
      </c>
      <c r="B157" s="48" t="s">
        <v>130</v>
      </c>
      <c r="D157" s="16"/>
      <c r="E157" s="16"/>
    </row>
    <row r="158" spans="1:5" x14ac:dyDescent="0.25">
      <c r="A158" s="47">
        <v>61550501</v>
      </c>
      <c r="B158" s="48" t="s">
        <v>131</v>
      </c>
      <c r="D158" s="16"/>
      <c r="E158" s="16"/>
    </row>
    <row r="159" spans="1:5" x14ac:dyDescent="0.25">
      <c r="A159" s="47">
        <v>61551001</v>
      </c>
      <c r="B159" s="48" t="s">
        <v>132</v>
      </c>
      <c r="D159" s="16"/>
      <c r="E159" s="16"/>
    </row>
    <row r="160" spans="1:5" x14ac:dyDescent="0.25">
      <c r="A160" s="47">
        <v>62010501</v>
      </c>
      <c r="B160" s="48" t="s">
        <v>133</v>
      </c>
      <c r="D160" s="16"/>
      <c r="E160" s="16"/>
    </row>
    <row r="161" spans="1:5" x14ac:dyDescent="0.25">
      <c r="A161" s="47">
        <v>62010502</v>
      </c>
      <c r="B161" s="48" t="s">
        <v>134</v>
      </c>
      <c r="D161" s="16"/>
      <c r="E161" s="16"/>
    </row>
    <row r="162" spans="1:5" x14ac:dyDescent="0.25">
      <c r="A162" s="47">
        <v>62011001</v>
      </c>
      <c r="B162" s="48" t="s">
        <v>135</v>
      </c>
      <c r="D162" s="16"/>
      <c r="E162" s="16"/>
    </row>
    <row r="163" spans="1:5" x14ac:dyDescent="0.25">
      <c r="A163" s="47">
        <v>62350501</v>
      </c>
      <c r="B163" s="48" t="s">
        <v>136</v>
      </c>
      <c r="D163" s="16"/>
      <c r="E163" s="16"/>
    </row>
    <row r="164" spans="1:5" x14ac:dyDescent="0.25">
      <c r="A164" s="47">
        <v>62400501</v>
      </c>
      <c r="B164" s="48" t="s">
        <v>137</v>
      </c>
      <c r="D164" s="16"/>
      <c r="E164" s="16"/>
    </row>
    <row r="165" spans="1:5" x14ac:dyDescent="0.25">
      <c r="A165" s="47">
        <v>62450501</v>
      </c>
      <c r="B165" s="48" t="s">
        <v>138</v>
      </c>
      <c r="D165" s="16"/>
      <c r="E165" s="16"/>
    </row>
    <row r="166" spans="1:5" x14ac:dyDescent="0.25">
      <c r="A166" s="47">
        <v>62600501</v>
      </c>
      <c r="B166" s="48" t="s">
        <v>139</v>
      </c>
      <c r="D166" s="16"/>
      <c r="E166" s="16"/>
    </row>
    <row r="167" spans="1:5" x14ac:dyDescent="0.25">
      <c r="A167" s="47">
        <v>62601001</v>
      </c>
      <c r="B167" s="48" t="s">
        <v>140</v>
      </c>
      <c r="D167" s="16"/>
      <c r="E167" s="16"/>
    </row>
    <row r="168" spans="1:5" x14ac:dyDescent="0.25">
      <c r="A168" s="47">
        <v>62700501</v>
      </c>
      <c r="B168" s="48" t="s">
        <v>141</v>
      </c>
      <c r="D168" s="16"/>
      <c r="E168" s="16"/>
    </row>
    <row r="169" spans="1:5" x14ac:dyDescent="0.25">
      <c r="A169" s="47">
        <v>62750501</v>
      </c>
      <c r="B169" s="48" t="s">
        <v>142</v>
      </c>
      <c r="D169" s="16"/>
      <c r="E169" s="16"/>
    </row>
    <row r="170" spans="1:5" x14ac:dyDescent="0.25">
      <c r="A170" s="47">
        <v>62800501</v>
      </c>
      <c r="B170" s="48" t="s">
        <v>143</v>
      </c>
      <c r="D170" s="16"/>
      <c r="E170" s="16"/>
    </row>
    <row r="171" spans="1:5" x14ac:dyDescent="0.25">
      <c r="A171" s="47">
        <v>63010501</v>
      </c>
      <c r="B171" s="48" t="s">
        <v>144</v>
      </c>
      <c r="D171" s="16"/>
      <c r="E171" s="16"/>
    </row>
    <row r="172" spans="1:5" x14ac:dyDescent="0.25">
      <c r="A172" s="47">
        <v>63010502</v>
      </c>
      <c r="B172" s="48" t="s">
        <v>145</v>
      </c>
      <c r="D172" s="16"/>
      <c r="E172" s="16"/>
    </row>
    <row r="173" spans="1:5" x14ac:dyDescent="0.25">
      <c r="A173" s="47">
        <v>63010503</v>
      </c>
      <c r="B173" s="48" t="s">
        <v>146</v>
      </c>
      <c r="D173" s="16"/>
      <c r="E173" s="16"/>
    </row>
    <row r="174" spans="1:5" x14ac:dyDescent="0.25">
      <c r="A174" s="47">
        <v>63010504</v>
      </c>
      <c r="B174" s="48" t="s">
        <v>533</v>
      </c>
      <c r="D174" s="16"/>
      <c r="E174" s="16"/>
    </row>
    <row r="175" spans="1:5" x14ac:dyDescent="0.25">
      <c r="A175" s="47">
        <v>63100501</v>
      </c>
      <c r="B175" s="48" t="s">
        <v>147</v>
      </c>
      <c r="D175" s="16"/>
      <c r="E175" s="16"/>
    </row>
    <row r="176" spans="1:5" x14ac:dyDescent="0.25">
      <c r="A176" s="47">
        <v>63100502</v>
      </c>
      <c r="B176" s="48" t="s">
        <v>534</v>
      </c>
      <c r="D176" s="16"/>
      <c r="E176" s="16"/>
    </row>
    <row r="177" spans="1:5" x14ac:dyDescent="0.25">
      <c r="A177" s="47">
        <v>63100503</v>
      </c>
      <c r="B177" s="48" t="s">
        <v>149</v>
      </c>
      <c r="D177" s="16"/>
      <c r="E177" s="16"/>
    </row>
    <row r="178" spans="1:5" x14ac:dyDescent="0.25">
      <c r="A178" s="47">
        <v>63100504</v>
      </c>
      <c r="B178" s="48" t="s">
        <v>535</v>
      </c>
      <c r="D178" s="16"/>
      <c r="E178" s="16"/>
    </row>
    <row r="179" spans="1:5" x14ac:dyDescent="0.25">
      <c r="A179" s="47">
        <v>63100505</v>
      </c>
      <c r="B179" s="48" t="s">
        <v>536</v>
      </c>
      <c r="D179" s="16"/>
      <c r="E179" s="16"/>
    </row>
    <row r="180" spans="1:5" x14ac:dyDescent="0.25">
      <c r="A180" s="47">
        <v>63100506</v>
      </c>
      <c r="B180" s="48" t="s">
        <v>537</v>
      </c>
      <c r="D180" s="16"/>
      <c r="E180" s="16"/>
    </row>
    <row r="181" spans="1:5" x14ac:dyDescent="0.25">
      <c r="A181" s="47">
        <v>63100507</v>
      </c>
      <c r="B181" s="48" t="s">
        <v>538</v>
      </c>
      <c r="D181" s="16"/>
      <c r="E181" s="16"/>
    </row>
    <row r="182" spans="1:5" x14ac:dyDescent="0.25">
      <c r="A182" s="47">
        <v>63100510</v>
      </c>
      <c r="B182" s="48" t="s">
        <v>539</v>
      </c>
      <c r="D182" s="16"/>
      <c r="E182" s="16"/>
    </row>
    <row r="183" spans="1:5" x14ac:dyDescent="0.25">
      <c r="A183" s="47">
        <v>63100511</v>
      </c>
      <c r="B183" s="48" t="s">
        <v>540</v>
      </c>
      <c r="D183" s="16"/>
      <c r="E183" s="16"/>
    </row>
    <row r="184" spans="1:5" x14ac:dyDescent="0.25">
      <c r="A184" s="47">
        <v>63100512</v>
      </c>
      <c r="B184" s="48" t="s">
        <v>148</v>
      </c>
      <c r="D184" s="16"/>
      <c r="E184" s="16"/>
    </row>
    <row r="185" spans="1:5" x14ac:dyDescent="0.25">
      <c r="A185" s="47">
        <v>63101001</v>
      </c>
      <c r="B185" s="48" t="s">
        <v>541</v>
      </c>
      <c r="D185" s="16"/>
      <c r="E185" s="16"/>
    </row>
    <row r="186" spans="1:5" x14ac:dyDescent="0.25">
      <c r="A186" s="47">
        <v>63101002</v>
      </c>
      <c r="B186" s="48" t="s">
        <v>150</v>
      </c>
      <c r="D186" s="16"/>
      <c r="E186" s="16"/>
    </row>
    <row r="187" spans="1:5" x14ac:dyDescent="0.25">
      <c r="A187" s="47">
        <v>63101003</v>
      </c>
      <c r="B187" s="48" t="s">
        <v>151</v>
      </c>
      <c r="D187" s="16"/>
      <c r="E187" s="16"/>
    </row>
    <row r="188" spans="1:5" x14ac:dyDescent="0.25">
      <c r="A188" s="47">
        <v>63101004</v>
      </c>
      <c r="B188" s="48" t="s">
        <v>152</v>
      </c>
      <c r="D188" s="16"/>
      <c r="E188" s="16"/>
    </row>
    <row r="189" spans="1:5" x14ac:dyDescent="0.25">
      <c r="A189" s="47">
        <v>63101501</v>
      </c>
      <c r="B189" s="48" t="s">
        <v>153</v>
      </c>
      <c r="D189" s="16"/>
      <c r="E189" s="16"/>
    </row>
    <row r="190" spans="1:5" x14ac:dyDescent="0.25">
      <c r="A190" s="47">
        <v>63101502</v>
      </c>
      <c r="B190" s="48" t="s">
        <v>154</v>
      </c>
      <c r="D190" s="16"/>
      <c r="E190" s="16"/>
    </row>
    <row r="191" spans="1:5" x14ac:dyDescent="0.25">
      <c r="A191" s="47">
        <v>63101503</v>
      </c>
      <c r="B191" s="48" t="s">
        <v>155</v>
      </c>
      <c r="D191" s="16"/>
      <c r="E191" s="16"/>
    </row>
    <row r="192" spans="1:5" x14ac:dyDescent="0.25">
      <c r="A192" s="47">
        <v>63150501</v>
      </c>
      <c r="B192" s="48" t="s">
        <v>156</v>
      </c>
      <c r="D192" s="16"/>
      <c r="E192" s="16"/>
    </row>
    <row r="193" spans="1:5" x14ac:dyDescent="0.25">
      <c r="A193" s="47">
        <v>63150502</v>
      </c>
      <c r="B193" s="48" t="s">
        <v>157</v>
      </c>
      <c r="D193" s="16"/>
      <c r="E193" s="16"/>
    </row>
    <row r="194" spans="1:5" x14ac:dyDescent="0.25">
      <c r="A194" s="47">
        <v>63150503</v>
      </c>
      <c r="B194" s="48" t="s">
        <v>158</v>
      </c>
      <c r="D194" s="16"/>
      <c r="E194" s="16"/>
    </row>
    <row r="195" spans="1:5" x14ac:dyDescent="0.25">
      <c r="A195" s="47">
        <v>63200501</v>
      </c>
      <c r="B195" s="48" t="s">
        <v>159</v>
      </c>
      <c r="D195" s="16"/>
      <c r="E195" s="16"/>
    </row>
    <row r="196" spans="1:5" x14ac:dyDescent="0.25">
      <c r="A196" s="47">
        <v>63200502</v>
      </c>
      <c r="B196" s="48" t="s">
        <v>160</v>
      </c>
      <c r="D196" s="16"/>
      <c r="E196" s="16"/>
    </row>
    <row r="197" spans="1:5" x14ac:dyDescent="0.25">
      <c r="A197" s="47">
        <v>63201001</v>
      </c>
      <c r="B197" s="48" t="s">
        <v>161</v>
      </c>
      <c r="D197" s="16"/>
      <c r="E197" s="16"/>
    </row>
    <row r="198" spans="1:5" x14ac:dyDescent="0.25">
      <c r="A198" s="47">
        <v>63201002</v>
      </c>
      <c r="B198" s="48" t="s">
        <v>162</v>
      </c>
      <c r="D198" s="16"/>
      <c r="E198" s="16"/>
    </row>
    <row r="199" spans="1:5" x14ac:dyDescent="0.25">
      <c r="A199" s="47">
        <v>63201003</v>
      </c>
      <c r="B199" s="48" t="s">
        <v>163</v>
      </c>
      <c r="D199" s="16"/>
      <c r="E199" s="16"/>
    </row>
    <row r="200" spans="1:5" x14ac:dyDescent="0.25">
      <c r="A200" s="47">
        <v>63201004</v>
      </c>
      <c r="B200" s="48" t="s">
        <v>164</v>
      </c>
      <c r="D200" s="16"/>
      <c r="E200" s="16"/>
    </row>
    <row r="201" spans="1:5" x14ac:dyDescent="0.25">
      <c r="A201" s="47">
        <v>63201005</v>
      </c>
      <c r="B201" s="48" t="s">
        <v>165</v>
      </c>
      <c r="D201" s="16"/>
      <c r="E201" s="16"/>
    </row>
    <row r="202" spans="1:5" x14ac:dyDescent="0.25">
      <c r="A202" s="47">
        <v>63250501</v>
      </c>
      <c r="B202" s="48" t="s">
        <v>166</v>
      </c>
      <c r="D202" s="16"/>
      <c r="E202" s="16"/>
    </row>
    <row r="203" spans="1:5" x14ac:dyDescent="0.25">
      <c r="A203" s="47">
        <v>63250502</v>
      </c>
      <c r="B203" s="48" t="s">
        <v>167</v>
      </c>
      <c r="D203" s="16"/>
      <c r="E203" s="16"/>
    </row>
    <row r="204" spans="1:5" x14ac:dyDescent="0.25">
      <c r="A204" s="47">
        <v>63250503</v>
      </c>
      <c r="B204" s="48" t="s">
        <v>168</v>
      </c>
      <c r="D204" s="16"/>
      <c r="E204" s="16"/>
    </row>
    <row r="205" spans="1:5" x14ac:dyDescent="0.25">
      <c r="A205" s="47">
        <v>63251001</v>
      </c>
      <c r="B205" s="48" t="s">
        <v>169</v>
      </c>
      <c r="D205" s="16"/>
      <c r="E205" s="16"/>
    </row>
    <row r="206" spans="1:5" x14ac:dyDescent="0.25">
      <c r="A206" s="47">
        <v>63251002</v>
      </c>
      <c r="B206" s="48" t="s">
        <v>170</v>
      </c>
      <c r="D206" s="16"/>
      <c r="E206" s="16"/>
    </row>
    <row r="207" spans="1:5" x14ac:dyDescent="0.25">
      <c r="A207" s="47">
        <v>63251003</v>
      </c>
      <c r="B207" s="48" t="s">
        <v>171</v>
      </c>
      <c r="D207" s="16"/>
      <c r="E207" s="16"/>
    </row>
    <row r="208" spans="1:5" x14ac:dyDescent="0.25">
      <c r="A208" s="47">
        <v>63251501</v>
      </c>
      <c r="B208" s="48" t="s">
        <v>172</v>
      </c>
      <c r="D208" s="16"/>
      <c r="E208" s="16"/>
    </row>
    <row r="209" spans="1:5" x14ac:dyDescent="0.25">
      <c r="A209" s="47">
        <v>63300501</v>
      </c>
      <c r="B209" s="48" t="s">
        <v>173</v>
      </c>
      <c r="D209" s="16"/>
      <c r="E209" s="16"/>
    </row>
    <row r="210" spans="1:5" x14ac:dyDescent="0.25">
      <c r="A210" s="47">
        <v>63300502</v>
      </c>
      <c r="B210" s="48" t="s">
        <v>174</v>
      </c>
      <c r="D210" s="16"/>
      <c r="E210" s="16"/>
    </row>
    <row r="211" spans="1:5" x14ac:dyDescent="0.25">
      <c r="A211" s="47">
        <v>63301001</v>
      </c>
      <c r="B211" s="48" t="s">
        <v>175</v>
      </c>
      <c r="D211" s="16"/>
      <c r="E211" s="16"/>
    </row>
    <row r="212" spans="1:5" x14ac:dyDescent="0.25">
      <c r="A212" s="47">
        <v>63301002</v>
      </c>
      <c r="B212" s="48" t="s">
        <v>176</v>
      </c>
      <c r="D212" s="16"/>
      <c r="E212" s="16"/>
    </row>
    <row r="213" spans="1:5" x14ac:dyDescent="0.25">
      <c r="A213" s="47">
        <v>63301003</v>
      </c>
      <c r="B213" s="48" t="s">
        <v>177</v>
      </c>
      <c r="D213" s="16"/>
      <c r="E213" s="16"/>
    </row>
    <row r="214" spans="1:5" x14ac:dyDescent="0.25">
      <c r="A214" s="47">
        <v>63301004</v>
      </c>
      <c r="B214" s="48" t="s">
        <v>178</v>
      </c>
      <c r="D214" s="16"/>
      <c r="E214" s="16"/>
    </row>
    <row r="215" spans="1:5" x14ac:dyDescent="0.25">
      <c r="A215" s="47">
        <v>63301005</v>
      </c>
      <c r="B215" s="48" t="s">
        <v>179</v>
      </c>
      <c r="D215" s="16"/>
      <c r="E215" s="16"/>
    </row>
    <row r="216" spans="1:5" x14ac:dyDescent="0.25">
      <c r="A216" s="47">
        <v>63301006</v>
      </c>
      <c r="B216" s="48" t="s">
        <v>180</v>
      </c>
      <c r="D216" s="16"/>
      <c r="E216" s="16"/>
    </row>
    <row r="217" spans="1:5" x14ac:dyDescent="0.25">
      <c r="A217" s="47">
        <v>63301501</v>
      </c>
      <c r="B217" s="48" t="s">
        <v>181</v>
      </c>
      <c r="D217" s="16"/>
      <c r="E217" s="16"/>
    </row>
    <row r="218" spans="1:5" x14ac:dyDescent="0.25">
      <c r="A218" s="47">
        <v>63350501</v>
      </c>
      <c r="B218" s="48" t="s">
        <v>182</v>
      </c>
      <c r="D218" s="16"/>
      <c r="E218" s="16"/>
    </row>
    <row r="219" spans="1:5" x14ac:dyDescent="0.25">
      <c r="A219" s="47">
        <v>63350502</v>
      </c>
      <c r="B219" s="48" t="s">
        <v>183</v>
      </c>
      <c r="D219" s="16"/>
      <c r="E219" s="16"/>
    </row>
    <row r="220" spans="1:5" x14ac:dyDescent="0.25">
      <c r="A220" s="47">
        <v>63350503</v>
      </c>
      <c r="B220" s="48" t="s">
        <v>184</v>
      </c>
      <c r="D220" s="16"/>
      <c r="E220" s="16"/>
    </row>
    <row r="221" spans="1:5" x14ac:dyDescent="0.25">
      <c r="A221" s="47">
        <v>63350504</v>
      </c>
      <c r="B221" s="48" t="s">
        <v>185</v>
      </c>
      <c r="D221" s="16"/>
      <c r="E221" s="16"/>
    </row>
    <row r="222" spans="1:5" x14ac:dyDescent="0.25">
      <c r="A222" s="47">
        <v>63350505</v>
      </c>
      <c r="B222" s="48" t="s">
        <v>186</v>
      </c>
      <c r="D222" s="16"/>
      <c r="E222" s="16"/>
    </row>
    <row r="223" spans="1:5" x14ac:dyDescent="0.25">
      <c r="A223" s="47">
        <v>63350506</v>
      </c>
      <c r="B223" s="48" t="s">
        <v>187</v>
      </c>
      <c r="D223" s="16"/>
      <c r="E223" s="16"/>
    </row>
    <row r="224" spans="1:5" x14ac:dyDescent="0.25">
      <c r="A224" s="47">
        <v>63350507</v>
      </c>
      <c r="B224" s="48" t="s">
        <v>188</v>
      </c>
      <c r="D224" s="16"/>
      <c r="E224" s="16"/>
    </row>
    <row r="225" spans="1:5" x14ac:dyDescent="0.25">
      <c r="A225" s="47">
        <v>63350508</v>
      </c>
      <c r="B225" s="48" t="s">
        <v>189</v>
      </c>
      <c r="D225" s="16"/>
      <c r="E225" s="16"/>
    </row>
    <row r="226" spans="1:5" x14ac:dyDescent="0.25">
      <c r="A226" s="47">
        <v>63351001</v>
      </c>
      <c r="B226" s="48" t="s">
        <v>190</v>
      </c>
      <c r="D226" s="16"/>
      <c r="E226" s="16"/>
    </row>
    <row r="227" spans="1:5" x14ac:dyDescent="0.25">
      <c r="A227" s="47">
        <v>63351002</v>
      </c>
      <c r="B227" s="48" t="s">
        <v>191</v>
      </c>
      <c r="D227" s="16"/>
      <c r="E227" s="16"/>
    </row>
    <row r="228" spans="1:5" x14ac:dyDescent="0.25">
      <c r="A228" s="47">
        <v>63351003</v>
      </c>
      <c r="B228" s="48" t="s">
        <v>192</v>
      </c>
      <c r="D228" s="16"/>
      <c r="E228" s="16"/>
    </row>
    <row r="229" spans="1:5" x14ac:dyDescent="0.25">
      <c r="A229" s="47">
        <v>63351004</v>
      </c>
      <c r="B229" s="48" t="s">
        <v>193</v>
      </c>
      <c r="D229" s="16"/>
      <c r="E229" s="16"/>
    </row>
    <row r="230" spans="1:5" x14ac:dyDescent="0.25">
      <c r="A230" s="47">
        <v>63351501</v>
      </c>
      <c r="B230" s="48" t="s">
        <v>194</v>
      </c>
      <c r="D230" s="16"/>
      <c r="E230" s="16"/>
    </row>
    <row r="231" spans="1:5" x14ac:dyDescent="0.25">
      <c r="A231" s="47">
        <v>63550501</v>
      </c>
      <c r="B231" s="48" t="s">
        <v>195</v>
      </c>
      <c r="D231" s="16"/>
      <c r="E231" s="16"/>
    </row>
    <row r="232" spans="1:5" x14ac:dyDescent="0.25">
      <c r="A232" s="47">
        <v>63550502</v>
      </c>
      <c r="B232" s="48" t="s">
        <v>196</v>
      </c>
      <c r="D232" s="16"/>
      <c r="E232" s="16"/>
    </row>
    <row r="233" spans="1:5" x14ac:dyDescent="0.25">
      <c r="A233" s="47">
        <v>63550503</v>
      </c>
      <c r="B233" s="48" t="s">
        <v>197</v>
      </c>
      <c r="D233" s="16"/>
      <c r="E233" s="16"/>
    </row>
    <row r="234" spans="1:5" x14ac:dyDescent="0.25">
      <c r="A234" s="47">
        <v>63550504</v>
      </c>
      <c r="B234" s="48" t="s">
        <v>198</v>
      </c>
      <c r="D234" s="16"/>
      <c r="E234" s="16"/>
    </row>
    <row r="235" spans="1:5" x14ac:dyDescent="0.25">
      <c r="A235" s="47">
        <v>63551001</v>
      </c>
      <c r="B235" s="48" t="s">
        <v>199</v>
      </c>
      <c r="D235" s="16"/>
      <c r="E235" s="16"/>
    </row>
    <row r="236" spans="1:5" x14ac:dyDescent="0.25">
      <c r="A236" s="47">
        <v>63551002</v>
      </c>
      <c r="B236" s="48" t="s">
        <v>200</v>
      </c>
      <c r="D236" s="16"/>
      <c r="E236" s="16"/>
    </row>
    <row r="237" spans="1:5" x14ac:dyDescent="0.25">
      <c r="A237" s="47">
        <v>63551003</v>
      </c>
      <c r="B237" s="48" t="s">
        <v>201</v>
      </c>
      <c r="D237" s="16"/>
      <c r="E237" s="16"/>
    </row>
    <row r="238" spans="1:5" x14ac:dyDescent="0.25">
      <c r="A238" s="47">
        <v>64010500</v>
      </c>
      <c r="B238" s="48" t="s">
        <v>202</v>
      </c>
      <c r="D238" s="16"/>
      <c r="E238" s="16"/>
    </row>
    <row r="239" spans="1:5" x14ac:dyDescent="0.25">
      <c r="A239" s="47">
        <v>64011000</v>
      </c>
      <c r="B239" s="48" t="s">
        <v>203</v>
      </c>
    </row>
    <row r="240" spans="1:5" x14ac:dyDescent="0.25">
      <c r="A240" s="47">
        <v>64011001</v>
      </c>
      <c r="B240" s="48" t="s">
        <v>204</v>
      </c>
    </row>
    <row r="241" spans="1:2" x14ac:dyDescent="0.25">
      <c r="A241" s="47">
        <v>64011002</v>
      </c>
      <c r="B241" s="48" t="s">
        <v>205</v>
      </c>
    </row>
    <row r="242" spans="1:2" x14ac:dyDescent="0.25">
      <c r="A242" s="47">
        <v>64200500</v>
      </c>
      <c r="B242" s="48" t="s">
        <v>206</v>
      </c>
    </row>
    <row r="243" spans="1:2" x14ac:dyDescent="0.25">
      <c r="A243" s="47">
        <v>64201001</v>
      </c>
      <c r="B243" s="48" t="s">
        <v>207</v>
      </c>
    </row>
    <row r="244" spans="1:2" x14ac:dyDescent="0.25">
      <c r="A244" s="47">
        <v>64201002</v>
      </c>
      <c r="B244" s="48" t="s">
        <v>208</v>
      </c>
    </row>
    <row r="245" spans="1:2" x14ac:dyDescent="0.25">
      <c r="A245" s="47">
        <v>64201003</v>
      </c>
      <c r="B245" s="48" t="s">
        <v>209</v>
      </c>
    </row>
    <row r="246" spans="1:2" x14ac:dyDescent="0.25">
      <c r="A246" s="47">
        <v>64201004</v>
      </c>
      <c r="B246" s="48" t="s">
        <v>210</v>
      </c>
    </row>
    <row r="247" spans="1:2" x14ac:dyDescent="0.25">
      <c r="A247" s="47">
        <v>64250500</v>
      </c>
      <c r="B247" s="48" t="s">
        <v>211</v>
      </c>
    </row>
    <row r="248" spans="1:2" x14ac:dyDescent="0.25">
      <c r="A248" s="47">
        <v>64251001</v>
      </c>
      <c r="B248" s="48" t="s">
        <v>212</v>
      </c>
    </row>
    <row r="249" spans="1:2" x14ac:dyDescent="0.25">
      <c r="A249" s="47">
        <v>64251002</v>
      </c>
      <c r="B249" s="48" t="s">
        <v>213</v>
      </c>
    </row>
    <row r="250" spans="1:2" x14ac:dyDescent="0.25">
      <c r="A250" s="47">
        <v>64251003</v>
      </c>
      <c r="B250" s="48" t="s">
        <v>214</v>
      </c>
    </row>
    <row r="251" spans="1:2" x14ac:dyDescent="0.25">
      <c r="A251" s="47">
        <v>64251004</v>
      </c>
      <c r="B251" s="48" t="s">
        <v>215</v>
      </c>
    </row>
    <row r="252" spans="1:2" x14ac:dyDescent="0.25">
      <c r="A252" s="47">
        <v>64251005</v>
      </c>
      <c r="B252" s="48" t="s">
        <v>216</v>
      </c>
    </row>
    <row r="253" spans="1:2" x14ac:dyDescent="0.25">
      <c r="A253" s="47">
        <v>64251500</v>
      </c>
      <c r="B253" s="48" t="s">
        <v>217</v>
      </c>
    </row>
    <row r="254" spans="1:2" x14ac:dyDescent="0.25">
      <c r="A254" s="47">
        <v>64450500</v>
      </c>
      <c r="B254" s="48" t="s">
        <v>218</v>
      </c>
    </row>
    <row r="255" spans="1:2" x14ac:dyDescent="0.25">
      <c r="A255" s="47">
        <v>64451001</v>
      </c>
      <c r="B255" s="48" t="s">
        <v>219</v>
      </c>
    </row>
    <row r="256" spans="1:2" x14ac:dyDescent="0.25">
      <c r="A256" s="47">
        <v>64451002</v>
      </c>
      <c r="B256" s="48" t="s">
        <v>220</v>
      </c>
    </row>
    <row r="257" spans="1:2" x14ac:dyDescent="0.25">
      <c r="A257" s="47">
        <v>64451003</v>
      </c>
      <c r="B257" s="48" t="s">
        <v>221</v>
      </c>
    </row>
    <row r="258" spans="1:2" x14ac:dyDescent="0.25">
      <c r="A258" s="47">
        <v>64451004</v>
      </c>
      <c r="B258" s="48" t="s">
        <v>222</v>
      </c>
    </row>
    <row r="259" spans="1:2" x14ac:dyDescent="0.25">
      <c r="A259" s="47">
        <v>64451005</v>
      </c>
      <c r="B259" s="48" t="s">
        <v>223</v>
      </c>
    </row>
    <row r="260" spans="1:2" x14ac:dyDescent="0.25">
      <c r="A260" s="47">
        <v>64458500</v>
      </c>
      <c r="B260" s="48" t="s">
        <v>224</v>
      </c>
    </row>
    <row r="261" spans="1:2" x14ac:dyDescent="0.25">
      <c r="A261" s="47">
        <v>64800500</v>
      </c>
      <c r="B261" s="48" t="s">
        <v>225</v>
      </c>
    </row>
    <row r="262" spans="1:2" x14ac:dyDescent="0.25">
      <c r="A262" s="47">
        <v>64900500</v>
      </c>
      <c r="B262" s="48" t="s">
        <v>226</v>
      </c>
    </row>
    <row r="263" spans="1:2" x14ac:dyDescent="0.25">
      <c r="A263" s="47">
        <v>64901001</v>
      </c>
      <c r="B263" s="48" t="s">
        <v>227</v>
      </c>
    </row>
    <row r="264" spans="1:2" x14ac:dyDescent="0.25">
      <c r="A264" s="47">
        <v>64901002</v>
      </c>
      <c r="B264" s="48" t="s">
        <v>228</v>
      </c>
    </row>
    <row r="265" spans="1:2" x14ac:dyDescent="0.25">
      <c r="A265" s="47">
        <v>64901003</v>
      </c>
      <c r="B265" s="48" t="s">
        <v>229</v>
      </c>
    </row>
    <row r="266" spans="1:2" x14ac:dyDescent="0.25">
      <c r="A266" s="47">
        <v>64901004</v>
      </c>
      <c r="B266" s="48" t="s">
        <v>230</v>
      </c>
    </row>
    <row r="267" spans="1:2" x14ac:dyDescent="0.25">
      <c r="A267" s="47">
        <v>64901005</v>
      </c>
      <c r="B267" s="48" t="s">
        <v>231</v>
      </c>
    </row>
    <row r="268" spans="1:2" x14ac:dyDescent="0.25">
      <c r="A268" s="47">
        <v>64901006</v>
      </c>
      <c r="B268" s="48" t="s">
        <v>232</v>
      </c>
    </row>
    <row r="269" spans="1:2" x14ac:dyDescent="0.25">
      <c r="A269" s="47">
        <v>64901007</v>
      </c>
      <c r="B269" s="48" t="s">
        <v>233</v>
      </c>
    </row>
    <row r="270" spans="1:2" x14ac:dyDescent="0.25">
      <c r="A270" s="47">
        <v>64901008</v>
      </c>
      <c r="B270" s="48" t="s">
        <v>234</v>
      </c>
    </row>
    <row r="271" spans="1:2" x14ac:dyDescent="0.25">
      <c r="A271" s="47">
        <v>64901009</v>
      </c>
      <c r="B271" s="48" t="s">
        <v>235</v>
      </c>
    </row>
    <row r="272" spans="1:2" x14ac:dyDescent="0.25">
      <c r="A272" s="47">
        <v>64910500</v>
      </c>
      <c r="B272" s="48" t="s">
        <v>236</v>
      </c>
    </row>
    <row r="273" spans="1:2" x14ac:dyDescent="0.25">
      <c r="A273" s="47">
        <v>64911001</v>
      </c>
      <c r="B273" s="48" t="s">
        <v>237</v>
      </c>
    </row>
    <row r="274" spans="1:2" x14ac:dyDescent="0.25">
      <c r="A274" s="47">
        <v>64911002</v>
      </c>
      <c r="B274" s="48" t="s">
        <v>238</v>
      </c>
    </row>
    <row r="275" spans="1:2" x14ac:dyDescent="0.25">
      <c r="A275" s="47">
        <v>64911003</v>
      </c>
      <c r="B275" s="48" t="s">
        <v>239</v>
      </c>
    </row>
    <row r="276" spans="1:2" x14ac:dyDescent="0.25">
      <c r="A276" s="47">
        <v>64911004</v>
      </c>
      <c r="B276" s="48" t="s">
        <v>240</v>
      </c>
    </row>
    <row r="277" spans="1:2" x14ac:dyDescent="0.25">
      <c r="A277" s="47">
        <v>64911005</v>
      </c>
      <c r="B277" s="48" t="s">
        <v>241</v>
      </c>
    </row>
    <row r="278" spans="1:2" x14ac:dyDescent="0.25">
      <c r="A278" s="47">
        <v>64911006</v>
      </c>
      <c r="B278" s="48" t="s">
        <v>242</v>
      </c>
    </row>
    <row r="279" spans="1:2" x14ac:dyDescent="0.25">
      <c r="A279" s="47">
        <v>64911007</v>
      </c>
      <c r="B279" s="48" t="s">
        <v>243</v>
      </c>
    </row>
    <row r="280" spans="1:2" x14ac:dyDescent="0.25">
      <c r="A280" s="47">
        <v>64911008</v>
      </c>
      <c r="B280" s="48" t="s">
        <v>244</v>
      </c>
    </row>
    <row r="281" spans="1:2" x14ac:dyDescent="0.25">
      <c r="A281" s="47">
        <v>64911009</v>
      </c>
      <c r="B281" s="48" t="s">
        <v>245</v>
      </c>
    </row>
    <row r="282" spans="1:2" x14ac:dyDescent="0.25">
      <c r="A282" s="47">
        <v>64912000</v>
      </c>
      <c r="B282" s="48" t="s">
        <v>246</v>
      </c>
    </row>
    <row r="283" spans="1:2" x14ac:dyDescent="0.25">
      <c r="A283" s="47">
        <v>64920500</v>
      </c>
      <c r="B283" s="48" t="s">
        <v>247</v>
      </c>
    </row>
    <row r="284" spans="1:2" x14ac:dyDescent="0.25">
      <c r="A284" s="47">
        <v>64921001</v>
      </c>
      <c r="B284" s="48" t="s">
        <v>248</v>
      </c>
    </row>
    <row r="285" spans="1:2" x14ac:dyDescent="0.25">
      <c r="A285" s="47">
        <v>64921002</v>
      </c>
      <c r="B285" s="48" t="s">
        <v>249</v>
      </c>
    </row>
    <row r="286" spans="1:2" x14ac:dyDescent="0.25">
      <c r="A286" s="47">
        <v>64921003</v>
      </c>
      <c r="B286" s="48" t="s">
        <v>250</v>
      </c>
    </row>
    <row r="287" spans="1:2" x14ac:dyDescent="0.25">
      <c r="A287" s="47">
        <v>64921004</v>
      </c>
      <c r="B287" s="48" t="s">
        <v>251</v>
      </c>
    </row>
    <row r="288" spans="1:2" x14ac:dyDescent="0.25">
      <c r="A288" s="47">
        <v>64921005</v>
      </c>
      <c r="B288" s="48" t="s">
        <v>252</v>
      </c>
    </row>
    <row r="289" spans="1:2" x14ac:dyDescent="0.25">
      <c r="A289" s="47">
        <v>64921006</v>
      </c>
      <c r="B289" s="48" t="s">
        <v>253</v>
      </c>
    </row>
    <row r="290" spans="1:2" x14ac:dyDescent="0.25">
      <c r="A290" s="47">
        <v>64921007</v>
      </c>
      <c r="B290" s="48" t="s">
        <v>254</v>
      </c>
    </row>
    <row r="291" spans="1:2" x14ac:dyDescent="0.25">
      <c r="A291" s="47">
        <v>64921008</v>
      </c>
      <c r="B291" s="48" t="s">
        <v>255</v>
      </c>
    </row>
    <row r="292" spans="1:2" x14ac:dyDescent="0.25">
      <c r="A292" s="47">
        <v>64921009</v>
      </c>
      <c r="B292" s="48" t="s">
        <v>256</v>
      </c>
    </row>
    <row r="293" spans="1:2" x14ac:dyDescent="0.25">
      <c r="A293" s="47">
        <v>64921010</v>
      </c>
      <c r="B293" s="48" t="s">
        <v>257</v>
      </c>
    </row>
    <row r="294" spans="1:2" x14ac:dyDescent="0.25">
      <c r="A294" s="47">
        <v>64921501</v>
      </c>
      <c r="B294" s="48" t="s">
        <v>258</v>
      </c>
    </row>
    <row r="295" spans="1:2" x14ac:dyDescent="0.25">
      <c r="A295" s="47">
        <v>64922001</v>
      </c>
      <c r="B295" s="48" t="s">
        <v>259</v>
      </c>
    </row>
    <row r="296" spans="1:2" x14ac:dyDescent="0.25">
      <c r="A296" s="47">
        <v>64930500</v>
      </c>
      <c r="B296" s="48" t="s">
        <v>260</v>
      </c>
    </row>
    <row r="297" spans="1:2" x14ac:dyDescent="0.25">
      <c r="A297" s="47">
        <v>64931000</v>
      </c>
      <c r="B297" s="48" t="s">
        <v>261</v>
      </c>
    </row>
    <row r="298" spans="1:2" x14ac:dyDescent="0.25">
      <c r="A298" s="47">
        <v>64931001</v>
      </c>
      <c r="B298" s="48" t="s">
        <v>262</v>
      </c>
    </row>
    <row r="299" spans="1:2" x14ac:dyDescent="0.25">
      <c r="A299" s="47">
        <v>64931002</v>
      </c>
      <c r="B299" s="48" t="s">
        <v>263</v>
      </c>
    </row>
    <row r="300" spans="1:2" x14ac:dyDescent="0.25">
      <c r="A300" s="47">
        <v>64931003</v>
      </c>
      <c r="B300" s="48" t="s">
        <v>264</v>
      </c>
    </row>
    <row r="301" spans="1:2" x14ac:dyDescent="0.25">
      <c r="A301" s="47">
        <v>64931004</v>
      </c>
      <c r="B301" s="48" t="s">
        <v>265</v>
      </c>
    </row>
    <row r="302" spans="1:2" x14ac:dyDescent="0.25">
      <c r="A302" s="47">
        <v>64931005</v>
      </c>
      <c r="B302" s="48" t="s">
        <v>266</v>
      </c>
    </row>
    <row r="303" spans="1:2" x14ac:dyDescent="0.25">
      <c r="A303" s="47">
        <v>64931006</v>
      </c>
      <c r="B303" s="48" t="s">
        <v>542</v>
      </c>
    </row>
    <row r="304" spans="1:2" x14ac:dyDescent="0.25">
      <c r="A304" s="47">
        <v>64931007</v>
      </c>
      <c r="B304" s="48" t="s">
        <v>267</v>
      </c>
    </row>
    <row r="305" spans="1:2" x14ac:dyDescent="0.25">
      <c r="A305" s="47">
        <v>64931500</v>
      </c>
      <c r="B305" s="48" t="s">
        <v>268</v>
      </c>
    </row>
    <row r="306" spans="1:2" x14ac:dyDescent="0.25">
      <c r="A306" s="47">
        <v>64932000</v>
      </c>
      <c r="B306" s="48" t="s">
        <v>269</v>
      </c>
    </row>
    <row r="307" spans="1:2" x14ac:dyDescent="0.25">
      <c r="A307" s="47">
        <v>64932001</v>
      </c>
      <c r="B307" s="48" t="s">
        <v>270</v>
      </c>
    </row>
    <row r="308" spans="1:2" x14ac:dyDescent="0.25">
      <c r="A308" s="47">
        <v>64932500</v>
      </c>
      <c r="B308" s="48" t="s">
        <v>271</v>
      </c>
    </row>
    <row r="309" spans="1:2" x14ac:dyDescent="0.25">
      <c r="A309" s="47">
        <v>64933000</v>
      </c>
      <c r="B309" s="48" t="s">
        <v>272</v>
      </c>
    </row>
    <row r="310" spans="1:2" x14ac:dyDescent="0.25">
      <c r="A310" s="47">
        <v>64933001</v>
      </c>
      <c r="B310" s="48" t="s">
        <v>273</v>
      </c>
    </row>
    <row r="311" spans="1:2" x14ac:dyDescent="0.25">
      <c r="A311" s="47">
        <v>64933002</v>
      </c>
      <c r="B311" s="48" t="s">
        <v>274</v>
      </c>
    </row>
    <row r="312" spans="1:2" x14ac:dyDescent="0.25">
      <c r="A312" s="47">
        <v>64933003</v>
      </c>
      <c r="B312" s="48" t="s">
        <v>275</v>
      </c>
    </row>
    <row r="313" spans="1:2" x14ac:dyDescent="0.25">
      <c r="A313" s="47">
        <v>64940500</v>
      </c>
      <c r="B313" s="48" t="s">
        <v>276</v>
      </c>
    </row>
    <row r="314" spans="1:2" x14ac:dyDescent="0.25">
      <c r="A314" s="47">
        <v>64941001</v>
      </c>
      <c r="B314" s="48" t="s">
        <v>277</v>
      </c>
    </row>
    <row r="315" spans="1:2" x14ac:dyDescent="0.25">
      <c r="A315" s="47">
        <v>64941002</v>
      </c>
      <c r="B315" s="48" t="s">
        <v>278</v>
      </c>
    </row>
    <row r="316" spans="1:2" x14ac:dyDescent="0.25">
      <c r="A316" s="47">
        <v>65100005</v>
      </c>
      <c r="B316" s="48" t="s">
        <v>279</v>
      </c>
    </row>
    <row r="317" spans="1:2" x14ac:dyDescent="0.25">
      <c r="A317" s="47">
        <v>65100006</v>
      </c>
      <c r="B317" s="48" t="s">
        <v>280</v>
      </c>
    </row>
    <row r="318" spans="1:2" x14ac:dyDescent="0.25">
      <c r="A318" s="47">
        <v>65100007</v>
      </c>
      <c r="B318" s="48" t="s">
        <v>281</v>
      </c>
    </row>
    <row r="319" spans="1:2" x14ac:dyDescent="0.25">
      <c r="A319" s="47">
        <v>65100008</v>
      </c>
      <c r="B319" s="48" t="s">
        <v>282</v>
      </c>
    </row>
    <row r="320" spans="1:2" x14ac:dyDescent="0.25">
      <c r="A320" s="47">
        <v>65100010</v>
      </c>
      <c r="B320" s="48" t="s">
        <v>283</v>
      </c>
    </row>
    <row r="321" spans="1:2" x14ac:dyDescent="0.25">
      <c r="A321" s="47">
        <v>65100011</v>
      </c>
      <c r="B321" s="48" t="s">
        <v>284</v>
      </c>
    </row>
    <row r="322" spans="1:2" x14ac:dyDescent="0.25">
      <c r="A322" s="47">
        <v>65100012</v>
      </c>
      <c r="B322" s="48" t="s">
        <v>285</v>
      </c>
    </row>
    <row r="323" spans="1:2" x14ac:dyDescent="0.25">
      <c r="A323" s="47">
        <v>65101001</v>
      </c>
      <c r="B323" s="48" t="s">
        <v>286</v>
      </c>
    </row>
    <row r="324" spans="1:2" x14ac:dyDescent="0.25">
      <c r="A324" s="47">
        <v>65101002</v>
      </c>
      <c r="B324" s="48" t="s">
        <v>287</v>
      </c>
    </row>
    <row r="325" spans="1:2" x14ac:dyDescent="0.25">
      <c r="A325" s="47">
        <v>65151000</v>
      </c>
      <c r="B325" s="48" t="s">
        <v>288</v>
      </c>
    </row>
    <row r="326" spans="1:2" x14ac:dyDescent="0.25">
      <c r="A326" s="47">
        <v>65152000</v>
      </c>
      <c r="B326" s="48" t="s">
        <v>289</v>
      </c>
    </row>
    <row r="327" spans="1:2" x14ac:dyDescent="0.25">
      <c r="A327" s="47">
        <v>65153000</v>
      </c>
      <c r="B327" s="48" t="s">
        <v>290</v>
      </c>
    </row>
    <row r="328" spans="1:2" x14ac:dyDescent="0.25">
      <c r="A328" s="47">
        <v>65154000</v>
      </c>
      <c r="B328" s="48" t="s">
        <v>291</v>
      </c>
    </row>
    <row r="329" spans="1:2" x14ac:dyDescent="0.25">
      <c r="A329" s="47">
        <v>65155000</v>
      </c>
      <c r="B329" s="48" t="s">
        <v>292</v>
      </c>
    </row>
    <row r="330" spans="1:2" x14ac:dyDescent="0.25">
      <c r="A330" s="47">
        <v>65156000</v>
      </c>
      <c r="B330" s="48" t="s">
        <v>293</v>
      </c>
    </row>
    <row r="331" spans="1:2" x14ac:dyDescent="0.25">
      <c r="A331" s="47">
        <v>65157000</v>
      </c>
      <c r="B331" s="48" t="s">
        <v>294</v>
      </c>
    </row>
    <row r="332" spans="1:2" x14ac:dyDescent="0.25">
      <c r="A332" s="47">
        <v>65157010</v>
      </c>
      <c r="B332" s="48" t="s">
        <v>295</v>
      </c>
    </row>
    <row r="333" spans="1:2" x14ac:dyDescent="0.25">
      <c r="A333" s="47">
        <v>65157020</v>
      </c>
      <c r="B333" s="48" t="s">
        <v>296</v>
      </c>
    </row>
    <row r="334" spans="1:2" x14ac:dyDescent="0.25">
      <c r="A334" s="47">
        <v>65157030</v>
      </c>
      <c r="B334" s="48" t="s">
        <v>297</v>
      </c>
    </row>
    <row r="335" spans="1:2" x14ac:dyDescent="0.25">
      <c r="A335" s="47">
        <v>65201000</v>
      </c>
      <c r="B335" s="48" t="s">
        <v>298</v>
      </c>
    </row>
    <row r="336" spans="1:2" x14ac:dyDescent="0.25">
      <c r="A336" s="47">
        <v>65202000</v>
      </c>
      <c r="B336" s="48" t="s">
        <v>543</v>
      </c>
    </row>
    <row r="337" spans="1:2" x14ac:dyDescent="0.25">
      <c r="A337" s="47">
        <v>65202001</v>
      </c>
      <c r="B337" s="48" t="s">
        <v>544</v>
      </c>
    </row>
    <row r="338" spans="1:2" x14ac:dyDescent="0.25">
      <c r="A338" s="47">
        <v>65202002</v>
      </c>
      <c r="B338" s="48" t="s">
        <v>545</v>
      </c>
    </row>
    <row r="339" spans="1:2" x14ac:dyDescent="0.25">
      <c r="A339" s="47">
        <v>65202003</v>
      </c>
      <c r="B339" s="48" t="s">
        <v>546</v>
      </c>
    </row>
    <row r="340" spans="1:2" x14ac:dyDescent="0.25">
      <c r="A340" s="47">
        <v>65202004</v>
      </c>
      <c r="B340" s="48" t="s">
        <v>547</v>
      </c>
    </row>
    <row r="341" spans="1:2" x14ac:dyDescent="0.25">
      <c r="A341" s="47">
        <v>65251000</v>
      </c>
      <c r="B341" s="48" t="s">
        <v>299</v>
      </c>
    </row>
    <row r="342" spans="1:2" x14ac:dyDescent="0.25">
      <c r="A342" s="47">
        <v>65252000</v>
      </c>
      <c r="B342" s="48" t="s">
        <v>300</v>
      </c>
    </row>
    <row r="343" spans="1:2" x14ac:dyDescent="0.25">
      <c r="A343" s="47">
        <v>65252500</v>
      </c>
      <c r="B343" s="48" t="s">
        <v>301</v>
      </c>
    </row>
    <row r="344" spans="1:2" x14ac:dyDescent="0.25">
      <c r="A344" s="47">
        <v>65253001</v>
      </c>
      <c r="B344" s="48" t="s">
        <v>302</v>
      </c>
    </row>
    <row r="345" spans="1:2" x14ac:dyDescent="0.25">
      <c r="A345" s="47">
        <v>65253002</v>
      </c>
      <c r="B345" s="48" t="s">
        <v>303</v>
      </c>
    </row>
    <row r="346" spans="1:2" x14ac:dyDescent="0.25">
      <c r="A346" s="47">
        <v>65253003</v>
      </c>
      <c r="B346" s="48" t="s">
        <v>304</v>
      </c>
    </row>
    <row r="347" spans="1:2" x14ac:dyDescent="0.25">
      <c r="A347" s="47">
        <v>65301000</v>
      </c>
      <c r="B347" s="48" t="s">
        <v>305</v>
      </c>
    </row>
    <row r="348" spans="1:2" x14ac:dyDescent="0.25">
      <c r="A348" s="47">
        <v>65301001</v>
      </c>
      <c r="B348" s="48" t="s">
        <v>548</v>
      </c>
    </row>
    <row r="349" spans="1:2" x14ac:dyDescent="0.25">
      <c r="A349" s="47">
        <v>65301002</v>
      </c>
      <c r="B349" s="48" t="s">
        <v>549</v>
      </c>
    </row>
    <row r="350" spans="1:2" x14ac:dyDescent="0.25">
      <c r="A350" s="47">
        <v>65302001</v>
      </c>
      <c r="B350" s="48" t="s">
        <v>306</v>
      </c>
    </row>
    <row r="351" spans="1:2" x14ac:dyDescent="0.25">
      <c r="A351" s="47">
        <v>65302002</v>
      </c>
      <c r="B351" s="48" t="s">
        <v>307</v>
      </c>
    </row>
    <row r="352" spans="1:2" x14ac:dyDescent="0.25">
      <c r="A352" s="47">
        <v>65302003</v>
      </c>
      <c r="B352" s="48" t="s">
        <v>308</v>
      </c>
    </row>
    <row r="353" spans="1:2" x14ac:dyDescent="0.25">
      <c r="A353" s="47">
        <v>65303000</v>
      </c>
      <c r="B353" s="48" t="s">
        <v>309</v>
      </c>
    </row>
    <row r="354" spans="1:2" x14ac:dyDescent="0.25">
      <c r="A354" s="47">
        <v>65304000</v>
      </c>
      <c r="B354" s="48" t="s">
        <v>310</v>
      </c>
    </row>
    <row r="355" spans="1:2" x14ac:dyDescent="0.25">
      <c r="A355" s="47">
        <v>65305000</v>
      </c>
      <c r="B355" s="48" t="s">
        <v>311</v>
      </c>
    </row>
    <row r="356" spans="1:2" x14ac:dyDescent="0.25">
      <c r="A356" s="47">
        <v>65351000</v>
      </c>
      <c r="B356" s="48" t="s">
        <v>312</v>
      </c>
    </row>
    <row r="357" spans="1:2" x14ac:dyDescent="0.25">
      <c r="A357" s="47">
        <v>65352000</v>
      </c>
      <c r="B357" s="48" t="s">
        <v>313</v>
      </c>
    </row>
    <row r="358" spans="1:2" x14ac:dyDescent="0.25">
      <c r="A358" s="47">
        <v>65353000</v>
      </c>
      <c r="B358" s="48" t="s">
        <v>314</v>
      </c>
    </row>
    <row r="359" spans="1:2" x14ac:dyDescent="0.25">
      <c r="A359" s="47">
        <v>65601000</v>
      </c>
      <c r="B359" s="48" t="s">
        <v>315</v>
      </c>
    </row>
    <row r="360" spans="1:2" x14ac:dyDescent="0.25">
      <c r="A360" s="47">
        <v>65601001</v>
      </c>
      <c r="B360" s="48" t="s">
        <v>316</v>
      </c>
    </row>
    <row r="361" spans="1:2" x14ac:dyDescent="0.25">
      <c r="A361" s="47">
        <v>65602001</v>
      </c>
      <c r="B361" s="48" t="s">
        <v>317</v>
      </c>
    </row>
    <row r="362" spans="1:2" x14ac:dyDescent="0.25">
      <c r="A362" s="47">
        <v>65602002</v>
      </c>
      <c r="B362" s="48" t="s">
        <v>318</v>
      </c>
    </row>
    <row r="363" spans="1:2" x14ac:dyDescent="0.25">
      <c r="A363" s="47">
        <v>65602003</v>
      </c>
      <c r="B363" s="48" t="s">
        <v>319</v>
      </c>
    </row>
    <row r="364" spans="1:2" x14ac:dyDescent="0.25">
      <c r="A364" s="47">
        <v>65602004</v>
      </c>
      <c r="B364" s="48" t="s">
        <v>320</v>
      </c>
    </row>
    <row r="365" spans="1:2" x14ac:dyDescent="0.25">
      <c r="A365" s="47">
        <v>65602005</v>
      </c>
      <c r="B365" s="48" t="s">
        <v>321</v>
      </c>
    </row>
    <row r="366" spans="1:2" x14ac:dyDescent="0.25">
      <c r="A366" s="47">
        <v>65602006</v>
      </c>
      <c r="B366" s="48" t="s">
        <v>322</v>
      </c>
    </row>
    <row r="367" spans="1:2" x14ac:dyDescent="0.25">
      <c r="A367" s="47">
        <v>65602007</v>
      </c>
      <c r="B367" s="48" t="s">
        <v>323</v>
      </c>
    </row>
    <row r="368" spans="1:2" x14ac:dyDescent="0.25">
      <c r="A368" s="47">
        <v>65602008</v>
      </c>
      <c r="B368" s="48" t="s">
        <v>324</v>
      </c>
    </row>
    <row r="369" spans="1:2" x14ac:dyDescent="0.25">
      <c r="A369" s="47">
        <v>65602009</v>
      </c>
      <c r="B369" s="48" t="s">
        <v>325</v>
      </c>
    </row>
    <row r="370" spans="1:2" x14ac:dyDescent="0.25">
      <c r="A370" s="47">
        <v>65602010</v>
      </c>
      <c r="B370" s="48" t="s">
        <v>326</v>
      </c>
    </row>
    <row r="371" spans="1:2" x14ac:dyDescent="0.25">
      <c r="A371" s="47">
        <v>65602011</v>
      </c>
      <c r="B371" s="48" t="s">
        <v>327</v>
      </c>
    </row>
    <row r="372" spans="1:2" x14ac:dyDescent="0.25">
      <c r="A372" s="47">
        <v>65602012</v>
      </c>
      <c r="B372" s="48" t="s">
        <v>550</v>
      </c>
    </row>
    <row r="373" spans="1:2" x14ac:dyDescent="0.25">
      <c r="A373" s="47">
        <v>65602013</v>
      </c>
      <c r="B373" s="48" t="s">
        <v>551</v>
      </c>
    </row>
    <row r="374" spans="1:2" x14ac:dyDescent="0.25">
      <c r="A374" s="47">
        <v>65701000</v>
      </c>
      <c r="B374" s="48" t="s">
        <v>328</v>
      </c>
    </row>
    <row r="375" spans="1:2" x14ac:dyDescent="0.25">
      <c r="A375" s="47">
        <v>65702000</v>
      </c>
      <c r="B375" s="48" t="s">
        <v>329</v>
      </c>
    </row>
    <row r="376" spans="1:2" x14ac:dyDescent="0.25">
      <c r="A376" s="47">
        <v>65801000</v>
      </c>
      <c r="B376" s="48" t="s">
        <v>330</v>
      </c>
    </row>
    <row r="377" spans="1:2" x14ac:dyDescent="0.25">
      <c r="A377" s="47">
        <v>65801001</v>
      </c>
      <c r="B377" s="48" t="s">
        <v>331</v>
      </c>
    </row>
    <row r="378" spans="1:2" x14ac:dyDescent="0.25">
      <c r="A378" s="47">
        <v>66010501</v>
      </c>
      <c r="B378" s="48" t="s">
        <v>332</v>
      </c>
    </row>
    <row r="379" spans="1:2" x14ac:dyDescent="0.25">
      <c r="A379" s="47">
        <v>66010502</v>
      </c>
      <c r="B379" s="48" t="s">
        <v>333</v>
      </c>
    </row>
    <row r="380" spans="1:2" x14ac:dyDescent="0.25">
      <c r="A380" s="47">
        <v>66010503</v>
      </c>
      <c r="B380" s="48" t="s">
        <v>334</v>
      </c>
    </row>
    <row r="381" spans="1:2" x14ac:dyDescent="0.25">
      <c r="A381" s="47">
        <v>66010504</v>
      </c>
      <c r="B381" s="48" t="s">
        <v>335</v>
      </c>
    </row>
    <row r="382" spans="1:2" x14ac:dyDescent="0.25">
      <c r="A382" s="47">
        <v>66010505</v>
      </c>
      <c r="B382" s="48" t="s">
        <v>336</v>
      </c>
    </row>
    <row r="383" spans="1:2" x14ac:dyDescent="0.25">
      <c r="A383" s="47">
        <v>66010506</v>
      </c>
      <c r="B383" s="48" t="s">
        <v>337</v>
      </c>
    </row>
    <row r="384" spans="1:2" x14ac:dyDescent="0.25">
      <c r="A384" s="47">
        <v>66011001</v>
      </c>
      <c r="B384" s="48" t="s">
        <v>338</v>
      </c>
    </row>
    <row r="385" spans="1:2" x14ac:dyDescent="0.25">
      <c r="A385" s="47">
        <v>66011002</v>
      </c>
      <c r="B385" s="48" t="s">
        <v>339</v>
      </c>
    </row>
    <row r="386" spans="1:2" x14ac:dyDescent="0.25">
      <c r="A386" s="47">
        <v>66011003</v>
      </c>
      <c r="B386" s="48" t="s">
        <v>340</v>
      </c>
    </row>
    <row r="387" spans="1:2" x14ac:dyDescent="0.25">
      <c r="A387" s="47">
        <v>66011004</v>
      </c>
      <c r="B387" s="48" t="s">
        <v>341</v>
      </c>
    </row>
    <row r="388" spans="1:2" x14ac:dyDescent="0.25">
      <c r="A388" s="47">
        <v>66011005</v>
      </c>
      <c r="B388" s="48" t="s">
        <v>342</v>
      </c>
    </row>
    <row r="389" spans="1:2" x14ac:dyDescent="0.25">
      <c r="A389" s="47">
        <v>66011006</v>
      </c>
      <c r="B389" s="48" t="s">
        <v>343</v>
      </c>
    </row>
    <row r="390" spans="1:2" x14ac:dyDescent="0.25">
      <c r="A390" s="47">
        <v>66011501</v>
      </c>
      <c r="B390" s="48" t="s">
        <v>344</v>
      </c>
    </row>
    <row r="391" spans="1:2" x14ac:dyDescent="0.25">
      <c r="A391" s="47">
        <v>66011502</v>
      </c>
      <c r="B391" s="48" t="s">
        <v>345</v>
      </c>
    </row>
    <row r="392" spans="1:2" x14ac:dyDescent="0.25">
      <c r="A392" s="47">
        <v>66011503</v>
      </c>
      <c r="B392" s="48" t="s">
        <v>346</v>
      </c>
    </row>
    <row r="393" spans="1:2" x14ac:dyDescent="0.25">
      <c r="A393" s="47">
        <v>66012001</v>
      </c>
      <c r="B393" s="48" t="s">
        <v>347</v>
      </c>
    </row>
    <row r="394" spans="1:2" x14ac:dyDescent="0.25">
      <c r="A394" s="47">
        <v>66100501</v>
      </c>
      <c r="B394" s="48" t="s">
        <v>348</v>
      </c>
    </row>
    <row r="395" spans="1:2" x14ac:dyDescent="0.25">
      <c r="A395" s="47">
        <v>66101001</v>
      </c>
      <c r="B395" s="48" t="s">
        <v>349</v>
      </c>
    </row>
    <row r="396" spans="1:2" x14ac:dyDescent="0.25">
      <c r="A396" s="47">
        <v>66101002</v>
      </c>
      <c r="B396" s="48" t="s">
        <v>350</v>
      </c>
    </row>
    <row r="397" spans="1:2" x14ac:dyDescent="0.25">
      <c r="A397" s="47">
        <v>66101003</v>
      </c>
      <c r="B397" s="48" t="s">
        <v>351</v>
      </c>
    </row>
    <row r="398" spans="1:2" x14ac:dyDescent="0.25">
      <c r="A398" s="47">
        <v>66101501</v>
      </c>
      <c r="B398" s="48" t="s">
        <v>352</v>
      </c>
    </row>
    <row r="399" spans="1:2" x14ac:dyDescent="0.25">
      <c r="A399" s="47">
        <v>66150501</v>
      </c>
      <c r="B399" s="48" t="s">
        <v>353</v>
      </c>
    </row>
    <row r="400" spans="1:2" x14ac:dyDescent="0.25">
      <c r="A400" s="47">
        <v>66151001</v>
      </c>
      <c r="B400" s="48" t="s">
        <v>354</v>
      </c>
    </row>
    <row r="401" spans="1:2" x14ac:dyDescent="0.25">
      <c r="A401" s="47">
        <v>66151002</v>
      </c>
      <c r="B401" s="48" t="s">
        <v>355</v>
      </c>
    </row>
    <row r="402" spans="1:2" x14ac:dyDescent="0.25">
      <c r="A402" s="47">
        <v>66151003</v>
      </c>
      <c r="B402" s="48" t="s">
        <v>356</v>
      </c>
    </row>
    <row r="403" spans="1:2" x14ac:dyDescent="0.25">
      <c r="A403" s="47">
        <v>66151004</v>
      </c>
      <c r="B403" s="48" t="s">
        <v>357</v>
      </c>
    </row>
    <row r="404" spans="1:2" x14ac:dyDescent="0.25">
      <c r="A404" s="47">
        <v>66151005</v>
      </c>
      <c r="B404" s="48" t="s">
        <v>358</v>
      </c>
    </row>
    <row r="405" spans="1:2" x14ac:dyDescent="0.25">
      <c r="A405" s="47">
        <v>66200501</v>
      </c>
      <c r="B405" s="48" t="s">
        <v>359</v>
      </c>
    </row>
    <row r="406" spans="1:2" x14ac:dyDescent="0.25">
      <c r="A406" s="47">
        <v>66200502</v>
      </c>
      <c r="B406" s="48" t="s">
        <v>360</v>
      </c>
    </row>
    <row r="407" spans="1:2" x14ac:dyDescent="0.25">
      <c r="A407" s="47">
        <v>66200503</v>
      </c>
      <c r="B407" s="48" t="s">
        <v>361</v>
      </c>
    </row>
    <row r="408" spans="1:2" x14ac:dyDescent="0.25">
      <c r="A408" s="47">
        <v>66201001</v>
      </c>
      <c r="B408" s="48" t="s">
        <v>362</v>
      </c>
    </row>
    <row r="409" spans="1:2" x14ac:dyDescent="0.25">
      <c r="A409" s="47">
        <v>66201002</v>
      </c>
      <c r="B409" s="48" t="s">
        <v>363</v>
      </c>
    </row>
    <row r="410" spans="1:2" x14ac:dyDescent="0.25">
      <c r="A410" s="47">
        <v>66201003</v>
      </c>
      <c r="B410" s="48" t="s">
        <v>364</v>
      </c>
    </row>
    <row r="411" spans="1:2" x14ac:dyDescent="0.25">
      <c r="A411" s="47">
        <v>66201004</v>
      </c>
      <c r="B411" s="48" t="s">
        <v>365</v>
      </c>
    </row>
    <row r="412" spans="1:2" x14ac:dyDescent="0.25">
      <c r="A412" s="47">
        <v>66201005</v>
      </c>
      <c r="B412" s="48" t="s">
        <v>366</v>
      </c>
    </row>
    <row r="413" spans="1:2" x14ac:dyDescent="0.25">
      <c r="A413" s="47">
        <v>66201006</v>
      </c>
      <c r="B413" s="48" t="s">
        <v>367</v>
      </c>
    </row>
    <row r="414" spans="1:2" x14ac:dyDescent="0.25">
      <c r="A414" s="47">
        <v>66201007</v>
      </c>
      <c r="B414" s="48" t="s">
        <v>368</v>
      </c>
    </row>
    <row r="415" spans="1:2" x14ac:dyDescent="0.25">
      <c r="A415" s="47">
        <v>66201008</v>
      </c>
      <c r="B415" s="48" t="s">
        <v>369</v>
      </c>
    </row>
    <row r="416" spans="1:2" x14ac:dyDescent="0.25">
      <c r="A416" s="47">
        <v>66201009</v>
      </c>
      <c r="B416" s="48" t="s">
        <v>370</v>
      </c>
    </row>
    <row r="417" spans="1:2" x14ac:dyDescent="0.25">
      <c r="A417" s="47">
        <v>66201010</v>
      </c>
      <c r="B417" s="48" t="s">
        <v>371</v>
      </c>
    </row>
    <row r="418" spans="1:2" x14ac:dyDescent="0.25">
      <c r="A418" s="47">
        <v>66201501</v>
      </c>
      <c r="B418" s="48" t="s">
        <v>372</v>
      </c>
    </row>
    <row r="419" spans="1:2" x14ac:dyDescent="0.25">
      <c r="A419" s="47">
        <v>66201502</v>
      </c>
      <c r="B419" s="48" t="s">
        <v>373</v>
      </c>
    </row>
    <row r="420" spans="1:2" x14ac:dyDescent="0.25">
      <c r="A420" s="47">
        <v>66250501</v>
      </c>
      <c r="B420" s="48" t="s">
        <v>374</v>
      </c>
    </row>
    <row r="421" spans="1:2" x14ac:dyDescent="0.25">
      <c r="A421" s="47">
        <v>66251001</v>
      </c>
      <c r="B421" s="48" t="s">
        <v>375</v>
      </c>
    </row>
    <row r="422" spans="1:2" x14ac:dyDescent="0.25">
      <c r="A422" s="47">
        <v>66251002</v>
      </c>
      <c r="B422" s="48" t="s">
        <v>376</v>
      </c>
    </row>
    <row r="423" spans="1:2" x14ac:dyDescent="0.25">
      <c r="A423" s="47">
        <v>66251003</v>
      </c>
      <c r="B423" s="48" t="s">
        <v>377</v>
      </c>
    </row>
    <row r="424" spans="1:2" x14ac:dyDescent="0.25">
      <c r="A424" s="47">
        <v>66251004</v>
      </c>
      <c r="B424" s="48" t="s">
        <v>378</v>
      </c>
    </row>
    <row r="425" spans="1:2" x14ac:dyDescent="0.25">
      <c r="A425" s="47">
        <v>66251005</v>
      </c>
      <c r="B425" s="48" t="s">
        <v>379</v>
      </c>
    </row>
    <row r="426" spans="1:2" x14ac:dyDescent="0.25">
      <c r="A426" s="47">
        <v>66251006</v>
      </c>
      <c r="B426" s="48" t="s">
        <v>380</v>
      </c>
    </row>
    <row r="427" spans="1:2" x14ac:dyDescent="0.25">
      <c r="A427" s="47">
        <v>66251007</v>
      </c>
      <c r="B427" s="48" t="s">
        <v>552</v>
      </c>
    </row>
    <row r="428" spans="1:2" x14ac:dyDescent="0.25">
      <c r="A428" s="47">
        <v>66251008</v>
      </c>
      <c r="B428" s="48" t="s">
        <v>553</v>
      </c>
    </row>
    <row r="429" spans="1:2" x14ac:dyDescent="0.25">
      <c r="A429" s="47">
        <v>66300501</v>
      </c>
      <c r="B429" s="48" t="s">
        <v>381</v>
      </c>
    </row>
    <row r="430" spans="1:2" x14ac:dyDescent="0.25">
      <c r="A430" s="47">
        <v>66301001</v>
      </c>
      <c r="B430" s="48" t="s">
        <v>382</v>
      </c>
    </row>
    <row r="431" spans="1:2" x14ac:dyDescent="0.25">
      <c r="A431" s="47">
        <v>66301002</v>
      </c>
      <c r="B431" s="48" t="s">
        <v>383</v>
      </c>
    </row>
    <row r="432" spans="1:2" x14ac:dyDescent="0.25">
      <c r="A432" s="47">
        <v>66301003</v>
      </c>
      <c r="B432" s="48" t="s">
        <v>384</v>
      </c>
    </row>
    <row r="433" spans="1:2" x14ac:dyDescent="0.25">
      <c r="A433" s="47">
        <v>66301004</v>
      </c>
      <c r="B433" s="48" t="s">
        <v>385</v>
      </c>
    </row>
    <row r="434" spans="1:2" x14ac:dyDescent="0.25">
      <c r="A434" s="47">
        <v>66301005</v>
      </c>
      <c r="B434" s="48" t="s">
        <v>386</v>
      </c>
    </row>
    <row r="435" spans="1:2" x14ac:dyDescent="0.25">
      <c r="A435" s="47">
        <v>66301006</v>
      </c>
      <c r="B435" s="48" t="s">
        <v>387</v>
      </c>
    </row>
    <row r="436" spans="1:2" x14ac:dyDescent="0.25">
      <c r="A436" s="47">
        <v>66301007</v>
      </c>
      <c r="B436" s="48" t="s">
        <v>388</v>
      </c>
    </row>
    <row r="437" spans="1:2" x14ac:dyDescent="0.25">
      <c r="A437" s="47">
        <v>66301008</v>
      </c>
      <c r="B437" s="48" t="s">
        <v>389</v>
      </c>
    </row>
    <row r="438" spans="1:2" x14ac:dyDescent="0.25">
      <c r="A438" s="47">
        <v>66301009</v>
      </c>
      <c r="B438" s="48" t="s">
        <v>554</v>
      </c>
    </row>
    <row r="439" spans="1:2" x14ac:dyDescent="0.25">
      <c r="A439" s="47">
        <v>66301501</v>
      </c>
      <c r="B439" s="48" t="s">
        <v>390</v>
      </c>
    </row>
    <row r="440" spans="1:2" x14ac:dyDescent="0.25">
      <c r="A440" s="47">
        <v>66301502</v>
      </c>
      <c r="B440" s="48" t="s">
        <v>391</v>
      </c>
    </row>
    <row r="441" spans="1:2" x14ac:dyDescent="0.25">
      <c r="A441" s="47">
        <v>66350501</v>
      </c>
      <c r="B441" s="48" t="s">
        <v>392</v>
      </c>
    </row>
    <row r="442" spans="1:2" x14ac:dyDescent="0.25">
      <c r="A442" s="47">
        <v>66351001</v>
      </c>
      <c r="B442" s="48" t="s">
        <v>393</v>
      </c>
    </row>
    <row r="443" spans="1:2" x14ac:dyDescent="0.25">
      <c r="A443" s="47">
        <v>66351002</v>
      </c>
      <c r="B443" s="48" t="s">
        <v>394</v>
      </c>
    </row>
    <row r="444" spans="1:2" x14ac:dyDescent="0.25">
      <c r="A444" s="47">
        <v>66351003</v>
      </c>
      <c r="B444" s="48" t="s">
        <v>395</v>
      </c>
    </row>
    <row r="445" spans="1:2" x14ac:dyDescent="0.25">
      <c r="A445" s="47">
        <v>66351004</v>
      </c>
      <c r="B445" s="48" t="s">
        <v>396</v>
      </c>
    </row>
    <row r="446" spans="1:2" x14ac:dyDescent="0.25">
      <c r="A446" s="47">
        <v>66351005</v>
      </c>
      <c r="B446" s="48" t="s">
        <v>397</v>
      </c>
    </row>
    <row r="447" spans="1:2" x14ac:dyDescent="0.25">
      <c r="A447" s="47">
        <v>66351006</v>
      </c>
      <c r="B447" s="48" t="s">
        <v>398</v>
      </c>
    </row>
    <row r="448" spans="1:2" x14ac:dyDescent="0.25">
      <c r="A448" s="47">
        <v>66351007</v>
      </c>
      <c r="B448" s="48" t="s">
        <v>399</v>
      </c>
    </row>
    <row r="449" spans="1:2" x14ac:dyDescent="0.25">
      <c r="A449" s="47">
        <v>66351008</v>
      </c>
      <c r="B449" s="48" t="s">
        <v>400</v>
      </c>
    </row>
    <row r="450" spans="1:2" x14ac:dyDescent="0.25">
      <c r="A450" s="47">
        <v>66351009</v>
      </c>
      <c r="B450" s="48" t="s">
        <v>401</v>
      </c>
    </row>
    <row r="451" spans="1:2" x14ac:dyDescent="0.25">
      <c r="A451" s="47">
        <v>66351010</v>
      </c>
      <c r="B451" s="48" t="s">
        <v>402</v>
      </c>
    </row>
    <row r="452" spans="1:2" x14ac:dyDescent="0.25">
      <c r="A452" s="47">
        <v>66351011</v>
      </c>
      <c r="B452" s="48" t="s">
        <v>403</v>
      </c>
    </row>
    <row r="453" spans="1:2" x14ac:dyDescent="0.25">
      <c r="A453" s="47">
        <v>66351012</v>
      </c>
      <c r="B453" s="48" t="s">
        <v>404</v>
      </c>
    </row>
    <row r="454" spans="1:2" x14ac:dyDescent="0.25">
      <c r="A454" s="47">
        <v>66351013</v>
      </c>
      <c r="B454" s="48" t="s">
        <v>405</v>
      </c>
    </row>
    <row r="455" spans="1:2" x14ac:dyDescent="0.25">
      <c r="A455" s="47">
        <v>66351014</v>
      </c>
      <c r="B455" s="48" t="s">
        <v>406</v>
      </c>
    </row>
    <row r="456" spans="1:2" x14ac:dyDescent="0.25">
      <c r="A456" s="47">
        <v>66351015</v>
      </c>
      <c r="B456" s="48" t="s">
        <v>407</v>
      </c>
    </row>
    <row r="457" spans="1:2" x14ac:dyDescent="0.25">
      <c r="A457" s="47">
        <v>66351016</v>
      </c>
      <c r="B457" s="48" t="s">
        <v>408</v>
      </c>
    </row>
    <row r="458" spans="1:2" x14ac:dyDescent="0.25">
      <c r="A458" s="47">
        <v>66351501</v>
      </c>
      <c r="B458" s="48" t="s">
        <v>409</v>
      </c>
    </row>
    <row r="459" spans="1:2" x14ac:dyDescent="0.25">
      <c r="A459" s="47">
        <v>66351502</v>
      </c>
      <c r="B459" s="48" t="s">
        <v>410</v>
      </c>
    </row>
    <row r="460" spans="1:2" x14ac:dyDescent="0.25">
      <c r="A460" s="47">
        <v>66400501</v>
      </c>
      <c r="B460" s="48" t="s">
        <v>411</v>
      </c>
    </row>
    <row r="461" spans="1:2" x14ac:dyDescent="0.25">
      <c r="A461" s="47">
        <v>66400502</v>
      </c>
      <c r="B461" s="48" t="s">
        <v>412</v>
      </c>
    </row>
    <row r="462" spans="1:2" x14ac:dyDescent="0.25">
      <c r="A462" s="47">
        <v>66400503</v>
      </c>
      <c r="B462" s="48" t="s">
        <v>555</v>
      </c>
    </row>
    <row r="463" spans="1:2" x14ac:dyDescent="0.25">
      <c r="A463" s="47">
        <v>66401001</v>
      </c>
      <c r="B463" s="48" t="s">
        <v>413</v>
      </c>
    </row>
    <row r="464" spans="1:2" x14ac:dyDescent="0.25">
      <c r="A464" s="47">
        <v>66450501</v>
      </c>
      <c r="B464" s="48" t="s">
        <v>414</v>
      </c>
    </row>
    <row r="465" spans="1:2" x14ac:dyDescent="0.25">
      <c r="A465" s="47">
        <v>66450502</v>
      </c>
      <c r="B465" s="48" t="s">
        <v>415</v>
      </c>
    </row>
    <row r="466" spans="1:2" x14ac:dyDescent="0.25">
      <c r="A466" s="47">
        <v>66451001</v>
      </c>
      <c r="B466" s="48" t="s">
        <v>416</v>
      </c>
    </row>
    <row r="467" spans="1:2" x14ac:dyDescent="0.25">
      <c r="A467" s="47">
        <v>66900001</v>
      </c>
      <c r="B467" s="48" t="s">
        <v>417</v>
      </c>
    </row>
    <row r="468" spans="1:2" x14ac:dyDescent="0.25">
      <c r="A468" s="47">
        <v>66900501</v>
      </c>
      <c r="B468" s="48" t="s">
        <v>418</v>
      </c>
    </row>
    <row r="469" spans="1:2" x14ac:dyDescent="0.25">
      <c r="A469" s="47">
        <v>66901001</v>
      </c>
      <c r="B469" s="48" t="s">
        <v>419</v>
      </c>
    </row>
    <row r="470" spans="1:2" x14ac:dyDescent="0.25">
      <c r="A470" s="47">
        <v>66901501</v>
      </c>
      <c r="B470" s="48" t="s">
        <v>420</v>
      </c>
    </row>
    <row r="471" spans="1:2" x14ac:dyDescent="0.25">
      <c r="A471" s="47">
        <v>67010501</v>
      </c>
      <c r="B471" s="48" t="s">
        <v>421</v>
      </c>
    </row>
    <row r="472" spans="1:2" x14ac:dyDescent="0.25">
      <c r="A472" s="47">
        <v>67011001</v>
      </c>
      <c r="B472" s="48" t="s">
        <v>422</v>
      </c>
    </row>
    <row r="473" spans="1:2" x14ac:dyDescent="0.25">
      <c r="A473" s="47">
        <v>67100501</v>
      </c>
      <c r="B473" s="48" t="s">
        <v>423</v>
      </c>
    </row>
    <row r="474" spans="1:2" x14ac:dyDescent="0.25">
      <c r="A474" s="47">
        <v>67101001</v>
      </c>
      <c r="B474" s="48" t="s">
        <v>424</v>
      </c>
    </row>
    <row r="475" spans="1:2" x14ac:dyDescent="0.25">
      <c r="A475" s="47">
        <v>67250501</v>
      </c>
      <c r="B475" s="48" t="s">
        <v>425</v>
      </c>
    </row>
    <row r="476" spans="1:2" x14ac:dyDescent="0.25">
      <c r="A476" s="47">
        <v>67400501</v>
      </c>
      <c r="B476" s="48" t="s">
        <v>426</v>
      </c>
    </row>
    <row r="477" spans="1:2" x14ac:dyDescent="0.25">
      <c r="A477" s="47">
        <v>67403001</v>
      </c>
      <c r="B477" s="48" t="s">
        <v>427</v>
      </c>
    </row>
    <row r="478" spans="1:2" x14ac:dyDescent="0.25">
      <c r="A478" s="47">
        <v>67405001</v>
      </c>
      <c r="B478" s="48" t="s">
        <v>428</v>
      </c>
    </row>
    <row r="479" spans="1:2" x14ac:dyDescent="0.25">
      <c r="A479" s="47">
        <v>67450501</v>
      </c>
      <c r="B479" s="48" t="s">
        <v>429</v>
      </c>
    </row>
    <row r="480" spans="1:2" x14ac:dyDescent="0.25">
      <c r="A480" s="47">
        <v>67700501</v>
      </c>
      <c r="B480" s="48" t="s">
        <v>430</v>
      </c>
    </row>
    <row r="481" spans="1:2" x14ac:dyDescent="0.25">
      <c r="A481" s="47">
        <v>67701001</v>
      </c>
      <c r="B481" s="48" t="s">
        <v>431</v>
      </c>
    </row>
    <row r="482" spans="1:2" x14ac:dyDescent="0.25">
      <c r="A482" s="47">
        <v>67701501</v>
      </c>
      <c r="B482" s="48" t="s">
        <v>432</v>
      </c>
    </row>
    <row r="483" spans="1:2" x14ac:dyDescent="0.25">
      <c r="A483" s="47">
        <v>67800501</v>
      </c>
      <c r="B483" s="48" t="s">
        <v>433</v>
      </c>
    </row>
    <row r="484" spans="1:2" x14ac:dyDescent="0.25">
      <c r="A484" s="47">
        <v>67800502</v>
      </c>
      <c r="B484" s="48" t="s">
        <v>434</v>
      </c>
    </row>
    <row r="485" spans="1:2" x14ac:dyDescent="0.25">
      <c r="A485" s="47">
        <v>67800503</v>
      </c>
      <c r="B485" s="48" t="s">
        <v>435</v>
      </c>
    </row>
    <row r="486" spans="1:2" x14ac:dyDescent="0.25">
      <c r="A486" s="47">
        <v>67800504</v>
      </c>
      <c r="B486" s="48" t="s">
        <v>436</v>
      </c>
    </row>
    <row r="487" spans="1:2" x14ac:dyDescent="0.25">
      <c r="A487" s="47">
        <v>67802001</v>
      </c>
      <c r="B487" s="48" t="s">
        <v>437</v>
      </c>
    </row>
    <row r="488" spans="1:2" x14ac:dyDescent="0.25">
      <c r="A488" s="47">
        <v>67803001</v>
      </c>
      <c r="B488" s="48" t="s">
        <v>438</v>
      </c>
    </row>
    <row r="489" spans="1:2" x14ac:dyDescent="0.25">
      <c r="A489" s="47">
        <v>67804001</v>
      </c>
      <c r="B489" s="48" t="s">
        <v>439</v>
      </c>
    </row>
    <row r="490" spans="1:2" x14ac:dyDescent="0.25">
      <c r="A490" s="47">
        <v>67900501</v>
      </c>
      <c r="B490" s="48" t="s">
        <v>440</v>
      </c>
    </row>
    <row r="491" spans="1:2" x14ac:dyDescent="0.25">
      <c r="A491" s="47">
        <v>68010501</v>
      </c>
      <c r="B491" s="48" t="s">
        <v>441</v>
      </c>
    </row>
    <row r="492" spans="1:2" x14ac:dyDescent="0.25">
      <c r="A492" s="47">
        <v>68011001</v>
      </c>
      <c r="B492" s="48" t="s">
        <v>442</v>
      </c>
    </row>
    <row r="493" spans="1:2" x14ac:dyDescent="0.25">
      <c r="A493" s="47">
        <v>68012001</v>
      </c>
      <c r="B493" s="48" t="s">
        <v>443</v>
      </c>
    </row>
    <row r="494" spans="1:2" x14ac:dyDescent="0.25">
      <c r="A494" s="47">
        <v>68012002</v>
      </c>
      <c r="B494" s="48" t="s">
        <v>444</v>
      </c>
    </row>
    <row r="495" spans="1:2" x14ac:dyDescent="0.25">
      <c r="A495" s="47">
        <v>68012003</v>
      </c>
      <c r="B495" s="48" t="s">
        <v>445</v>
      </c>
    </row>
    <row r="496" spans="1:2" x14ac:dyDescent="0.25">
      <c r="A496" s="47">
        <v>68012004</v>
      </c>
      <c r="B496" s="48" t="s">
        <v>446</v>
      </c>
    </row>
    <row r="497" spans="1:2" x14ac:dyDescent="0.25">
      <c r="A497" s="47">
        <v>68050501</v>
      </c>
      <c r="B497" s="48" t="s">
        <v>447</v>
      </c>
    </row>
    <row r="498" spans="1:2" x14ac:dyDescent="0.25">
      <c r="A498" s="47">
        <v>68051001</v>
      </c>
      <c r="B498" s="48" t="s">
        <v>448</v>
      </c>
    </row>
    <row r="499" spans="1:2" x14ac:dyDescent="0.25">
      <c r="A499" s="47">
        <v>68051002</v>
      </c>
      <c r="B499" s="48" t="s">
        <v>449</v>
      </c>
    </row>
    <row r="500" spans="1:2" x14ac:dyDescent="0.25">
      <c r="A500" s="47">
        <v>68100501</v>
      </c>
      <c r="B500" s="48" t="s">
        <v>450</v>
      </c>
    </row>
    <row r="501" spans="1:2" x14ac:dyDescent="0.25">
      <c r="A501" s="47">
        <v>68101001</v>
      </c>
      <c r="B501" s="48" t="s">
        <v>451</v>
      </c>
    </row>
    <row r="502" spans="1:2" x14ac:dyDescent="0.25">
      <c r="A502" s="47">
        <v>68101002</v>
      </c>
      <c r="B502" s="48" t="s">
        <v>452</v>
      </c>
    </row>
    <row r="503" spans="1:2" x14ac:dyDescent="0.25">
      <c r="A503" s="47">
        <v>68101003</v>
      </c>
      <c r="B503" s="48" t="s">
        <v>453</v>
      </c>
    </row>
    <row r="504" spans="1:2" x14ac:dyDescent="0.25">
      <c r="A504" s="47">
        <v>68101004</v>
      </c>
      <c r="B504" s="48" t="s">
        <v>454</v>
      </c>
    </row>
    <row r="505" spans="1:2" x14ac:dyDescent="0.25">
      <c r="A505" s="47">
        <v>68101005</v>
      </c>
      <c r="B505" s="48" t="s">
        <v>455</v>
      </c>
    </row>
  </sheetData>
  <sheetProtection algorithmName="SHA-512" hashValue="whKgFS4eyW6hTDcWYMJBL1sKv+HsGWkKCkEdnFzzeCHOUtlBz+8q6TA9Ej4ax7TFvz4HJYqZJOxNo7APsilEGg==" saltValue="CnoGAKeyfk5AcKBoQVC9yw==" spinCount="100000" sheet="1" objects="1" scenarios="1"/>
  <mergeCells count="2">
    <mergeCell ref="G3:I3"/>
    <mergeCell ref="K3:M3"/>
  </mergeCells>
  <conditionalFormatting sqref="A5:A460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? > < D a t a M a s h u p   s q m i d = " c e 4 0 0 a 6 2 - 2 8 4 2 - 4 c a 6 - b 7 d 6 - 3 a 0 7 c f 6 d 0 f 5 8 "   x m l n s = " h t t p : / / s c h e m a s . m i c r o s o f t . c o m / D a t a M a s h u p " > A A A A A B U D A A B Q S w M E F A A C A A g A V U s T W T P P 1 0 S l A A A A 9 g A A A B I A H A B D b 2 5 m a W c v U G F j a 2 F n Z S 5 4 b W w g o h g A K K A U A A A A A A A A A A A A A A A A A A A A A A A A A A A A h Y + x D o I w G I R f h X S n L S V G Q 3 7 K 4 C p q Y m J c a 6 3 Q C M X Q Y n k 3 B x / J V x C j q J v j 3 X 2 X 3 N 2 v N 8 j 6 u g o u q r W 6 M S m K M E W B M r I 5 a F O k q H P H c I Y y D m s h T 6 J Q w Q A b m / R W p 6 h 0 7 p w Q 4 r 3 H P s Z N W x B G a U R 2 + W I j S 1 W L U B v r h J E K f V q H / y 3 E Y f s a w x m O Y o o n b I o p k N G E X J s v w I a 9 z / T H h H l X u a 5 V 3 O z D 5 Q r I K I G 8 P / A H U E s D B B Q A A g A I A F V L E 1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V S x N Z K I p H u A 4 A A A A R A A A A E w A c A E Z v c m 1 1 b G F z L 1 N l Y 3 R p b 2 4 x L m 0 g o h g A K K A U A A A A A A A A A A A A A A A A A A A A A A A A A A A A K 0 5 N L s n M z 1 M I h t C G 1 g B Q S w E C L Q A U A A I A C A B V S x N Z M 8 / X R K U A A A D 2 A A A A E g A A A A A A A A A A A A A A A A A A A A A A Q 2 9 u Z m l n L 1 B h Y 2 t h Z 2 U u e G 1 s U E s B A i 0 A F A A C A A g A V U s T W Q / K 6 a u k A A A A 6 Q A A A B M A A A A A A A A A A A A A A A A A 8 Q A A A F t D b 2 5 0 Z W 5 0 X 1 R 5 c G V z X S 5 4 b W x Q S w E C L Q A U A A I A C A B V S x N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k R C p V 5 a / h k W O U z / A 4 4 P Y R A A A A A A C A A A A A A A D Z g A A w A A A A B A A A A C F M p t j S t p U b g t C 3 r W e v s K F A A A A A A S A A A C g A A A A E A A A A A K u z Q k x M Y F j b K 1 j r q N 4 O 2 d Q A A A A b w N K 2 c e i a t s l 2 / P J A R / 5 u d f I d G x Q s Y x w R A v A W y I S P 7 T B 7 2 a T T Z v I w X x T Z M p h 1 3 D F / t s z o i 4 o V w n w N J w y P t p x I C e R P y U b 4 K S r i Z d p n A F Y W u E U A A A A p W Q c 4 u 4 o N H g 8 r J n X x 8 f y N y r 9 F A Q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77D5DD6D1643448163AED82FF92A05" ma:contentTypeVersion="14" ma:contentTypeDescription="Create a new document." ma:contentTypeScope="" ma:versionID="d75234fb7305e149dae99218c5f47925">
  <xsd:schema xmlns:xsd="http://www.w3.org/2001/XMLSchema" xmlns:xs="http://www.w3.org/2001/XMLSchema" xmlns:p="http://schemas.microsoft.com/office/2006/metadata/properties" xmlns:ns2="f5221546-d4e6-4b27-91a1-1e13c35f266e" xmlns:ns3="11152111-55a1-4d25-9b3b-ead81c1c7dea" targetNamespace="http://schemas.microsoft.com/office/2006/metadata/properties" ma:root="true" ma:fieldsID="62e330c02de0f4b03d6bf7871b6eba2b" ns2:_="" ns3:_="">
    <xsd:import namespace="f5221546-d4e6-4b27-91a1-1e13c35f266e"/>
    <xsd:import namespace="11152111-55a1-4d25-9b3b-ead81c1c7d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21546-d4e6-4b27-91a1-1e13c35f26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152111-55a1-4d25-9b3b-ead81c1c7de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D93A06-E1D1-4976-B6DF-45D44E2F8B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9EA2B7-1FD5-495D-A7AB-F12EE7B26E6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F566DE1-0F36-484A-86BD-BD1F866631C8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38636449-6C8D-4943-8645-02CDB3B564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21546-d4e6-4b27-91a1-1e13c35f266e"/>
    <ds:schemaRef ds:uri="11152111-55a1-4d25-9b3b-ead81c1c7d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Om malen</vt:lpstr>
      <vt:lpstr>Prosjektopplysninger</vt:lpstr>
      <vt:lpstr>Budsjett</vt:lpstr>
      <vt:lpstr>Forutsetninger</vt:lpstr>
      <vt:lpstr>'Om malen'!koststeder</vt:lpstr>
      <vt:lpstr>koststeder</vt:lpstr>
      <vt:lpstr>'Om malen'!kstedbruk</vt:lpstr>
      <vt:lpstr>kstedbruk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Aage Mortensen</dc:creator>
  <cp:lastModifiedBy>Terje Ruud</cp:lastModifiedBy>
  <dcterms:created xsi:type="dcterms:W3CDTF">2024-08-05T11:36:25Z</dcterms:created>
  <dcterms:modified xsi:type="dcterms:W3CDTF">2024-12-02T08:56:17Z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0x0101007077D5DD6D1643448163AED82FF92A05</vt:lpwstr>
  </property>
</Properties>
</file>