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i\ok\radg\Prosjektstøtte\BOA\Budsjettmaler\2023\"/>
    </mc:Choice>
  </mc:AlternateContent>
  <xr:revisionPtr revIDLastSave="0" documentId="13_ncr:1_{D3DCBB31-127A-4282-94F9-00C95A752885}" xr6:coauthVersionLast="47" xr6:coauthVersionMax="47" xr10:uidLastSave="{00000000-0000-0000-0000-000000000000}"/>
  <bookViews>
    <workbookView xWindow="-120" yWindow="-120" windowWidth="29040" windowHeight="17640" tabRatio="890" activeTab="1" xr2:uid="{55B92E31-FC39-422F-B6D6-50D38C9A97EC}"/>
  </bookViews>
  <sheets>
    <sheet name="Versjonsinformasjon" sheetId="16" r:id="rId1"/>
    <sheet name="Prosjektopplysninger" sheetId="5" r:id="rId2"/>
    <sheet name="Personalkostnader" sheetId="1" r:id="rId3"/>
    <sheet name="Driftskostnader" sheetId="12" r:id="rId4"/>
    <sheet name="Finans.- og beslutningsrapport" sheetId="2" r:id="rId5"/>
    <sheet name="NFR-søknad (NTNU)" sheetId="15" r:id="rId6"/>
    <sheet name="Oppslag-fane" sheetId="3" r:id="rId7"/>
    <sheet name="Lønnstrinn -&gt; Lønnsbånd" sheetId="4" r:id="rId8"/>
    <sheet name="Hjelpeberegn_personal" sheetId="10" state="hidden" r:id="rId9"/>
    <sheet name="Hjelpeberegn_drift" sheetId="14" state="hidden" r:id="rId10"/>
  </sheets>
  <externalReferences>
    <externalReference r:id="rId11"/>
  </externalReferences>
  <definedNames>
    <definedName name="Budsjettenhet">[1]Oppslag!$AX$3:$AX$4</definedName>
    <definedName name="Drift">[1]Oppslag!$AY$3:$AY$9</definedName>
    <definedName name="Fast_ansatt?">[1]Oppslag!$BA$3:$BA$4</definedName>
    <definedName name="IKsatser">'Oppslag-fane'!$I$6:$L$240</definedName>
    <definedName name="LstDrift">'Oppslag-fane'!$U$7:$U$15</definedName>
    <definedName name="LstKsted_navn">'Oppslag-fane'!$F$7:$G$500</definedName>
    <definedName name="LstKsteder">'Oppslag-fane'!$F$7:$F$500</definedName>
    <definedName name="LstLband">'Oppslag-fane'!$I$6:$I$240</definedName>
    <definedName name="LstRoller">'Oppslag-fane'!$A$7:$A$20</definedName>
    <definedName name="LstRoller_info">'Oppslag-fane'!$A$7:$D$20</definedName>
    <definedName name="Priskategori">[1]Oppslag!$S$14:$S$27</definedName>
    <definedName name="Rundsum">[1]Oppslag!$BA$8:$BA$10</definedName>
    <definedName name="Stilling">[1]Oppslag!$B$2:$B$82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3" l="1"/>
  <c r="Q31" i="3" s="1"/>
  <c r="Q32" i="3" s="1"/>
  <c r="Q33" i="3" s="1"/>
  <c r="Q34" i="3" s="1"/>
  <c r="Q20" i="3"/>
  <c r="Q21" i="3" s="1"/>
  <c r="Q22" i="3" s="1"/>
  <c r="Q23" i="3" s="1"/>
  <c r="Q24" i="3" s="1"/>
  <c r="Q25" i="3" s="1"/>
  <c r="Q26" i="3" s="1"/>
  <c r="Q27" i="3" s="1"/>
  <c r="Q28" i="3" s="1"/>
  <c r="Q29" i="3" s="1"/>
  <c r="D155" i="10"/>
  <c r="E155" i="10" s="1"/>
  <c r="F155" i="10"/>
  <c r="G155" i="10" s="1"/>
  <c r="H155" i="10"/>
  <c r="I155" i="10" s="1"/>
  <c r="J155" i="10"/>
  <c r="K155" i="10" s="1"/>
  <c r="L155" i="10"/>
  <c r="M155" i="10" s="1"/>
  <c r="N155" i="10"/>
  <c r="O155" i="10"/>
  <c r="P155" i="10"/>
  <c r="Q155" i="10" s="1"/>
  <c r="R155" i="10"/>
  <c r="S155" i="10" s="1"/>
  <c r="T155" i="10"/>
  <c r="U155" i="10" s="1"/>
  <c r="V155" i="10"/>
  <c r="W155" i="10" s="1"/>
  <c r="X155" i="10"/>
  <c r="Y155" i="10" s="1"/>
  <c r="Z155" i="10"/>
  <c r="AA155" i="10" s="1"/>
  <c r="D156" i="10"/>
  <c r="E156" i="10" s="1"/>
  <c r="F156" i="10"/>
  <c r="G156" i="10" s="1"/>
  <c r="H156" i="10"/>
  <c r="I156" i="10" s="1"/>
  <c r="J156" i="10"/>
  <c r="K156" i="10" s="1"/>
  <c r="L156" i="10"/>
  <c r="M156" i="10" s="1"/>
  <c r="N156" i="10"/>
  <c r="O156" i="10" s="1"/>
  <c r="P156" i="10"/>
  <c r="Q156" i="10" s="1"/>
  <c r="R156" i="10"/>
  <c r="S156" i="10" s="1"/>
  <c r="T156" i="10"/>
  <c r="U156" i="10" s="1"/>
  <c r="V156" i="10"/>
  <c r="W156" i="10" s="1"/>
  <c r="X156" i="10"/>
  <c r="Y156" i="10" s="1"/>
  <c r="Z156" i="10"/>
  <c r="AA156" i="10" s="1"/>
  <c r="D157" i="10"/>
  <c r="E157" i="10" s="1"/>
  <c r="F157" i="10"/>
  <c r="G157" i="10" s="1"/>
  <c r="H157" i="10"/>
  <c r="I157" i="10" s="1"/>
  <c r="J157" i="10"/>
  <c r="K157" i="10" s="1"/>
  <c r="L157" i="10"/>
  <c r="M157" i="10" s="1"/>
  <c r="N157" i="10"/>
  <c r="O157" i="10" s="1"/>
  <c r="P157" i="10"/>
  <c r="Q157" i="10" s="1"/>
  <c r="R157" i="10"/>
  <c r="S157" i="10"/>
  <c r="T157" i="10"/>
  <c r="U157" i="10" s="1"/>
  <c r="V157" i="10"/>
  <c r="W157" i="10" s="1"/>
  <c r="X157" i="10"/>
  <c r="Y157" i="10" s="1"/>
  <c r="Z157" i="10"/>
  <c r="AA157" i="10" s="1"/>
  <c r="D158" i="10"/>
  <c r="E158" i="10" s="1"/>
  <c r="F158" i="10"/>
  <c r="G158" i="10" s="1"/>
  <c r="H158" i="10"/>
  <c r="I158" i="10" s="1"/>
  <c r="J158" i="10"/>
  <c r="K158" i="10" s="1"/>
  <c r="L158" i="10"/>
  <c r="M158" i="10" s="1"/>
  <c r="N158" i="10"/>
  <c r="O158" i="10" s="1"/>
  <c r="P158" i="10"/>
  <c r="Q158" i="10" s="1"/>
  <c r="R158" i="10"/>
  <c r="S158" i="10" s="1"/>
  <c r="T158" i="10"/>
  <c r="U158" i="10" s="1"/>
  <c r="V158" i="10"/>
  <c r="W158" i="10" s="1"/>
  <c r="X158" i="10"/>
  <c r="Y158" i="10" s="1"/>
  <c r="Z158" i="10"/>
  <c r="AA158" i="10" s="1"/>
  <c r="D159" i="10"/>
  <c r="E159" i="10" s="1"/>
  <c r="F159" i="10"/>
  <c r="G159" i="10" s="1"/>
  <c r="H159" i="10"/>
  <c r="I159" i="10" s="1"/>
  <c r="J159" i="10"/>
  <c r="K159" i="10" s="1"/>
  <c r="L159" i="10"/>
  <c r="M159" i="10" s="1"/>
  <c r="N159" i="10"/>
  <c r="O159" i="10"/>
  <c r="P159" i="10"/>
  <c r="Q159" i="10" s="1"/>
  <c r="R159" i="10"/>
  <c r="S159" i="10" s="1"/>
  <c r="T159" i="10"/>
  <c r="U159" i="10" s="1"/>
  <c r="V159" i="10"/>
  <c r="W159" i="10" s="1"/>
  <c r="X159" i="10"/>
  <c r="Y159" i="10" s="1"/>
  <c r="Z159" i="10"/>
  <c r="AA159" i="10" s="1"/>
  <c r="D160" i="10"/>
  <c r="E160" i="10" s="1"/>
  <c r="F160" i="10"/>
  <c r="G160" i="10" s="1"/>
  <c r="H160" i="10"/>
  <c r="I160" i="10" s="1"/>
  <c r="J160" i="10"/>
  <c r="K160" i="10" s="1"/>
  <c r="L160" i="10"/>
  <c r="M160" i="10" s="1"/>
  <c r="N160" i="10"/>
  <c r="O160" i="10" s="1"/>
  <c r="P160" i="10"/>
  <c r="Q160" i="10" s="1"/>
  <c r="R160" i="10"/>
  <c r="S160" i="10" s="1"/>
  <c r="T160" i="10"/>
  <c r="U160" i="10" s="1"/>
  <c r="V160" i="10"/>
  <c r="W160" i="10" s="1"/>
  <c r="X160" i="10"/>
  <c r="Y160" i="10" s="1"/>
  <c r="Z160" i="10"/>
  <c r="AA160" i="10" s="1"/>
  <c r="D161" i="10"/>
  <c r="E161" i="10" s="1"/>
  <c r="F161" i="10"/>
  <c r="G161" i="10" s="1"/>
  <c r="H161" i="10"/>
  <c r="I161" i="10" s="1"/>
  <c r="J161" i="10"/>
  <c r="K161" i="10" s="1"/>
  <c r="L161" i="10"/>
  <c r="M161" i="10" s="1"/>
  <c r="N161" i="10"/>
  <c r="O161" i="10" s="1"/>
  <c r="P161" i="10"/>
  <c r="Q161" i="10" s="1"/>
  <c r="R161" i="10"/>
  <c r="S161" i="10"/>
  <c r="T161" i="10"/>
  <c r="U161" i="10" s="1"/>
  <c r="V161" i="10"/>
  <c r="W161" i="10" s="1"/>
  <c r="X161" i="10"/>
  <c r="Y161" i="10" s="1"/>
  <c r="Z161" i="10"/>
  <c r="AA161" i="10" s="1"/>
  <c r="D162" i="10"/>
  <c r="E162" i="10" s="1"/>
  <c r="F162" i="10"/>
  <c r="G162" i="10" s="1"/>
  <c r="H162" i="10"/>
  <c r="I162" i="10" s="1"/>
  <c r="J162" i="10"/>
  <c r="K162" i="10" s="1"/>
  <c r="L162" i="10"/>
  <c r="M162" i="10" s="1"/>
  <c r="N162" i="10"/>
  <c r="O162" i="10" s="1"/>
  <c r="P162" i="10"/>
  <c r="Q162" i="10"/>
  <c r="R162" i="10"/>
  <c r="S162" i="10" s="1"/>
  <c r="T162" i="10"/>
  <c r="U162" i="10" s="1"/>
  <c r="V162" i="10"/>
  <c r="W162" i="10" s="1"/>
  <c r="X162" i="10"/>
  <c r="Y162" i="10" s="1"/>
  <c r="Z162" i="10"/>
  <c r="AA162" i="10" s="1"/>
  <c r="D163" i="10"/>
  <c r="E163" i="10" s="1"/>
  <c r="F163" i="10"/>
  <c r="G163" i="10" s="1"/>
  <c r="H163" i="10"/>
  <c r="I163" i="10" s="1"/>
  <c r="J163" i="10"/>
  <c r="K163" i="10" s="1"/>
  <c r="L163" i="10"/>
  <c r="M163" i="10" s="1"/>
  <c r="N163" i="10"/>
  <c r="O163" i="10"/>
  <c r="P163" i="10"/>
  <c r="Q163" i="10" s="1"/>
  <c r="R163" i="10"/>
  <c r="S163" i="10" s="1"/>
  <c r="T163" i="10"/>
  <c r="U163" i="10" s="1"/>
  <c r="V163" i="10"/>
  <c r="W163" i="10"/>
  <c r="X163" i="10"/>
  <c r="Y163" i="10" s="1"/>
  <c r="Z163" i="10"/>
  <c r="AA163" i="10" s="1"/>
  <c r="D164" i="10"/>
  <c r="E164" i="10" s="1"/>
  <c r="F164" i="10"/>
  <c r="G164" i="10" s="1"/>
  <c r="H164" i="10"/>
  <c r="I164" i="10" s="1"/>
  <c r="J164" i="10"/>
  <c r="K164" i="10" s="1"/>
  <c r="L164" i="10"/>
  <c r="M164" i="10" s="1"/>
  <c r="N164" i="10"/>
  <c r="O164" i="10" s="1"/>
  <c r="P164" i="10"/>
  <c r="Q164" i="10"/>
  <c r="R164" i="10"/>
  <c r="S164" i="10"/>
  <c r="T164" i="10"/>
  <c r="U164" i="10" s="1"/>
  <c r="V164" i="10"/>
  <c r="W164" i="10" s="1"/>
  <c r="X164" i="10"/>
  <c r="Y164" i="10" s="1"/>
  <c r="Z164" i="10"/>
  <c r="AA164" i="10" s="1"/>
  <c r="D165" i="10"/>
  <c r="E165" i="10" s="1"/>
  <c r="F165" i="10"/>
  <c r="G165" i="10" s="1"/>
  <c r="H165" i="10"/>
  <c r="I165" i="10" s="1"/>
  <c r="J165" i="10"/>
  <c r="K165" i="10" s="1"/>
  <c r="L165" i="10"/>
  <c r="M165" i="10" s="1"/>
  <c r="N165" i="10"/>
  <c r="O165" i="10"/>
  <c r="P165" i="10"/>
  <c r="Q165" i="10" s="1"/>
  <c r="R165" i="10"/>
  <c r="S165" i="10" s="1"/>
  <c r="T165" i="10"/>
  <c r="U165" i="10"/>
  <c r="V165" i="10"/>
  <c r="W165" i="10"/>
  <c r="X165" i="10"/>
  <c r="Y165" i="10" s="1"/>
  <c r="Z165" i="10"/>
  <c r="AA165" i="10" s="1"/>
  <c r="D166" i="10"/>
  <c r="E166" i="10"/>
  <c r="F166" i="10"/>
  <c r="G166" i="10" s="1"/>
  <c r="H166" i="10"/>
  <c r="I166" i="10" s="1"/>
  <c r="J166" i="10"/>
  <c r="K166" i="10"/>
  <c r="L166" i="10"/>
  <c r="M166" i="10"/>
  <c r="N166" i="10"/>
  <c r="O166" i="10" s="1"/>
  <c r="P166" i="10"/>
  <c r="Q166" i="10" s="1"/>
  <c r="R166" i="10"/>
  <c r="S166" i="10"/>
  <c r="T166" i="10"/>
  <c r="U166" i="10"/>
  <c r="V166" i="10"/>
  <c r="W166" i="10" s="1"/>
  <c r="X166" i="10"/>
  <c r="Y166" i="10" s="1"/>
  <c r="Z166" i="10"/>
  <c r="AA166" i="10"/>
  <c r="D167" i="10"/>
  <c r="E167" i="10" s="1"/>
  <c r="F167" i="10"/>
  <c r="G167" i="10" s="1"/>
  <c r="H167" i="10"/>
  <c r="I167" i="10"/>
  <c r="J167" i="10"/>
  <c r="K167" i="10"/>
  <c r="L167" i="10"/>
  <c r="M167" i="10" s="1"/>
  <c r="N167" i="10"/>
  <c r="O167" i="10" s="1"/>
  <c r="P167" i="10"/>
  <c r="Q167" i="10"/>
  <c r="R167" i="10"/>
  <c r="S167" i="10"/>
  <c r="T167" i="10"/>
  <c r="U167" i="10" s="1"/>
  <c r="V167" i="10"/>
  <c r="W167" i="10" s="1"/>
  <c r="X167" i="10"/>
  <c r="Y167" i="10"/>
  <c r="Z167" i="10"/>
  <c r="AA167" i="10"/>
  <c r="D168" i="10"/>
  <c r="E168" i="10" s="1"/>
  <c r="F168" i="10"/>
  <c r="G168" i="10" s="1"/>
  <c r="H168" i="10"/>
  <c r="I168" i="10" s="1"/>
  <c r="J168" i="10"/>
  <c r="K168" i="10" s="1"/>
  <c r="L168" i="10"/>
  <c r="M168" i="10" s="1"/>
  <c r="N168" i="10"/>
  <c r="O168" i="10" s="1"/>
  <c r="P168" i="10"/>
  <c r="Q168" i="10" s="1"/>
  <c r="R168" i="10"/>
  <c r="S168" i="10" s="1"/>
  <c r="T168" i="10"/>
  <c r="U168" i="10" s="1"/>
  <c r="V168" i="10"/>
  <c r="W168" i="10"/>
  <c r="X168" i="10"/>
  <c r="Y168" i="10" s="1"/>
  <c r="Z168" i="10"/>
  <c r="AA168" i="10" s="1"/>
  <c r="D169" i="10"/>
  <c r="E169" i="10"/>
  <c r="F169" i="10"/>
  <c r="G169" i="10"/>
  <c r="H169" i="10"/>
  <c r="I169" i="10" s="1"/>
  <c r="J169" i="10"/>
  <c r="K169" i="10" s="1"/>
  <c r="L169" i="10"/>
  <c r="M169" i="10"/>
  <c r="N169" i="10"/>
  <c r="O169" i="10"/>
  <c r="P169" i="10"/>
  <c r="Q169" i="10" s="1"/>
  <c r="R169" i="10"/>
  <c r="S169" i="10" s="1"/>
  <c r="T169" i="10"/>
  <c r="U169" i="10"/>
  <c r="V169" i="10"/>
  <c r="W169" i="10"/>
  <c r="X169" i="10"/>
  <c r="Y169" i="10" s="1"/>
  <c r="Z169" i="10"/>
  <c r="AA169" i="10" s="1"/>
  <c r="D170" i="10"/>
  <c r="E170" i="10"/>
  <c r="F170" i="10"/>
  <c r="G170" i="10" s="1"/>
  <c r="H170" i="10"/>
  <c r="I170" i="10" s="1"/>
  <c r="J170" i="10"/>
  <c r="K170" i="10"/>
  <c r="L170" i="10"/>
  <c r="M170" i="10"/>
  <c r="N170" i="10"/>
  <c r="O170" i="10" s="1"/>
  <c r="P170" i="10"/>
  <c r="Q170" i="10" s="1"/>
  <c r="R170" i="10"/>
  <c r="S170" i="10" s="1"/>
  <c r="T170" i="10"/>
  <c r="U170" i="10"/>
  <c r="V170" i="10"/>
  <c r="W170" i="10" s="1"/>
  <c r="X170" i="10"/>
  <c r="Y170" i="10" s="1"/>
  <c r="Z170" i="10"/>
  <c r="AA170" i="10"/>
  <c r="D171" i="10"/>
  <c r="E171" i="10" s="1"/>
  <c r="F171" i="10"/>
  <c r="G171" i="10" s="1"/>
  <c r="H171" i="10"/>
  <c r="I171" i="10"/>
  <c r="J171" i="10"/>
  <c r="K171" i="10"/>
  <c r="L171" i="10"/>
  <c r="M171" i="10" s="1"/>
  <c r="N171" i="10"/>
  <c r="O171" i="10" s="1"/>
  <c r="P171" i="10"/>
  <c r="Q171" i="10" s="1"/>
  <c r="R171" i="10"/>
  <c r="S171" i="10"/>
  <c r="T171" i="10"/>
  <c r="U171" i="10" s="1"/>
  <c r="V171" i="10"/>
  <c r="W171" i="10" s="1"/>
  <c r="X171" i="10"/>
  <c r="Y171" i="10"/>
  <c r="Z171" i="10"/>
  <c r="AA171" i="10" s="1"/>
  <c r="D172" i="10"/>
  <c r="E172" i="10" s="1"/>
  <c r="F172" i="10"/>
  <c r="G172" i="10" s="1"/>
  <c r="H172" i="10"/>
  <c r="I172" i="10" s="1"/>
  <c r="J172" i="10"/>
  <c r="K172" i="10" s="1"/>
  <c r="L172" i="10"/>
  <c r="M172" i="10" s="1"/>
  <c r="N172" i="10"/>
  <c r="O172" i="10" s="1"/>
  <c r="P172" i="10"/>
  <c r="Q172" i="10" s="1"/>
  <c r="R172" i="10"/>
  <c r="S172" i="10" s="1"/>
  <c r="T172" i="10"/>
  <c r="U172" i="10" s="1"/>
  <c r="V172" i="10"/>
  <c r="W172" i="10"/>
  <c r="X172" i="10"/>
  <c r="Y172" i="10" s="1"/>
  <c r="Z172" i="10"/>
  <c r="AA172" i="10" s="1"/>
  <c r="D173" i="10"/>
  <c r="E173" i="10"/>
  <c r="F173" i="10"/>
  <c r="G173" i="10"/>
  <c r="H173" i="10"/>
  <c r="I173" i="10" s="1"/>
  <c r="J173" i="10"/>
  <c r="K173" i="10" s="1"/>
  <c r="L173" i="10"/>
  <c r="M173" i="10"/>
  <c r="N173" i="10"/>
  <c r="O173" i="10"/>
  <c r="P173" i="10"/>
  <c r="Q173" i="10" s="1"/>
  <c r="R173" i="10"/>
  <c r="S173" i="10" s="1"/>
  <c r="T173" i="10"/>
  <c r="U173" i="10" s="1"/>
  <c r="V173" i="10"/>
  <c r="W173" i="10"/>
  <c r="X173" i="10"/>
  <c r="Y173" i="10" s="1"/>
  <c r="Z173" i="10"/>
  <c r="AA173" i="10" s="1"/>
  <c r="D174" i="10"/>
  <c r="E174" i="10"/>
  <c r="F174" i="10"/>
  <c r="G174" i="10" s="1"/>
  <c r="H174" i="10"/>
  <c r="I174" i="10" s="1"/>
  <c r="J174" i="10"/>
  <c r="K174" i="10"/>
  <c r="L174" i="10"/>
  <c r="M174" i="10"/>
  <c r="N174" i="10"/>
  <c r="O174" i="10" s="1"/>
  <c r="P174" i="10"/>
  <c r="Q174" i="10" s="1"/>
  <c r="R174" i="10"/>
  <c r="S174" i="10" s="1"/>
  <c r="T174" i="10"/>
  <c r="U174" i="10"/>
  <c r="V174" i="10"/>
  <c r="W174" i="10" s="1"/>
  <c r="X174" i="10"/>
  <c r="Y174" i="10" s="1"/>
  <c r="Z174" i="10"/>
  <c r="AA174" i="10"/>
  <c r="D175" i="10"/>
  <c r="E175" i="10" s="1"/>
  <c r="F175" i="10"/>
  <c r="G175" i="10" s="1"/>
  <c r="H175" i="10"/>
  <c r="I175" i="10"/>
  <c r="J175" i="10"/>
  <c r="K175" i="10"/>
  <c r="L175" i="10"/>
  <c r="M175" i="10" s="1"/>
  <c r="N175" i="10"/>
  <c r="O175" i="10" s="1"/>
  <c r="P175" i="10"/>
  <c r="Q175" i="10" s="1"/>
  <c r="R175" i="10"/>
  <c r="S175" i="10"/>
  <c r="T175" i="10"/>
  <c r="U175" i="10" s="1"/>
  <c r="V175" i="10"/>
  <c r="W175" i="10" s="1"/>
  <c r="X175" i="10"/>
  <c r="Y175" i="10"/>
  <c r="Z175" i="10"/>
  <c r="AA175" i="10" s="1"/>
  <c r="D176" i="10"/>
  <c r="E176" i="10" s="1"/>
  <c r="F176" i="10"/>
  <c r="G176" i="10" s="1"/>
  <c r="H176" i="10"/>
  <c r="I176" i="10" s="1"/>
  <c r="J176" i="10"/>
  <c r="K176" i="10" s="1"/>
  <c r="L176" i="10"/>
  <c r="M176" i="10" s="1"/>
  <c r="N176" i="10"/>
  <c r="O176" i="10" s="1"/>
  <c r="P176" i="10"/>
  <c r="Q176" i="10" s="1"/>
  <c r="R176" i="10"/>
  <c r="S176" i="10" s="1"/>
  <c r="T176" i="10"/>
  <c r="U176" i="10" s="1"/>
  <c r="V176" i="10"/>
  <c r="W176" i="10"/>
  <c r="X176" i="10"/>
  <c r="Y176" i="10" s="1"/>
  <c r="Z176" i="10"/>
  <c r="AA176" i="10" s="1"/>
  <c r="D177" i="10"/>
  <c r="E177" i="10"/>
  <c r="F177" i="10"/>
  <c r="G177" i="10"/>
  <c r="H177" i="10"/>
  <c r="I177" i="10" s="1"/>
  <c r="J177" i="10"/>
  <c r="K177" i="10" s="1"/>
  <c r="L177" i="10"/>
  <c r="M177" i="10"/>
  <c r="N177" i="10"/>
  <c r="O177" i="10"/>
  <c r="P177" i="10"/>
  <c r="Q177" i="10" s="1"/>
  <c r="R177" i="10"/>
  <c r="S177" i="10" s="1"/>
  <c r="T177" i="10"/>
  <c r="U177" i="10" s="1"/>
  <c r="V177" i="10"/>
  <c r="W177" i="10"/>
  <c r="X177" i="10"/>
  <c r="Y177" i="10" s="1"/>
  <c r="Z177" i="10"/>
  <c r="AA177" i="10" s="1"/>
  <c r="D178" i="10"/>
  <c r="E178" i="10"/>
  <c r="F178" i="10"/>
  <c r="G178" i="10" s="1"/>
  <c r="H178" i="10"/>
  <c r="I178" i="10" s="1"/>
  <c r="J178" i="10"/>
  <c r="K178" i="10"/>
  <c r="L178" i="10"/>
  <c r="M178" i="10"/>
  <c r="N178" i="10"/>
  <c r="O178" i="10" s="1"/>
  <c r="P178" i="10"/>
  <c r="Q178" i="10" s="1"/>
  <c r="R178" i="10"/>
  <c r="S178" i="10" s="1"/>
  <c r="T178" i="10"/>
  <c r="U178" i="10"/>
  <c r="V178" i="10"/>
  <c r="W178" i="10" s="1"/>
  <c r="X178" i="10"/>
  <c r="Y178" i="10" s="1"/>
  <c r="Z178" i="10"/>
  <c r="AA178" i="10"/>
  <c r="D179" i="10"/>
  <c r="E179" i="10" s="1"/>
  <c r="F179" i="10"/>
  <c r="G179" i="10" s="1"/>
  <c r="H179" i="10"/>
  <c r="I179" i="10"/>
  <c r="J179" i="10"/>
  <c r="K179" i="10"/>
  <c r="L179" i="10"/>
  <c r="M179" i="10" s="1"/>
  <c r="N179" i="10"/>
  <c r="O179" i="10" s="1"/>
  <c r="P179" i="10"/>
  <c r="Q179" i="10" s="1"/>
  <c r="R179" i="10"/>
  <c r="S179" i="10"/>
  <c r="T179" i="10"/>
  <c r="U179" i="10" s="1"/>
  <c r="V179" i="10"/>
  <c r="W179" i="10" s="1"/>
  <c r="X179" i="10"/>
  <c r="Y179" i="10"/>
  <c r="Z179" i="10"/>
  <c r="AA179" i="10" s="1"/>
  <c r="D180" i="10"/>
  <c r="E180" i="10"/>
  <c r="F180" i="10"/>
  <c r="G180" i="10"/>
  <c r="H180" i="10"/>
  <c r="I180" i="10" s="1"/>
  <c r="J180" i="10"/>
  <c r="K180" i="10"/>
  <c r="L180" i="10"/>
  <c r="M180" i="10" s="1"/>
  <c r="N180" i="10"/>
  <c r="O180" i="10" s="1"/>
  <c r="P180" i="10"/>
  <c r="Q180" i="10" s="1"/>
  <c r="R180" i="10"/>
  <c r="S180" i="10"/>
  <c r="T180" i="10"/>
  <c r="U180" i="10" s="1"/>
  <c r="V180" i="10"/>
  <c r="W180" i="10"/>
  <c r="X180" i="10"/>
  <c r="Y180" i="10" s="1"/>
  <c r="Z180" i="10"/>
  <c r="AA180" i="10" s="1"/>
  <c r="D181" i="10"/>
  <c r="E181" i="10"/>
  <c r="F181" i="10"/>
  <c r="G181" i="10" s="1"/>
  <c r="H181" i="10"/>
  <c r="I181" i="10"/>
  <c r="J181" i="10"/>
  <c r="K181" i="10"/>
  <c r="L181" i="10"/>
  <c r="M181" i="10"/>
  <c r="N181" i="10"/>
  <c r="O181" i="10" s="1"/>
  <c r="P181" i="10"/>
  <c r="Q181" i="10" s="1"/>
  <c r="R181" i="10"/>
  <c r="S181" i="10" s="1"/>
  <c r="T181" i="10"/>
  <c r="U181" i="10" s="1"/>
  <c r="V181" i="10"/>
  <c r="W181" i="10" s="1"/>
  <c r="X181" i="10"/>
  <c r="Y181" i="10" s="1"/>
  <c r="Z181" i="10"/>
  <c r="AA181" i="10"/>
  <c r="D182" i="10"/>
  <c r="E182" i="10" s="1"/>
  <c r="F182" i="10"/>
  <c r="G182" i="10" s="1"/>
  <c r="H182" i="10"/>
  <c r="I182" i="10"/>
  <c r="J182" i="10"/>
  <c r="K182" i="10" s="1"/>
  <c r="L182" i="10"/>
  <c r="M182" i="10" s="1"/>
  <c r="N182" i="10"/>
  <c r="O182" i="10"/>
  <c r="P182" i="10"/>
  <c r="Q182" i="10"/>
  <c r="R182" i="10"/>
  <c r="S182" i="10" s="1"/>
  <c r="T182" i="10"/>
  <c r="U182" i="10" s="1"/>
  <c r="V182" i="10"/>
  <c r="W182" i="10" s="1"/>
  <c r="X182" i="10"/>
  <c r="Y182" i="10" s="1"/>
  <c r="Z182" i="10"/>
  <c r="AA182" i="10"/>
  <c r="D183" i="10"/>
  <c r="E183" i="10" s="1"/>
  <c r="F183" i="10"/>
  <c r="G183" i="10" s="1"/>
  <c r="H183" i="10"/>
  <c r="I183" i="10" s="1"/>
  <c r="J183" i="10"/>
  <c r="K183" i="10" s="1"/>
  <c r="L183" i="10"/>
  <c r="M183" i="10" s="1"/>
  <c r="N183" i="10"/>
  <c r="O183" i="10"/>
  <c r="P183" i="10"/>
  <c r="Q183" i="10"/>
  <c r="R183" i="10"/>
  <c r="S183" i="10" s="1"/>
  <c r="T183" i="10"/>
  <c r="U183" i="10"/>
  <c r="V183" i="10"/>
  <c r="W183" i="10" s="1"/>
  <c r="X183" i="10"/>
  <c r="Y183" i="10" s="1"/>
  <c r="Z183" i="10"/>
  <c r="AA183" i="10" s="1"/>
  <c r="D184" i="10"/>
  <c r="E184" i="10"/>
  <c r="F184" i="10"/>
  <c r="G184" i="10" s="1"/>
  <c r="H184" i="10"/>
  <c r="I184" i="10" s="1"/>
  <c r="J184" i="10"/>
  <c r="K184" i="10" s="1"/>
  <c r="L184" i="10"/>
  <c r="M184" i="10" s="1"/>
  <c r="N184" i="10"/>
  <c r="O184" i="10"/>
  <c r="P184" i="10"/>
  <c r="Q184" i="10" s="1"/>
  <c r="R184" i="10"/>
  <c r="S184" i="10"/>
  <c r="T184" i="10"/>
  <c r="U184" i="10"/>
  <c r="V184" i="10"/>
  <c r="W184" i="10"/>
  <c r="X184" i="10"/>
  <c r="Y184" i="10" s="1"/>
  <c r="Z184" i="10"/>
  <c r="AA184" i="10" s="1"/>
  <c r="D185" i="10"/>
  <c r="E185" i="10" s="1"/>
  <c r="F185" i="10"/>
  <c r="G185" i="10" s="1"/>
  <c r="H185" i="10"/>
  <c r="I185" i="10"/>
  <c r="J185" i="10"/>
  <c r="K185" i="10" s="1"/>
  <c r="L185" i="10"/>
  <c r="M185" i="10"/>
  <c r="N185" i="10"/>
  <c r="O185" i="10" s="1"/>
  <c r="P185" i="10"/>
  <c r="Q185" i="10" s="1"/>
  <c r="R185" i="10"/>
  <c r="S185" i="10"/>
  <c r="T185" i="10"/>
  <c r="U185" i="10" s="1"/>
  <c r="V185" i="10"/>
  <c r="W185" i="10" s="1"/>
  <c r="X185" i="10"/>
  <c r="Y185" i="10"/>
  <c r="Z185" i="10"/>
  <c r="AA185" i="10" s="1"/>
  <c r="D186" i="10"/>
  <c r="E186" i="10" s="1"/>
  <c r="F186" i="10"/>
  <c r="G186" i="10" s="1"/>
  <c r="H186" i="10"/>
  <c r="I186" i="10" s="1"/>
  <c r="J186" i="10"/>
  <c r="K186" i="10" s="1"/>
  <c r="L186" i="10"/>
  <c r="M186" i="10" s="1"/>
  <c r="N186" i="10"/>
  <c r="O186" i="10"/>
  <c r="P186" i="10"/>
  <c r="Q186" i="10" s="1"/>
  <c r="R186" i="10"/>
  <c r="S186" i="10" s="1"/>
  <c r="T186" i="10"/>
  <c r="U186" i="10" s="1"/>
  <c r="V186" i="10"/>
  <c r="W186" i="10"/>
  <c r="X186" i="10"/>
  <c r="Y186" i="10" s="1"/>
  <c r="Z186" i="10"/>
  <c r="AA186" i="10"/>
  <c r="D187" i="10"/>
  <c r="E187" i="10" s="1"/>
  <c r="F187" i="10"/>
  <c r="G187" i="10" s="1"/>
  <c r="H187" i="10"/>
  <c r="I187" i="10"/>
  <c r="J187" i="10"/>
  <c r="K187" i="10" s="1"/>
  <c r="L187" i="10"/>
  <c r="M187" i="10" s="1"/>
  <c r="N187" i="10"/>
  <c r="O187" i="10" s="1"/>
  <c r="P187" i="10"/>
  <c r="Q187" i="10"/>
  <c r="R187" i="10"/>
  <c r="S187" i="10" s="1"/>
  <c r="T187" i="10"/>
  <c r="U187" i="10" s="1"/>
  <c r="V187" i="10"/>
  <c r="W187" i="10"/>
  <c r="X187" i="10"/>
  <c r="Y187" i="10" s="1"/>
  <c r="Z187" i="10"/>
  <c r="AA187" i="10" s="1"/>
  <c r="D188" i="10"/>
  <c r="E188" i="10" s="1"/>
  <c r="F188" i="10"/>
  <c r="G188" i="10"/>
  <c r="H188" i="10"/>
  <c r="I188" i="10" s="1"/>
  <c r="J188" i="10"/>
  <c r="K188" i="10"/>
  <c r="L188" i="10"/>
  <c r="M188" i="10" s="1"/>
  <c r="N188" i="10"/>
  <c r="O188" i="10" s="1"/>
  <c r="P188" i="10"/>
  <c r="Q188" i="10" s="1"/>
  <c r="R188" i="10"/>
  <c r="S188" i="10"/>
  <c r="T188" i="10"/>
  <c r="U188" i="10" s="1"/>
  <c r="V188" i="10"/>
  <c r="W188" i="10" s="1"/>
  <c r="X188" i="10"/>
  <c r="Y188" i="10" s="1"/>
  <c r="Z188" i="10"/>
  <c r="AA188" i="10" s="1"/>
  <c r="D189" i="10"/>
  <c r="E189" i="10"/>
  <c r="F189" i="10"/>
  <c r="G189" i="10" s="1"/>
  <c r="H189" i="10"/>
  <c r="I189" i="10"/>
  <c r="J189" i="10"/>
  <c r="K189" i="10" s="1"/>
  <c r="L189" i="10"/>
  <c r="M189" i="10" s="1"/>
  <c r="N189" i="10"/>
  <c r="O189" i="10" s="1"/>
  <c r="P189" i="10"/>
  <c r="Q189" i="10" s="1"/>
  <c r="R189" i="10"/>
  <c r="S189" i="10" s="1"/>
  <c r="T189" i="10"/>
  <c r="U189" i="10" s="1"/>
  <c r="V189" i="10"/>
  <c r="W189" i="10" s="1"/>
  <c r="X189" i="10"/>
  <c r="Y189" i="10" s="1"/>
  <c r="Z189" i="10"/>
  <c r="AA189" i="10"/>
  <c r="D190" i="10"/>
  <c r="E190" i="10" s="1"/>
  <c r="F190" i="10"/>
  <c r="G190" i="10" s="1"/>
  <c r="H190" i="10"/>
  <c r="I190" i="10" s="1"/>
  <c r="J190" i="10"/>
  <c r="K190" i="10"/>
  <c r="L190" i="10"/>
  <c r="M190" i="10" s="1"/>
  <c r="N190" i="10"/>
  <c r="O190" i="10" s="1"/>
  <c r="P190" i="10"/>
  <c r="Q190" i="10"/>
  <c r="R190" i="10"/>
  <c r="S190" i="10" s="1"/>
  <c r="T190" i="10"/>
  <c r="U190" i="10" s="1"/>
  <c r="V190" i="10"/>
  <c r="W190" i="10" s="1"/>
  <c r="X190" i="10"/>
  <c r="Y190" i="10" s="1"/>
  <c r="Z190" i="10"/>
  <c r="AA190" i="10" s="1"/>
  <c r="D191" i="10"/>
  <c r="E191" i="10" s="1"/>
  <c r="F191" i="10"/>
  <c r="G191" i="10" s="1"/>
  <c r="H191" i="10"/>
  <c r="I191" i="10"/>
  <c r="J191" i="10"/>
  <c r="K191" i="10" s="1"/>
  <c r="L191" i="10"/>
  <c r="M191" i="10" s="1"/>
  <c r="N191" i="10"/>
  <c r="O191" i="10" s="1"/>
  <c r="P191" i="10"/>
  <c r="Q191" i="10" s="1"/>
  <c r="R191" i="10"/>
  <c r="S191" i="10" s="1"/>
  <c r="T191" i="10"/>
  <c r="U191" i="10" s="1"/>
  <c r="V191" i="10"/>
  <c r="W191" i="10" s="1"/>
  <c r="X191" i="10"/>
  <c r="Y191" i="10" s="1"/>
  <c r="Z191" i="10"/>
  <c r="AA191" i="10" s="1"/>
  <c r="D192" i="10"/>
  <c r="E192" i="10" s="1"/>
  <c r="F192" i="10"/>
  <c r="G192" i="10"/>
  <c r="H192" i="10"/>
  <c r="I192" i="10" s="1"/>
  <c r="J192" i="10"/>
  <c r="K192" i="10" s="1"/>
  <c r="L192" i="10"/>
  <c r="M192" i="10" s="1"/>
  <c r="N192" i="10"/>
  <c r="O192" i="10"/>
  <c r="P192" i="10"/>
  <c r="Q192" i="10" s="1"/>
  <c r="R192" i="10"/>
  <c r="S192" i="10" s="1"/>
  <c r="T192" i="10"/>
  <c r="U192" i="10" s="1"/>
  <c r="V192" i="10"/>
  <c r="W192" i="10" s="1"/>
  <c r="X192" i="10"/>
  <c r="Y192" i="10" s="1"/>
  <c r="Z192" i="10"/>
  <c r="AA192" i="10" s="1"/>
  <c r="D193" i="10"/>
  <c r="E193" i="10" s="1"/>
  <c r="F193" i="10"/>
  <c r="G193" i="10" s="1"/>
  <c r="H193" i="10"/>
  <c r="I193" i="10" s="1"/>
  <c r="J193" i="10"/>
  <c r="K193" i="10" s="1"/>
  <c r="L193" i="10"/>
  <c r="M193" i="10" s="1"/>
  <c r="N193" i="10"/>
  <c r="O193" i="10" s="1"/>
  <c r="P193" i="10"/>
  <c r="Q193" i="10" s="1"/>
  <c r="R193" i="10"/>
  <c r="S193" i="10" s="1"/>
  <c r="T193" i="10"/>
  <c r="U193" i="10" s="1"/>
  <c r="V193" i="10"/>
  <c r="W193" i="10" s="1"/>
  <c r="X193" i="10"/>
  <c r="Y193" i="10" s="1"/>
  <c r="Z193" i="10"/>
  <c r="AA193" i="10"/>
  <c r="D194" i="10"/>
  <c r="E194" i="10" s="1"/>
  <c r="F194" i="10"/>
  <c r="G194" i="10" s="1"/>
  <c r="H194" i="10"/>
  <c r="I194" i="10" s="1"/>
  <c r="J194" i="10"/>
  <c r="K194" i="10"/>
  <c r="L194" i="10"/>
  <c r="M194" i="10" s="1"/>
  <c r="N194" i="10"/>
  <c r="O194" i="10" s="1"/>
  <c r="P194" i="10"/>
  <c r="Q194" i="10"/>
  <c r="R194" i="10"/>
  <c r="S194" i="10" s="1"/>
  <c r="T194" i="10"/>
  <c r="U194" i="10" s="1"/>
  <c r="V194" i="10"/>
  <c r="W194" i="10" s="1"/>
  <c r="X194" i="10"/>
  <c r="Y194" i="10" s="1"/>
  <c r="Z194" i="10"/>
  <c r="AA194" i="10" s="1"/>
  <c r="D195" i="10"/>
  <c r="E195" i="10" s="1"/>
  <c r="F195" i="10"/>
  <c r="G195" i="10" s="1"/>
  <c r="H195" i="10"/>
  <c r="I195" i="10" s="1"/>
  <c r="J195" i="10"/>
  <c r="K195" i="10" s="1"/>
  <c r="L195" i="10"/>
  <c r="M195" i="10" s="1"/>
  <c r="N195" i="10"/>
  <c r="O195" i="10" s="1"/>
  <c r="P195" i="10"/>
  <c r="Q195" i="10" s="1"/>
  <c r="R195" i="10"/>
  <c r="S195" i="10" s="1"/>
  <c r="T195" i="10"/>
  <c r="U195" i="10" s="1"/>
  <c r="V195" i="10"/>
  <c r="W195" i="10" s="1"/>
  <c r="X195" i="10"/>
  <c r="Y195" i="10" s="1"/>
  <c r="Z195" i="10"/>
  <c r="AA195" i="10" s="1"/>
  <c r="D196" i="10"/>
  <c r="E196" i="10"/>
  <c r="F196" i="10"/>
  <c r="G196" i="10"/>
  <c r="H196" i="10"/>
  <c r="I196" i="10" s="1"/>
  <c r="J196" i="10"/>
  <c r="K196" i="10" s="1"/>
  <c r="L196" i="10"/>
  <c r="M196" i="10" s="1"/>
  <c r="N196" i="10"/>
  <c r="O196" i="10" s="1"/>
  <c r="P196" i="10"/>
  <c r="Q196" i="10" s="1"/>
  <c r="R196" i="10"/>
  <c r="S196" i="10" s="1"/>
  <c r="T196" i="10"/>
  <c r="U196" i="10"/>
  <c r="V196" i="10"/>
  <c r="W196" i="10" s="1"/>
  <c r="X196" i="10"/>
  <c r="Y196" i="10" s="1"/>
  <c r="Z196" i="10"/>
  <c r="AA196" i="10" s="1"/>
  <c r="D197" i="10"/>
  <c r="E197" i="10"/>
  <c r="F197" i="10"/>
  <c r="G197" i="10" s="1"/>
  <c r="H197" i="10"/>
  <c r="I197" i="10" s="1"/>
  <c r="J197" i="10"/>
  <c r="K197" i="10" s="1"/>
  <c r="L197" i="10"/>
  <c r="M197" i="10"/>
  <c r="N197" i="10"/>
  <c r="O197" i="10" s="1"/>
  <c r="P197" i="10"/>
  <c r="Q197" i="10" s="1"/>
  <c r="R197" i="10"/>
  <c r="S197" i="10" s="1"/>
  <c r="T197" i="10"/>
  <c r="U197" i="10"/>
  <c r="V197" i="10"/>
  <c r="W197" i="10" s="1"/>
  <c r="X197" i="10"/>
  <c r="Y197" i="10" s="1"/>
  <c r="Z197" i="10"/>
  <c r="AA197" i="10" s="1"/>
  <c r="D198" i="10"/>
  <c r="E198" i="10" s="1"/>
  <c r="F198" i="10"/>
  <c r="G198" i="10" s="1"/>
  <c r="H198" i="10"/>
  <c r="I198" i="10"/>
  <c r="J198" i="10"/>
  <c r="K198" i="10" s="1"/>
  <c r="L198" i="10"/>
  <c r="M198" i="10" s="1"/>
  <c r="N198" i="10"/>
  <c r="O198" i="10" s="1"/>
  <c r="P198" i="10"/>
  <c r="Q198" i="10" s="1"/>
  <c r="R198" i="10"/>
  <c r="S198" i="10"/>
  <c r="T198" i="10"/>
  <c r="U198" i="10" s="1"/>
  <c r="V198" i="10"/>
  <c r="W198" i="10" s="1"/>
  <c r="X198" i="10"/>
  <c r="Y198" i="10" s="1"/>
  <c r="Z198" i="10"/>
  <c r="AA198" i="10"/>
  <c r="D199" i="10"/>
  <c r="E199" i="10" s="1"/>
  <c r="F199" i="10"/>
  <c r="G199" i="10" s="1"/>
  <c r="H199" i="10"/>
  <c r="I199" i="10" s="1"/>
  <c r="J199" i="10"/>
  <c r="K199" i="10" s="1"/>
  <c r="L199" i="10"/>
  <c r="M199" i="10" s="1"/>
  <c r="N199" i="10"/>
  <c r="O199" i="10" s="1"/>
  <c r="P199" i="10"/>
  <c r="Q199" i="10" s="1"/>
  <c r="R199" i="10"/>
  <c r="S199" i="10" s="1"/>
  <c r="T199" i="10"/>
  <c r="U199" i="10" s="1"/>
  <c r="V199" i="10"/>
  <c r="W199" i="10" s="1"/>
  <c r="X199" i="10"/>
  <c r="Y199" i="10" s="1"/>
  <c r="Z199" i="10"/>
  <c r="AA199" i="10" s="1"/>
  <c r="D200" i="10"/>
  <c r="E200" i="10" s="1"/>
  <c r="F200" i="10"/>
  <c r="G200" i="10" s="1"/>
  <c r="H200" i="10"/>
  <c r="I200" i="10" s="1"/>
  <c r="J200" i="10"/>
  <c r="K200" i="10" s="1"/>
  <c r="L200" i="10"/>
  <c r="M200" i="10" s="1"/>
  <c r="N200" i="10"/>
  <c r="O200" i="10"/>
  <c r="P200" i="10"/>
  <c r="Q200" i="10" s="1"/>
  <c r="R200" i="10"/>
  <c r="S200" i="10" s="1"/>
  <c r="T200" i="10"/>
  <c r="U200" i="10"/>
  <c r="V200" i="10"/>
  <c r="W200" i="10" s="1"/>
  <c r="X200" i="10"/>
  <c r="Y200" i="10" s="1"/>
  <c r="Z200" i="10"/>
  <c r="AA200" i="10" s="1"/>
  <c r="D201" i="10"/>
  <c r="E201" i="10" s="1"/>
  <c r="F201" i="10"/>
  <c r="G201" i="10" s="1"/>
  <c r="H201" i="10"/>
  <c r="I201" i="10" s="1"/>
  <c r="J201" i="10"/>
  <c r="K201" i="10" s="1"/>
  <c r="L201" i="10"/>
  <c r="M201" i="10" s="1"/>
  <c r="N201" i="10"/>
  <c r="O201" i="10" s="1"/>
  <c r="P201" i="10"/>
  <c r="Q201" i="10" s="1"/>
  <c r="R201" i="10"/>
  <c r="S201" i="10" s="1"/>
  <c r="T201" i="10"/>
  <c r="U201" i="10" s="1"/>
  <c r="V201" i="10"/>
  <c r="W201" i="10" s="1"/>
  <c r="X201" i="10"/>
  <c r="Y201" i="10" s="1"/>
  <c r="Z201" i="10"/>
  <c r="AA201" i="10" s="1"/>
  <c r="D202" i="10"/>
  <c r="E202" i="10" s="1"/>
  <c r="F202" i="10"/>
  <c r="G202" i="10" s="1"/>
  <c r="H202" i="10"/>
  <c r="I202" i="10" s="1"/>
  <c r="J202" i="10"/>
  <c r="K202" i="10" s="1"/>
  <c r="L202" i="10"/>
  <c r="M202" i="10" s="1"/>
  <c r="N202" i="10"/>
  <c r="O202" i="10" s="1"/>
  <c r="P202" i="10"/>
  <c r="Q202" i="10" s="1"/>
  <c r="R202" i="10"/>
  <c r="S202" i="10" s="1"/>
  <c r="T202" i="10"/>
  <c r="U202" i="10" s="1"/>
  <c r="V202" i="10"/>
  <c r="W202" i="10" s="1"/>
  <c r="X202" i="10"/>
  <c r="Y202" i="10" s="1"/>
  <c r="Z202" i="10"/>
  <c r="AA202" i="10" s="1"/>
  <c r="D203" i="10"/>
  <c r="E203" i="10" s="1"/>
  <c r="F203" i="10"/>
  <c r="G203" i="10"/>
  <c r="H203" i="10"/>
  <c r="I203" i="10" s="1"/>
  <c r="J203" i="10"/>
  <c r="K203" i="10" s="1"/>
  <c r="L203" i="10"/>
  <c r="M203" i="10" s="1"/>
  <c r="N203" i="10"/>
  <c r="O203" i="10" s="1"/>
  <c r="P203" i="10"/>
  <c r="Q203" i="10" s="1"/>
  <c r="R203" i="10"/>
  <c r="S203" i="10" s="1"/>
  <c r="T203" i="10"/>
  <c r="U203" i="10" s="1"/>
  <c r="V203" i="10"/>
  <c r="W203" i="10" s="1"/>
  <c r="X203" i="10"/>
  <c r="Y203" i="10" s="1"/>
  <c r="Z203" i="10"/>
  <c r="AA203" i="10" s="1"/>
  <c r="D204" i="10"/>
  <c r="E204" i="10" s="1"/>
  <c r="F204" i="10"/>
  <c r="G204" i="10" s="1"/>
  <c r="H204" i="10"/>
  <c r="I204" i="10" s="1"/>
  <c r="J204" i="10"/>
  <c r="K204" i="10" s="1"/>
  <c r="L204" i="10"/>
  <c r="M204" i="10" s="1"/>
  <c r="N204" i="10"/>
  <c r="O204" i="10" s="1"/>
  <c r="P204" i="10"/>
  <c r="Q204" i="10" s="1"/>
  <c r="R204" i="10"/>
  <c r="S204" i="10" s="1"/>
  <c r="T204" i="10"/>
  <c r="U204" i="10" s="1"/>
  <c r="V204" i="10"/>
  <c r="W204" i="10" s="1"/>
  <c r="X204" i="10"/>
  <c r="Y204" i="10" s="1"/>
  <c r="Z204" i="10"/>
  <c r="AA204" i="10" s="1"/>
  <c r="D205" i="10"/>
  <c r="E205" i="10" s="1"/>
  <c r="F205" i="10"/>
  <c r="G205" i="10" s="1"/>
  <c r="H205" i="10"/>
  <c r="I205" i="10" s="1"/>
  <c r="J205" i="10"/>
  <c r="K205" i="10"/>
  <c r="L205" i="10"/>
  <c r="M205" i="10" s="1"/>
  <c r="N205" i="10"/>
  <c r="O205" i="10" s="1"/>
  <c r="P205" i="10"/>
  <c r="Q205" i="10" s="1"/>
  <c r="R205" i="10"/>
  <c r="S205" i="10" s="1"/>
  <c r="T205" i="10"/>
  <c r="U205" i="10" s="1"/>
  <c r="V205" i="10"/>
  <c r="W205" i="10" s="1"/>
  <c r="X205" i="10"/>
  <c r="Y205" i="10" s="1"/>
  <c r="Z205" i="10"/>
  <c r="AA205" i="10" s="1"/>
  <c r="D206" i="10"/>
  <c r="E206" i="10" s="1"/>
  <c r="F206" i="10"/>
  <c r="G206" i="10" s="1"/>
  <c r="H206" i="10"/>
  <c r="I206" i="10" s="1"/>
  <c r="J206" i="10"/>
  <c r="K206" i="10" s="1"/>
  <c r="L206" i="10"/>
  <c r="M206" i="10" s="1"/>
  <c r="N206" i="10"/>
  <c r="O206" i="10" s="1"/>
  <c r="P206" i="10"/>
  <c r="Q206" i="10" s="1"/>
  <c r="R206" i="10"/>
  <c r="S206" i="10" s="1"/>
  <c r="T206" i="10"/>
  <c r="U206" i="10" s="1"/>
  <c r="V206" i="10"/>
  <c r="W206" i="10" s="1"/>
  <c r="X206" i="10"/>
  <c r="Y206" i="10" s="1"/>
  <c r="Z206" i="10"/>
  <c r="AA206" i="10" s="1"/>
  <c r="D207" i="10"/>
  <c r="E207" i="10" s="1"/>
  <c r="F207" i="10"/>
  <c r="G207" i="10" s="1"/>
  <c r="H207" i="10"/>
  <c r="I207" i="10" s="1"/>
  <c r="J207" i="10"/>
  <c r="K207" i="10" s="1"/>
  <c r="L207" i="10"/>
  <c r="M207" i="10" s="1"/>
  <c r="N207" i="10"/>
  <c r="O207" i="10" s="1"/>
  <c r="P207" i="10"/>
  <c r="Q207" i="10" s="1"/>
  <c r="R207" i="10"/>
  <c r="S207" i="10" s="1"/>
  <c r="T207" i="10"/>
  <c r="U207" i="10" s="1"/>
  <c r="V207" i="10"/>
  <c r="W207" i="10" s="1"/>
  <c r="X207" i="10"/>
  <c r="Y207" i="10" s="1"/>
  <c r="Z207" i="10"/>
  <c r="AA207" i="10" s="1"/>
  <c r="D208" i="10"/>
  <c r="E208" i="10"/>
  <c r="F208" i="10"/>
  <c r="G208" i="10" s="1"/>
  <c r="H208" i="10"/>
  <c r="I208" i="10" s="1"/>
  <c r="J208" i="10"/>
  <c r="K208" i="10" s="1"/>
  <c r="L208" i="10"/>
  <c r="M208" i="10" s="1"/>
  <c r="N208" i="10"/>
  <c r="O208" i="10" s="1"/>
  <c r="P208" i="10"/>
  <c r="Q208" i="10" s="1"/>
  <c r="R208" i="10"/>
  <c r="S208" i="10" s="1"/>
  <c r="T208" i="10"/>
  <c r="U208" i="10" s="1"/>
  <c r="V208" i="10"/>
  <c r="W208" i="10" s="1"/>
  <c r="X208" i="10"/>
  <c r="Y208" i="10"/>
  <c r="Z208" i="10"/>
  <c r="AA208" i="10" s="1"/>
  <c r="D209" i="10"/>
  <c r="E209" i="10" s="1"/>
  <c r="F209" i="10"/>
  <c r="G209" i="10" s="1"/>
  <c r="H209" i="10"/>
  <c r="I209" i="10" s="1"/>
  <c r="J209" i="10"/>
  <c r="K209" i="10" s="1"/>
  <c r="L209" i="10"/>
  <c r="M209" i="10" s="1"/>
  <c r="N209" i="10"/>
  <c r="O209" i="10" s="1"/>
  <c r="P209" i="10"/>
  <c r="Q209" i="10" s="1"/>
  <c r="R209" i="10"/>
  <c r="S209" i="10" s="1"/>
  <c r="T209" i="10"/>
  <c r="U209" i="10" s="1"/>
  <c r="V209" i="10"/>
  <c r="W209" i="10" s="1"/>
  <c r="X209" i="10"/>
  <c r="Y209" i="10" s="1"/>
  <c r="Z209" i="10"/>
  <c r="AA209" i="10" s="1"/>
  <c r="D210" i="10"/>
  <c r="E210" i="10" s="1"/>
  <c r="F210" i="10"/>
  <c r="G210" i="10" s="1"/>
  <c r="H210" i="10"/>
  <c r="I210" i="10" s="1"/>
  <c r="J210" i="10"/>
  <c r="K210" i="10" s="1"/>
  <c r="L210" i="10"/>
  <c r="M210" i="10" s="1"/>
  <c r="N210" i="10"/>
  <c r="O210" i="10" s="1"/>
  <c r="P210" i="10"/>
  <c r="Q210" i="10" s="1"/>
  <c r="R210" i="10"/>
  <c r="S210" i="10" s="1"/>
  <c r="T210" i="10"/>
  <c r="U210" i="10" s="1"/>
  <c r="V210" i="10"/>
  <c r="W210" i="10" s="1"/>
  <c r="X210" i="10"/>
  <c r="Y210" i="10" s="1"/>
  <c r="Z210" i="10"/>
  <c r="AA210" i="10" s="1"/>
  <c r="D211" i="10"/>
  <c r="E211" i="10" s="1"/>
  <c r="F211" i="10"/>
  <c r="G211" i="10" s="1"/>
  <c r="H211" i="10"/>
  <c r="I211" i="10" s="1"/>
  <c r="J211" i="10"/>
  <c r="K211" i="10" s="1"/>
  <c r="L211" i="10"/>
  <c r="M211" i="10" s="1"/>
  <c r="N211" i="10"/>
  <c r="O211" i="10"/>
  <c r="P211" i="10"/>
  <c r="Q211" i="10" s="1"/>
  <c r="R211" i="10"/>
  <c r="S211" i="10" s="1"/>
  <c r="T211" i="10"/>
  <c r="U211" i="10" s="1"/>
  <c r="V211" i="10"/>
  <c r="W211" i="10" s="1"/>
  <c r="X211" i="10"/>
  <c r="Y211" i="10" s="1"/>
  <c r="Z211" i="10"/>
  <c r="AA211" i="10" s="1"/>
  <c r="D212" i="10"/>
  <c r="E212" i="10" s="1"/>
  <c r="F212" i="10"/>
  <c r="G212" i="10" s="1"/>
  <c r="H212" i="10"/>
  <c r="I212" i="10"/>
  <c r="J212" i="10"/>
  <c r="K212" i="10" s="1"/>
  <c r="L212" i="10"/>
  <c r="M212" i="10" s="1"/>
  <c r="N212" i="10"/>
  <c r="O212" i="10" s="1"/>
  <c r="P212" i="10"/>
  <c r="Q212" i="10" s="1"/>
  <c r="R212" i="10"/>
  <c r="S212" i="10" s="1"/>
  <c r="T212" i="10"/>
  <c r="U212" i="10" s="1"/>
  <c r="V212" i="10"/>
  <c r="W212" i="10" s="1"/>
  <c r="X212" i="10"/>
  <c r="Y212" i="10" s="1"/>
  <c r="Z212" i="10"/>
  <c r="AA212" i="10" s="1"/>
  <c r="D213" i="10"/>
  <c r="E213" i="10" s="1"/>
  <c r="F213" i="10"/>
  <c r="G213" i="10" s="1"/>
  <c r="H213" i="10"/>
  <c r="I213" i="10" s="1"/>
  <c r="J213" i="10"/>
  <c r="K213" i="10"/>
  <c r="L213" i="10"/>
  <c r="M213" i="10" s="1"/>
  <c r="N213" i="10"/>
  <c r="O213" i="10" s="1"/>
  <c r="P213" i="10"/>
  <c r="Q213" i="10" s="1"/>
  <c r="R213" i="10"/>
  <c r="S213" i="10" s="1"/>
  <c r="T213" i="10"/>
  <c r="U213" i="10" s="1"/>
  <c r="V213" i="10"/>
  <c r="W213" i="10" s="1"/>
  <c r="X213" i="10"/>
  <c r="Y213" i="10" s="1"/>
  <c r="Z213" i="10"/>
  <c r="AA213" i="10" s="1"/>
  <c r="D214" i="10"/>
  <c r="E214" i="10" s="1"/>
  <c r="F214" i="10"/>
  <c r="G214" i="10" s="1"/>
  <c r="H214" i="10"/>
  <c r="I214" i="10"/>
  <c r="J214" i="10"/>
  <c r="K214" i="10" s="1"/>
  <c r="L214" i="10"/>
  <c r="M214" i="10" s="1"/>
  <c r="N214" i="10"/>
  <c r="O214" i="10" s="1"/>
  <c r="P214" i="10"/>
  <c r="Q214" i="10" s="1"/>
  <c r="R214" i="10"/>
  <c r="S214" i="10" s="1"/>
  <c r="T214" i="10"/>
  <c r="U214" i="10" s="1"/>
  <c r="V214" i="10"/>
  <c r="W214" i="10" s="1"/>
  <c r="X214" i="10"/>
  <c r="Y214" i="10" s="1"/>
  <c r="Z214" i="10"/>
  <c r="AA214" i="10" s="1"/>
  <c r="D215" i="10"/>
  <c r="E215" i="10" s="1"/>
  <c r="F215" i="10"/>
  <c r="G215" i="10" s="1"/>
  <c r="H215" i="10"/>
  <c r="I215" i="10" s="1"/>
  <c r="J215" i="10"/>
  <c r="K215" i="10" s="1"/>
  <c r="L215" i="10"/>
  <c r="M215" i="10" s="1"/>
  <c r="N215" i="10"/>
  <c r="O215" i="10" s="1"/>
  <c r="P215" i="10"/>
  <c r="Q215" i="10" s="1"/>
  <c r="R215" i="10"/>
  <c r="S215" i="10" s="1"/>
  <c r="T215" i="10"/>
  <c r="U215" i="10" s="1"/>
  <c r="V215" i="10"/>
  <c r="W215" i="10" s="1"/>
  <c r="X215" i="10"/>
  <c r="Y215" i="10" s="1"/>
  <c r="Z215" i="10"/>
  <c r="AA215" i="10" s="1"/>
  <c r="D216" i="10"/>
  <c r="E216" i="10" s="1"/>
  <c r="F216" i="10"/>
  <c r="G216" i="10" s="1"/>
  <c r="H216" i="10"/>
  <c r="I216" i="10" s="1"/>
  <c r="J216" i="10"/>
  <c r="K216" i="10" s="1"/>
  <c r="L216" i="10"/>
  <c r="M216" i="10" s="1"/>
  <c r="N216" i="10"/>
  <c r="O216" i="10" s="1"/>
  <c r="P216" i="10"/>
  <c r="Q216" i="10" s="1"/>
  <c r="R216" i="10"/>
  <c r="S216" i="10" s="1"/>
  <c r="T216" i="10"/>
  <c r="U216" i="10" s="1"/>
  <c r="V216" i="10"/>
  <c r="W216" i="10" s="1"/>
  <c r="X216" i="10"/>
  <c r="Y216" i="10" s="1"/>
  <c r="Z216" i="10"/>
  <c r="AA216" i="10" s="1"/>
  <c r="D217" i="10"/>
  <c r="E217" i="10" s="1"/>
  <c r="F217" i="10"/>
  <c r="G217" i="10" s="1"/>
  <c r="H217" i="10"/>
  <c r="I217" i="10" s="1"/>
  <c r="J217" i="10"/>
  <c r="K217" i="10" s="1"/>
  <c r="L217" i="10"/>
  <c r="M217" i="10" s="1"/>
  <c r="N217" i="10"/>
  <c r="O217" i="10" s="1"/>
  <c r="P217" i="10"/>
  <c r="Q217" i="10" s="1"/>
  <c r="R217" i="10"/>
  <c r="S217" i="10" s="1"/>
  <c r="T217" i="10"/>
  <c r="U217" i="10" s="1"/>
  <c r="V217" i="10"/>
  <c r="W217" i="10" s="1"/>
  <c r="X217" i="10"/>
  <c r="Y217" i="10" s="1"/>
  <c r="Z217" i="10"/>
  <c r="AA217" i="10" s="1"/>
  <c r="D218" i="10"/>
  <c r="E218" i="10" s="1"/>
  <c r="F218" i="10"/>
  <c r="G218" i="10" s="1"/>
  <c r="H218" i="10"/>
  <c r="I218" i="10" s="1"/>
  <c r="J218" i="10"/>
  <c r="K218" i="10" s="1"/>
  <c r="L218" i="10"/>
  <c r="M218" i="10" s="1"/>
  <c r="N218" i="10"/>
  <c r="O218" i="10" s="1"/>
  <c r="P218" i="10"/>
  <c r="Q218" i="10" s="1"/>
  <c r="R218" i="10"/>
  <c r="S218" i="10" s="1"/>
  <c r="T218" i="10"/>
  <c r="U218" i="10" s="1"/>
  <c r="V218" i="10"/>
  <c r="W218" i="10" s="1"/>
  <c r="X218" i="10"/>
  <c r="Y218" i="10" s="1"/>
  <c r="Z218" i="10"/>
  <c r="AA218" i="10"/>
  <c r="D219" i="10"/>
  <c r="E219" i="10" s="1"/>
  <c r="F219" i="10"/>
  <c r="G219" i="10" s="1"/>
  <c r="H219" i="10"/>
  <c r="I219" i="10" s="1"/>
  <c r="J219" i="10"/>
  <c r="K219" i="10" s="1"/>
  <c r="L219" i="10"/>
  <c r="M219" i="10" s="1"/>
  <c r="N219" i="10"/>
  <c r="O219" i="10" s="1"/>
  <c r="P219" i="10"/>
  <c r="Q219" i="10" s="1"/>
  <c r="R219" i="10"/>
  <c r="S219" i="10" s="1"/>
  <c r="T219" i="10"/>
  <c r="U219" i="10" s="1"/>
  <c r="V219" i="10"/>
  <c r="W219" i="10" s="1"/>
  <c r="X219" i="10"/>
  <c r="Y219" i="10" s="1"/>
  <c r="Z219" i="10"/>
  <c r="AA219" i="10" s="1"/>
  <c r="D220" i="10"/>
  <c r="E220" i="10" s="1"/>
  <c r="F220" i="10"/>
  <c r="G220" i="10"/>
  <c r="H220" i="10"/>
  <c r="I220" i="10" s="1"/>
  <c r="J220" i="10"/>
  <c r="K220" i="10" s="1"/>
  <c r="L220" i="10"/>
  <c r="M220" i="10" s="1"/>
  <c r="N220" i="10"/>
  <c r="O220" i="10" s="1"/>
  <c r="P220" i="10"/>
  <c r="Q220" i="10" s="1"/>
  <c r="R220" i="10"/>
  <c r="S220" i="10" s="1"/>
  <c r="T220" i="10"/>
  <c r="U220" i="10" s="1"/>
  <c r="V220" i="10"/>
  <c r="W220" i="10" s="1"/>
  <c r="X220" i="10"/>
  <c r="Y220" i="10" s="1"/>
  <c r="Z220" i="10"/>
  <c r="AA220" i="10" s="1"/>
  <c r="D221" i="10"/>
  <c r="E221" i="10" s="1"/>
  <c r="F221" i="10"/>
  <c r="G221" i="10" s="1"/>
  <c r="H221" i="10"/>
  <c r="I221" i="10" s="1"/>
  <c r="J221" i="10"/>
  <c r="K221" i="10" s="1"/>
  <c r="L221" i="10"/>
  <c r="M221" i="10" s="1"/>
  <c r="N221" i="10"/>
  <c r="O221" i="10" s="1"/>
  <c r="P221" i="10"/>
  <c r="Q221" i="10" s="1"/>
  <c r="R221" i="10"/>
  <c r="S221" i="10" s="1"/>
  <c r="T221" i="10"/>
  <c r="U221" i="10" s="1"/>
  <c r="V221" i="10"/>
  <c r="W221" i="10" s="1"/>
  <c r="X221" i="10"/>
  <c r="Y221" i="10" s="1"/>
  <c r="Z221" i="10"/>
  <c r="AA221" i="10" s="1"/>
  <c r="D222" i="10"/>
  <c r="E222" i="10" s="1"/>
  <c r="F222" i="10"/>
  <c r="G222" i="10" s="1"/>
  <c r="H222" i="10"/>
  <c r="I222" i="10" s="1"/>
  <c r="J222" i="10"/>
  <c r="K222" i="10" s="1"/>
  <c r="L222" i="10"/>
  <c r="M222" i="10" s="1"/>
  <c r="N222" i="10"/>
  <c r="O222" i="10" s="1"/>
  <c r="P222" i="10"/>
  <c r="Q222" i="10" s="1"/>
  <c r="R222" i="10"/>
  <c r="S222" i="10" s="1"/>
  <c r="T222" i="10"/>
  <c r="U222" i="10" s="1"/>
  <c r="V222" i="10"/>
  <c r="W222" i="10" s="1"/>
  <c r="X222" i="10"/>
  <c r="Y222" i="10" s="1"/>
  <c r="Z222" i="10"/>
  <c r="AA222" i="10" s="1"/>
  <c r="D223" i="10"/>
  <c r="E223" i="10" s="1"/>
  <c r="F223" i="10"/>
  <c r="G223" i="10" s="1"/>
  <c r="H223" i="10"/>
  <c r="I223" i="10" s="1"/>
  <c r="J223" i="10"/>
  <c r="K223" i="10" s="1"/>
  <c r="L223" i="10"/>
  <c r="M223" i="10" s="1"/>
  <c r="N223" i="10"/>
  <c r="O223" i="10" s="1"/>
  <c r="P223" i="10"/>
  <c r="Q223" i="10" s="1"/>
  <c r="R223" i="10"/>
  <c r="S223" i="10" s="1"/>
  <c r="T223" i="10"/>
  <c r="U223" i="10" s="1"/>
  <c r="V223" i="10"/>
  <c r="W223" i="10" s="1"/>
  <c r="X223" i="10"/>
  <c r="Y223" i="10" s="1"/>
  <c r="Z223" i="10"/>
  <c r="AA223" i="10" s="1"/>
  <c r="D224" i="10"/>
  <c r="E224" i="10" s="1"/>
  <c r="F224" i="10"/>
  <c r="G224" i="10" s="1"/>
  <c r="H224" i="10"/>
  <c r="I224" i="10" s="1"/>
  <c r="J224" i="10"/>
  <c r="K224" i="10" s="1"/>
  <c r="L224" i="10"/>
  <c r="M224" i="10" s="1"/>
  <c r="N224" i="10"/>
  <c r="O224" i="10" s="1"/>
  <c r="P224" i="10"/>
  <c r="Q224" i="10" s="1"/>
  <c r="R224" i="10"/>
  <c r="S224" i="10" s="1"/>
  <c r="T224" i="10"/>
  <c r="U224" i="10" s="1"/>
  <c r="V224" i="10"/>
  <c r="W224" i="10" s="1"/>
  <c r="X224" i="10"/>
  <c r="Y224" i="10" s="1"/>
  <c r="Z224" i="10"/>
  <c r="AA224" i="10" s="1"/>
  <c r="D225" i="10"/>
  <c r="E225" i="10" s="1"/>
  <c r="F225" i="10"/>
  <c r="G225" i="10" s="1"/>
  <c r="H225" i="10"/>
  <c r="I225" i="10" s="1"/>
  <c r="J225" i="10"/>
  <c r="K225" i="10" s="1"/>
  <c r="L225" i="10"/>
  <c r="M225" i="10" s="1"/>
  <c r="N225" i="10"/>
  <c r="O225" i="10" s="1"/>
  <c r="P225" i="10"/>
  <c r="Q225" i="10" s="1"/>
  <c r="R225" i="10"/>
  <c r="S225" i="10" s="1"/>
  <c r="T225" i="10"/>
  <c r="U225" i="10" s="1"/>
  <c r="V225" i="10"/>
  <c r="W225" i="10" s="1"/>
  <c r="X225" i="10"/>
  <c r="Y225" i="10" s="1"/>
  <c r="Z225" i="10"/>
  <c r="AA225" i="10" s="1"/>
  <c r="D226" i="10"/>
  <c r="E226" i="10" s="1"/>
  <c r="F226" i="10"/>
  <c r="G226" i="10" s="1"/>
  <c r="H226" i="10"/>
  <c r="I226" i="10" s="1"/>
  <c r="J226" i="10"/>
  <c r="K226" i="10" s="1"/>
  <c r="L226" i="10"/>
  <c r="M226" i="10" s="1"/>
  <c r="N226" i="10"/>
  <c r="O226" i="10" s="1"/>
  <c r="P226" i="10"/>
  <c r="Q226" i="10" s="1"/>
  <c r="R226" i="10"/>
  <c r="S226" i="10" s="1"/>
  <c r="T226" i="10"/>
  <c r="U226" i="10" s="1"/>
  <c r="V226" i="10"/>
  <c r="W226" i="10" s="1"/>
  <c r="X226" i="10"/>
  <c r="Y226" i="10" s="1"/>
  <c r="Z226" i="10"/>
  <c r="AA226" i="10"/>
  <c r="D227" i="10"/>
  <c r="E227" i="10" s="1"/>
  <c r="F227" i="10"/>
  <c r="G227" i="10" s="1"/>
  <c r="H227" i="10"/>
  <c r="I227" i="10"/>
  <c r="J227" i="10"/>
  <c r="K227" i="10" s="1"/>
  <c r="L227" i="10"/>
  <c r="M227" i="10" s="1"/>
  <c r="N227" i="10"/>
  <c r="O227" i="10" s="1"/>
  <c r="P227" i="10"/>
  <c r="Q227" i="10" s="1"/>
  <c r="R227" i="10"/>
  <c r="S227" i="10" s="1"/>
  <c r="T227" i="10"/>
  <c r="U227" i="10" s="1"/>
  <c r="V227" i="10"/>
  <c r="W227" i="10" s="1"/>
  <c r="X227" i="10"/>
  <c r="Y227" i="10" s="1"/>
  <c r="Z227" i="10"/>
  <c r="AA227" i="10" s="1"/>
  <c r="D228" i="10"/>
  <c r="E228" i="10" s="1"/>
  <c r="F228" i="10"/>
  <c r="G228" i="10" s="1"/>
  <c r="H228" i="10"/>
  <c r="I228" i="10" s="1"/>
  <c r="J228" i="10"/>
  <c r="K228" i="10" s="1"/>
  <c r="L228" i="10"/>
  <c r="M228" i="10" s="1"/>
  <c r="N228" i="10"/>
  <c r="O228" i="10" s="1"/>
  <c r="P228" i="10"/>
  <c r="Q228" i="10" s="1"/>
  <c r="R228" i="10"/>
  <c r="S228" i="10" s="1"/>
  <c r="T228" i="10"/>
  <c r="U228" i="10" s="1"/>
  <c r="V228" i="10"/>
  <c r="W228" i="10" s="1"/>
  <c r="X228" i="10"/>
  <c r="Y228" i="10" s="1"/>
  <c r="Z228" i="10"/>
  <c r="AA228" i="10" s="1"/>
  <c r="D229" i="10"/>
  <c r="E229" i="10" s="1"/>
  <c r="F229" i="10"/>
  <c r="G229" i="10" s="1"/>
  <c r="H229" i="10"/>
  <c r="I229" i="10" s="1"/>
  <c r="J229" i="10"/>
  <c r="K229" i="10" s="1"/>
  <c r="L229" i="10"/>
  <c r="M229" i="10" s="1"/>
  <c r="N229" i="10"/>
  <c r="O229" i="10" s="1"/>
  <c r="P229" i="10"/>
  <c r="Q229" i="10" s="1"/>
  <c r="R229" i="10"/>
  <c r="S229" i="10" s="1"/>
  <c r="T229" i="10"/>
  <c r="U229" i="10" s="1"/>
  <c r="V229" i="10"/>
  <c r="W229" i="10" s="1"/>
  <c r="X229" i="10"/>
  <c r="Y229" i="10" s="1"/>
  <c r="Z229" i="10"/>
  <c r="AA229" i="10" s="1"/>
  <c r="D230" i="10"/>
  <c r="E230" i="10" s="1"/>
  <c r="F230" i="10"/>
  <c r="G230" i="10" s="1"/>
  <c r="H230" i="10"/>
  <c r="I230" i="10" s="1"/>
  <c r="J230" i="10"/>
  <c r="K230" i="10" s="1"/>
  <c r="L230" i="10"/>
  <c r="M230" i="10" s="1"/>
  <c r="N230" i="10"/>
  <c r="O230" i="10" s="1"/>
  <c r="P230" i="10"/>
  <c r="Q230" i="10" s="1"/>
  <c r="R230" i="10"/>
  <c r="S230" i="10" s="1"/>
  <c r="T230" i="10"/>
  <c r="U230" i="10" s="1"/>
  <c r="V230" i="10"/>
  <c r="W230" i="10" s="1"/>
  <c r="X230" i="10"/>
  <c r="Y230" i="10" s="1"/>
  <c r="Z230" i="10"/>
  <c r="AA230" i="10" s="1"/>
  <c r="D231" i="10"/>
  <c r="E231" i="10" s="1"/>
  <c r="F231" i="10"/>
  <c r="G231" i="10" s="1"/>
  <c r="H231" i="10"/>
  <c r="I231" i="10"/>
  <c r="J231" i="10"/>
  <c r="K231" i="10" s="1"/>
  <c r="L231" i="10"/>
  <c r="M231" i="10" s="1"/>
  <c r="N231" i="10"/>
  <c r="O231" i="10" s="1"/>
  <c r="P231" i="10"/>
  <c r="Q231" i="10" s="1"/>
  <c r="R231" i="10"/>
  <c r="S231" i="10" s="1"/>
  <c r="T231" i="10"/>
  <c r="U231" i="10"/>
  <c r="V231" i="10"/>
  <c r="W231" i="10" s="1"/>
  <c r="X231" i="10"/>
  <c r="Y231" i="10" s="1"/>
  <c r="Z231" i="10"/>
  <c r="AA231" i="10" s="1"/>
  <c r="D232" i="10"/>
  <c r="E232" i="10" s="1"/>
  <c r="F232" i="10"/>
  <c r="G232" i="10" s="1"/>
  <c r="H232" i="10"/>
  <c r="I232" i="10" s="1"/>
  <c r="J232" i="10"/>
  <c r="K232" i="10" s="1"/>
  <c r="L232" i="10"/>
  <c r="M232" i="10" s="1"/>
  <c r="N232" i="10"/>
  <c r="O232" i="10" s="1"/>
  <c r="P232" i="10"/>
  <c r="Q232" i="10" s="1"/>
  <c r="R232" i="10"/>
  <c r="S232" i="10" s="1"/>
  <c r="T232" i="10"/>
  <c r="U232" i="10" s="1"/>
  <c r="V232" i="10"/>
  <c r="W232" i="10" s="1"/>
  <c r="X232" i="10"/>
  <c r="Y232" i="10" s="1"/>
  <c r="Z232" i="10"/>
  <c r="AA232" i="10"/>
  <c r="D233" i="10"/>
  <c r="E233" i="10" s="1"/>
  <c r="F233" i="10"/>
  <c r="G233" i="10" s="1"/>
  <c r="H233" i="10"/>
  <c r="I233" i="10" s="1"/>
  <c r="J233" i="10"/>
  <c r="K233" i="10" s="1"/>
  <c r="L233" i="10"/>
  <c r="M233" i="10" s="1"/>
  <c r="N233" i="10"/>
  <c r="O233" i="10" s="1"/>
  <c r="P233" i="10"/>
  <c r="Q233" i="10" s="1"/>
  <c r="R233" i="10"/>
  <c r="S233" i="10" s="1"/>
  <c r="T233" i="10"/>
  <c r="U233" i="10"/>
  <c r="V233" i="10"/>
  <c r="W233" i="10" s="1"/>
  <c r="X233" i="10"/>
  <c r="Y233" i="10" s="1"/>
  <c r="Z233" i="10"/>
  <c r="AA233" i="10" s="1"/>
  <c r="D234" i="10"/>
  <c r="E234" i="10" s="1"/>
  <c r="F234" i="10"/>
  <c r="G234" i="10" s="1"/>
  <c r="H234" i="10"/>
  <c r="I234" i="10" s="1"/>
  <c r="J234" i="10"/>
  <c r="K234" i="10" s="1"/>
  <c r="L234" i="10"/>
  <c r="M234" i="10" s="1"/>
  <c r="N234" i="10"/>
  <c r="O234" i="10" s="1"/>
  <c r="P234" i="10"/>
  <c r="Q234" i="10" s="1"/>
  <c r="R234" i="10"/>
  <c r="S234" i="10" s="1"/>
  <c r="T234" i="10"/>
  <c r="U234" i="10" s="1"/>
  <c r="V234" i="10"/>
  <c r="W234" i="10" s="1"/>
  <c r="X234" i="10"/>
  <c r="Y234" i="10" s="1"/>
  <c r="Z234" i="10"/>
  <c r="AA234" i="10" s="1"/>
  <c r="D235" i="10"/>
  <c r="E235" i="10" s="1"/>
  <c r="F235" i="10"/>
  <c r="G235" i="10" s="1"/>
  <c r="H235" i="10"/>
  <c r="I235" i="10" s="1"/>
  <c r="J235" i="10"/>
  <c r="K235" i="10" s="1"/>
  <c r="L235" i="10"/>
  <c r="M235" i="10" s="1"/>
  <c r="N235" i="10"/>
  <c r="O235" i="10" s="1"/>
  <c r="P235" i="10"/>
  <c r="Q235" i="10" s="1"/>
  <c r="R235" i="10"/>
  <c r="S235" i="10" s="1"/>
  <c r="T235" i="10"/>
  <c r="U235" i="10"/>
  <c r="V235" i="10"/>
  <c r="W235" i="10" s="1"/>
  <c r="X235" i="10"/>
  <c r="Y235" i="10" s="1"/>
  <c r="Z235" i="10"/>
  <c r="AA235" i="10" s="1"/>
  <c r="D236" i="10"/>
  <c r="E236" i="10" s="1"/>
  <c r="F236" i="10"/>
  <c r="G236" i="10" s="1"/>
  <c r="H236" i="10"/>
  <c r="I236" i="10" s="1"/>
  <c r="J236" i="10"/>
  <c r="K236" i="10" s="1"/>
  <c r="L236" i="10"/>
  <c r="M236" i="10" s="1"/>
  <c r="N236" i="10"/>
  <c r="O236" i="10" s="1"/>
  <c r="P236" i="10"/>
  <c r="Q236" i="10" s="1"/>
  <c r="R236" i="10"/>
  <c r="S236" i="10" s="1"/>
  <c r="T236" i="10"/>
  <c r="U236" i="10" s="1"/>
  <c r="V236" i="10"/>
  <c r="W236" i="10" s="1"/>
  <c r="X236" i="10"/>
  <c r="Y236" i="10" s="1"/>
  <c r="Z236" i="10"/>
  <c r="AA236" i="10" s="1"/>
  <c r="D237" i="10"/>
  <c r="E237" i="10" s="1"/>
  <c r="F237" i="10"/>
  <c r="G237" i="10" s="1"/>
  <c r="H237" i="10"/>
  <c r="I237" i="10" s="1"/>
  <c r="J237" i="10"/>
  <c r="K237" i="10" s="1"/>
  <c r="L237" i="10"/>
  <c r="M237" i="10" s="1"/>
  <c r="N237" i="10"/>
  <c r="O237" i="10" s="1"/>
  <c r="P237" i="10"/>
  <c r="Q237" i="10" s="1"/>
  <c r="R237" i="10"/>
  <c r="S237" i="10" s="1"/>
  <c r="T237" i="10"/>
  <c r="U237" i="10" s="1"/>
  <c r="V237" i="10"/>
  <c r="W237" i="10" s="1"/>
  <c r="X237" i="10"/>
  <c r="Y237" i="10" s="1"/>
  <c r="Z237" i="10"/>
  <c r="AA237" i="10" s="1"/>
  <c r="D238" i="10"/>
  <c r="E238" i="10" s="1"/>
  <c r="F238" i="10"/>
  <c r="G238" i="10" s="1"/>
  <c r="H238" i="10"/>
  <c r="I238" i="10" s="1"/>
  <c r="J238" i="10"/>
  <c r="K238" i="10" s="1"/>
  <c r="L238" i="10"/>
  <c r="M238" i="10" s="1"/>
  <c r="N238" i="10"/>
  <c r="O238" i="10" s="1"/>
  <c r="P238" i="10"/>
  <c r="Q238" i="10" s="1"/>
  <c r="R238" i="10"/>
  <c r="S238" i="10" s="1"/>
  <c r="T238" i="10"/>
  <c r="U238" i="10" s="1"/>
  <c r="V238" i="10"/>
  <c r="W238" i="10"/>
  <c r="X238" i="10"/>
  <c r="Y238" i="10" s="1"/>
  <c r="Z238" i="10"/>
  <c r="AA238" i="10" s="1"/>
  <c r="D239" i="10"/>
  <c r="E239" i="10" s="1"/>
  <c r="F239" i="10"/>
  <c r="G239" i="10" s="1"/>
  <c r="H239" i="10"/>
  <c r="I239" i="10" s="1"/>
  <c r="J239" i="10"/>
  <c r="K239" i="10" s="1"/>
  <c r="L239" i="10"/>
  <c r="M239" i="10"/>
  <c r="N239" i="10"/>
  <c r="O239" i="10" s="1"/>
  <c r="P239" i="10"/>
  <c r="Q239" i="10" s="1"/>
  <c r="R239" i="10"/>
  <c r="S239" i="10" s="1"/>
  <c r="T239" i="10"/>
  <c r="U239" i="10" s="1"/>
  <c r="V239" i="10"/>
  <c r="W239" i="10" s="1"/>
  <c r="X239" i="10"/>
  <c r="Y239" i="10"/>
  <c r="Z239" i="10"/>
  <c r="AA239" i="10" s="1"/>
  <c r="D240" i="10"/>
  <c r="E240" i="10" s="1"/>
  <c r="F240" i="10"/>
  <c r="G240" i="10"/>
  <c r="H240" i="10"/>
  <c r="I240" i="10" s="1"/>
  <c r="J240" i="10"/>
  <c r="K240" i="10" s="1"/>
  <c r="L240" i="10"/>
  <c r="M240" i="10" s="1"/>
  <c r="N240" i="10"/>
  <c r="O240" i="10" s="1"/>
  <c r="P240" i="10"/>
  <c r="Q240" i="10" s="1"/>
  <c r="R240" i="10"/>
  <c r="S240" i="10" s="1"/>
  <c r="T240" i="10"/>
  <c r="U240" i="10"/>
  <c r="V240" i="10"/>
  <c r="W240" i="10" s="1"/>
  <c r="X240" i="10"/>
  <c r="Y240" i="10" s="1"/>
  <c r="Z240" i="10"/>
  <c r="AA240" i="10"/>
  <c r="D241" i="10"/>
  <c r="E241" i="10" s="1"/>
  <c r="F241" i="10"/>
  <c r="G241" i="10" s="1"/>
  <c r="H241" i="10"/>
  <c r="I241" i="10"/>
  <c r="J241" i="10"/>
  <c r="K241" i="10" s="1"/>
  <c r="L241" i="10"/>
  <c r="M241" i="10" s="1"/>
  <c r="N241" i="10"/>
  <c r="O241" i="10" s="1"/>
  <c r="P241" i="10"/>
  <c r="Q241" i="10" s="1"/>
  <c r="R241" i="10"/>
  <c r="S241" i="10" s="1"/>
  <c r="T241" i="10"/>
  <c r="U241" i="10" s="1"/>
  <c r="V241" i="10"/>
  <c r="W241" i="10" s="1"/>
  <c r="X241" i="10"/>
  <c r="Y241" i="10" s="1"/>
  <c r="Z241" i="10"/>
  <c r="AA241" i="10"/>
  <c r="D242" i="10"/>
  <c r="E242" i="10" s="1"/>
  <c r="F242" i="10"/>
  <c r="G242" i="10" s="1"/>
  <c r="H242" i="10"/>
  <c r="I242" i="10" s="1"/>
  <c r="J242" i="10"/>
  <c r="K242" i="10" s="1"/>
  <c r="L242" i="10"/>
  <c r="M242" i="10" s="1"/>
  <c r="N242" i="10"/>
  <c r="O242" i="10"/>
  <c r="P242" i="10"/>
  <c r="Q242" i="10" s="1"/>
  <c r="R242" i="10"/>
  <c r="S242" i="10" s="1"/>
  <c r="T242" i="10"/>
  <c r="U242" i="10" s="1"/>
  <c r="V242" i="10"/>
  <c r="W242" i="10" s="1"/>
  <c r="X242" i="10"/>
  <c r="Y242" i="10" s="1"/>
  <c r="Z242" i="10"/>
  <c r="AA242" i="10" s="1"/>
  <c r="D243" i="10"/>
  <c r="E243" i="10" s="1"/>
  <c r="F243" i="10"/>
  <c r="G243" i="10" s="1"/>
  <c r="H243" i="10"/>
  <c r="I243" i="10" s="1"/>
  <c r="J243" i="10"/>
  <c r="K243" i="10" s="1"/>
  <c r="L243" i="10"/>
  <c r="M243" i="10" s="1"/>
  <c r="N243" i="10"/>
  <c r="O243" i="10"/>
  <c r="P243" i="10"/>
  <c r="Q243" i="10" s="1"/>
  <c r="R243" i="10"/>
  <c r="S243" i="10" s="1"/>
  <c r="T243" i="10"/>
  <c r="U243" i="10" s="1"/>
  <c r="V243" i="10"/>
  <c r="W243" i="10" s="1"/>
  <c r="X243" i="10"/>
  <c r="Y243" i="10" s="1"/>
  <c r="Z243" i="10"/>
  <c r="AA243" i="10" s="1"/>
  <c r="D244" i="10"/>
  <c r="E244" i="10" s="1"/>
  <c r="F244" i="10"/>
  <c r="G244" i="10"/>
  <c r="H244" i="10"/>
  <c r="I244" i="10" s="1"/>
  <c r="J244" i="10"/>
  <c r="K244" i="10" s="1"/>
  <c r="L244" i="10"/>
  <c r="M244" i="10"/>
  <c r="N244" i="10"/>
  <c r="O244" i="10" s="1"/>
  <c r="P244" i="10"/>
  <c r="Q244" i="10" s="1"/>
  <c r="R244" i="10"/>
  <c r="S244" i="10" s="1"/>
  <c r="T244" i="10"/>
  <c r="U244" i="10"/>
  <c r="V244" i="10"/>
  <c r="W244" i="10" s="1"/>
  <c r="X244" i="10"/>
  <c r="Y244" i="10" s="1"/>
  <c r="Z244" i="10"/>
  <c r="AA244" i="10" s="1"/>
  <c r="D245" i="10"/>
  <c r="E245" i="10" s="1"/>
  <c r="F245" i="10"/>
  <c r="G245" i="10" s="1"/>
  <c r="H245" i="10"/>
  <c r="I245" i="10" s="1"/>
  <c r="J245" i="10"/>
  <c r="K245" i="10" s="1"/>
  <c r="L245" i="10"/>
  <c r="M245" i="10" s="1"/>
  <c r="N245" i="10"/>
  <c r="O245" i="10" s="1"/>
  <c r="P245" i="10"/>
  <c r="Q245" i="10"/>
  <c r="R245" i="10"/>
  <c r="S245" i="10" s="1"/>
  <c r="T245" i="10"/>
  <c r="U245" i="10" s="1"/>
  <c r="V245" i="10"/>
  <c r="W245" i="10" s="1"/>
  <c r="X245" i="10"/>
  <c r="Y245" i="10" s="1"/>
  <c r="Z245" i="10"/>
  <c r="AA245" i="10" s="1"/>
  <c r="D246" i="10"/>
  <c r="E246" i="10" s="1"/>
  <c r="F246" i="10"/>
  <c r="G246" i="10"/>
  <c r="H246" i="10"/>
  <c r="I246" i="10" s="1"/>
  <c r="J246" i="10"/>
  <c r="K246" i="10" s="1"/>
  <c r="L246" i="10"/>
  <c r="M246" i="10" s="1"/>
  <c r="N246" i="10"/>
  <c r="O246" i="10"/>
  <c r="P246" i="10"/>
  <c r="Q246" i="10" s="1"/>
  <c r="R246" i="10"/>
  <c r="S246" i="10" s="1"/>
  <c r="T246" i="10"/>
  <c r="U246" i="10" s="1"/>
  <c r="V246" i="10"/>
  <c r="W246" i="10"/>
  <c r="X246" i="10"/>
  <c r="Y246" i="10"/>
  <c r="Z246" i="10"/>
  <c r="AA246" i="10" s="1"/>
  <c r="D247" i="10"/>
  <c r="E247" i="10" s="1"/>
  <c r="F247" i="10"/>
  <c r="G247" i="10" s="1"/>
  <c r="H247" i="10"/>
  <c r="I247" i="10" s="1"/>
  <c r="J247" i="10"/>
  <c r="K247" i="10" s="1"/>
  <c r="L247" i="10"/>
  <c r="M247" i="10" s="1"/>
  <c r="N247" i="10"/>
  <c r="O247" i="10" s="1"/>
  <c r="P247" i="10"/>
  <c r="Q247" i="10" s="1"/>
  <c r="R247" i="10"/>
  <c r="S247" i="10" s="1"/>
  <c r="T247" i="10"/>
  <c r="U247" i="10"/>
  <c r="V247" i="10"/>
  <c r="W247" i="10" s="1"/>
  <c r="X247" i="10"/>
  <c r="Y247" i="10"/>
  <c r="Z247" i="10"/>
  <c r="AA247" i="10" s="1"/>
  <c r="D248" i="10"/>
  <c r="E248" i="10" s="1"/>
  <c r="F248" i="10"/>
  <c r="G248" i="10" s="1"/>
  <c r="H248" i="10"/>
  <c r="I248" i="10" s="1"/>
  <c r="J248" i="10"/>
  <c r="K248" i="10"/>
  <c r="L248" i="10"/>
  <c r="M248" i="10" s="1"/>
  <c r="N248" i="10"/>
  <c r="O248" i="10" s="1"/>
  <c r="P248" i="10"/>
  <c r="Q248" i="10" s="1"/>
  <c r="R248" i="10"/>
  <c r="S248" i="10" s="1"/>
  <c r="T248" i="10"/>
  <c r="U248" i="10" s="1"/>
  <c r="V248" i="10"/>
  <c r="W248" i="10" s="1"/>
  <c r="X248" i="10"/>
  <c r="Y248" i="10" s="1"/>
  <c r="Z248" i="10"/>
  <c r="AA248" i="10" s="1"/>
  <c r="D249" i="10"/>
  <c r="E249" i="10"/>
  <c r="F249" i="10"/>
  <c r="G249" i="10" s="1"/>
  <c r="H249" i="10"/>
  <c r="I249" i="10" s="1"/>
  <c r="J249" i="10"/>
  <c r="K249" i="10" s="1"/>
  <c r="L249" i="10"/>
  <c r="M249" i="10" s="1"/>
  <c r="N249" i="10"/>
  <c r="O249" i="10" s="1"/>
  <c r="P249" i="10"/>
  <c r="Q249" i="10"/>
  <c r="R249" i="10"/>
  <c r="S249" i="10"/>
  <c r="T249" i="10"/>
  <c r="U249" i="10"/>
  <c r="V249" i="10"/>
  <c r="W249" i="10" s="1"/>
  <c r="X249" i="10"/>
  <c r="Y249" i="10" s="1"/>
  <c r="Z249" i="10"/>
  <c r="AA249" i="10"/>
  <c r="D250" i="10"/>
  <c r="E250" i="10" s="1"/>
  <c r="F250" i="10"/>
  <c r="G250" i="10" s="1"/>
  <c r="H250" i="10"/>
  <c r="I250" i="10"/>
  <c r="J250" i="10"/>
  <c r="K250" i="10" s="1"/>
  <c r="L250" i="10"/>
  <c r="M250" i="10" s="1"/>
  <c r="N250" i="10"/>
  <c r="O250" i="10" s="1"/>
  <c r="P250" i="10"/>
  <c r="Q250" i="10" s="1"/>
  <c r="R250" i="10"/>
  <c r="S250" i="10" s="1"/>
  <c r="T250" i="10"/>
  <c r="U250" i="10" s="1"/>
  <c r="V250" i="10"/>
  <c r="W250" i="10" s="1"/>
  <c r="X250" i="10"/>
  <c r="Y250" i="10"/>
  <c r="Z250" i="10"/>
  <c r="AA250" i="10"/>
  <c r="D251" i="10"/>
  <c r="E251" i="10"/>
  <c r="F251" i="10"/>
  <c r="G251" i="10" s="1"/>
  <c r="H251" i="10"/>
  <c r="I251" i="10"/>
  <c r="J251" i="10"/>
  <c r="K251" i="10" s="1"/>
  <c r="L251" i="10"/>
  <c r="M251" i="10" s="1"/>
  <c r="N251" i="10"/>
  <c r="O251" i="10" s="1"/>
  <c r="P251" i="10"/>
  <c r="Q251" i="10" s="1"/>
  <c r="R251" i="10"/>
  <c r="S251" i="10" s="1"/>
  <c r="T251" i="10"/>
  <c r="U251" i="10" s="1"/>
  <c r="V251" i="10"/>
  <c r="W251" i="10" s="1"/>
  <c r="X251" i="10"/>
  <c r="Y251" i="10" s="1"/>
  <c r="Z251" i="10"/>
  <c r="AA251" i="10" s="1"/>
  <c r="D252" i="10"/>
  <c r="E252" i="10" s="1"/>
  <c r="F252" i="10"/>
  <c r="G252" i="10" s="1"/>
  <c r="H252" i="10"/>
  <c r="I252" i="10" s="1"/>
  <c r="J252" i="10"/>
  <c r="K252" i="10" s="1"/>
  <c r="L252" i="10"/>
  <c r="M252" i="10" s="1"/>
  <c r="N252" i="10"/>
  <c r="O252" i="10" s="1"/>
  <c r="P252" i="10"/>
  <c r="Q252" i="10" s="1"/>
  <c r="R252" i="10"/>
  <c r="S252" i="10" s="1"/>
  <c r="T252" i="10"/>
  <c r="U252" i="10" s="1"/>
  <c r="V252" i="10"/>
  <c r="W252" i="10" s="1"/>
  <c r="X252" i="10"/>
  <c r="Y252" i="10" s="1"/>
  <c r="Z252" i="10"/>
  <c r="AA252" i="10" s="1"/>
  <c r="D253" i="10"/>
  <c r="E253" i="10" s="1"/>
  <c r="F253" i="10"/>
  <c r="G253" i="10" s="1"/>
  <c r="H253" i="10"/>
  <c r="I253" i="10" s="1"/>
  <c r="J253" i="10"/>
  <c r="K253" i="10" s="1"/>
  <c r="L253" i="10"/>
  <c r="M253" i="10" s="1"/>
  <c r="N253" i="10"/>
  <c r="O253" i="10" s="1"/>
  <c r="P253" i="10"/>
  <c r="Q253" i="10" s="1"/>
  <c r="R253" i="10"/>
  <c r="S253" i="10" s="1"/>
  <c r="T253" i="10"/>
  <c r="U253" i="10" s="1"/>
  <c r="V253" i="10"/>
  <c r="W253" i="10" s="1"/>
  <c r="X253" i="10"/>
  <c r="Y253" i="10" s="1"/>
  <c r="Z253" i="10"/>
  <c r="AA253" i="10" s="1"/>
  <c r="D254" i="10"/>
  <c r="E254" i="10" s="1"/>
  <c r="F254" i="10"/>
  <c r="G254" i="10" s="1"/>
  <c r="H254" i="10"/>
  <c r="I254" i="10" s="1"/>
  <c r="J254" i="10"/>
  <c r="K254" i="10" s="1"/>
  <c r="L254" i="10"/>
  <c r="M254" i="10" s="1"/>
  <c r="N254" i="10"/>
  <c r="O254" i="10" s="1"/>
  <c r="P254" i="10"/>
  <c r="Q254" i="10" s="1"/>
  <c r="R254" i="10"/>
  <c r="S254" i="10" s="1"/>
  <c r="T254" i="10"/>
  <c r="U254" i="10" s="1"/>
  <c r="V254" i="10"/>
  <c r="W254" i="10" s="1"/>
  <c r="X254" i="10"/>
  <c r="Y254" i="10"/>
  <c r="Z254" i="10"/>
  <c r="AA254" i="10" s="1"/>
  <c r="D255" i="10"/>
  <c r="E255" i="10" s="1"/>
  <c r="F255" i="10"/>
  <c r="G255" i="10" s="1"/>
  <c r="H255" i="10"/>
  <c r="I255" i="10" s="1"/>
  <c r="J255" i="10"/>
  <c r="K255" i="10" s="1"/>
  <c r="L255" i="10"/>
  <c r="M255" i="10" s="1"/>
  <c r="N255" i="10"/>
  <c r="O255" i="10" s="1"/>
  <c r="P255" i="10"/>
  <c r="Q255" i="10" s="1"/>
  <c r="R255" i="10"/>
  <c r="S255" i="10" s="1"/>
  <c r="T255" i="10"/>
  <c r="U255" i="10" s="1"/>
  <c r="V255" i="10"/>
  <c r="W255" i="10" s="1"/>
  <c r="X255" i="10"/>
  <c r="Y255" i="10" s="1"/>
  <c r="Z255" i="10"/>
  <c r="AA255" i="10" s="1"/>
  <c r="D256" i="10"/>
  <c r="E256" i="10" s="1"/>
  <c r="F256" i="10"/>
  <c r="G256" i="10" s="1"/>
  <c r="H256" i="10"/>
  <c r="I256" i="10" s="1"/>
  <c r="J256" i="10"/>
  <c r="K256" i="10"/>
  <c r="L256" i="10"/>
  <c r="M256" i="10" s="1"/>
  <c r="N256" i="10"/>
  <c r="O256" i="10" s="1"/>
  <c r="P256" i="10"/>
  <c r="Q256" i="10" s="1"/>
  <c r="R256" i="10"/>
  <c r="S256" i="10" s="1"/>
  <c r="T256" i="10"/>
  <c r="U256" i="10"/>
  <c r="V256" i="10"/>
  <c r="W256" i="10" s="1"/>
  <c r="X256" i="10"/>
  <c r="Y256" i="10" s="1"/>
  <c r="Z256" i="10"/>
  <c r="AA256" i="10" s="1"/>
  <c r="D257" i="10"/>
  <c r="E257" i="10" s="1"/>
  <c r="F257" i="10"/>
  <c r="G257" i="10" s="1"/>
  <c r="H257" i="10"/>
  <c r="I257" i="10" s="1"/>
  <c r="J257" i="10"/>
  <c r="K257" i="10" s="1"/>
  <c r="L257" i="10"/>
  <c r="M257" i="10" s="1"/>
  <c r="N257" i="10"/>
  <c r="O257" i="10" s="1"/>
  <c r="P257" i="10"/>
  <c r="Q257" i="10" s="1"/>
  <c r="R257" i="10"/>
  <c r="S257" i="10" s="1"/>
  <c r="T257" i="10"/>
  <c r="U257" i="10" s="1"/>
  <c r="V257" i="10"/>
  <c r="W257" i="10" s="1"/>
  <c r="X257" i="10"/>
  <c r="Y257" i="10" s="1"/>
  <c r="Z257" i="10"/>
  <c r="AA257" i="10" s="1"/>
  <c r="D258" i="10"/>
  <c r="E258" i="10" s="1"/>
  <c r="F258" i="10"/>
  <c r="G258" i="10"/>
  <c r="H258" i="10"/>
  <c r="I258" i="10" s="1"/>
  <c r="J258" i="10"/>
  <c r="K258" i="10" s="1"/>
  <c r="L258" i="10"/>
  <c r="M258" i="10" s="1"/>
  <c r="N258" i="10"/>
  <c r="O258" i="10" s="1"/>
  <c r="P258" i="10"/>
  <c r="Q258" i="10" s="1"/>
  <c r="R258" i="10"/>
  <c r="S258" i="10" s="1"/>
  <c r="T258" i="10"/>
  <c r="U258" i="10" s="1"/>
  <c r="V258" i="10"/>
  <c r="W258" i="10" s="1"/>
  <c r="X258" i="10"/>
  <c r="Y258" i="10" s="1"/>
  <c r="Z258" i="10"/>
  <c r="AA258" i="10" s="1"/>
  <c r="D259" i="10"/>
  <c r="E259" i="10" s="1"/>
  <c r="F259" i="10"/>
  <c r="G259" i="10" s="1"/>
  <c r="H259" i="10"/>
  <c r="I259" i="10" s="1"/>
  <c r="J259" i="10"/>
  <c r="K259" i="10" s="1"/>
  <c r="L259" i="10"/>
  <c r="M259" i="10" s="1"/>
  <c r="N259" i="10"/>
  <c r="O259" i="10" s="1"/>
  <c r="P259" i="10"/>
  <c r="Q259" i="10" s="1"/>
  <c r="R259" i="10"/>
  <c r="S259" i="10" s="1"/>
  <c r="T259" i="10"/>
  <c r="U259" i="10" s="1"/>
  <c r="V259" i="10"/>
  <c r="W259" i="10" s="1"/>
  <c r="X259" i="10"/>
  <c r="Y259" i="10" s="1"/>
  <c r="Z259" i="10"/>
  <c r="AA259" i="10" s="1"/>
  <c r="D260" i="10"/>
  <c r="E260" i="10" s="1"/>
  <c r="F260" i="10"/>
  <c r="G260" i="10" s="1"/>
  <c r="H260" i="10"/>
  <c r="I260" i="10" s="1"/>
  <c r="J260" i="10"/>
  <c r="K260" i="10" s="1"/>
  <c r="L260" i="10"/>
  <c r="M260" i="10" s="1"/>
  <c r="N260" i="10"/>
  <c r="O260" i="10" s="1"/>
  <c r="P260" i="10"/>
  <c r="Q260" i="10" s="1"/>
  <c r="R260" i="10"/>
  <c r="S260" i="10" s="1"/>
  <c r="T260" i="10"/>
  <c r="U260" i="10" s="1"/>
  <c r="V260" i="10"/>
  <c r="W260" i="10" s="1"/>
  <c r="X260" i="10"/>
  <c r="Y260" i="10" s="1"/>
  <c r="Z260" i="10"/>
  <c r="AA260" i="10" s="1"/>
  <c r="D261" i="10"/>
  <c r="E261" i="10" s="1"/>
  <c r="F261" i="10"/>
  <c r="G261" i="10" s="1"/>
  <c r="H261" i="10"/>
  <c r="I261" i="10" s="1"/>
  <c r="J261" i="10"/>
  <c r="K261" i="10" s="1"/>
  <c r="L261" i="10"/>
  <c r="M261" i="10" s="1"/>
  <c r="N261" i="10"/>
  <c r="O261" i="10" s="1"/>
  <c r="P261" i="10"/>
  <c r="Q261" i="10" s="1"/>
  <c r="R261" i="10"/>
  <c r="S261" i="10" s="1"/>
  <c r="T261" i="10"/>
  <c r="U261" i="10" s="1"/>
  <c r="V261" i="10"/>
  <c r="W261" i="10" s="1"/>
  <c r="X261" i="10"/>
  <c r="Y261" i="10" s="1"/>
  <c r="Z261" i="10"/>
  <c r="AA261" i="10" s="1"/>
  <c r="D262" i="10"/>
  <c r="E262" i="10" s="1"/>
  <c r="F262" i="10"/>
  <c r="G262" i="10" s="1"/>
  <c r="H262" i="10"/>
  <c r="I262" i="10" s="1"/>
  <c r="J262" i="10"/>
  <c r="K262" i="10" s="1"/>
  <c r="L262" i="10"/>
  <c r="M262" i="10" s="1"/>
  <c r="N262" i="10"/>
  <c r="O262" i="10" s="1"/>
  <c r="P262" i="10"/>
  <c r="Q262" i="10" s="1"/>
  <c r="R262" i="10"/>
  <c r="S262" i="10" s="1"/>
  <c r="T262" i="10"/>
  <c r="U262" i="10" s="1"/>
  <c r="V262" i="10"/>
  <c r="W262" i="10" s="1"/>
  <c r="X262" i="10"/>
  <c r="Y262" i="10" s="1"/>
  <c r="Z262" i="10"/>
  <c r="AA262" i="10" s="1"/>
  <c r="D263" i="10"/>
  <c r="E263" i="10" s="1"/>
  <c r="F263" i="10"/>
  <c r="G263" i="10" s="1"/>
  <c r="H263" i="10"/>
  <c r="I263" i="10" s="1"/>
  <c r="J263" i="10"/>
  <c r="K263" i="10" s="1"/>
  <c r="L263" i="10"/>
  <c r="M263" i="10" s="1"/>
  <c r="N263" i="10"/>
  <c r="O263" i="10" s="1"/>
  <c r="P263" i="10"/>
  <c r="Q263" i="10" s="1"/>
  <c r="R263" i="10"/>
  <c r="S263" i="10" s="1"/>
  <c r="T263" i="10"/>
  <c r="U263" i="10" s="1"/>
  <c r="V263" i="10"/>
  <c r="W263" i="10" s="1"/>
  <c r="X263" i="10"/>
  <c r="Y263" i="10" s="1"/>
  <c r="Z263" i="10"/>
  <c r="AA263" i="10" s="1"/>
  <c r="D264" i="10"/>
  <c r="E264" i="10" s="1"/>
  <c r="F264" i="10"/>
  <c r="G264" i="10" s="1"/>
  <c r="H264" i="10"/>
  <c r="I264" i="10" s="1"/>
  <c r="J264" i="10"/>
  <c r="K264" i="10" s="1"/>
  <c r="L264" i="10"/>
  <c r="M264" i="10" s="1"/>
  <c r="N264" i="10"/>
  <c r="O264" i="10" s="1"/>
  <c r="P264" i="10"/>
  <c r="Q264" i="10" s="1"/>
  <c r="R264" i="10"/>
  <c r="S264" i="10" s="1"/>
  <c r="T264" i="10"/>
  <c r="U264" i="10" s="1"/>
  <c r="V264" i="10"/>
  <c r="W264" i="10" s="1"/>
  <c r="X264" i="10"/>
  <c r="Y264" i="10" s="1"/>
  <c r="Z264" i="10"/>
  <c r="AA264" i="10" s="1"/>
  <c r="D265" i="10"/>
  <c r="E265" i="10" s="1"/>
  <c r="F265" i="10"/>
  <c r="G265" i="10" s="1"/>
  <c r="H265" i="10"/>
  <c r="I265" i="10" s="1"/>
  <c r="J265" i="10"/>
  <c r="K265" i="10"/>
  <c r="L265" i="10"/>
  <c r="M265" i="10" s="1"/>
  <c r="N265" i="10"/>
  <c r="O265" i="10" s="1"/>
  <c r="P265" i="10"/>
  <c r="Q265" i="10"/>
  <c r="R265" i="10"/>
  <c r="S265" i="10" s="1"/>
  <c r="T265" i="10"/>
  <c r="U265" i="10"/>
  <c r="V265" i="10"/>
  <c r="W265" i="10" s="1"/>
  <c r="X265" i="10"/>
  <c r="Y265" i="10" s="1"/>
  <c r="Z265" i="10"/>
  <c r="AA265" i="10"/>
  <c r="D266" i="10"/>
  <c r="E266" i="10" s="1"/>
  <c r="F266" i="10"/>
  <c r="G266" i="10" s="1"/>
  <c r="H266" i="10"/>
  <c r="I266" i="10" s="1"/>
  <c r="J266" i="10"/>
  <c r="K266" i="10" s="1"/>
  <c r="L266" i="10"/>
  <c r="M266" i="10" s="1"/>
  <c r="N266" i="10"/>
  <c r="O266" i="10" s="1"/>
  <c r="P266" i="10"/>
  <c r="Q266" i="10" s="1"/>
  <c r="R266" i="10"/>
  <c r="S266" i="10" s="1"/>
  <c r="T266" i="10"/>
  <c r="U266" i="10" s="1"/>
  <c r="V266" i="10"/>
  <c r="W266" i="10" s="1"/>
  <c r="X266" i="10"/>
  <c r="Y266" i="10" s="1"/>
  <c r="Z266" i="10"/>
  <c r="AA266" i="10" s="1"/>
  <c r="D267" i="10"/>
  <c r="E267" i="10" s="1"/>
  <c r="F267" i="10"/>
  <c r="G267" i="10" s="1"/>
  <c r="H267" i="10"/>
  <c r="I267" i="10" s="1"/>
  <c r="J267" i="10"/>
  <c r="K267" i="10" s="1"/>
  <c r="L267" i="10"/>
  <c r="M267" i="10" s="1"/>
  <c r="N267" i="10"/>
  <c r="O267" i="10" s="1"/>
  <c r="P267" i="10"/>
  <c r="Q267" i="10" s="1"/>
  <c r="R267" i="10"/>
  <c r="S267" i="10" s="1"/>
  <c r="T267" i="10"/>
  <c r="U267" i="10" s="1"/>
  <c r="V267" i="10"/>
  <c r="W267" i="10" s="1"/>
  <c r="X267" i="10"/>
  <c r="Y267" i="10" s="1"/>
  <c r="Z267" i="10"/>
  <c r="AA267" i="10" s="1"/>
  <c r="D268" i="10"/>
  <c r="E268" i="10" s="1"/>
  <c r="F268" i="10"/>
  <c r="G268" i="10" s="1"/>
  <c r="H268" i="10"/>
  <c r="I268" i="10" s="1"/>
  <c r="J268" i="10"/>
  <c r="K268" i="10" s="1"/>
  <c r="L268" i="10"/>
  <c r="M268" i="10" s="1"/>
  <c r="N268" i="10"/>
  <c r="O268" i="10" s="1"/>
  <c r="P268" i="10"/>
  <c r="Q268" i="10" s="1"/>
  <c r="R268" i="10"/>
  <c r="S268" i="10" s="1"/>
  <c r="T268" i="10"/>
  <c r="U268" i="10" s="1"/>
  <c r="V268" i="10"/>
  <c r="W268" i="10"/>
  <c r="X268" i="10"/>
  <c r="Y268" i="10"/>
  <c r="Z268" i="10"/>
  <c r="AA268" i="10" s="1"/>
  <c r="D269" i="10"/>
  <c r="E269" i="10"/>
  <c r="F269" i="10"/>
  <c r="G269" i="10"/>
  <c r="H269" i="10"/>
  <c r="I269" i="10"/>
  <c r="J269" i="10"/>
  <c r="K269" i="10" s="1"/>
  <c r="L269" i="10"/>
  <c r="M269" i="10" s="1"/>
  <c r="N269" i="10"/>
  <c r="O269" i="10" s="1"/>
  <c r="P269" i="10"/>
  <c r="Q269" i="10" s="1"/>
  <c r="R269" i="10"/>
  <c r="S269" i="10" s="1"/>
  <c r="T269" i="10"/>
  <c r="U269" i="10" s="1"/>
  <c r="V269" i="10"/>
  <c r="W269" i="10"/>
  <c r="X269" i="10"/>
  <c r="Y269" i="10" s="1"/>
  <c r="Z269" i="10"/>
  <c r="AA269" i="10" s="1"/>
  <c r="D270" i="10"/>
  <c r="E270" i="10" s="1"/>
  <c r="F270" i="10"/>
  <c r="G270" i="10" s="1"/>
  <c r="H270" i="10"/>
  <c r="I270" i="10" s="1"/>
  <c r="J270" i="10"/>
  <c r="K270" i="10"/>
  <c r="L270" i="10"/>
  <c r="M270" i="10" s="1"/>
  <c r="N270" i="10"/>
  <c r="O270" i="10" s="1"/>
  <c r="P270" i="10"/>
  <c r="Q270" i="10" s="1"/>
  <c r="R270" i="10"/>
  <c r="S270" i="10" s="1"/>
  <c r="T270" i="10"/>
  <c r="U270" i="10" s="1"/>
  <c r="V270" i="10"/>
  <c r="W270" i="10" s="1"/>
  <c r="X270" i="10"/>
  <c r="Y270" i="10" s="1"/>
  <c r="Z270" i="10"/>
  <c r="AA270" i="10"/>
  <c r="D271" i="10"/>
  <c r="E271" i="10"/>
  <c r="F271" i="10"/>
  <c r="G271" i="10" s="1"/>
  <c r="H271" i="10"/>
  <c r="I271" i="10" s="1"/>
  <c r="J271" i="10"/>
  <c r="K271" i="10" s="1"/>
  <c r="L271" i="10"/>
  <c r="M271" i="10" s="1"/>
  <c r="N271" i="10"/>
  <c r="O271" i="10" s="1"/>
  <c r="P271" i="10"/>
  <c r="Q271" i="10" s="1"/>
  <c r="R271" i="10"/>
  <c r="S271" i="10" s="1"/>
  <c r="T271" i="10"/>
  <c r="U271" i="10"/>
  <c r="V271" i="10"/>
  <c r="W271" i="10" s="1"/>
  <c r="X271" i="10"/>
  <c r="Y271" i="10" s="1"/>
  <c r="Z271" i="10"/>
  <c r="AA271" i="10" s="1"/>
  <c r="D272" i="10"/>
  <c r="E272" i="10" s="1"/>
  <c r="F272" i="10"/>
  <c r="G272" i="10" s="1"/>
  <c r="H272" i="10"/>
  <c r="I272" i="10"/>
  <c r="J272" i="10"/>
  <c r="K272" i="10" s="1"/>
  <c r="L272" i="10"/>
  <c r="M272" i="10" s="1"/>
  <c r="N272" i="10"/>
  <c r="O272" i="10" s="1"/>
  <c r="P272" i="10"/>
  <c r="Q272" i="10" s="1"/>
  <c r="R272" i="10"/>
  <c r="S272" i="10" s="1"/>
  <c r="T272" i="10"/>
  <c r="U272" i="10" s="1"/>
  <c r="V272" i="10"/>
  <c r="W272" i="10" s="1"/>
  <c r="X272" i="10"/>
  <c r="Y272" i="10"/>
  <c r="Z272" i="10"/>
  <c r="AA272" i="10"/>
  <c r="D273" i="10"/>
  <c r="E273" i="10"/>
  <c r="F273" i="10"/>
  <c r="G273" i="10" s="1"/>
  <c r="H273" i="10"/>
  <c r="I273" i="10"/>
  <c r="J273" i="10"/>
  <c r="K273" i="10" s="1"/>
  <c r="L273" i="10"/>
  <c r="M273" i="10" s="1"/>
  <c r="N273" i="10"/>
  <c r="O273" i="10" s="1"/>
  <c r="P273" i="10"/>
  <c r="Q273" i="10" s="1"/>
  <c r="R273" i="10"/>
  <c r="S273" i="10" s="1"/>
  <c r="T273" i="10"/>
  <c r="U273" i="10" s="1"/>
  <c r="V273" i="10"/>
  <c r="W273" i="10" s="1"/>
  <c r="X273" i="10"/>
  <c r="Y273" i="10" s="1"/>
  <c r="Z273" i="10"/>
  <c r="AA273" i="10" s="1"/>
  <c r="D274" i="10"/>
  <c r="E274" i="10" s="1"/>
  <c r="F274" i="10"/>
  <c r="G274" i="10" s="1"/>
  <c r="H274" i="10"/>
  <c r="I274" i="10" s="1"/>
  <c r="J274" i="10"/>
  <c r="K274" i="10" s="1"/>
  <c r="L274" i="10"/>
  <c r="M274" i="10" s="1"/>
  <c r="N274" i="10"/>
  <c r="O274" i="10"/>
  <c r="P274" i="10"/>
  <c r="Q274" i="10" s="1"/>
  <c r="R274" i="10"/>
  <c r="S274" i="10" s="1"/>
  <c r="T274" i="10"/>
  <c r="U274" i="10" s="1"/>
  <c r="V274" i="10"/>
  <c r="W274" i="10" s="1"/>
  <c r="X274" i="10"/>
  <c r="Y274" i="10" s="1"/>
  <c r="Z274" i="10"/>
  <c r="AA274" i="10"/>
  <c r="D275" i="10"/>
  <c r="E275" i="10" s="1"/>
  <c r="F275" i="10"/>
  <c r="G275" i="10" s="1"/>
  <c r="H275" i="10"/>
  <c r="I275" i="10" s="1"/>
  <c r="J275" i="10"/>
  <c r="K275" i="10" s="1"/>
  <c r="L275" i="10"/>
  <c r="M275" i="10" s="1"/>
  <c r="N275" i="10"/>
  <c r="O275" i="10" s="1"/>
  <c r="P275" i="10"/>
  <c r="Q275" i="10"/>
  <c r="R275" i="10"/>
  <c r="S275" i="10" s="1"/>
  <c r="T275" i="10"/>
  <c r="U275" i="10" s="1"/>
  <c r="V275" i="10"/>
  <c r="W275" i="10" s="1"/>
  <c r="X275" i="10"/>
  <c r="Y275" i="10" s="1"/>
  <c r="Z275" i="10"/>
  <c r="AA275" i="10" s="1"/>
  <c r="D276" i="10"/>
  <c r="E276" i="10" s="1"/>
  <c r="F276" i="10"/>
  <c r="G276" i="10" s="1"/>
  <c r="H276" i="10"/>
  <c r="I276" i="10" s="1"/>
  <c r="J276" i="10"/>
  <c r="K276" i="10" s="1"/>
  <c r="L276" i="10"/>
  <c r="M276" i="10" s="1"/>
  <c r="N276" i="10"/>
  <c r="O276" i="10" s="1"/>
  <c r="P276" i="10"/>
  <c r="Q276" i="10" s="1"/>
  <c r="R276" i="10"/>
  <c r="S276" i="10" s="1"/>
  <c r="T276" i="10"/>
  <c r="U276" i="10" s="1"/>
  <c r="V276" i="10"/>
  <c r="W276" i="10"/>
  <c r="X276" i="10"/>
  <c r="Y276" i="10"/>
  <c r="Z276" i="10"/>
  <c r="AA276" i="10" s="1"/>
  <c r="D277" i="10"/>
  <c r="E277" i="10"/>
  <c r="F277" i="10"/>
  <c r="G277" i="10"/>
  <c r="H277" i="10"/>
  <c r="I277" i="10"/>
  <c r="J277" i="10"/>
  <c r="K277" i="10" s="1"/>
  <c r="L277" i="10"/>
  <c r="M277" i="10" s="1"/>
  <c r="N277" i="10"/>
  <c r="O277" i="10" s="1"/>
  <c r="P277" i="10"/>
  <c r="Q277" i="10" s="1"/>
  <c r="R277" i="10"/>
  <c r="S277" i="10" s="1"/>
  <c r="T277" i="10"/>
  <c r="U277" i="10" s="1"/>
  <c r="V277" i="10"/>
  <c r="W277" i="10"/>
  <c r="X277" i="10"/>
  <c r="Y277" i="10" s="1"/>
  <c r="Z277" i="10"/>
  <c r="AA277" i="10" s="1"/>
  <c r="D278" i="10"/>
  <c r="E278" i="10" s="1"/>
  <c r="F278" i="10"/>
  <c r="G278" i="10" s="1"/>
  <c r="H278" i="10"/>
  <c r="I278" i="10" s="1"/>
  <c r="J278" i="10"/>
  <c r="K278" i="10"/>
  <c r="L278" i="10"/>
  <c r="M278" i="10" s="1"/>
  <c r="N278" i="10"/>
  <c r="O278" i="10" s="1"/>
  <c r="P278" i="10"/>
  <c r="Q278" i="10" s="1"/>
  <c r="R278" i="10"/>
  <c r="S278" i="10"/>
  <c r="T278" i="10"/>
  <c r="U278" i="10"/>
  <c r="V278" i="10"/>
  <c r="W278" i="10" s="1"/>
  <c r="X278" i="10"/>
  <c r="Y278" i="10" s="1"/>
  <c r="Z278" i="10"/>
  <c r="AA278" i="10" s="1"/>
  <c r="D279" i="10"/>
  <c r="E279" i="10" s="1"/>
  <c r="F279" i="10"/>
  <c r="G279" i="10" s="1"/>
  <c r="H279" i="10"/>
  <c r="I279" i="10"/>
  <c r="J279" i="10"/>
  <c r="K279" i="10" s="1"/>
  <c r="L279" i="10"/>
  <c r="M279" i="10"/>
  <c r="N279" i="10"/>
  <c r="O279" i="10" s="1"/>
  <c r="P279" i="10"/>
  <c r="Q279" i="10" s="1"/>
  <c r="R279" i="10"/>
  <c r="S279" i="10" s="1"/>
  <c r="T279" i="10"/>
  <c r="U279" i="10" s="1"/>
  <c r="V279" i="10"/>
  <c r="W279" i="10" s="1"/>
  <c r="X279" i="10"/>
  <c r="Y279" i="10" s="1"/>
  <c r="Z279" i="10"/>
  <c r="AA279" i="10" s="1"/>
  <c r="D280" i="10"/>
  <c r="E280" i="10" s="1"/>
  <c r="F280" i="10"/>
  <c r="G280" i="10" s="1"/>
  <c r="H280" i="10"/>
  <c r="I280" i="10" s="1"/>
  <c r="J280" i="10"/>
  <c r="K280" i="10" s="1"/>
  <c r="L280" i="10"/>
  <c r="M280" i="10" s="1"/>
  <c r="N280" i="10"/>
  <c r="O280" i="10"/>
  <c r="P280" i="10"/>
  <c r="Q280" i="10"/>
  <c r="R280" i="10"/>
  <c r="S280" i="10"/>
  <c r="T280" i="10"/>
  <c r="U280" i="10" s="1"/>
  <c r="V280" i="10"/>
  <c r="W280" i="10" s="1"/>
  <c r="X280" i="10"/>
  <c r="Y280" i="10" s="1"/>
  <c r="Z280" i="10"/>
  <c r="AA280" i="10" s="1"/>
  <c r="D281" i="10"/>
  <c r="E281" i="10" s="1"/>
  <c r="F281" i="10"/>
  <c r="G281" i="10" s="1"/>
  <c r="H281" i="10"/>
  <c r="I281" i="10" s="1"/>
  <c r="J281" i="10"/>
  <c r="K281" i="10" s="1"/>
  <c r="L281" i="10"/>
  <c r="M281" i="10" s="1"/>
  <c r="N281" i="10"/>
  <c r="O281" i="10"/>
  <c r="P281" i="10"/>
  <c r="Q281" i="10"/>
  <c r="R281" i="10"/>
  <c r="S281" i="10" s="1"/>
  <c r="T281" i="10"/>
  <c r="U281" i="10" s="1"/>
  <c r="V281" i="10"/>
  <c r="W281" i="10" s="1"/>
  <c r="X281" i="10"/>
  <c r="Y281" i="10" s="1"/>
  <c r="Z281" i="10"/>
  <c r="AA281" i="10" s="1"/>
  <c r="D282" i="10"/>
  <c r="E282" i="10" s="1"/>
  <c r="F282" i="10"/>
  <c r="G282" i="10"/>
  <c r="H282" i="10"/>
  <c r="I282" i="10" s="1"/>
  <c r="J282" i="10"/>
  <c r="K282" i="10" s="1"/>
  <c r="L282" i="10"/>
  <c r="M282" i="10" s="1"/>
  <c r="N282" i="10"/>
  <c r="O282" i="10" s="1"/>
  <c r="P282" i="10"/>
  <c r="Q282" i="10" s="1"/>
  <c r="R282" i="10"/>
  <c r="S282" i="10" s="1"/>
  <c r="T282" i="10"/>
  <c r="U282" i="10" s="1"/>
  <c r="V282" i="10"/>
  <c r="W282" i="10"/>
  <c r="X282" i="10"/>
  <c r="Y282" i="10" s="1"/>
  <c r="Z282" i="10"/>
  <c r="AA282" i="10" s="1"/>
  <c r="D283" i="10"/>
  <c r="E283" i="10" s="1"/>
  <c r="F283" i="10"/>
  <c r="G283" i="10" s="1"/>
  <c r="H283" i="10"/>
  <c r="I283" i="10"/>
  <c r="J283" i="10"/>
  <c r="K283" i="10" s="1"/>
  <c r="L283" i="10"/>
  <c r="M283" i="10"/>
  <c r="N283" i="10"/>
  <c r="O283" i="10" s="1"/>
  <c r="P283" i="10"/>
  <c r="Q283" i="10" s="1"/>
  <c r="R283" i="10"/>
  <c r="S283" i="10" s="1"/>
  <c r="T283" i="10"/>
  <c r="U283" i="10" s="1"/>
  <c r="V283" i="10"/>
  <c r="W283" i="10" s="1"/>
  <c r="X283" i="10"/>
  <c r="Y283" i="10" s="1"/>
  <c r="Z283" i="10"/>
  <c r="AA283" i="10" s="1"/>
  <c r="D284" i="10"/>
  <c r="E284" i="10" s="1"/>
  <c r="F284" i="10"/>
  <c r="G284" i="10" s="1"/>
  <c r="H284" i="10"/>
  <c r="I284" i="10" s="1"/>
  <c r="J284" i="10"/>
  <c r="K284" i="10" s="1"/>
  <c r="L284" i="10"/>
  <c r="M284" i="10" s="1"/>
  <c r="N284" i="10"/>
  <c r="O284" i="10" s="1"/>
  <c r="P284" i="10"/>
  <c r="Q284" i="10"/>
  <c r="R284" i="10"/>
  <c r="S284" i="10" s="1"/>
  <c r="T284" i="10"/>
  <c r="U284" i="10" s="1"/>
  <c r="V284" i="10"/>
  <c r="W284" i="10" s="1"/>
  <c r="X284" i="10"/>
  <c r="Y284" i="10" s="1"/>
  <c r="Z284" i="10"/>
  <c r="AA284" i="10" s="1"/>
  <c r="D285" i="10"/>
  <c r="E285" i="10" s="1"/>
  <c r="F285" i="10"/>
  <c r="G285" i="10" s="1"/>
  <c r="H285" i="10"/>
  <c r="I285" i="10" s="1"/>
  <c r="J285" i="10"/>
  <c r="K285" i="10" s="1"/>
  <c r="L285" i="10"/>
  <c r="M285" i="10" s="1"/>
  <c r="N285" i="10"/>
  <c r="O285" i="10"/>
  <c r="P285" i="10"/>
  <c r="Q285" i="10" s="1"/>
  <c r="R285" i="10"/>
  <c r="S285" i="10" s="1"/>
  <c r="T285" i="10"/>
  <c r="U285" i="10" s="1"/>
  <c r="V285" i="10"/>
  <c r="W285" i="10" s="1"/>
  <c r="X285" i="10"/>
  <c r="Y285" i="10" s="1"/>
  <c r="Z285" i="10"/>
  <c r="AA285" i="10" s="1"/>
  <c r="D286" i="10"/>
  <c r="E286" i="10"/>
  <c r="F286" i="10"/>
  <c r="G286" i="10" s="1"/>
  <c r="H286" i="10"/>
  <c r="I286" i="10" s="1"/>
  <c r="J286" i="10"/>
  <c r="K286" i="10" s="1"/>
  <c r="L286" i="10"/>
  <c r="M286" i="10" s="1"/>
  <c r="N286" i="10"/>
  <c r="O286" i="10" s="1"/>
  <c r="P286" i="10"/>
  <c r="Q286" i="10" s="1"/>
  <c r="R286" i="10"/>
  <c r="S286" i="10"/>
  <c r="T286" i="10"/>
  <c r="U286" i="10" s="1"/>
  <c r="V286" i="10"/>
  <c r="W286" i="10" s="1"/>
  <c r="X286" i="10"/>
  <c r="Y286" i="10" s="1"/>
  <c r="Z286" i="10"/>
  <c r="AA286" i="10" s="1"/>
  <c r="D287" i="10"/>
  <c r="E287" i="10" s="1"/>
  <c r="F287" i="10"/>
  <c r="G287" i="10" s="1"/>
  <c r="H287" i="10"/>
  <c r="I287" i="10" s="1"/>
  <c r="J287" i="10"/>
  <c r="K287" i="10" s="1"/>
  <c r="L287" i="10"/>
  <c r="M287" i="10"/>
  <c r="N287" i="10"/>
  <c r="O287" i="10" s="1"/>
  <c r="P287" i="10"/>
  <c r="Q287" i="10" s="1"/>
  <c r="R287" i="10"/>
  <c r="S287" i="10" s="1"/>
  <c r="T287" i="10"/>
  <c r="U287" i="10" s="1"/>
  <c r="V287" i="10"/>
  <c r="W287" i="10" s="1"/>
  <c r="X287" i="10"/>
  <c r="Y287" i="10" s="1"/>
  <c r="Z287" i="10"/>
  <c r="AA287" i="10" s="1"/>
  <c r="D288" i="10"/>
  <c r="E288" i="10" s="1"/>
  <c r="F288" i="10"/>
  <c r="G288" i="10" s="1"/>
  <c r="H288" i="10"/>
  <c r="I288" i="10" s="1"/>
  <c r="J288" i="10"/>
  <c r="K288" i="10" s="1"/>
  <c r="L288" i="10"/>
  <c r="M288" i="10" s="1"/>
  <c r="N288" i="10"/>
  <c r="O288" i="10" s="1"/>
  <c r="P288" i="10"/>
  <c r="Q288" i="10" s="1"/>
  <c r="R288" i="10"/>
  <c r="S288" i="10" s="1"/>
  <c r="T288" i="10"/>
  <c r="U288" i="10" s="1"/>
  <c r="V288" i="10"/>
  <c r="W288" i="10" s="1"/>
  <c r="X288" i="10"/>
  <c r="Y288" i="10" s="1"/>
  <c r="Z288" i="10"/>
  <c r="AA288" i="10" s="1"/>
  <c r="D289" i="10"/>
  <c r="E289" i="10" s="1"/>
  <c r="F289" i="10"/>
  <c r="G289" i="10" s="1"/>
  <c r="H289" i="10"/>
  <c r="I289" i="10" s="1"/>
  <c r="J289" i="10"/>
  <c r="K289" i="10" s="1"/>
  <c r="L289" i="10"/>
  <c r="M289" i="10" s="1"/>
  <c r="N289" i="10"/>
  <c r="O289" i="10" s="1"/>
  <c r="P289" i="10"/>
  <c r="Q289" i="10" s="1"/>
  <c r="R289" i="10"/>
  <c r="S289" i="10" s="1"/>
  <c r="T289" i="10"/>
  <c r="U289" i="10" s="1"/>
  <c r="V289" i="10"/>
  <c r="W289" i="10" s="1"/>
  <c r="X289" i="10"/>
  <c r="Y289" i="10" s="1"/>
  <c r="Z289" i="10"/>
  <c r="AA289" i="10" s="1"/>
  <c r="D290" i="10"/>
  <c r="E290" i="10" s="1"/>
  <c r="F290" i="10"/>
  <c r="G290" i="10" s="1"/>
  <c r="H290" i="10"/>
  <c r="I290" i="10" s="1"/>
  <c r="J290" i="10"/>
  <c r="K290" i="10" s="1"/>
  <c r="L290" i="10"/>
  <c r="M290" i="10" s="1"/>
  <c r="N290" i="10"/>
  <c r="O290" i="10" s="1"/>
  <c r="P290" i="10"/>
  <c r="Q290" i="10" s="1"/>
  <c r="R290" i="10"/>
  <c r="S290" i="10" s="1"/>
  <c r="T290" i="10"/>
  <c r="U290" i="10" s="1"/>
  <c r="V290" i="10"/>
  <c r="W290" i="10" s="1"/>
  <c r="X290" i="10"/>
  <c r="Y290" i="10" s="1"/>
  <c r="Z290" i="10"/>
  <c r="AA290" i="10" s="1"/>
  <c r="D291" i="10"/>
  <c r="E291" i="10" s="1"/>
  <c r="F291" i="10"/>
  <c r="G291" i="10" s="1"/>
  <c r="H291" i="10"/>
  <c r="I291" i="10" s="1"/>
  <c r="J291" i="10"/>
  <c r="K291" i="10" s="1"/>
  <c r="L291" i="10"/>
  <c r="M291" i="10"/>
  <c r="N291" i="10"/>
  <c r="O291" i="10" s="1"/>
  <c r="P291" i="10"/>
  <c r="Q291" i="10" s="1"/>
  <c r="R291" i="10"/>
  <c r="S291" i="10" s="1"/>
  <c r="T291" i="10"/>
  <c r="U291" i="10" s="1"/>
  <c r="V291" i="10"/>
  <c r="W291" i="10" s="1"/>
  <c r="X291" i="10"/>
  <c r="Y291" i="10" s="1"/>
  <c r="Z291" i="10"/>
  <c r="AA291" i="10" s="1"/>
  <c r="D292" i="10"/>
  <c r="E292" i="10" s="1"/>
  <c r="F292" i="10"/>
  <c r="G292" i="10" s="1"/>
  <c r="H292" i="10"/>
  <c r="I292" i="10" s="1"/>
  <c r="J292" i="10"/>
  <c r="K292" i="10" s="1"/>
  <c r="L292" i="10"/>
  <c r="M292" i="10" s="1"/>
  <c r="N292" i="10"/>
  <c r="O292" i="10"/>
  <c r="P292" i="10"/>
  <c r="Q292" i="10"/>
  <c r="R292" i="10"/>
  <c r="S292" i="10" s="1"/>
  <c r="T292" i="10"/>
  <c r="U292" i="10" s="1"/>
  <c r="V292" i="10"/>
  <c r="W292" i="10" s="1"/>
  <c r="X292" i="10"/>
  <c r="Y292" i="10" s="1"/>
  <c r="Z292" i="10"/>
  <c r="AA292" i="10" s="1"/>
  <c r="D293" i="10"/>
  <c r="E293" i="10" s="1"/>
  <c r="F293" i="10"/>
  <c r="G293" i="10" s="1"/>
  <c r="H293" i="10"/>
  <c r="I293" i="10" s="1"/>
  <c r="J293" i="10"/>
  <c r="K293" i="10" s="1"/>
  <c r="L293" i="10"/>
  <c r="M293" i="10" s="1"/>
  <c r="N293" i="10"/>
  <c r="O293" i="10" s="1"/>
  <c r="P293" i="10"/>
  <c r="Q293" i="10" s="1"/>
  <c r="R293" i="10"/>
  <c r="S293" i="10" s="1"/>
  <c r="T293" i="10"/>
  <c r="U293" i="10" s="1"/>
  <c r="V293" i="10"/>
  <c r="W293" i="10" s="1"/>
  <c r="X293" i="10"/>
  <c r="Y293" i="10" s="1"/>
  <c r="Z293" i="10"/>
  <c r="AA293" i="10" s="1"/>
  <c r="D294" i="10"/>
  <c r="E294" i="10" s="1"/>
  <c r="F294" i="10"/>
  <c r="G294" i="10" s="1"/>
  <c r="H294" i="10"/>
  <c r="I294" i="10" s="1"/>
  <c r="J294" i="10"/>
  <c r="K294" i="10" s="1"/>
  <c r="L294" i="10"/>
  <c r="M294" i="10" s="1"/>
  <c r="N294" i="10"/>
  <c r="O294" i="10" s="1"/>
  <c r="P294" i="10"/>
  <c r="Q294" i="10" s="1"/>
  <c r="R294" i="10"/>
  <c r="S294" i="10" s="1"/>
  <c r="T294" i="10"/>
  <c r="U294" i="10" s="1"/>
  <c r="V294" i="10"/>
  <c r="W294" i="10"/>
  <c r="X294" i="10"/>
  <c r="Y294" i="10" s="1"/>
  <c r="Z294" i="10"/>
  <c r="AA294" i="10" s="1"/>
  <c r="D295" i="10"/>
  <c r="E295" i="10" s="1"/>
  <c r="F295" i="10"/>
  <c r="G295" i="10" s="1"/>
  <c r="H295" i="10"/>
  <c r="I295" i="10" s="1"/>
  <c r="J295" i="10"/>
  <c r="K295" i="10" s="1"/>
  <c r="L295" i="10"/>
  <c r="M295" i="10" s="1"/>
  <c r="N295" i="10"/>
  <c r="O295" i="10" s="1"/>
  <c r="P295" i="10"/>
  <c r="Q295" i="10" s="1"/>
  <c r="R295" i="10"/>
  <c r="S295" i="10" s="1"/>
  <c r="T295" i="10"/>
  <c r="U295" i="10" s="1"/>
  <c r="V295" i="10"/>
  <c r="W295" i="10" s="1"/>
  <c r="X295" i="10"/>
  <c r="Y295" i="10" s="1"/>
  <c r="Z295" i="10"/>
  <c r="AA295" i="10" s="1"/>
  <c r="D296" i="10"/>
  <c r="E296" i="10" s="1"/>
  <c r="F296" i="10"/>
  <c r="G296" i="10" s="1"/>
  <c r="H296" i="10"/>
  <c r="I296" i="10" s="1"/>
  <c r="J296" i="10"/>
  <c r="K296" i="10" s="1"/>
  <c r="L296" i="10"/>
  <c r="M296" i="10" s="1"/>
  <c r="N296" i="10"/>
  <c r="O296" i="10" s="1"/>
  <c r="P296" i="10"/>
  <c r="Q296" i="10" s="1"/>
  <c r="R296" i="10"/>
  <c r="S296" i="10" s="1"/>
  <c r="T296" i="10"/>
  <c r="U296" i="10" s="1"/>
  <c r="V296" i="10"/>
  <c r="W296" i="10" s="1"/>
  <c r="X296" i="10"/>
  <c r="Y296" i="10" s="1"/>
  <c r="Z296" i="10"/>
  <c r="AA296" i="10" s="1"/>
  <c r="D297" i="10"/>
  <c r="E297" i="10" s="1"/>
  <c r="F297" i="10"/>
  <c r="G297" i="10" s="1"/>
  <c r="H297" i="10"/>
  <c r="I297" i="10" s="1"/>
  <c r="J297" i="10"/>
  <c r="K297" i="10" s="1"/>
  <c r="L297" i="10"/>
  <c r="M297" i="10" s="1"/>
  <c r="N297" i="10"/>
  <c r="O297" i="10" s="1"/>
  <c r="P297" i="10"/>
  <c r="Q297" i="10" s="1"/>
  <c r="R297" i="10"/>
  <c r="S297" i="10" s="1"/>
  <c r="T297" i="10"/>
  <c r="U297" i="10" s="1"/>
  <c r="V297" i="10"/>
  <c r="W297" i="10" s="1"/>
  <c r="X297" i="10"/>
  <c r="Y297" i="10" s="1"/>
  <c r="Z297" i="10"/>
  <c r="AA297" i="10" s="1"/>
  <c r="D298" i="10"/>
  <c r="E298" i="10" s="1"/>
  <c r="F298" i="10"/>
  <c r="G298" i="10" s="1"/>
  <c r="H298" i="10"/>
  <c r="I298" i="10" s="1"/>
  <c r="J298" i="10"/>
  <c r="K298" i="10" s="1"/>
  <c r="L298" i="10"/>
  <c r="M298" i="10" s="1"/>
  <c r="N298" i="10"/>
  <c r="O298" i="10" s="1"/>
  <c r="P298" i="10"/>
  <c r="Q298" i="10" s="1"/>
  <c r="R298" i="10"/>
  <c r="S298" i="10" s="1"/>
  <c r="T298" i="10"/>
  <c r="U298" i="10" s="1"/>
  <c r="V298" i="10"/>
  <c r="W298" i="10" s="1"/>
  <c r="X298" i="10"/>
  <c r="Y298" i="10" s="1"/>
  <c r="Z298" i="10"/>
  <c r="AA298" i="10" s="1"/>
  <c r="D299" i="10"/>
  <c r="E299" i="10" s="1"/>
  <c r="F299" i="10"/>
  <c r="G299" i="10" s="1"/>
  <c r="H299" i="10"/>
  <c r="I299" i="10" s="1"/>
  <c r="J299" i="10"/>
  <c r="K299" i="10" s="1"/>
  <c r="L299" i="10"/>
  <c r="M299" i="10" s="1"/>
  <c r="N299" i="10"/>
  <c r="O299" i="10" s="1"/>
  <c r="P299" i="10"/>
  <c r="Q299" i="10" s="1"/>
  <c r="R299" i="10"/>
  <c r="S299" i="10" s="1"/>
  <c r="T299" i="10"/>
  <c r="U299" i="10" s="1"/>
  <c r="V299" i="10"/>
  <c r="W299" i="10" s="1"/>
  <c r="X299" i="10"/>
  <c r="Y299" i="10" s="1"/>
  <c r="Z299" i="10"/>
  <c r="AA299" i="10" s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224" i="10" s="1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248" i="10" s="1"/>
  <c r="A100" i="10"/>
  <c r="A101" i="10"/>
  <c r="A250" i="10" s="1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266" i="10" s="1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288" i="10" s="1"/>
  <c r="A140" i="10"/>
  <c r="A141" i="10"/>
  <c r="A142" i="10"/>
  <c r="A143" i="10"/>
  <c r="A144" i="10"/>
  <c r="A145" i="10"/>
  <c r="A146" i="10"/>
  <c r="A147" i="10"/>
  <c r="A148" i="10"/>
  <c r="A149" i="10"/>
  <c r="A5" i="10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3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F77" i="10" s="1"/>
  <c r="O86" i="1"/>
  <c r="O87" i="1"/>
  <c r="O88" i="1"/>
  <c r="O89" i="1"/>
  <c r="O90" i="1"/>
  <c r="F82" i="10" s="1"/>
  <c r="O91" i="1"/>
  <c r="O92" i="1"/>
  <c r="F84" i="10" s="1"/>
  <c r="O93" i="1"/>
  <c r="F85" i="10" s="1"/>
  <c r="O94" i="1"/>
  <c r="O95" i="1"/>
  <c r="O96" i="1"/>
  <c r="O97" i="1"/>
  <c r="O98" i="1"/>
  <c r="F90" i="10" s="1"/>
  <c r="O99" i="1"/>
  <c r="O100" i="1"/>
  <c r="F92" i="10" s="1"/>
  <c r="O101" i="1"/>
  <c r="F93" i="10" s="1"/>
  <c r="O102" i="1"/>
  <c r="O103" i="1"/>
  <c r="O104" i="1"/>
  <c r="O105" i="1"/>
  <c r="O106" i="1"/>
  <c r="O107" i="1"/>
  <c r="O108" i="1"/>
  <c r="O109" i="1"/>
  <c r="F101" i="10" s="1"/>
  <c r="O110" i="1"/>
  <c r="O111" i="1"/>
  <c r="O112" i="1"/>
  <c r="O113" i="1"/>
  <c r="O114" i="1"/>
  <c r="F106" i="10" s="1"/>
  <c r="O115" i="1"/>
  <c r="O116" i="1"/>
  <c r="F108" i="10" s="1"/>
  <c r="O117" i="1"/>
  <c r="F109" i="10" s="1"/>
  <c r="O118" i="1"/>
  <c r="O119" i="1"/>
  <c r="O120" i="1"/>
  <c r="O121" i="1"/>
  <c r="O122" i="1"/>
  <c r="F114" i="10" s="1"/>
  <c r="O123" i="1"/>
  <c r="O124" i="1"/>
  <c r="F116" i="10" s="1"/>
  <c r="O125" i="1"/>
  <c r="F117" i="10" s="1"/>
  <c r="O126" i="1"/>
  <c r="O127" i="1"/>
  <c r="O128" i="1"/>
  <c r="O129" i="1"/>
  <c r="O130" i="1"/>
  <c r="F122" i="10" s="1"/>
  <c r="O131" i="1"/>
  <c r="O132" i="1"/>
  <c r="O133" i="1"/>
  <c r="O134" i="1"/>
  <c r="O135" i="1"/>
  <c r="O136" i="1"/>
  <c r="O137" i="1"/>
  <c r="O138" i="1"/>
  <c r="O139" i="1"/>
  <c r="O140" i="1"/>
  <c r="F132" i="10" s="1"/>
  <c r="O141" i="1"/>
  <c r="F133" i="10" s="1"/>
  <c r="O142" i="1"/>
  <c r="O143" i="1"/>
  <c r="O144" i="1"/>
  <c r="O145" i="1"/>
  <c r="F137" i="10" s="1"/>
  <c r="O146" i="1"/>
  <c r="F138" i="10" s="1"/>
  <c r="O147" i="1"/>
  <c r="O148" i="1"/>
  <c r="F140" i="10" s="1"/>
  <c r="O149" i="1"/>
  <c r="F141" i="10" s="1"/>
  <c r="O150" i="1"/>
  <c r="O151" i="1"/>
  <c r="O152" i="1"/>
  <c r="O153" i="1"/>
  <c r="F145" i="10" s="1"/>
  <c r="O154" i="1"/>
  <c r="F146" i="10" s="1"/>
  <c r="O155" i="1"/>
  <c r="O156" i="1"/>
  <c r="O157" i="1"/>
  <c r="F149" i="10" s="1"/>
  <c r="F98" i="10"/>
  <c r="F124" i="10"/>
  <c r="F125" i="10"/>
  <c r="F148" i="10"/>
  <c r="P9" i="3"/>
  <c r="G11" i="12"/>
  <c r="R291" i="12"/>
  <c r="Q291" i="12"/>
  <c r="P291" i="12"/>
  <c r="O291" i="12"/>
  <c r="N291" i="12"/>
  <c r="M291" i="12"/>
  <c r="L291" i="12"/>
  <c r="K291" i="12"/>
  <c r="J291" i="12"/>
  <c r="I291" i="12"/>
  <c r="H291" i="12"/>
  <c r="G291" i="12"/>
  <c r="D291" i="12"/>
  <c r="R290" i="12"/>
  <c r="Q290" i="12"/>
  <c r="P290" i="12"/>
  <c r="O290" i="12"/>
  <c r="N290" i="12"/>
  <c r="M290" i="12"/>
  <c r="L290" i="12"/>
  <c r="K290" i="12"/>
  <c r="J290" i="12"/>
  <c r="I290" i="12"/>
  <c r="H290" i="12"/>
  <c r="G290" i="12"/>
  <c r="D290" i="12"/>
  <c r="R289" i="12"/>
  <c r="Q289" i="12"/>
  <c r="P289" i="12"/>
  <c r="O289" i="12"/>
  <c r="N289" i="12"/>
  <c r="M289" i="12"/>
  <c r="L289" i="12"/>
  <c r="K289" i="12"/>
  <c r="J289" i="12"/>
  <c r="I289" i="12"/>
  <c r="H289" i="12"/>
  <c r="G289" i="12"/>
  <c r="D289" i="12"/>
  <c r="R288" i="12"/>
  <c r="Q288" i="12"/>
  <c r="P288" i="12"/>
  <c r="O288" i="12"/>
  <c r="N288" i="12"/>
  <c r="M288" i="12"/>
  <c r="L288" i="12"/>
  <c r="K288" i="12"/>
  <c r="J288" i="12"/>
  <c r="I288" i="12"/>
  <c r="H288" i="12"/>
  <c r="G288" i="12"/>
  <c r="D288" i="12"/>
  <c r="R287" i="12"/>
  <c r="Q287" i="12"/>
  <c r="P287" i="12"/>
  <c r="O287" i="12"/>
  <c r="N287" i="12"/>
  <c r="M287" i="12"/>
  <c r="L287" i="12"/>
  <c r="K287" i="12"/>
  <c r="J287" i="12"/>
  <c r="I287" i="12"/>
  <c r="H287" i="12"/>
  <c r="G287" i="12"/>
  <c r="D287" i="12"/>
  <c r="R286" i="12"/>
  <c r="Q286" i="12"/>
  <c r="P286" i="12"/>
  <c r="O286" i="12"/>
  <c r="N286" i="12"/>
  <c r="M286" i="12"/>
  <c r="L286" i="12"/>
  <c r="K286" i="12"/>
  <c r="J286" i="12"/>
  <c r="I286" i="12"/>
  <c r="H286" i="12"/>
  <c r="G286" i="12"/>
  <c r="D286" i="12"/>
  <c r="R285" i="12"/>
  <c r="Q285" i="12"/>
  <c r="P285" i="12"/>
  <c r="O285" i="12"/>
  <c r="N285" i="12"/>
  <c r="M285" i="12"/>
  <c r="L285" i="12"/>
  <c r="K285" i="12"/>
  <c r="J285" i="12"/>
  <c r="I285" i="12"/>
  <c r="H285" i="12"/>
  <c r="G285" i="12"/>
  <c r="D285" i="12"/>
  <c r="R284" i="12"/>
  <c r="Q284" i="12"/>
  <c r="P284" i="12"/>
  <c r="O284" i="12"/>
  <c r="N284" i="12"/>
  <c r="M284" i="12"/>
  <c r="L284" i="12"/>
  <c r="K284" i="12"/>
  <c r="J284" i="12"/>
  <c r="I284" i="12"/>
  <c r="H284" i="12"/>
  <c r="G284" i="12"/>
  <c r="D284" i="12"/>
  <c r="R283" i="12"/>
  <c r="Q283" i="12"/>
  <c r="P283" i="12"/>
  <c r="O283" i="12"/>
  <c r="N283" i="12"/>
  <c r="M283" i="12"/>
  <c r="L283" i="12"/>
  <c r="K283" i="12"/>
  <c r="J283" i="12"/>
  <c r="I283" i="12"/>
  <c r="H283" i="12"/>
  <c r="G283" i="12"/>
  <c r="D283" i="12"/>
  <c r="R282" i="12"/>
  <c r="Q282" i="12"/>
  <c r="P282" i="12"/>
  <c r="O282" i="12"/>
  <c r="N282" i="12"/>
  <c r="M282" i="12"/>
  <c r="L282" i="12"/>
  <c r="K282" i="12"/>
  <c r="J282" i="12"/>
  <c r="I282" i="12"/>
  <c r="H282" i="12"/>
  <c r="G282" i="12"/>
  <c r="D282" i="12"/>
  <c r="R281" i="12"/>
  <c r="Q281" i="12"/>
  <c r="P281" i="12"/>
  <c r="O281" i="12"/>
  <c r="N281" i="12"/>
  <c r="M281" i="12"/>
  <c r="L281" i="12"/>
  <c r="K281" i="12"/>
  <c r="J281" i="12"/>
  <c r="I281" i="12"/>
  <c r="H281" i="12"/>
  <c r="G281" i="12"/>
  <c r="D281" i="12"/>
  <c r="R280" i="12"/>
  <c r="Q280" i="12"/>
  <c r="P280" i="12"/>
  <c r="O280" i="12"/>
  <c r="N280" i="12"/>
  <c r="M280" i="12"/>
  <c r="L280" i="12"/>
  <c r="K280" i="12"/>
  <c r="J280" i="12"/>
  <c r="I280" i="12"/>
  <c r="H280" i="12"/>
  <c r="G280" i="12"/>
  <c r="D280" i="12"/>
  <c r="R279" i="12"/>
  <c r="Q279" i="12"/>
  <c r="P279" i="12"/>
  <c r="O279" i="12"/>
  <c r="N279" i="12"/>
  <c r="M279" i="12"/>
  <c r="L279" i="12"/>
  <c r="K279" i="12"/>
  <c r="J279" i="12"/>
  <c r="I279" i="12"/>
  <c r="H279" i="12"/>
  <c r="G279" i="12"/>
  <c r="D279" i="12"/>
  <c r="R278" i="12"/>
  <c r="Q278" i="12"/>
  <c r="P278" i="12"/>
  <c r="O278" i="12"/>
  <c r="N278" i="12"/>
  <c r="M278" i="12"/>
  <c r="L278" i="12"/>
  <c r="K278" i="12"/>
  <c r="J278" i="12"/>
  <c r="I278" i="12"/>
  <c r="H278" i="12"/>
  <c r="G278" i="12"/>
  <c r="D278" i="12"/>
  <c r="R277" i="12"/>
  <c r="Q277" i="12"/>
  <c r="P277" i="12"/>
  <c r="O277" i="12"/>
  <c r="N277" i="12"/>
  <c r="M277" i="12"/>
  <c r="L277" i="12"/>
  <c r="K277" i="12"/>
  <c r="J277" i="12"/>
  <c r="I277" i="12"/>
  <c r="H277" i="12"/>
  <c r="G277" i="12"/>
  <c r="D277" i="12"/>
  <c r="R276" i="12"/>
  <c r="Q276" i="12"/>
  <c r="P276" i="12"/>
  <c r="O276" i="12"/>
  <c r="N276" i="12"/>
  <c r="M276" i="12"/>
  <c r="L276" i="12"/>
  <c r="K276" i="12"/>
  <c r="J276" i="12"/>
  <c r="I276" i="12"/>
  <c r="H276" i="12"/>
  <c r="G276" i="12"/>
  <c r="D276" i="12"/>
  <c r="R275" i="12"/>
  <c r="Q275" i="12"/>
  <c r="P275" i="12"/>
  <c r="O275" i="12"/>
  <c r="N275" i="12"/>
  <c r="M275" i="12"/>
  <c r="L275" i="12"/>
  <c r="K275" i="12"/>
  <c r="J275" i="12"/>
  <c r="I275" i="12"/>
  <c r="H275" i="12"/>
  <c r="G275" i="12"/>
  <c r="D275" i="12"/>
  <c r="R274" i="12"/>
  <c r="Q274" i="12"/>
  <c r="P274" i="12"/>
  <c r="O274" i="12"/>
  <c r="N274" i="12"/>
  <c r="M274" i="12"/>
  <c r="L274" i="12"/>
  <c r="K274" i="12"/>
  <c r="J274" i="12"/>
  <c r="I274" i="12"/>
  <c r="H274" i="12"/>
  <c r="G274" i="12"/>
  <c r="D274" i="12"/>
  <c r="R273" i="12"/>
  <c r="Q273" i="12"/>
  <c r="P273" i="12"/>
  <c r="O273" i="12"/>
  <c r="N273" i="12"/>
  <c r="M273" i="12"/>
  <c r="L273" i="12"/>
  <c r="K273" i="12"/>
  <c r="J273" i="12"/>
  <c r="I273" i="12"/>
  <c r="H273" i="12"/>
  <c r="G273" i="12"/>
  <c r="D273" i="12"/>
  <c r="R272" i="12"/>
  <c r="Q272" i="12"/>
  <c r="P272" i="12"/>
  <c r="O272" i="12"/>
  <c r="N272" i="12"/>
  <c r="M272" i="12"/>
  <c r="L272" i="12"/>
  <c r="K272" i="12"/>
  <c r="J272" i="12"/>
  <c r="I272" i="12"/>
  <c r="H272" i="12"/>
  <c r="G272" i="12"/>
  <c r="D272" i="12"/>
  <c r="R271" i="12"/>
  <c r="Q271" i="12"/>
  <c r="P271" i="12"/>
  <c r="O271" i="12"/>
  <c r="N271" i="12"/>
  <c r="M271" i="12"/>
  <c r="L271" i="12"/>
  <c r="K271" i="12"/>
  <c r="J271" i="12"/>
  <c r="I271" i="12"/>
  <c r="H271" i="12"/>
  <c r="G271" i="12"/>
  <c r="D271" i="12"/>
  <c r="R270" i="12"/>
  <c r="Q270" i="12"/>
  <c r="P270" i="12"/>
  <c r="O270" i="12"/>
  <c r="N270" i="12"/>
  <c r="M270" i="12"/>
  <c r="L270" i="12"/>
  <c r="K270" i="12"/>
  <c r="J270" i="12"/>
  <c r="I270" i="12"/>
  <c r="H270" i="12"/>
  <c r="G270" i="12"/>
  <c r="D270" i="12"/>
  <c r="R269" i="12"/>
  <c r="Q269" i="12"/>
  <c r="P269" i="12"/>
  <c r="O269" i="12"/>
  <c r="N269" i="12"/>
  <c r="M269" i="12"/>
  <c r="L269" i="12"/>
  <c r="K269" i="12"/>
  <c r="J269" i="12"/>
  <c r="I269" i="12"/>
  <c r="H269" i="12"/>
  <c r="G269" i="12"/>
  <c r="D269" i="12"/>
  <c r="R268" i="12"/>
  <c r="Q268" i="12"/>
  <c r="P268" i="12"/>
  <c r="O268" i="12"/>
  <c r="N268" i="12"/>
  <c r="M268" i="12"/>
  <c r="L268" i="12"/>
  <c r="K268" i="12"/>
  <c r="J268" i="12"/>
  <c r="I268" i="12"/>
  <c r="H268" i="12"/>
  <c r="G268" i="12"/>
  <c r="D268" i="12"/>
  <c r="R267" i="12"/>
  <c r="Q267" i="12"/>
  <c r="P267" i="12"/>
  <c r="O267" i="12"/>
  <c r="N267" i="12"/>
  <c r="M267" i="12"/>
  <c r="L267" i="12"/>
  <c r="K267" i="12"/>
  <c r="J267" i="12"/>
  <c r="I267" i="12"/>
  <c r="H267" i="12"/>
  <c r="G267" i="12"/>
  <c r="D267" i="12"/>
  <c r="R266" i="12"/>
  <c r="Q266" i="12"/>
  <c r="P266" i="12"/>
  <c r="O266" i="12"/>
  <c r="N266" i="12"/>
  <c r="M266" i="12"/>
  <c r="L266" i="12"/>
  <c r="K266" i="12"/>
  <c r="J266" i="12"/>
  <c r="I266" i="12"/>
  <c r="H266" i="12"/>
  <c r="G266" i="12"/>
  <c r="D266" i="12"/>
  <c r="R265" i="12"/>
  <c r="Q265" i="12"/>
  <c r="P265" i="12"/>
  <c r="O265" i="12"/>
  <c r="N265" i="12"/>
  <c r="M265" i="12"/>
  <c r="L265" i="12"/>
  <c r="K265" i="12"/>
  <c r="J265" i="12"/>
  <c r="I265" i="12"/>
  <c r="H265" i="12"/>
  <c r="G265" i="12"/>
  <c r="D265" i="12"/>
  <c r="R264" i="12"/>
  <c r="Q264" i="12"/>
  <c r="P264" i="12"/>
  <c r="O264" i="12"/>
  <c r="N264" i="12"/>
  <c r="M264" i="12"/>
  <c r="L264" i="12"/>
  <c r="K264" i="12"/>
  <c r="J264" i="12"/>
  <c r="I264" i="12"/>
  <c r="H264" i="12"/>
  <c r="G264" i="12"/>
  <c r="D264" i="12"/>
  <c r="R263" i="12"/>
  <c r="Q263" i="12"/>
  <c r="P263" i="12"/>
  <c r="O263" i="12"/>
  <c r="N263" i="12"/>
  <c r="M263" i="12"/>
  <c r="L263" i="12"/>
  <c r="K263" i="12"/>
  <c r="J263" i="12"/>
  <c r="I263" i="12"/>
  <c r="H263" i="12"/>
  <c r="G263" i="12"/>
  <c r="D263" i="12"/>
  <c r="R262" i="12"/>
  <c r="Q262" i="12"/>
  <c r="P262" i="12"/>
  <c r="O262" i="12"/>
  <c r="N262" i="12"/>
  <c r="M262" i="12"/>
  <c r="L262" i="12"/>
  <c r="K262" i="12"/>
  <c r="J262" i="12"/>
  <c r="I262" i="12"/>
  <c r="H262" i="12"/>
  <c r="G262" i="12"/>
  <c r="D262" i="12"/>
  <c r="R261" i="12"/>
  <c r="Q261" i="12"/>
  <c r="P261" i="12"/>
  <c r="O261" i="12"/>
  <c r="N261" i="12"/>
  <c r="M261" i="12"/>
  <c r="L261" i="12"/>
  <c r="K261" i="12"/>
  <c r="J261" i="12"/>
  <c r="I261" i="12"/>
  <c r="H261" i="12"/>
  <c r="G261" i="12"/>
  <c r="D261" i="12"/>
  <c r="R260" i="12"/>
  <c r="Q260" i="12"/>
  <c r="P260" i="12"/>
  <c r="O260" i="12"/>
  <c r="N260" i="12"/>
  <c r="M260" i="12"/>
  <c r="L260" i="12"/>
  <c r="K260" i="12"/>
  <c r="J260" i="12"/>
  <c r="I260" i="12"/>
  <c r="H260" i="12"/>
  <c r="G260" i="12"/>
  <c r="D260" i="12"/>
  <c r="R259" i="12"/>
  <c r="Q259" i="12"/>
  <c r="P259" i="12"/>
  <c r="O259" i="12"/>
  <c r="N259" i="12"/>
  <c r="M259" i="12"/>
  <c r="L259" i="12"/>
  <c r="K259" i="12"/>
  <c r="J259" i="12"/>
  <c r="I259" i="12"/>
  <c r="H259" i="12"/>
  <c r="G259" i="12"/>
  <c r="D259" i="12"/>
  <c r="R258" i="12"/>
  <c r="Q258" i="12"/>
  <c r="P258" i="12"/>
  <c r="O258" i="12"/>
  <c r="N258" i="12"/>
  <c r="M258" i="12"/>
  <c r="L258" i="12"/>
  <c r="K258" i="12"/>
  <c r="J258" i="12"/>
  <c r="I258" i="12"/>
  <c r="H258" i="12"/>
  <c r="G258" i="12"/>
  <c r="D258" i="12"/>
  <c r="R257" i="12"/>
  <c r="Q257" i="12"/>
  <c r="P257" i="12"/>
  <c r="O257" i="12"/>
  <c r="N257" i="12"/>
  <c r="M257" i="12"/>
  <c r="L257" i="12"/>
  <c r="K257" i="12"/>
  <c r="J257" i="12"/>
  <c r="I257" i="12"/>
  <c r="H257" i="12"/>
  <c r="G257" i="12"/>
  <c r="D257" i="12"/>
  <c r="R256" i="12"/>
  <c r="Q256" i="12"/>
  <c r="P256" i="12"/>
  <c r="O256" i="12"/>
  <c r="N256" i="12"/>
  <c r="M256" i="12"/>
  <c r="L256" i="12"/>
  <c r="K256" i="12"/>
  <c r="J256" i="12"/>
  <c r="I256" i="12"/>
  <c r="H256" i="12"/>
  <c r="G256" i="12"/>
  <c r="D256" i="12"/>
  <c r="R255" i="12"/>
  <c r="Q255" i="12"/>
  <c r="P255" i="12"/>
  <c r="O255" i="12"/>
  <c r="N255" i="12"/>
  <c r="M255" i="12"/>
  <c r="L255" i="12"/>
  <c r="K255" i="12"/>
  <c r="J255" i="12"/>
  <c r="I255" i="12"/>
  <c r="H255" i="12"/>
  <c r="G255" i="12"/>
  <c r="D255" i="12"/>
  <c r="R254" i="12"/>
  <c r="Q254" i="12"/>
  <c r="P254" i="12"/>
  <c r="O254" i="12"/>
  <c r="N254" i="12"/>
  <c r="M254" i="12"/>
  <c r="L254" i="12"/>
  <c r="K254" i="12"/>
  <c r="J254" i="12"/>
  <c r="I254" i="12"/>
  <c r="H254" i="12"/>
  <c r="G254" i="12"/>
  <c r="D254" i="12"/>
  <c r="R253" i="12"/>
  <c r="Q253" i="12"/>
  <c r="P253" i="12"/>
  <c r="O253" i="12"/>
  <c r="N253" i="12"/>
  <c r="M253" i="12"/>
  <c r="L253" i="12"/>
  <c r="K253" i="12"/>
  <c r="J253" i="12"/>
  <c r="I253" i="12"/>
  <c r="H253" i="12"/>
  <c r="G253" i="12"/>
  <c r="D253" i="12"/>
  <c r="R252" i="12"/>
  <c r="Q252" i="12"/>
  <c r="P252" i="12"/>
  <c r="O252" i="12"/>
  <c r="N252" i="12"/>
  <c r="M252" i="12"/>
  <c r="L252" i="12"/>
  <c r="K252" i="12"/>
  <c r="J252" i="12"/>
  <c r="I252" i="12"/>
  <c r="H252" i="12"/>
  <c r="G252" i="12"/>
  <c r="D252" i="12"/>
  <c r="R251" i="12"/>
  <c r="Q251" i="12"/>
  <c r="P251" i="12"/>
  <c r="O251" i="12"/>
  <c r="N251" i="12"/>
  <c r="M251" i="12"/>
  <c r="L251" i="12"/>
  <c r="K251" i="12"/>
  <c r="J251" i="12"/>
  <c r="I251" i="12"/>
  <c r="H251" i="12"/>
  <c r="G251" i="12"/>
  <c r="D251" i="12"/>
  <c r="R250" i="12"/>
  <c r="Q250" i="12"/>
  <c r="P250" i="12"/>
  <c r="O250" i="12"/>
  <c r="N250" i="12"/>
  <c r="M250" i="12"/>
  <c r="L250" i="12"/>
  <c r="K250" i="12"/>
  <c r="J250" i="12"/>
  <c r="I250" i="12"/>
  <c r="H250" i="12"/>
  <c r="G250" i="12"/>
  <c r="D250" i="12"/>
  <c r="R249" i="12"/>
  <c r="Q249" i="12"/>
  <c r="P249" i="12"/>
  <c r="O249" i="12"/>
  <c r="N249" i="12"/>
  <c r="M249" i="12"/>
  <c r="L249" i="12"/>
  <c r="K249" i="12"/>
  <c r="J249" i="12"/>
  <c r="I249" i="12"/>
  <c r="H249" i="12"/>
  <c r="G249" i="12"/>
  <c r="D249" i="12"/>
  <c r="R248" i="12"/>
  <c r="Q248" i="12"/>
  <c r="P248" i="12"/>
  <c r="O248" i="12"/>
  <c r="N248" i="12"/>
  <c r="M248" i="12"/>
  <c r="L248" i="12"/>
  <c r="K248" i="12"/>
  <c r="J248" i="12"/>
  <c r="I248" i="12"/>
  <c r="H248" i="12"/>
  <c r="G248" i="12"/>
  <c r="D248" i="12"/>
  <c r="R247" i="12"/>
  <c r="Q247" i="12"/>
  <c r="P247" i="12"/>
  <c r="O247" i="12"/>
  <c r="N247" i="12"/>
  <c r="M247" i="12"/>
  <c r="L247" i="12"/>
  <c r="K247" i="12"/>
  <c r="J247" i="12"/>
  <c r="I247" i="12"/>
  <c r="H247" i="12"/>
  <c r="G247" i="12"/>
  <c r="D247" i="12"/>
  <c r="R246" i="12"/>
  <c r="Q246" i="12"/>
  <c r="P246" i="12"/>
  <c r="O246" i="12"/>
  <c r="N246" i="12"/>
  <c r="M246" i="12"/>
  <c r="L246" i="12"/>
  <c r="K246" i="12"/>
  <c r="J246" i="12"/>
  <c r="I246" i="12"/>
  <c r="H246" i="12"/>
  <c r="G246" i="12"/>
  <c r="D246" i="12"/>
  <c r="R245" i="12"/>
  <c r="Q245" i="12"/>
  <c r="P245" i="12"/>
  <c r="O245" i="12"/>
  <c r="N245" i="12"/>
  <c r="M245" i="12"/>
  <c r="L245" i="12"/>
  <c r="K245" i="12"/>
  <c r="J245" i="12"/>
  <c r="I245" i="12"/>
  <c r="H245" i="12"/>
  <c r="G245" i="12"/>
  <c r="D245" i="12"/>
  <c r="R244" i="12"/>
  <c r="Q244" i="12"/>
  <c r="P244" i="12"/>
  <c r="O244" i="12"/>
  <c r="N244" i="12"/>
  <c r="M244" i="12"/>
  <c r="L244" i="12"/>
  <c r="K244" i="12"/>
  <c r="J244" i="12"/>
  <c r="I244" i="12"/>
  <c r="H244" i="12"/>
  <c r="G244" i="12"/>
  <c r="D244" i="12"/>
  <c r="R243" i="12"/>
  <c r="Q243" i="12"/>
  <c r="P243" i="12"/>
  <c r="O243" i="12"/>
  <c r="N243" i="12"/>
  <c r="M243" i="12"/>
  <c r="L243" i="12"/>
  <c r="K243" i="12"/>
  <c r="J243" i="12"/>
  <c r="I243" i="12"/>
  <c r="H243" i="12"/>
  <c r="G243" i="12"/>
  <c r="D243" i="12"/>
  <c r="R242" i="12"/>
  <c r="Q242" i="12"/>
  <c r="P242" i="12"/>
  <c r="O242" i="12"/>
  <c r="N242" i="12"/>
  <c r="M242" i="12"/>
  <c r="L242" i="12"/>
  <c r="K242" i="12"/>
  <c r="J242" i="12"/>
  <c r="I242" i="12"/>
  <c r="H242" i="12"/>
  <c r="G242" i="12"/>
  <c r="D242" i="12"/>
  <c r="R241" i="12"/>
  <c r="Q241" i="12"/>
  <c r="P241" i="12"/>
  <c r="O241" i="12"/>
  <c r="N241" i="12"/>
  <c r="M241" i="12"/>
  <c r="L241" i="12"/>
  <c r="K241" i="12"/>
  <c r="J241" i="12"/>
  <c r="I241" i="12"/>
  <c r="H241" i="12"/>
  <c r="G241" i="12"/>
  <c r="D241" i="12"/>
  <c r="R240" i="12"/>
  <c r="Q240" i="12"/>
  <c r="P240" i="12"/>
  <c r="O240" i="12"/>
  <c r="N240" i="12"/>
  <c r="M240" i="12"/>
  <c r="L240" i="12"/>
  <c r="K240" i="12"/>
  <c r="J240" i="12"/>
  <c r="I240" i="12"/>
  <c r="H240" i="12"/>
  <c r="G240" i="12"/>
  <c r="D240" i="12"/>
  <c r="R239" i="12"/>
  <c r="Q239" i="12"/>
  <c r="P239" i="12"/>
  <c r="O239" i="12"/>
  <c r="N239" i="12"/>
  <c r="M239" i="12"/>
  <c r="L239" i="12"/>
  <c r="K239" i="12"/>
  <c r="J239" i="12"/>
  <c r="I239" i="12"/>
  <c r="H239" i="12"/>
  <c r="G239" i="12"/>
  <c r="D239" i="12"/>
  <c r="R238" i="12"/>
  <c r="Q238" i="12"/>
  <c r="P238" i="12"/>
  <c r="O238" i="12"/>
  <c r="N238" i="12"/>
  <c r="M238" i="12"/>
  <c r="L238" i="12"/>
  <c r="K238" i="12"/>
  <c r="J238" i="12"/>
  <c r="I238" i="12"/>
  <c r="H238" i="12"/>
  <c r="G238" i="12"/>
  <c r="D238" i="12"/>
  <c r="R237" i="12"/>
  <c r="Q237" i="12"/>
  <c r="P237" i="12"/>
  <c r="O237" i="12"/>
  <c r="N237" i="12"/>
  <c r="M237" i="12"/>
  <c r="L237" i="12"/>
  <c r="K237" i="12"/>
  <c r="J237" i="12"/>
  <c r="I237" i="12"/>
  <c r="H237" i="12"/>
  <c r="G237" i="12"/>
  <c r="D237" i="12"/>
  <c r="R236" i="12"/>
  <c r="Q236" i="12"/>
  <c r="P236" i="12"/>
  <c r="O236" i="12"/>
  <c r="N236" i="12"/>
  <c r="M236" i="12"/>
  <c r="L236" i="12"/>
  <c r="K236" i="12"/>
  <c r="J236" i="12"/>
  <c r="I236" i="12"/>
  <c r="H236" i="12"/>
  <c r="G236" i="12"/>
  <c r="D236" i="12"/>
  <c r="R235" i="12"/>
  <c r="Q235" i="12"/>
  <c r="P235" i="12"/>
  <c r="O235" i="12"/>
  <c r="N235" i="12"/>
  <c r="M235" i="12"/>
  <c r="L235" i="12"/>
  <c r="K235" i="12"/>
  <c r="J235" i="12"/>
  <c r="I235" i="12"/>
  <c r="H235" i="12"/>
  <c r="G235" i="12"/>
  <c r="D235" i="12"/>
  <c r="R234" i="12"/>
  <c r="Q234" i="12"/>
  <c r="P234" i="12"/>
  <c r="O234" i="12"/>
  <c r="N234" i="12"/>
  <c r="M234" i="12"/>
  <c r="L234" i="12"/>
  <c r="K234" i="12"/>
  <c r="J234" i="12"/>
  <c r="I234" i="12"/>
  <c r="H234" i="12"/>
  <c r="G234" i="12"/>
  <c r="D234" i="12"/>
  <c r="R233" i="12"/>
  <c r="Q233" i="12"/>
  <c r="P233" i="12"/>
  <c r="O233" i="12"/>
  <c r="N233" i="12"/>
  <c r="M233" i="12"/>
  <c r="L233" i="12"/>
  <c r="K233" i="12"/>
  <c r="J233" i="12"/>
  <c r="I233" i="12"/>
  <c r="H233" i="12"/>
  <c r="G233" i="12"/>
  <c r="D233" i="12"/>
  <c r="R232" i="12"/>
  <c r="Q232" i="12"/>
  <c r="P232" i="12"/>
  <c r="O232" i="12"/>
  <c r="N232" i="12"/>
  <c r="M232" i="12"/>
  <c r="L232" i="12"/>
  <c r="K232" i="12"/>
  <c r="J232" i="12"/>
  <c r="I232" i="12"/>
  <c r="H232" i="12"/>
  <c r="G232" i="12"/>
  <c r="D232" i="12"/>
  <c r="R231" i="12"/>
  <c r="Q231" i="12"/>
  <c r="P231" i="12"/>
  <c r="O231" i="12"/>
  <c r="N231" i="12"/>
  <c r="M231" i="12"/>
  <c r="L231" i="12"/>
  <c r="K231" i="12"/>
  <c r="J231" i="12"/>
  <c r="I231" i="12"/>
  <c r="H231" i="12"/>
  <c r="G231" i="12"/>
  <c r="D231" i="12"/>
  <c r="R230" i="12"/>
  <c r="Q230" i="12"/>
  <c r="P230" i="12"/>
  <c r="O230" i="12"/>
  <c r="N230" i="12"/>
  <c r="M230" i="12"/>
  <c r="L230" i="12"/>
  <c r="K230" i="12"/>
  <c r="J230" i="12"/>
  <c r="I230" i="12"/>
  <c r="H230" i="12"/>
  <c r="G230" i="12"/>
  <c r="D230" i="12"/>
  <c r="R229" i="12"/>
  <c r="Q229" i="12"/>
  <c r="P229" i="12"/>
  <c r="O229" i="12"/>
  <c r="N229" i="12"/>
  <c r="M229" i="12"/>
  <c r="L229" i="12"/>
  <c r="K229" i="12"/>
  <c r="J229" i="12"/>
  <c r="I229" i="12"/>
  <c r="H229" i="12"/>
  <c r="G229" i="12"/>
  <c r="D229" i="12"/>
  <c r="R228" i="12"/>
  <c r="Q228" i="12"/>
  <c r="P228" i="12"/>
  <c r="O228" i="12"/>
  <c r="N228" i="12"/>
  <c r="M228" i="12"/>
  <c r="L228" i="12"/>
  <c r="K228" i="12"/>
  <c r="J228" i="12"/>
  <c r="I228" i="12"/>
  <c r="H228" i="12"/>
  <c r="G228" i="12"/>
  <c r="D228" i="12"/>
  <c r="R227" i="12"/>
  <c r="Q227" i="12"/>
  <c r="P227" i="12"/>
  <c r="O227" i="12"/>
  <c r="N227" i="12"/>
  <c r="M227" i="12"/>
  <c r="L227" i="12"/>
  <c r="K227" i="12"/>
  <c r="J227" i="12"/>
  <c r="I227" i="12"/>
  <c r="H227" i="12"/>
  <c r="G227" i="12"/>
  <c r="D227" i="12"/>
  <c r="R226" i="12"/>
  <c r="Q226" i="12"/>
  <c r="P226" i="12"/>
  <c r="O226" i="12"/>
  <c r="N226" i="12"/>
  <c r="M226" i="12"/>
  <c r="L226" i="12"/>
  <c r="K226" i="12"/>
  <c r="J226" i="12"/>
  <c r="I226" i="12"/>
  <c r="H226" i="12"/>
  <c r="G226" i="12"/>
  <c r="D226" i="12"/>
  <c r="R225" i="12"/>
  <c r="Q225" i="12"/>
  <c r="P225" i="12"/>
  <c r="O225" i="12"/>
  <c r="N225" i="12"/>
  <c r="M225" i="12"/>
  <c r="L225" i="12"/>
  <c r="K225" i="12"/>
  <c r="J225" i="12"/>
  <c r="I225" i="12"/>
  <c r="H225" i="12"/>
  <c r="G225" i="12"/>
  <c r="D225" i="12"/>
  <c r="R224" i="12"/>
  <c r="Q224" i="12"/>
  <c r="P224" i="12"/>
  <c r="O224" i="12"/>
  <c r="N224" i="12"/>
  <c r="M224" i="12"/>
  <c r="L224" i="12"/>
  <c r="K224" i="12"/>
  <c r="J224" i="12"/>
  <c r="I224" i="12"/>
  <c r="H224" i="12"/>
  <c r="G224" i="12"/>
  <c r="D224" i="12"/>
  <c r="R223" i="12"/>
  <c r="Q223" i="12"/>
  <c r="P223" i="12"/>
  <c r="O223" i="12"/>
  <c r="N223" i="12"/>
  <c r="M223" i="12"/>
  <c r="L223" i="12"/>
  <c r="K223" i="12"/>
  <c r="J223" i="12"/>
  <c r="I223" i="12"/>
  <c r="H223" i="12"/>
  <c r="G223" i="12"/>
  <c r="D223" i="12"/>
  <c r="R222" i="12"/>
  <c r="Q222" i="12"/>
  <c r="P222" i="12"/>
  <c r="O222" i="12"/>
  <c r="N222" i="12"/>
  <c r="M222" i="12"/>
  <c r="L222" i="12"/>
  <c r="K222" i="12"/>
  <c r="J222" i="12"/>
  <c r="I222" i="12"/>
  <c r="H222" i="12"/>
  <c r="G222" i="12"/>
  <c r="D222" i="12"/>
  <c r="R221" i="12"/>
  <c r="Q221" i="12"/>
  <c r="P221" i="12"/>
  <c r="O221" i="12"/>
  <c r="N221" i="12"/>
  <c r="M221" i="12"/>
  <c r="L221" i="12"/>
  <c r="K221" i="12"/>
  <c r="J221" i="12"/>
  <c r="I221" i="12"/>
  <c r="H221" i="12"/>
  <c r="G221" i="12"/>
  <c r="D221" i="12"/>
  <c r="R220" i="12"/>
  <c r="Q220" i="12"/>
  <c r="P220" i="12"/>
  <c r="O220" i="12"/>
  <c r="N220" i="12"/>
  <c r="M220" i="12"/>
  <c r="L220" i="12"/>
  <c r="K220" i="12"/>
  <c r="J220" i="12"/>
  <c r="I220" i="12"/>
  <c r="H220" i="12"/>
  <c r="G220" i="12"/>
  <c r="D220" i="12"/>
  <c r="R219" i="12"/>
  <c r="Q219" i="12"/>
  <c r="P219" i="12"/>
  <c r="O219" i="12"/>
  <c r="N219" i="12"/>
  <c r="M219" i="12"/>
  <c r="L219" i="12"/>
  <c r="K219" i="12"/>
  <c r="J219" i="12"/>
  <c r="I219" i="12"/>
  <c r="H219" i="12"/>
  <c r="G219" i="12"/>
  <c r="D219" i="12"/>
  <c r="R218" i="12"/>
  <c r="Q218" i="12"/>
  <c r="P218" i="12"/>
  <c r="O218" i="12"/>
  <c r="N218" i="12"/>
  <c r="M218" i="12"/>
  <c r="L218" i="12"/>
  <c r="K218" i="12"/>
  <c r="J218" i="12"/>
  <c r="I218" i="12"/>
  <c r="H218" i="12"/>
  <c r="G218" i="12"/>
  <c r="D218" i="12"/>
  <c r="R217" i="12"/>
  <c r="Q217" i="12"/>
  <c r="P217" i="12"/>
  <c r="O217" i="12"/>
  <c r="N217" i="12"/>
  <c r="M217" i="12"/>
  <c r="L217" i="12"/>
  <c r="K217" i="12"/>
  <c r="J217" i="12"/>
  <c r="I217" i="12"/>
  <c r="H217" i="12"/>
  <c r="G217" i="12"/>
  <c r="D217" i="12"/>
  <c r="R216" i="12"/>
  <c r="Q216" i="12"/>
  <c r="P216" i="12"/>
  <c r="O216" i="12"/>
  <c r="N216" i="12"/>
  <c r="M216" i="12"/>
  <c r="L216" i="12"/>
  <c r="K216" i="12"/>
  <c r="J216" i="12"/>
  <c r="I216" i="12"/>
  <c r="H216" i="12"/>
  <c r="G216" i="12"/>
  <c r="D216" i="12"/>
  <c r="R215" i="12"/>
  <c r="Q215" i="12"/>
  <c r="P215" i="12"/>
  <c r="O215" i="12"/>
  <c r="N215" i="12"/>
  <c r="M215" i="12"/>
  <c r="L215" i="12"/>
  <c r="K215" i="12"/>
  <c r="J215" i="12"/>
  <c r="I215" i="12"/>
  <c r="H215" i="12"/>
  <c r="G215" i="12"/>
  <c r="D215" i="12"/>
  <c r="R214" i="12"/>
  <c r="Q214" i="12"/>
  <c r="P214" i="12"/>
  <c r="O214" i="12"/>
  <c r="N214" i="12"/>
  <c r="M214" i="12"/>
  <c r="L214" i="12"/>
  <c r="K214" i="12"/>
  <c r="J214" i="12"/>
  <c r="I214" i="12"/>
  <c r="H214" i="12"/>
  <c r="G214" i="12"/>
  <c r="D214" i="12"/>
  <c r="R213" i="12"/>
  <c r="Q213" i="12"/>
  <c r="P213" i="12"/>
  <c r="O213" i="12"/>
  <c r="N213" i="12"/>
  <c r="M213" i="12"/>
  <c r="L213" i="12"/>
  <c r="K213" i="12"/>
  <c r="J213" i="12"/>
  <c r="I213" i="12"/>
  <c r="H213" i="12"/>
  <c r="G213" i="12"/>
  <c r="D213" i="12"/>
  <c r="R212" i="12"/>
  <c r="Q212" i="12"/>
  <c r="P212" i="12"/>
  <c r="O212" i="12"/>
  <c r="N212" i="12"/>
  <c r="M212" i="12"/>
  <c r="L212" i="12"/>
  <c r="K212" i="12"/>
  <c r="J212" i="12"/>
  <c r="I212" i="12"/>
  <c r="H212" i="12"/>
  <c r="G212" i="12"/>
  <c r="D212" i="12"/>
  <c r="R211" i="12"/>
  <c r="Q211" i="12"/>
  <c r="P211" i="12"/>
  <c r="O211" i="12"/>
  <c r="N211" i="12"/>
  <c r="M211" i="12"/>
  <c r="L211" i="12"/>
  <c r="K211" i="12"/>
  <c r="J211" i="12"/>
  <c r="I211" i="12"/>
  <c r="H211" i="12"/>
  <c r="G211" i="12"/>
  <c r="D211" i="12"/>
  <c r="R210" i="12"/>
  <c r="Q210" i="12"/>
  <c r="P210" i="12"/>
  <c r="O210" i="12"/>
  <c r="N210" i="12"/>
  <c r="M210" i="12"/>
  <c r="L210" i="12"/>
  <c r="K210" i="12"/>
  <c r="J210" i="12"/>
  <c r="I210" i="12"/>
  <c r="H210" i="12"/>
  <c r="G210" i="12"/>
  <c r="D210" i="12"/>
  <c r="R209" i="12"/>
  <c r="Q209" i="12"/>
  <c r="P209" i="12"/>
  <c r="O209" i="12"/>
  <c r="N209" i="12"/>
  <c r="M209" i="12"/>
  <c r="L209" i="12"/>
  <c r="K209" i="12"/>
  <c r="J209" i="12"/>
  <c r="I209" i="12"/>
  <c r="H209" i="12"/>
  <c r="G209" i="12"/>
  <c r="D209" i="12"/>
  <c r="R208" i="12"/>
  <c r="Q208" i="12"/>
  <c r="P208" i="12"/>
  <c r="O208" i="12"/>
  <c r="N208" i="12"/>
  <c r="M208" i="12"/>
  <c r="L208" i="12"/>
  <c r="K208" i="12"/>
  <c r="J208" i="12"/>
  <c r="I208" i="12"/>
  <c r="H208" i="12"/>
  <c r="G208" i="12"/>
  <c r="D208" i="12"/>
  <c r="R207" i="12"/>
  <c r="Q207" i="12"/>
  <c r="P207" i="12"/>
  <c r="O207" i="12"/>
  <c r="N207" i="12"/>
  <c r="M207" i="12"/>
  <c r="L207" i="12"/>
  <c r="K207" i="12"/>
  <c r="J207" i="12"/>
  <c r="I207" i="12"/>
  <c r="H207" i="12"/>
  <c r="G207" i="12"/>
  <c r="D207" i="12"/>
  <c r="R206" i="12"/>
  <c r="Q206" i="12"/>
  <c r="P206" i="12"/>
  <c r="O206" i="12"/>
  <c r="N206" i="12"/>
  <c r="M206" i="12"/>
  <c r="L206" i="12"/>
  <c r="K206" i="12"/>
  <c r="J206" i="12"/>
  <c r="I206" i="12"/>
  <c r="H206" i="12"/>
  <c r="G206" i="12"/>
  <c r="D206" i="12"/>
  <c r="R205" i="12"/>
  <c r="Q205" i="12"/>
  <c r="P205" i="12"/>
  <c r="O205" i="12"/>
  <c r="N205" i="12"/>
  <c r="M205" i="12"/>
  <c r="L205" i="12"/>
  <c r="K205" i="12"/>
  <c r="J205" i="12"/>
  <c r="I205" i="12"/>
  <c r="H205" i="12"/>
  <c r="G205" i="12"/>
  <c r="D205" i="12"/>
  <c r="R204" i="12"/>
  <c r="Q204" i="12"/>
  <c r="P204" i="12"/>
  <c r="O204" i="12"/>
  <c r="N204" i="12"/>
  <c r="M204" i="12"/>
  <c r="L204" i="12"/>
  <c r="K204" i="12"/>
  <c r="J204" i="12"/>
  <c r="I204" i="12"/>
  <c r="H204" i="12"/>
  <c r="G204" i="12"/>
  <c r="D204" i="12"/>
  <c r="R203" i="12"/>
  <c r="Q203" i="12"/>
  <c r="P203" i="12"/>
  <c r="O203" i="12"/>
  <c r="N203" i="12"/>
  <c r="M203" i="12"/>
  <c r="L203" i="12"/>
  <c r="K203" i="12"/>
  <c r="J203" i="12"/>
  <c r="I203" i="12"/>
  <c r="H203" i="12"/>
  <c r="G203" i="12"/>
  <c r="D203" i="12"/>
  <c r="R202" i="12"/>
  <c r="Q202" i="12"/>
  <c r="P202" i="12"/>
  <c r="O202" i="12"/>
  <c r="N202" i="12"/>
  <c r="M202" i="12"/>
  <c r="L202" i="12"/>
  <c r="K202" i="12"/>
  <c r="J202" i="12"/>
  <c r="I202" i="12"/>
  <c r="H202" i="12"/>
  <c r="G202" i="12"/>
  <c r="D202" i="12"/>
  <c r="R201" i="12"/>
  <c r="Q201" i="12"/>
  <c r="P201" i="12"/>
  <c r="O201" i="12"/>
  <c r="N201" i="12"/>
  <c r="M201" i="12"/>
  <c r="L201" i="12"/>
  <c r="K201" i="12"/>
  <c r="J201" i="12"/>
  <c r="I201" i="12"/>
  <c r="H201" i="12"/>
  <c r="G201" i="12"/>
  <c r="D201" i="12"/>
  <c r="R200" i="12"/>
  <c r="Q200" i="12"/>
  <c r="P200" i="12"/>
  <c r="O200" i="12"/>
  <c r="N200" i="12"/>
  <c r="M200" i="12"/>
  <c r="L200" i="12"/>
  <c r="K200" i="12"/>
  <c r="J200" i="12"/>
  <c r="I200" i="12"/>
  <c r="H200" i="12"/>
  <c r="G200" i="12"/>
  <c r="D200" i="12"/>
  <c r="R199" i="12"/>
  <c r="Q199" i="12"/>
  <c r="P199" i="12"/>
  <c r="O199" i="12"/>
  <c r="N199" i="12"/>
  <c r="M199" i="12"/>
  <c r="L199" i="12"/>
  <c r="K199" i="12"/>
  <c r="J199" i="12"/>
  <c r="I199" i="12"/>
  <c r="H199" i="12"/>
  <c r="G199" i="12"/>
  <c r="D199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D198" i="12"/>
  <c r="R197" i="12"/>
  <c r="Q197" i="12"/>
  <c r="P197" i="12"/>
  <c r="O197" i="12"/>
  <c r="N197" i="12"/>
  <c r="M197" i="12"/>
  <c r="L197" i="12"/>
  <c r="K197" i="12"/>
  <c r="J197" i="12"/>
  <c r="I197" i="12"/>
  <c r="H197" i="12"/>
  <c r="G197" i="12"/>
  <c r="D197" i="12"/>
  <c r="R196" i="12"/>
  <c r="Q196" i="12"/>
  <c r="P196" i="12"/>
  <c r="O196" i="12"/>
  <c r="N196" i="12"/>
  <c r="M196" i="12"/>
  <c r="L196" i="12"/>
  <c r="K196" i="12"/>
  <c r="J196" i="12"/>
  <c r="I196" i="12"/>
  <c r="H196" i="12"/>
  <c r="G196" i="12"/>
  <c r="D196" i="12"/>
  <c r="R195" i="12"/>
  <c r="Q195" i="12"/>
  <c r="P195" i="12"/>
  <c r="O195" i="12"/>
  <c r="N195" i="12"/>
  <c r="M195" i="12"/>
  <c r="L195" i="12"/>
  <c r="K195" i="12"/>
  <c r="J195" i="12"/>
  <c r="I195" i="12"/>
  <c r="H195" i="12"/>
  <c r="G195" i="12"/>
  <c r="D195" i="12"/>
  <c r="R194" i="12"/>
  <c r="Q194" i="12"/>
  <c r="P194" i="12"/>
  <c r="O194" i="12"/>
  <c r="N194" i="12"/>
  <c r="M194" i="12"/>
  <c r="L194" i="12"/>
  <c r="K194" i="12"/>
  <c r="J194" i="12"/>
  <c r="I194" i="12"/>
  <c r="H194" i="12"/>
  <c r="G194" i="12"/>
  <c r="D194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D193" i="12"/>
  <c r="R192" i="12"/>
  <c r="Q192" i="12"/>
  <c r="P192" i="12"/>
  <c r="O192" i="12"/>
  <c r="N192" i="12"/>
  <c r="M192" i="12"/>
  <c r="L192" i="12"/>
  <c r="K192" i="12"/>
  <c r="J192" i="12"/>
  <c r="I192" i="12"/>
  <c r="H192" i="12"/>
  <c r="G192" i="12"/>
  <c r="D192" i="12"/>
  <c r="R191" i="12"/>
  <c r="Q191" i="12"/>
  <c r="P191" i="12"/>
  <c r="O191" i="12"/>
  <c r="N191" i="12"/>
  <c r="M191" i="12"/>
  <c r="L191" i="12"/>
  <c r="K191" i="12"/>
  <c r="J191" i="12"/>
  <c r="I191" i="12"/>
  <c r="H191" i="12"/>
  <c r="G191" i="12"/>
  <c r="D191" i="12"/>
  <c r="R190" i="12"/>
  <c r="Q190" i="12"/>
  <c r="P190" i="12"/>
  <c r="O190" i="12"/>
  <c r="N190" i="12"/>
  <c r="M190" i="12"/>
  <c r="L190" i="12"/>
  <c r="K190" i="12"/>
  <c r="J190" i="12"/>
  <c r="I190" i="12"/>
  <c r="H190" i="12"/>
  <c r="G190" i="12"/>
  <c r="D190" i="12"/>
  <c r="R189" i="12"/>
  <c r="Q189" i="12"/>
  <c r="P189" i="12"/>
  <c r="O189" i="12"/>
  <c r="N189" i="12"/>
  <c r="M189" i="12"/>
  <c r="L189" i="12"/>
  <c r="K189" i="12"/>
  <c r="J189" i="12"/>
  <c r="I189" i="12"/>
  <c r="H189" i="12"/>
  <c r="G189" i="12"/>
  <c r="D189" i="12"/>
  <c r="R188" i="12"/>
  <c r="Q188" i="12"/>
  <c r="P188" i="12"/>
  <c r="O188" i="12"/>
  <c r="N188" i="12"/>
  <c r="M188" i="12"/>
  <c r="L188" i="12"/>
  <c r="K188" i="12"/>
  <c r="J188" i="12"/>
  <c r="I188" i="12"/>
  <c r="H188" i="12"/>
  <c r="G188" i="12"/>
  <c r="D188" i="12"/>
  <c r="R187" i="12"/>
  <c r="Q187" i="12"/>
  <c r="P187" i="12"/>
  <c r="O187" i="12"/>
  <c r="N187" i="12"/>
  <c r="M187" i="12"/>
  <c r="L187" i="12"/>
  <c r="K187" i="12"/>
  <c r="J187" i="12"/>
  <c r="I187" i="12"/>
  <c r="H187" i="12"/>
  <c r="G187" i="12"/>
  <c r="D187" i="12"/>
  <c r="R186" i="12"/>
  <c r="Q186" i="12"/>
  <c r="P186" i="12"/>
  <c r="O186" i="12"/>
  <c r="N186" i="12"/>
  <c r="M186" i="12"/>
  <c r="L186" i="12"/>
  <c r="K186" i="12"/>
  <c r="J186" i="12"/>
  <c r="I186" i="12"/>
  <c r="H186" i="12"/>
  <c r="G186" i="12"/>
  <c r="D186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D185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/>
  <c r="D184" i="12"/>
  <c r="R183" i="12"/>
  <c r="Q183" i="12"/>
  <c r="P183" i="12"/>
  <c r="O183" i="12"/>
  <c r="N183" i="12"/>
  <c r="M183" i="12"/>
  <c r="L183" i="12"/>
  <c r="K183" i="12"/>
  <c r="J183" i="12"/>
  <c r="I183" i="12"/>
  <c r="H183" i="12"/>
  <c r="G183" i="12"/>
  <c r="D183" i="12"/>
  <c r="R182" i="12"/>
  <c r="Q182" i="12"/>
  <c r="P182" i="12"/>
  <c r="O182" i="12"/>
  <c r="N182" i="12"/>
  <c r="M182" i="12"/>
  <c r="L182" i="12"/>
  <c r="K182" i="12"/>
  <c r="J182" i="12"/>
  <c r="I182" i="12"/>
  <c r="H182" i="12"/>
  <c r="G182" i="12"/>
  <c r="D182" i="12"/>
  <c r="R181" i="12"/>
  <c r="Q181" i="12"/>
  <c r="P181" i="12"/>
  <c r="O181" i="12"/>
  <c r="N181" i="12"/>
  <c r="M181" i="12"/>
  <c r="L181" i="12"/>
  <c r="K181" i="12"/>
  <c r="J181" i="12"/>
  <c r="I181" i="12"/>
  <c r="H181" i="12"/>
  <c r="G181" i="12"/>
  <c r="D181" i="12"/>
  <c r="R180" i="12"/>
  <c r="Q180" i="12"/>
  <c r="P180" i="12"/>
  <c r="O180" i="12"/>
  <c r="N180" i="12"/>
  <c r="M180" i="12"/>
  <c r="L180" i="12"/>
  <c r="K180" i="12"/>
  <c r="J180" i="12"/>
  <c r="I180" i="12"/>
  <c r="H180" i="12"/>
  <c r="G180" i="12"/>
  <c r="D180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D179" i="12"/>
  <c r="R178" i="12"/>
  <c r="Q178" i="12"/>
  <c r="P178" i="12"/>
  <c r="O178" i="12"/>
  <c r="N178" i="12"/>
  <c r="M178" i="12"/>
  <c r="L178" i="12"/>
  <c r="K178" i="12"/>
  <c r="J178" i="12"/>
  <c r="I178" i="12"/>
  <c r="H178" i="12"/>
  <c r="G178" i="12"/>
  <c r="D178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D177" i="12"/>
  <c r="R176" i="12"/>
  <c r="Q176" i="12"/>
  <c r="P176" i="12"/>
  <c r="O176" i="12"/>
  <c r="N176" i="12"/>
  <c r="M176" i="12"/>
  <c r="L176" i="12"/>
  <c r="K176" i="12"/>
  <c r="J176" i="12"/>
  <c r="I176" i="12"/>
  <c r="H176" i="12"/>
  <c r="G176" i="12"/>
  <c r="D176" i="12"/>
  <c r="R175" i="12"/>
  <c r="Q175" i="12"/>
  <c r="P175" i="12"/>
  <c r="O175" i="12"/>
  <c r="N175" i="12"/>
  <c r="M175" i="12"/>
  <c r="L175" i="12"/>
  <c r="K175" i="12"/>
  <c r="J175" i="12"/>
  <c r="I175" i="12"/>
  <c r="H175" i="12"/>
  <c r="G175" i="12"/>
  <c r="D175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D174" i="12"/>
  <c r="R173" i="12"/>
  <c r="Q173" i="12"/>
  <c r="P173" i="12"/>
  <c r="O173" i="12"/>
  <c r="N173" i="12"/>
  <c r="M173" i="12"/>
  <c r="L173" i="12"/>
  <c r="K173" i="12"/>
  <c r="J173" i="12"/>
  <c r="I173" i="12"/>
  <c r="H173" i="12"/>
  <c r="G173" i="12"/>
  <c r="D173" i="12"/>
  <c r="R172" i="12"/>
  <c r="Q172" i="12"/>
  <c r="P172" i="12"/>
  <c r="O172" i="12"/>
  <c r="N172" i="12"/>
  <c r="M172" i="12"/>
  <c r="L172" i="12"/>
  <c r="K172" i="12"/>
  <c r="J172" i="12"/>
  <c r="I172" i="12"/>
  <c r="H172" i="12"/>
  <c r="G172" i="12"/>
  <c r="D172" i="12"/>
  <c r="R171" i="12"/>
  <c r="Q171" i="12"/>
  <c r="P171" i="12"/>
  <c r="O171" i="12"/>
  <c r="N171" i="12"/>
  <c r="M171" i="12"/>
  <c r="L171" i="12"/>
  <c r="K171" i="12"/>
  <c r="J171" i="12"/>
  <c r="I171" i="12"/>
  <c r="H171" i="12"/>
  <c r="G171" i="12"/>
  <c r="D171" i="12"/>
  <c r="R170" i="12"/>
  <c r="Q170" i="12"/>
  <c r="P170" i="12"/>
  <c r="O170" i="12"/>
  <c r="N170" i="12"/>
  <c r="M170" i="12"/>
  <c r="L170" i="12"/>
  <c r="K170" i="12"/>
  <c r="J170" i="12"/>
  <c r="I170" i="12"/>
  <c r="H170" i="12"/>
  <c r="G170" i="12"/>
  <c r="D170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D169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D168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D167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D166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D165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D164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D163" i="12"/>
  <c r="R162" i="12"/>
  <c r="Q162" i="12"/>
  <c r="P162" i="12"/>
  <c r="O162" i="12"/>
  <c r="N162" i="12"/>
  <c r="M162" i="12"/>
  <c r="L162" i="12"/>
  <c r="K162" i="12"/>
  <c r="J162" i="12"/>
  <c r="I162" i="12"/>
  <c r="H162" i="12"/>
  <c r="G162" i="12"/>
  <c r="D162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D161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/>
  <c r="D160" i="12"/>
  <c r="R159" i="12"/>
  <c r="Q159" i="12"/>
  <c r="P159" i="12"/>
  <c r="O159" i="12"/>
  <c r="N159" i="12"/>
  <c r="M159" i="12"/>
  <c r="L159" i="12"/>
  <c r="K159" i="12"/>
  <c r="J159" i="12"/>
  <c r="I159" i="12"/>
  <c r="H159" i="12"/>
  <c r="G159" i="12"/>
  <c r="D159" i="12"/>
  <c r="R158" i="12"/>
  <c r="Q158" i="12"/>
  <c r="P158" i="12"/>
  <c r="O158" i="12"/>
  <c r="N158" i="12"/>
  <c r="M158" i="12"/>
  <c r="L158" i="12"/>
  <c r="K158" i="12"/>
  <c r="J158" i="12"/>
  <c r="I158" i="12"/>
  <c r="H158" i="12"/>
  <c r="G158" i="12"/>
  <c r="D158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D157" i="12"/>
  <c r="R156" i="12"/>
  <c r="Q156" i="12"/>
  <c r="P156" i="12"/>
  <c r="O156" i="12"/>
  <c r="N156" i="12"/>
  <c r="M156" i="12"/>
  <c r="L156" i="12"/>
  <c r="K156" i="12"/>
  <c r="J156" i="12"/>
  <c r="I156" i="12"/>
  <c r="H156" i="12"/>
  <c r="G156" i="12"/>
  <c r="D156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D155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D154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D153" i="12"/>
  <c r="R152" i="12"/>
  <c r="Q152" i="12"/>
  <c r="P152" i="12"/>
  <c r="O152" i="12"/>
  <c r="N152" i="12"/>
  <c r="M152" i="12"/>
  <c r="L152" i="12"/>
  <c r="K152" i="12"/>
  <c r="J152" i="12"/>
  <c r="I152" i="12"/>
  <c r="H152" i="12"/>
  <c r="G152" i="12"/>
  <c r="D152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D151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D150" i="12"/>
  <c r="R149" i="12"/>
  <c r="Q149" i="12"/>
  <c r="P149" i="12"/>
  <c r="O149" i="12"/>
  <c r="N149" i="12"/>
  <c r="M149" i="12"/>
  <c r="L149" i="12"/>
  <c r="K149" i="12"/>
  <c r="J149" i="12"/>
  <c r="I149" i="12"/>
  <c r="H149" i="12"/>
  <c r="G149" i="12"/>
  <c r="D149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D148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D147" i="12"/>
  <c r="R146" i="12"/>
  <c r="Q146" i="12"/>
  <c r="P146" i="12"/>
  <c r="O146" i="12"/>
  <c r="N146" i="12"/>
  <c r="M146" i="12"/>
  <c r="L146" i="12"/>
  <c r="K146" i="12"/>
  <c r="J146" i="12"/>
  <c r="I146" i="12"/>
  <c r="H146" i="12"/>
  <c r="G146" i="12"/>
  <c r="D146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D145" i="12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D144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D143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/>
  <c r="D142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D141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D140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D139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D138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D137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D136" i="12"/>
  <c r="R135" i="12"/>
  <c r="Q135" i="12"/>
  <c r="P135" i="12"/>
  <c r="O135" i="12"/>
  <c r="N135" i="12"/>
  <c r="M135" i="12"/>
  <c r="L135" i="12"/>
  <c r="K135" i="12"/>
  <c r="J135" i="12"/>
  <c r="I135" i="12"/>
  <c r="H135" i="12"/>
  <c r="G135" i="12"/>
  <c r="D135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D134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D133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D132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D131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D130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D129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D128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D127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D126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D125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D124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D123" i="12"/>
  <c r="R122" i="12"/>
  <c r="Q122" i="12"/>
  <c r="P122" i="12"/>
  <c r="O122" i="12"/>
  <c r="N122" i="12"/>
  <c r="M122" i="12"/>
  <c r="L122" i="12"/>
  <c r="K122" i="12"/>
  <c r="J122" i="12"/>
  <c r="I122" i="12"/>
  <c r="H122" i="12"/>
  <c r="G122" i="12"/>
  <c r="D122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D121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D120" i="12"/>
  <c r="R119" i="12"/>
  <c r="Q119" i="12"/>
  <c r="P119" i="12"/>
  <c r="O119" i="12"/>
  <c r="N119" i="12"/>
  <c r="M119" i="12"/>
  <c r="L119" i="12"/>
  <c r="K119" i="12"/>
  <c r="J119" i="12"/>
  <c r="I119" i="12"/>
  <c r="H119" i="12"/>
  <c r="G119" i="12"/>
  <c r="D119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D118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D117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D116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D115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D114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D113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D112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D111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D110" i="12"/>
  <c r="R109" i="12"/>
  <c r="Q109" i="12"/>
  <c r="P109" i="12"/>
  <c r="O109" i="12"/>
  <c r="N109" i="12"/>
  <c r="M109" i="12"/>
  <c r="L109" i="12"/>
  <c r="K109" i="12"/>
  <c r="J109" i="12"/>
  <c r="I109" i="12"/>
  <c r="H109" i="12"/>
  <c r="G109" i="12"/>
  <c r="D109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D108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D107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D106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D105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D104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D103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D102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D101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D100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D99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D98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D97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D96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D95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D94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D93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D92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D91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D90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D89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D88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D87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D86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D85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D84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D83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D82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D81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D80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D79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D78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D77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D76" i="12"/>
  <c r="E291" i="14"/>
  <c r="D291" i="14"/>
  <c r="C291" i="14"/>
  <c r="B291" i="14"/>
  <c r="A291" i="14"/>
  <c r="E290" i="14"/>
  <c r="D290" i="14"/>
  <c r="C290" i="14"/>
  <c r="B290" i="14"/>
  <c r="A290" i="14"/>
  <c r="E289" i="14"/>
  <c r="D289" i="14"/>
  <c r="C289" i="14"/>
  <c r="B289" i="14"/>
  <c r="A289" i="14"/>
  <c r="E288" i="14"/>
  <c r="D288" i="14"/>
  <c r="C288" i="14"/>
  <c r="B288" i="14"/>
  <c r="A288" i="14"/>
  <c r="E287" i="14"/>
  <c r="D287" i="14"/>
  <c r="C287" i="14"/>
  <c r="B287" i="14"/>
  <c r="A287" i="14"/>
  <c r="E286" i="14"/>
  <c r="D286" i="14"/>
  <c r="C286" i="14"/>
  <c r="B286" i="14"/>
  <c r="A286" i="14"/>
  <c r="E285" i="14"/>
  <c r="D285" i="14"/>
  <c r="C285" i="14"/>
  <c r="B285" i="14"/>
  <c r="A285" i="14"/>
  <c r="E284" i="14"/>
  <c r="D284" i="14"/>
  <c r="C284" i="14"/>
  <c r="B284" i="14"/>
  <c r="A284" i="14"/>
  <c r="E283" i="14"/>
  <c r="D283" i="14"/>
  <c r="C283" i="14"/>
  <c r="B283" i="14"/>
  <c r="A283" i="14"/>
  <c r="E282" i="14"/>
  <c r="D282" i="14"/>
  <c r="C282" i="14"/>
  <c r="B282" i="14"/>
  <c r="A282" i="14"/>
  <c r="E281" i="14"/>
  <c r="D281" i="14"/>
  <c r="C281" i="14"/>
  <c r="B281" i="14"/>
  <c r="A281" i="14"/>
  <c r="E280" i="14"/>
  <c r="D280" i="14"/>
  <c r="C280" i="14"/>
  <c r="B280" i="14"/>
  <c r="A280" i="14"/>
  <c r="E279" i="14"/>
  <c r="D279" i="14"/>
  <c r="C279" i="14"/>
  <c r="B279" i="14"/>
  <c r="A279" i="14"/>
  <c r="E278" i="14"/>
  <c r="D278" i="14"/>
  <c r="C278" i="14"/>
  <c r="B278" i="14"/>
  <c r="A278" i="14"/>
  <c r="E277" i="14"/>
  <c r="D277" i="14"/>
  <c r="C277" i="14"/>
  <c r="B277" i="14"/>
  <c r="A277" i="14"/>
  <c r="E276" i="14"/>
  <c r="D276" i="14"/>
  <c r="C276" i="14"/>
  <c r="B276" i="14"/>
  <c r="A276" i="14"/>
  <c r="E275" i="14"/>
  <c r="D275" i="14"/>
  <c r="C275" i="14"/>
  <c r="B275" i="14"/>
  <c r="A275" i="14"/>
  <c r="E274" i="14"/>
  <c r="D274" i="14"/>
  <c r="C274" i="14"/>
  <c r="B274" i="14"/>
  <c r="A274" i="14"/>
  <c r="E273" i="14"/>
  <c r="D273" i="14"/>
  <c r="C273" i="14"/>
  <c r="B273" i="14"/>
  <c r="A273" i="14"/>
  <c r="E272" i="14"/>
  <c r="D272" i="14"/>
  <c r="C272" i="14"/>
  <c r="B272" i="14"/>
  <c r="A272" i="14"/>
  <c r="E271" i="14"/>
  <c r="D271" i="14"/>
  <c r="C271" i="14"/>
  <c r="B271" i="14"/>
  <c r="A271" i="14"/>
  <c r="E270" i="14"/>
  <c r="D270" i="14"/>
  <c r="C270" i="14"/>
  <c r="B270" i="14"/>
  <c r="A270" i="14"/>
  <c r="E269" i="14"/>
  <c r="D269" i="14"/>
  <c r="C269" i="14"/>
  <c r="B269" i="14"/>
  <c r="A269" i="14"/>
  <c r="E268" i="14"/>
  <c r="D268" i="14"/>
  <c r="C268" i="14"/>
  <c r="B268" i="14"/>
  <c r="A268" i="14"/>
  <c r="E267" i="14"/>
  <c r="D267" i="14"/>
  <c r="C267" i="14"/>
  <c r="B267" i="14"/>
  <c r="A267" i="14"/>
  <c r="E266" i="14"/>
  <c r="D266" i="14"/>
  <c r="C266" i="14"/>
  <c r="B266" i="14"/>
  <c r="A266" i="14"/>
  <c r="E265" i="14"/>
  <c r="D265" i="14"/>
  <c r="C265" i="14"/>
  <c r="B265" i="14"/>
  <c r="A265" i="14"/>
  <c r="E264" i="14"/>
  <c r="D264" i="14"/>
  <c r="C264" i="14"/>
  <c r="B264" i="14"/>
  <c r="A264" i="14"/>
  <c r="E263" i="14"/>
  <c r="D263" i="14"/>
  <c r="C263" i="14"/>
  <c r="B263" i="14"/>
  <c r="A263" i="14"/>
  <c r="E262" i="14"/>
  <c r="D262" i="14"/>
  <c r="C262" i="14"/>
  <c r="B262" i="14"/>
  <c r="A262" i="14"/>
  <c r="E261" i="14"/>
  <c r="D261" i="14"/>
  <c r="C261" i="14"/>
  <c r="B261" i="14"/>
  <c r="A261" i="14"/>
  <c r="E260" i="14"/>
  <c r="D260" i="14"/>
  <c r="C260" i="14"/>
  <c r="B260" i="14"/>
  <c r="A260" i="14"/>
  <c r="E259" i="14"/>
  <c r="D259" i="14"/>
  <c r="C259" i="14"/>
  <c r="B259" i="14"/>
  <c r="A259" i="14"/>
  <c r="E258" i="14"/>
  <c r="D258" i="14"/>
  <c r="C258" i="14"/>
  <c r="B258" i="14"/>
  <c r="A258" i="14"/>
  <c r="E257" i="14"/>
  <c r="D257" i="14"/>
  <c r="C257" i="14"/>
  <c r="B257" i="14"/>
  <c r="A257" i="14"/>
  <c r="E256" i="14"/>
  <c r="D256" i="14"/>
  <c r="C256" i="14"/>
  <c r="B256" i="14"/>
  <c r="A256" i="14"/>
  <c r="E255" i="14"/>
  <c r="D255" i="14"/>
  <c r="C255" i="14"/>
  <c r="B255" i="14"/>
  <c r="A255" i="14"/>
  <c r="E254" i="14"/>
  <c r="D254" i="14"/>
  <c r="C254" i="14"/>
  <c r="B254" i="14"/>
  <c r="A254" i="14"/>
  <c r="E253" i="14"/>
  <c r="D253" i="14"/>
  <c r="C253" i="14"/>
  <c r="B253" i="14"/>
  <c r="A253" i="14"/>
  <c r="E252" i="14"/>
  <c r="D252" i="14"/>
  <c r="C252" i="14"/>
  <c r="B252" i="14"/>
  <c r="A252" i="14"/>
  <c r="E251" i="14"/>
  <c r="D251" i="14"/>
  <c r="C251" i="14"/>
  <c r="B251" i="14"/>
  <c r="A251" i="14"/>
  <c r="E250" i="14"/>
  <c r="D250" i="14"/>
  <c r="C250" i="14"/>
  <c r="B250" i="14"/>
  <c r="A250" i="14"/>
  <c r="E249" i="14"/>
  <c r="D249" i="14"/>
  <c r="C249" i="14"/>
  <c r="B249" i="14"/>
  <c r="A249" i="14"/>
  <c r="E248" i="14"/>
  <c r="D248" i="14"/>
  <c r="C248" i="14"/>
  <c r="B248" i="14"/>
  <c r="A248" i="14"/>
  <c r="E247" i="14"/>
  <c r="D247" i="14"/>
  <c r="C247" i="14"/>
  <c r="B247" i="14"/>
  <c r="A247" i="14"/>
  <c r="E246" i="14"/>
  <c r="D246" i="14"/>
  <c r="C246" i="14"/>
  <c r="B246" i="14"/>
  <c r="A246" i="14"/>
  <c r="E245" i="14"/>
  <c r="D245" i="14"/>
  <c r="C245" i="14"/>
  <c r="B245" i="14"/>
  <c r="A245" i="14"/>
  <c r="E244" i="14"/>
  <c r="D244" i="14"/>
  <c r="C244" i="14"/>
  <c r="B244" i="14"/>
  <c r="A244" i="14"/>
  <c r="E243" i="14"/>
  <c r="D243" i="14"/>
  <c r="C243" i="14"/>
  <c r="B243" i="14"/>
  <c r="A243" i="14"/>
  <c r="E242" i="14"/>
  <c r="D242" i="14"/>
  <c r="C242" i="14"/>
  <c r="B242" i="14"/>
  <c r="A242" i="14"/>
  <c r="E241" i="14"/>
  <c r="D241" i="14"/>
  <c r="C241" i="14"/>
  <c r="B241" i="14"/>
  <c r="A241" i="14"/>
  <c r="E240" i="14"/>
  <c r="D240" i="14"/>
  <c r="C240" i="14"/>
  <c r="B240" i="14"/>
  <c r="A240" i="14"/>
  <c r="E239" i="14"/>
  <c r="D239" i="14"/>
  <c r="C239" i="14"/>
  <c r="B239" i="14"/>
  <c r="A239" i="14"/>
  <c r="E238" i="14"/>
  <c r="D238" i="14"/>
  <c r="C238" i="14"/>
  <c r="B238" i="14"/>
  <c r="A238" i="14"/>
  <c r="E237" i="14"/>
  <c r="D237" i="14"/>
  <c r="C237" i="14"/>
  <c r="B237" i="14"/>
  <c r="A237" i="14"/>
  <c r="E236" i="14"/>
  <c r="D236" i="14"/>
  <c r="C236" i="14"/>
  <c r="B236" i="14"/>
  <c r="A236" i="14"/>
  <c r="E235" i="14"/>
  <c r="D235" i="14"/>
  <c r="C235" i="14"/>
  <c r="B235" i="14"/>
  <c r="A235" i="14"/>
  <c r="E234" i="14"/>
  <c r="D234" i="14"/>
  <c r="C234" i="14"/>
  <c r="B234" i="14"/>
  <c r="A234" i="14"/>
  <c r="E233" i="14"/>
  <c r="D233" i="14"/>
  <c r="C233" i="14"/>
  <c r="B233" i="14"/>
  <c r="A233" i="14"/>
  <c r="E232" i="14"/>
  <c r="D232" i="14"/>
  <c r="C232" i="14"/>
  <c r="B232" i="14"/>
  <c r="A232" i="14"/>
  <c r="E231" i="14"/>
  <c r="D231" i="14"/>
  <c r="C231" i="14"/>
  <c r="B231" i="14"/>
  <c r="A231" i="14"/>
  <c r="E230" i="14"/>
  <c r="D230" i="14"/>
  <c r="C230" i="14"/>
  <c r="B230" i="14"/>
  <c r="A230" i="14"/>
  <c r="E229" i="14"/>
  <c r="D229" i="14"/>
  <c r="C229" i="14"/>
  <c r="B229" i="14"/>
  <c r="A229" i="14"/>
  <c r="E228" i="14"/>
  <c r="D228" i="14"/>
  <c r="C228" i="14"/>
  <c r="B228" i="14"/>
  <c r="A228" i="14"/>
  <c r="E227" i="14"/>
  <c r="D227" i="14"/>
  <c r="C227" i="14"/>
  <c r="B227" i="14"/>
  <c r="A227" i="14"/>
  <c r="E226" i="14"/>
  <c r="D226" i="14"/>
  <c r="C226" i="14"/>
  <c r="B226" i="14"/>
  <c r="A226" i="14"/>
  <c r="E225" i="14"/>
  <c r="D225" i="14"/>
  <c r="C225" i="14"/>
  <c r="B225" i="14"/>
  <c r="A225" i="14"/>
  <c r="E224" i="14"/>
  <c r="D224" i="14"/>
  <c r="C224" i="14"/>
  <c r="B224" i="14"/>
  <c r="A224" i="14"/>
  <c r="E223" i="14"/>
  <c r="D223" i="14"/>
  <c r="C223" i="14"/>
  <c r="B223" i="14"/>
  <c r="A223" i="14"/>
  <c r="E222" i="14"/>
  <c r="D222" i="14"/>
  <c r="C222" i="14"/>
  <c r="B222" i="14"/>
  <c r="A222" i="14"/>
  <c r="E221" i="14"/>
  <c r="D221" i="14"/>
  <c r="C221" i="14"/>
  <c r="B221" i="14"/>
  <c r="A221" i="14"/>
  <c r="E220" i="14"/>
  <c r="D220" i="14"/>
  <c r="C220" i="14"/>
  <c r="B220" i="14"/>
  <c r="A220" i="14"/>
  <c r="E219" i="14"/>
  <c r="D219" i="14"/>
  <c r="C219" i="14"/>
  <c r="B219" i="14"/>
  <c r="A219" i="14"/>
  <c r="E218" i="14"/>
  <c r="D218" i="14"/>
  <c r="C218" i="14"/>
  <c r="B218" i="14"/>
  <c r="A218" i="14"/>
  <c r="E217" i="14"/>
  <c r="D217" i="14"/>
  <c r="C217" i="14"/>
  <c r="B217" i="14"/>
  <c r="A217" i="14"/>
  <c r="E216" i="14"/>
  <c r="D216" i="14"/>
  <c r="C216" i="14"/>
  <c r="B216" i="14"/>
  <c r="A216" i="14"/>
  <c r="E215" i="14"/>
  <c r="D215" i="14"/>
  <c r="C215" i="14"/>
  <c r="B215" i="14"/>
  <c r="A215" i="14"/>
  <c r="E214" i="14"/>
  <c r="D214" i="14"/>
  <c r="C214" i="14"/>
  <c r="B214" i="14"/>
  <c r="A214" i="14"/>
  <c r="E213" i="14"/>
  <c r="D213" i="14"/>
  <c r="C213" i="14"/>
  <c r="B213" i="14"/>
  <c r="A213" i="14"/>
  <c r="E212" i="14"/>
  <c r="D212" i="14"/>
  <c r="C212" i="14"/>
  <c r="B212" i="14"/>
  <c r="A212" i="14"/>
  <c r="E211" i="14"/>
  <c r="D211" i="14"/>
  <c r="C211" i="14"/>
  <c r="B211" i="14"/>
  <c r="A211" i="14"/>
  <c r="E210" i="14"/>
  <c r="D210" i="14"/>
  <c r="C210" i="14"/>
  <c r="B210" i="14"/>
  <c r="A210" i="14"/>
  <c r="E209" i="14"/>
  <c r="D209" i="14"/>
  <c r="C209" i="14"/>
  <c r="B209" i="14"/>
  <c r="A209" i="14"/>
  <c r="E208" i="14"/>
  <c r="D208" i="14"/>
  <c r="C208" i="14"/>
  <c r="B208" i="14"/>
  <c r="A208" i="14"/>
  <c r="E207" i="14"/>
  <c r="D207" i="14"/>
  <c r="C207" i="14"/>
  <c r="B207" i="14"/>
  <c r="A207" i="14"/>
  <c r="E206" i="14"/>
  <c r="D206" i="14"/>
  <c r="C206" i="14"/>
  <c r="B206" i="14"/>
  <c r="A206" i="14"/>
  <c r="E205" i="14"/>
  <c r="D205" i="14"/>
  <c r="C205" i="14"/>
  <c r="B205" i="14"/>
  <c r="A205" i="14"/>
  <c r="E204" i="14"/>
  <c r="D204" i="14"/>
  <c r="C204" i="14"/>
  <c r="B204" i="14"/>
  <c r="A204" i="14"/>
  <c r="E203" i="14"/>
  <c r="D203" i="14"/>
  <c r="C203" i="14"/>
  <c r="B203" i="14"/>
  <c r="A203" i="14"/>
  <c r="E202" i="14"/>
  <c r="D202" i="14"/>
  <c r="C202" i="14"/>
  <c r="B202" i="14"/>
  <c r="A202" i="14"/>
  <c r="E201" i="14"/>
  <c r="D201" i="14"/>
  <c r="C201" i="14"/>
  <c r="B201" i="14"/>
  <c r="A201" i="14"/>
  <c r="E200" i="14"/>
  <c r="D200" i="14"/>
  <c r="C200" i="14"/>
  <c r="B200" i="14"/>
  <c r="A200" i="14"/>
  <c r="E199" i="14"/>
  <c r="D199" i="14"/>
  <c r="C199" i="14"/>
  <c r="B199" i="14"/>
  <c r="A199" i="14"/>
  <c r="E198" i="14"/>
  <c r="D198" i="14"/>
  <c r="C198" i="14"/>
  <c r="B198" i="14"/>
  <c r="A198" i="14"/>
  <c r="E197" i="14"/>
  <c r="D197" i="14"/>
  <c r="C197" i="14"/>
  <c r="B197" i="14"/>
  <c r="A197" i="14"/>
  <c r="E196" i="14"/>
  <c r="D196" i="14"/>
  <c r="C196" i="14"/>
  <c r="B196" i="14"/>
  <c r="A196" i="14"/>
  <c r="E195" i="14"/>
  <c r="D195" i="14"/>
  <c r="C195" i="14"/>
  <c r="B195" i="14"/>
  <c r="A195" i="14"/>
  <c r="E194" i="14"/>
  <c r="D194" i="14"/>
  <c r="C194" i="14"/>
  <c r="B194" i="14"/>
  <c r="A194" i="14"/>
  <c r="E193" i="14"/>
  <c r="D193" i="14"/>
  <c r="C193" i="14"/>
  <c r="B193" i="14"/>
  <c r="A193" i="14"/>
  <c r="E192" i="14"/>
  <c r="D192" i="14"/>
  <c r="C192" i="14"/>
  <c r="B192" i="14"/>
  <c r="A192" i="14"/>
  <c r="E191" i="14"/>
  <c r="D191" i="14"/>
  <c r="C191" i="14"/>
  <c r="B191" i="14"/>
  <c r="A191" i="14"/>
  <c r="E190" i="14"/>
  <c r="D190" i="14"/>
  <c r="C190" i="14"/>
  <c r="B190" i="14"/>
  <c r="A190" i="14"/>
  <c r="E189" i="14"/>
  <c r="D189" i="14"/>
  <c r="C189" i="14"/>
  <c r="B189" i="14"/>
  <c r="A189" i="14"/>
  <c r="E188" i="14"/>
  <c r="D188" i="14"/>
  <c r="C188" i="14"/>
  <c r="B188" i="14"/>
  <c r="A188" i="14"/>
  <c r="E187" i="14"/>
  <c r="D187" i="14"/>
  <c r="C187" i="14"/>
  <c r="B187" i="14"/>
  <c r="A187" i="14"/>
  <c r="E186" i="14"/>
  <c r="D186" i="14"/>
  <c r="C186" i="14"/>
  <c r="B186" i="14"/>
  <c r="A186" i="14"/>
  <c r="E185" i="14"/>
  <c r="D185" i="14"/>
  <c r="C185" i="14"/>
  <c r="B185" i="14"/>
  <c r="A185" i="14"/>
  <c r="E184" i="14"/>
  <c r="D184" i="14"/>
  <c r="C184" i="14"/>
  <c r="B184" i="14"/>
  <c r="A184" i="14"/>
  <c r="E183" i="14"/>
  <c r="D183" i="14"/>
  <c r="C183" i="14"/>
  <c r="B183" i="14"/>
  <c r="A183" i="14"/>
  <c r="E182" i="14"/>
  <c r="D182" i="14"/>
  <c r="C182" i="14"/>
  <c r="B182" i="14"/>
  <c r="A182" i="14"/>
  <c r="E181" i="14"/>
  <c r="D181" i="14"/>
  <c r="C181" i="14"/>
  <c r="B181" i="14"/>
  <c r="A181" i="14"/>
  <c r="E180" i="14"/>
  <c r="D180" i="14"/>
  <c r="C180" i="14"/>
  <c r="B180" i="14"/>
  <c r="A180" i="14"/>
  <c r="E179" i="14"/>
  <c r="D179" i="14"/>
  <c r="C179" i="14"/>
  <c r="B179" i="14"/>
  <c r="A179" i="14"/>
  <c r="E178" i="14"/>
  <c r="D178" i="14"/>
  <c r="C178" i="14"/>
  <c r="B178" i="14"/>
  <c r="A178" i="14"/>
  <c r="E177" i="14"/>
  <c r="D177" i="14"/>
  <c r="C177" i="14"/>
  <c r="B177" i="14"/>
  <c r="A177" i="14"/>
  <c r="E176" i="14"/>
  <c r="D176" i="14"/>
  <c r="C176" i="14"/>
  <c r="B176" i="14"/>
  <c r="A176" i="14"/>
  <c r="E175" i="14"/>
  <c r="D175" i="14"/>
  <c r="C175" i="14"/>
  <c r="B175" i="14"/>
  <c r="A175" i="14"/>
  <c r="E174" i="14"/>
  <c r="D174" i="14"/>
  <c r="C174" i="14"/>
  <c r="B174" i="14"/>
  <c r="A174" i="14"/>
  <c r="E173" i="14"/>
  <c r="D173" i="14"/>
  <c r="C173" i="14"/>
  <c r="B173" i="14"/>
  <c r="A173" i="14"/>
  <c r="E172" i="14"/>
  <c r="D172" i="14"/>
  <c r="C172" i="14"/>
  <c r="B172" i="14"/>
  <c r="A172" i="14"/>
  <c r="E171" i="14"/>
  <c r="D171" i="14"/>
  <c r="C171" i="14"/>
  <c r="B171" i="14"/>
  <c r="A171" i="14"/>
  <c r="E170" i="14"/>
  <c r="D170" i="14"/>
  <c r="C170" i="14"/>
  <c r="B170" i="14"/>
  <c r="A170" i="14"/>
  <c r="E169" i="14"/>
  <c r="D169" i="14"/>
  <c r="C169" i="14"/>
  <c r="B169" i="14"/>
  <c r="A169" i="14"/>
  <c r="E168" i="14"/>
  <c r="D168" i="14"/>
  <c r="C168" i="14"/>
  <c r="B168" i="14"/>
  <c r="A168" i="14"/>
  <c r="E167" i="14"/>
  <c r="D167" i="14"/>
  <c r="C167" i="14"/>
  <c r="B167" i="14"/>
  <c r="A167" i="14"/>
  <c r="E166" i="14"/>
  <c r="D166" i="14"/>
  <c r="C166" i="14"/>
  <c r="B166" i="14"/>
  <c r="A166" i="14"/>
  <c r="E165" i="14"/>
  <c r="D165" i="14"/>
  <c r="C165" i="14"/>
  <c r="B165" i="14"/>
  <c r="A165" i="14"/>
  <c r="E164" i="14"/>
  <c r="D164" i="14"/>
  <c r="C164" i="14"/>
  <c r="B164" i="14"/>
  <c r="A164" i="14"/>
  <c r="E163" i="14"/>
  <c r="D163" i="14"/>
  <c r="C163" i="14"/>
  <c r="B163" i="14"/>
  <c r="A163" i="14"/>
  <c r="E162" i="14"/>
  <c r="D162" i="14"/>
  <c r="C162" i="14"/>
  <c r="B162" i="14"/>
  <c r="A162" i="14"/>
  <c r="E161" i="14"/>
  <c r="D161" i="14"/>
  <c r="C161" i="14"/>
  <c r="B161" i="14"/>
  <c r="A161" i="14"/>
  <c r="E160" i="14"/>
  <c r="D160" i="14"/>
  <c r="C160" i="14"/>
  <c r="B160" i="14"/>
  <c r="A160" i="14"/>
  <c r="E159" i="14"/>
  <c r="D159" i="14"/>
  <c r="C159" i="14"/>
  <c r="B159" i="14"/>
  <c r="A159" i="14"/>
  <c r="E158" i="14"/>
  <c r="D158" i="14"/>
  <c r="C158" i="14"/>
  <c r="B158" i="14"/>
  <c r="A158" i="14"/>
  <c r="E157" i="14"/>
  <c r="D157" i="14"/>
  <c r="C157" i="14"/>
  <c r="B157" i="14"/>
  <c r="A157" i="14"/>
  <c r="E156" i="14"/>
  <c r="D156" i="14"/>
  <c r="C156" i="14"/>
  <c r="B156" i="14"/>
  <c r="A156" i="14"/>
  <c r="E155" i="14"/>
  <c r="D155" i="14"/>
  <c r="C155" i="14"/>
  <c r="B155" i="14"/>
  <c r="A155" i="14"/>
  <c r="E154" i="14"/>
  <c r="D154" i="14"/>
  <c r="C154" i="14"/>
  <c r="B154" i="14"/>
  <c r="A154" i="14"/>
  <c r="E153" i="14"/>
  <c r="D153" i="14"/>
  <c r="C153" i="14"/>
  <c r="B153" i="14"/>
  <c r="A153" i="14"/>
  <c r="E152" i="14"/>
  <c r="D152" i="14"/>
  <c r="C152" i="14"/>
  <c r="B152" i="14"/>
  <c r="A152" i="14"/>
  <c r="E151" i="14"/>
  <c r="D151" i="14"/>
  <c r="C151" i="14"/>
  <c r="B151" i="14"/>
  <c r="A151" i="14"/>
  <c r="E150" i="14"/>
  <c r="D150" i="14"/>
  <c r="C150" i="14"/>
  <c r="B150" i="14"/>
  <c r="A150" i="14"/>
  <c r="E149" i="14"/>
  <c r="D149" i="14"/>
  <c r="C149" i="14"/>
  <c r="B149" i="14"/>
  <c r="A149" i="14"/>
  <c r="E148" i="14"/>
  <c r="D148" i="14"/>
  <c r="C148" i="14"/>
  <c r="B148" i="14"/>
  <c r="A148" i="14"/>
  <c r="E147" i="14"/>
  <c r="D147" i="14"/>
  <c r="C147" i="14"/>
  <c r="B147" i="14"/>
  <c r="A147" i="14"/>
  <c r="E146" i="14"/>
  <c r="D146" i="14"/>
  <c r="C146" i="14"/>
  <c r="B146" i="14"/>
  <c r="A146" i="14"/>
  <c r="E145" i="14"/>
  <c r="D145" i="14"/>
  <c r="C145" i="14"/>
  <c r="B145" i="14"/>
  <c r="A145" i="14"/>
  <c r="E144" i="14"/>
  <c r="D144" i="14"/>
  <c r="C144" i="14"/>
  <c r="B144" i="14"/>
  <c r="A144" i="14"/>
  <c r="E143" i="14"/>
  <c r="D143" i="14"/>
  <c r="C143" i="14"/>
  <c r="B143" i="14"/>
  <c r="A143" i="14"/>
  <c r="E142" i="14"/>
  <c r="D142" i="14"/>
  <c r="C142" i="14"/>
  <c r="B142" i="14"/>
  <c r="A142" i="14"/>
  <c r="E141" i="14"/>
  <c r="D141" i="14"/>
  <c r="C141" i="14"/>
  <c r="B141" i="14"/>
  <c r="A141" i="14"/>
  <c r="E140" i="14"/>
  <c r="D140" i="14"/>
  <c r="C140" i="14"/>
  <c r="B140" i="14"/>
  <c r="A140" i="14"/>
  <c r="E139" i="14"/>
  <c r="D139" i="14"/>
  <c r="C139" i="14"/>
  <c r="B139" i="14"/>
  <c r="A139" i="14"/>
  <c r="E138" i="14"/>
  <c r="D138" i="14"/>
  <c r="C138" i="14"/>
  <c r="B138" i="14"/>
  <c r="A138" i="14"/>
  <c r="E137" i="14"/>
  <c r="D137" i="14"/>
  <c r="C137" i="14"/>
  <c r="B137" i="14"/>
  <c r="A137" i="14"/>
  <c r="E136" i="14"/>
  <c r="D136" i="14"/>
  <c r="C136" i="14"/>
  <c r="B136" i="14"/>
  <c r="A136" i="14"/>
  <c r="E135" i="14"/>
  <c r="D135" i="14"/>
  <c r="C135" i="14"/>
  <c r="B135" i="14"/>
  <c r="A135" i="14"/>
  <c r="E134" i="14"/>
  <c r="D134" i="14"/>
  <c r="C134" i="14"/>
  <c r="B134" i="14"/>
  <c r="A134" i="14"/>
  <c r="E133" i="14"/>
  <c r="D133" i="14"/>
  <c r="C133" i="14"/>
  <c r="B133" i="14"/>
  <c r="A133" i="14"/>
  <c r="E132" i="14"/>
  <c r="D132" i="14"/>
  <c r="C132" i="14"/>
  <c r="B132" i="14"/>
  <c r="A132" i="14"/>
  <c r="E131" i="14"/>
  <c r="D131" i="14"/>
  <c r="C131" i="14"/>
  <c r="B131" i="14"/>
  <c r="A131" i="14"/>
  <c r="E130" i="14"/>
  <c r="D130" i="14"/>
  <c r="C130" i="14"/>
  <c r="B130" i="14"/>
  <c r="A130" i="14"/>
  <c r="E129" i="14"/>
  <c r="D129" i="14"/>
  <c r="C129" i="14"/>
  <c r="B129" i="14"/>
  <c r="A129" i="14"/>
  <c r="E128" i="14"/>
  <c r="D128" i="14"/>
  <c r="C128" i="14"/>
  <c r="B128" i="14"/>
  <c r="A128" i="14"/>
  <c r="E127" i="14"/>
  <c r="D127" i="14"/>
  <c r="C127" i="14"/>
  <c r="B127" i="14"/>
  <c r="A127" i="14"/>
  <c r="E126" i="14"/>
  <c r="D126" i="14"/>
  <c r="C126" i="14"/>
  <c r="B126" i="14"/>
  <c r="A126" i="14"/>
  <c r="E125" i="14"/>
  <c r="D125" i="14"/>
  <c r="C125" i="14"/>
  <c r="B125" i="14"/>
  <c r="A125" i="14"/>
  <c r="E124" i="14"/>
  <c r="D124" i="14"/>
  <c r="C124" i="14"/>
  <c r="B124" i="14"/>
  <c r="A124" i="14"/>
  <c r="E123" i="14"/>
  <c r="D123" i="14"/>
  <c r="C123" i="14"/>
  <c r="B123" i="14"/>
  <c r="A123" i="14"/>
  <c r="E122" i="14"/>
  <c r="D122" i="14"/>
  <c r="C122" i="14"/>
  <c r="B122" i="14"/>
  <c r="A122" i="14"/>
  <c r="E121" i="14"/>
  <c r="D121" i="14"/>
  <c r="C121" i="14"/>
  <c r="B121" i="14"/>
  <c r="A121" i="14"/>
  <c r="E120" i="14"/>
  <c r="D120" i="14"/>
  <c r="C120" i="14"/>
  <c r="B120" i="14"/>
  <c r="A120" i="14"/>
  <c r="E119" i="14"/>
  <c r="D119" i="14"/>
  <c r="C119" i="14"/>
  <c r="B119" i="14"/>
  <c r="A119" i="14"/>
  <c r="E118" i="14"/>
  <c r="D118" i="14"/>
  <c r="C118" i="14"/>
  <c r="B118" i="14"/>
  <c r="A118" i="14"/>
  <c r="E117" i="14"/>
  <c r="D117" i="14"/>
  <c r="C117" i="14"/>
  <c r="B117" i="14"/>
  <c r="A117" i="14"/>
  <c r="E116" i="14"/>
  <c r="D116" i="14"/>
  <c r="C116" i="14"/>
  <c r="B116" i="14"/>
  <c r="A116" i="14"/>
  <c r="E115" i="14"/>
  <c r="D115" i="14"/>
  <c r="C115" i="14"/>
  <c r="B115" i="14"/>
  <c r="A115" i="14"/>
  <c r="E114" i="14"/>
  <c r="D114" i="14"/>
  <c r="C114" i="14"/>
  <c r="B114" i="14"/>
  <c r="A114" i="14"/>
  <c r="E113" i="14"/>
  <c r="D113" i="14"/>
  <c r="C113" i="14"/>
  <c r="B113" i="14"/>
  <c r="A113" i="14"/>
  <c r="E112" i="14"/>
  <c r="D112" i="14"/>
  <c r="C112" i="14"/>
  <c r="B112" i="14"/>
  <c r="A112" i="14"/>
  <c r="E111" i="14"/>
  <c r="D111" i="14"/>
  <c r="C111" i="14"/>
  <c r="B111" i="14"/>
  <c r="A111" i="14"/>
  <c r="E110" i="14"/>
  <c r="D110" i="14"/>
  <c r="C110" i="14"/>
  <c r="B110" i="14"/>
  <c r="A110" i="14"/>
  <c r="E109" i="14"/>
  <c r="D109" i="14"/>
  <c r="C109" i="14"/>
  <c r="B109" i="14"/>
  <c r="A109" i="14"/>
  <c r="E108" i="14"/>
  <c r="D108" i="14"/>
  <c r="C108" i="14"/>
  <c r="B108" i="14"/>
  <c r="A108" i="14"/>
  <c r="E107" i="14"/>
  <c r="D107" i="14"/>
  <c r="C107" i="14"/>
  <c r="B107" i="14"/>
  <c r="A107" i="14"/>
  <c r="E106" i="14"/>
  <c r="D106" i="14"/>
  <c r="C106" i="14"/>
  <c r="B106" i="14"/>
  <c r="A106" i="14"/>
  <c r="E105" i="14"/>
  <c r="D105" i="14"/>
  <c r="C105" i="14"/>
  <c r="B105" i="14"/>
  <c r="A105" i="14"/>
  <c r="E104" i="14"/>
  <c r="D104" i="14"/>
  <c r="C104" i="14"/>
  <c r="B104" i="14"/>
  <c r="A104" i="14"/>
  <c r="E103" i="14"/>
  <c r="D103" i="14"/>
  <c r="C103" i="14"/>
  <c r="B103" i="14"/>
  <c r="A103" i="14"/>
  <c r="E102" i="14"/>
  <c r="D102" i="14"/>
  <c r="C102" i="14"/>
  <c r="B102" i="14"/>
  <c r="A102" i="14"/>
  <c r="E101" i="14"/>
  <c r="D101" i="14"/>
  <c r="C101" i="14"/>
  <c r="B101" i="14"/>
  <c r="A101" i="14"/>
  <c r="E100" i="14"/>
  <c r="D100" i="14"/>
  <c r="C100" i="14"/>
  <c r="B100" i="14"/>
  <c r="A100" i="14"/>
  <c r="E99" i="14"/>
  <c r="D99" i="14"/>
  <c r="C99" i="14"/>
  <c r="B99" i="14"/>
  <c r="A99" i="14"/>
  <c r="E98" i="14"/>
  <c r="D98" i="14"/>
  <c r="C98" i="14"/>
  <c r="B98" i="14"/>
  <c r="A98" i="14"/>
  <c r="E97" i="14"/>
  <c r="D97" i="14"/>
  <c r="C97" i="14"/>
  <c r="B97" i="14"/>
  <c r="A97" i="14"/>
  <c r="E96" i="14"/>
  <c r="D96" i="14"/>
  <c r="C96" i="14"/>
  <c r="B96" i="14"/>
  <c r="A96" i="14"/>
  <c r="E95" i="14"/>
  <c r="D95" i="14"/>
  <c r="C95" i="14"/>
  <c r="B95" i="14"/>
  <c r="A95" i="14"/>
  <c r="E94" i="14"/>
  <c r="D94" i="14"/>
  <c r="C94" i="14"/>
  <c r="B94" i="14"/>
  <c r="A94" i="14"/>
  <c r="E93" i="14"/>
  <c r="D93" i="14"/>
  <c r="C93" i="14"/>
  <c r="B93" i="14"/>
  <c r="A93" i="14"/>
  <c r="E92" i="14"/>
  <c r="D92" i="14"/>
  <c r="C92" i="14"/>
  <c r="B92" i="14"/>
  <c r="A92" i="14"/>
  <c r="E91" i="14"/>
  <c r="D91" i="14"/>
  <c r="C91" i="14"/>
  <c r="B91" i="14"/>
  <c r="A91" i="14"/>
  <c r="E90" i="14"/>
  <c r="D90" i="14"/>
  <c r="C90" i="14"/>
  <c r="B90" i="14"/>
  <c r="A90" i="14"/>
  <c r="E89" i="14"/>
  <c r="D89" i="14"/>
  <c r="C89" i="14"/>
  <c r="B89" i="14"/>
  <c r="A89" i="14"/>
  <c r="E88" i="14"/>
  <c r="D88" i="14"/>
  <c r="C88" i="14"/>
  <c r="B88" i="14"/>
  <c r="A88" i="14"/>
  <c r="E87" i="14"/>
  <c r="D87" i="14"/>
  <c r="C87" i="14"/>
  <c r="B87" i="14"/>
  <c r="A87" i="14"/>
  <c r="E86" i="14"/>
  <c r="D86" i="14"/>
  <c r="C86" i="14"/>
  <c r="B86" i="14"/>
  <c r="A86" i="14"/>
  <c r="E85" i="14"/>
  <c r="D85" i="14"/>
  <c r="C85" i="14"/>
  <c r="B85" i="14"/>
  <c r="A85" i="14"/>
  <c r="E84" i="14"/>
  <c r="D84" i="14"/>
  <c r="C84" i="14"/>
  <c r="B84" i="14"/>
  <c r="A84" i="14"/>
  <c r="E83" i="14"/>
  <c r="D83" i="14"/>
  <c r="C83" i="14"/>
  <c r="B83" i="14"/>
  <c r="A83" i="14"/>
  <c r="E82" i="14"/>
  <c r="D82" i="14"/>
  <c r="C82" i="14"/>
  <c r="B82" i="14"/>
  <c r="A82" i="14"/>
  <c r="E81" i="14"/>
  <c r="D81" i="14"/>
  <c r="C81" i="14"/>
  <c r="B81" i="14"/>
  <c r="A81" i="14"/>
  <c r="E80" i="14"/>
  <c r="D80" i="14"/>
  <c r="C80" i="14"/>
  <c r="B80" i="14"/>
  <c r="A80" i="14"/>
  <c r="E79" i="14"/>
  <c r="D79" i="14"/>
  <c r="C79" i="14"/>
  <c r="B79" i="14"/>
  <c r="A79" i="14"/>
  <c r="E78" i="14"/>
  <c r="D78" i="14"/>
  <c r="C78" i="14"/>
  <c r="B78" i="14"/>
  <c r="A78" i="14"/>
  <c r="E77" i="14"/>
  <c r="D77" i="14"/>
  <c r="C77" i="14"/>
  <c r="B77" i="14"/>
  <c r="A77" i="14"/>
  <c r="E76" i="14"/>
  <c r="D76" i="14"/>
  <c r="C76" i="14"/>
  <c r="B76" i="14"/>
  <c r="A76" i="14"/>
  <c r="E75" i="14"/>
  <c r="D75" i="14"/>
  <c r="C75" i="14"/>
  <c r="B75" i="14"/>
  <c r="A75" i="14"/>
  <c r="E74" i="14"/>
  <c r="D74" i="14"/>
  <c r="C74" i="14"/>
  <c r="B74" i="14"/>
  <c r="A74" i="14"/>
  <c r="E73" i="14"/>
  <c r="D73" i="14"/>
  <c r="C73" i="14"/>
  <c r="B73" i="14"/>
  <c r="A73" i="14"/>
  <c r="E72" i="14"/>
  <c r="D72" i="14"/>
  <c r="C72" i="14"/>
  <c r="B72" i="14"/>
  <c r="A72" i="14"/>
  <c r="E71" i="14"/>
  <c r="D71" i="14"/>
  <c r="C71" i="14"/>
  <c r="B71" i="14"/>
  <c r="A71" i="14"/>
  <c r="E70" i="14"/>
  <c r="D70" i="14"/>
  <c r="C70" i="14"/>
  <c r="B70" i="14"/>
  <c r="A70" i="14"/>
  <c r="E69" i="14"/>
  <c r="D69" i="14"/>
  <c r="C69" i="14"/>
  <c r="B69" i="14"/>
  <c r="A69" i="14"/>
  <c r="E68" i="14"/>
  <c r="D68" i="14"/>
  <c r="C68" i="14"/>
  <c r="B68" i="14"/>
  <c r="A68" i="14"/>
  <c r="E67" i="14"/>
  <c r="D67" i="14"/>
  <c r="C67" i="14"/>
  <c r="B67" i="14"/>
  <c r="A67" i="14"/>
  <c r="E66" i="14"/>
  <c r="D66" i="14"/>
  <c r="C66" i="14"/>
  <c r="B66" i="14"/>
  <c r="A66" i="14"/>
  <c r="E65" i="14"/>
  <c r="D65" i="14"/>
  <c r="C65" i="14"/>
  <c r="B65" i="14"/>
  <c r="A65" i="14"/>
  <c r="E64" i="14"/>
  <c r="D64" i="14"/>
  <c r="C64" i="14"/>
  <c r="B64" i="14"/>
  <c r="A64" i="14"/>
  <c r="E63" i="14"/>
  <c r="D63" i="14"/>
  <c r="C63" i="14"/>
  <c r="B63" i="14"/>
  <c r="A63" i="14"/>
  <c r="E62" i="14"/>
  <c r="D62" i="14"/>
  <c r="C62" i="14"/>
  <c r="B62" i="14"/>
  <c r="A62" i="14"/>
  <c r="E61" i="14"/>
  <c r="D61" i="14"/>
  <c r="C61" i="14"/>
  <c r="B61" i="14"/>
  <c r="A61" i="14"/>
  <c r="R75" i="12"/>
  <c r="Q75" i="12"/>
  <c r="P75" i="12"/>
  <c r="O75" i="12"/>
  <c r="N75" i="12"/>
  <c r="M75" i="12"/>
  <c r="L75" i="12"/>
  <c r="K75" i="12"/>
  <c r="J75" i="12"/>
  <c r="I75" i="12"/>
  <c r="H75" i="12"/>
  <c r="G75" i="12"/>
  <c r="D75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D74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D73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D72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D71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D70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D69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D68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D67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D66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D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D64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D63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D62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D61" i="12"/>
  <c r="I157" i="1"/>
  <c r="F157" i="1"/>
  <c r="D157" i="1"/>
  <c r="C157" i="1"/>
  <c r="I156" i="1"/>
  <c r="N156" i="1" s="1"/>
  <c r="F156" i="1"/>
  <c r="D156" i="1"/>
  <c r="D148" i="10" s="1"/>
  <c r="C156" i="1"/>
  <c r="C148" i="10" s="1"/>
  <c r="I155" i="1"/>
  <c r="N155" i="1" s="1"/>
  <c r="G147" i="10" s="1"/>
  <c r="D451" i="10" s="1"/>
  <c r="F155" i="1"/>
  <c r="D155" i="1"/>
  <c r="D147" i="10" s="1"/>
  <c r="C155" i="1"/>
  <c r="I154" i="1"/>
  <c r="N154" i="1" s="1"/>
  <c r="G146" i="10" s="1"/>
  <c r="D450" i="10" s="1"/>
  <c r="F154" i="1"/>
  <c r="D154" i="1"/>
  <c r="D146" i="10" s="1"/>
  <c r="C154" i="1"/>
  <c r="C146" i="10" s="1"/>
  <c r="I153" i="1"/>
  <c r="J153" i="1" s="1"/>
  <c r="F153" i="1"/>
  <c r="D153" i="1"/>
  <c r="C153" i="1"/>
  <c r="I152" i="1"/>
  <c r="N152" i="1" s="1"/>
  <c r="G144" i="10" s="1"/>
  <c r="D448" i="10" s="1"/>
  <c r="F152" i="1"/>
  <c r="D152" i="1"/>
  <c r="D144" i="10" s="1"/>
  <c r="C152" i="1"/>
  <c r="C144" i="10" s="1"/>
  <c r="I151" i="1"/>
  <c r="N151" i="1" s="1"/>
  <c r="G143" i="10" s="1"/>
  <c r="D447" i="10" s="1"/>
  <c r="F151" i="1"/>
  <c r="D151" i="1"/>
  <c r="C151" i="1"/>
  <c r="C143" i="10" s="1"/>
  <c r="I150" i="1"/>
  <c r="J150" i="1" s="1"/>
  <c r="F150" i="1"/>
  <c r="D150" i="1"/>
  <c r="D142" i="10" s="1"/>
  <c r="C150" i="1"/>
  <c r="C142" i="10" s="1"/>
  <c r="I149" i="1"/>
  <c r="F149" i="1"/>
  <c r="D149" i="1"/>
  <c r="C149" i="1"/>
  <c r="I148" i="1"/>
  <c r="N148" i="1" s="1"/>
  <c r="G140" i="10" s="1"/>
  <c r="D444" i="10" s="1"/>
  <c r="F148" i="1"/>
  <c r="D148" i="1"/>
  <c r="D140" i="10" s="1"/>
  <c r="C148" i="1"/>
  <c r="C140" i="10" s="1"/>
  <c r="I147" i="1"/>
  <c r="J147" i="1" s="1"/>
  <c r="F147" i="1"/>
  <c r="D147" i="1"/>
  <c r="C147" i="1"/>
  <c r="C139" i="10" s="1"/>
  <c r="I146" i="1"/>
  <c r="N146" i="1" s="1"/>
  <c r="G138" i="10" s="1"/>
  <c r="D442" i="10" s="1"/>
  <c r="F146" i="1"/>
  <c r="D146" i="1"/>
  <c r="D138" i="10" s="1"/>
  <c r="C146" i="1"/>
  <c r="C138" i="10" s="1"/>
  <c r="I145" i="1"/>
  <c r="J145" i="1" s="1"/>
  <c r="F145" i="1"/>
  <c r="D145" i="1"/>
  <c r="C145" i="1"/>
  <c r="C137" i="10" s="1"/>
  <c r="I144" i="1"/>
  <c r="N144" i="1" s="1"/>
  <c r="G136" i="10" s="1"/>
  <c r="D440" i="10" s="1"/>
  <c r="F144" i="1"/>
  <c r="D144" i="1"/>
  <c r="D136" i="10" s="1"/>
  <c r="C144" i="1"/>
  <c r="C136" i="10" s="1"/>
  <c r="I143" i="1"/>
  <c r="N143" i="1" s="1"/>
  <c r="G135" i="10" s="1"/>
  <c r="D439" i="10" s="1"/>
  <c r="F143" i="1"/>
  <c r="D143" i="1"/>
  <c r="D135" i="10" s="1"/>
  <c r="C143" i="1"/>
  <c r="C135" i="10" s="1"/>
  <c r="I142" i="1"/>
  <c r="N142" i="1" s="1"/>
  <c r="G134" i="10" s="1"/>
  <c r="D438" i="10" s="1"/>
  <c r="F142" i="1"/>
  <c r="D142" i="1"/>
  <c r="D134" i="10" s="1"/>
  <c r="C142" i="1"/>
  <c r="C134" i="10" s="1"/>
  <c r="I141" i="1"/>
  <c r="F141" i="1"/>
  <c r="D141" i="1"/>
  <c r="D133" i="10" s="1"/>
  <c r="C141" i="1"/>
  <c r="C133" i="10" s="1"/>
  <c r="I140" i="1"/>
  <c r="F140" i="1"/>
  <c r="D140" i="1"/>
  <c r="D132" i="10" s="1"/>
  <c r="C140" i="1"/>
  <c r="C132" i="10" s="1"/>
  <c r="I139" i="1"/>
  <c r="N139" i="1" s="1"/>
  <c r="G131" i="10" s="1"/>
  <c r="D435" i="10" s="1"/>
  <c r="F139" i="1"/>
  <c r="D139" i="1"/>
  <c r="C139" i="1"/>
  <c r="I138" i="1"/>
  <c r="N138" i="1" s="1"/>
  <c r="G130" i="10" s="1"/>
  <c r="D434" i="10" s="1"/>
  <c r="F138" i="1"/>
  <c r="D138" i="1"/>
  <c r="D130" i="10" s="1"/>
  <c r="C138" i="1"/>
  <c r="C130" i="10" s="1"/>
  <c r="I137" i="1"/>
  <c r="J137" i="1" s="1"/>
  <c r="F137" i="1"/>
  <c r="D137" i="1"/>
  <c r="D129" i="10" s="1"/>
  <c r="C137" i="1"/>
  <c r="C129" i="10" s="1"/>
  <c r="I136" i="1"/>
  <c r="N136" i="1" s="1"/>
  <c r="G128" i="10" s="1"/>
  <c r="D432" i="10" s="1"/>
  <c r="F136" i="1"/>
  <c r="D136" i="1"/>
  <c r="D128" i="10" s="1"/>
  <c r="C136" i="1"/>
  <c r="C128" i="10" s="1"/>
  <c r="I135" i="1"/>
  <c r="N135" i="1" s="1"/>
  <c r="G127" i="10" s="1"/>
  <c r="D431" i="10" s="1"/>
  <c r="F135" i="1"/>
  <c r="D135" i="1"/>
  <c r="D127" i="10" s="1"/>
  <c r="C135" i="1"/>
  <c r="C127" i="10" s="1"/>
  <c r="I134" i="1"/>
  <c r="N134" i="1" s="1"/>
  <c r="G126" i="10" s="1"/>
  <c r="D430" i="10" s="1"/>
  <c r="F134" i="1"/>
  <c r="D134" i="1"/>
  <c r="D126" i="10" s="1"/>
  <c r="C134" i="1"/>
  <c r="C126" i="10" s="1"/>
  <c r="I133" i="1"/>
  <c r="F133" i="1"/>
  <c r="D133" i="1"/>
  <c r="D125" i="10" s="1"/>
  <c r="C133" i="1"/>
  <c r="C125" i="10" s="1"/>
  <c r="I132" i="1"/>
  <c r="N132" i="1" s="1"/>
  <c r="G124" i="10" s="1"/>
  <c r="D428" i="10" s="1"/>
  <c r="F132" i="1"/>
  <c r="D132" i="1"/>
  <c r="D124" i="10" s="1"/>
  <c r="C132" i="1"/>
  <c r="C124" i="10" s="1"/>
  <c r="I131" i="1"/>
  <c r="F131" i="1"/>
  <c r="D131" i="1"/>
  <c r="D123" i="10" s="1"/>
  <c r="C131" i="1"/>
  <c r="C123" i="10" s="1"/>
  <c r="I130" i="1"/>
  <c r="N130" i="1" s="1"/>
  <c r="G122" i="10" s="1"/>
  <c r="D426" i="10" s="1"/>
  <c r="F130" i="1"/>
  <c r="D130" i="1"/>
  <c r="D122" i="10" s="1"/>
  <c r="C130" i="1"/>
  <c r="C122" i="10" s="1"/>
  <c r="I129" i="1"/>
  <c r="J129" i="1" s="1"/>
  <c r="F129" i="1"/>
  <c r="D129" i="1"/>
  <c r="C129" i="1"/>
  <c r="I128" i="1"/>
  <c r="N128" i="1" s="1"/>
  <c r="G120" i="10" s="1"/>
  <c r="D424" i="10" s="1"/>
  <c r="F128" i="1"/>
  <c r="D128" i="1"/>
  <c r="D120" i="10" s="1"/>
  <c r="C128" i="1"/>
  <c r="C120" i="10" s="1"/>
  <c r="I127" i="1"/>
  <c r="N127" i="1" s="1"/>
  <c r="G119" i="10" s="1"/>
  <c r="D423" i="10" s="1"/>
  <c r="F127" i="1"/>
  <c r="D127" i="1"/>
  <c r="D119" i="10" s="1"/>
  <c r="C127" i="1"/>
  <c r="I126" i="1"/>
  <c r="N126" i="1" s="1"/>
  <c r="G118" i="10" s="1"/>
  <c r="D422" i="10" s="1"/>
  <c r="F126" i="1"/>
  <c r="D126" i="1"/>
  <c r="D118" i="10" s="1"/>
  <c r="C126" i="1"/>
  <c r="C118" i="10" s="1"/>
  <c r="I125" i="1"/>
  <c r="F125" i="1"/>
  <c r="D125" i="1"/>
  <c r="D117" i="10" s="1"/>
  <c r="C125" i="1"/>
  <c r="I124" i="1"/>
  <c r="N124" i="1" s="1"/>
  <c r="G116" i="10" s="1"/>
  <c r="D420" i="10" s="1"/>
  <c r="F124" i="1"/>
  <c r="D124" i="1"/>
  <c r="D116" i="10" s="1"/>
  <c r="C124" i="1"/>
  <c r="C116" i="10" s="1"/>
  <c r="I123" i="1"/>
  <c r="J123" i="1" s="1"/>
  <c r="F123" i="1"/>
  <c r="D123" i="1"/>
  <c r="D115" i="10" s="1"/>
  <c r="C123" i="1"/>
  <c r="I122" i="1"/>
  <c r="N122" i="1" s="1"/>
  <c r="G114" i="10" s="1"/>
  <c r="D418" i="10" s="1"/>
  <c r="F122" i="1"/>
  <c r="D122" i="1"/>
  <c r="D114" i="10" s="1"/>
  <c r="C122" i="1"/>
  <c r="C114" i="10" s="1"/>
  <c r="I121" i="1"/>
  <c r="F121" i="1"/>
  <c r="D121" i="1"/>
  <c r="C121" i="1"/>
  <c r="I120" i="1"/>
  <c r="F120" i="1"/>
  <c r="D120" i="1"/>
  <c r="D112" i="10" s="1"/>
  <c r="C120" i="1"/>
  <c r="C112" i="10" s="1"/>
  <c r="I119" i="1"/>
  <c r="N119" i="1" s="1"/>
  <c r="G111" i="10" s="1"/>
  <c r="D415" i="10" s="1"/>
  <c r="F119" i="1"/>
  <c r="D119" i="1"/>
  <c r="C119" i="1"/>
  <c r="I118" i="1"/>
  <c r="N118" i="1" s="1"/>
  <c r="G110" i="10" s="1"/>
  <c r="D414" i="10" s="1"/>
  <c r="F118" i="1"/>
  <c r="D118" i="1"/>
  <c r="D110" i="10" s="1"/>
  <c r="C118" i="1"/>
  <c r="C110" i="10" s="1"/>
  <c r="I117" i="1"/>
  <c r="F117" i="1"/>
  <c r="D117" i="1"/>
  <c r="C117" i="1"/>
  <c r="C109" i="10" s="1"/>
  <c r="I116" i="1"/>
  <c r="N116" i="1" s="1"/>
  <c r="G108" i="10" s="1"/>
  <c r="D412" i="10" s="1"/>
  <c r="F116" i="1"/>
  <c r="D116" i="1"/>
  <c r="D108" i="10" s="1"/>
  <c r="C116" i="1"/>
  <c r="C108" i="10" s="1"/>
  <c r="I115" i="1"/>
  <c r="N115" i="1" s="1"/>
  <c r="G107" i="10" s="1"/>
  <c r="D411" i="10" s="1"/>
  <c r="F115" i="1"/>
  <c r="D115" i="1"/>
  <c r="C115" i="1"/>
  <c r="I114" i="1"/>
  <c r="N114" i="1" s="1"/>
  <c r="G106" i="10" s="1"/>
  <c r="D410" i="10" s="1"/>
  <c r="F114" i="1"/>
  <c r="D114" i="1"/>
  <c r="D106" i="10" s="1"/>
  <c r="C114" i="1"/>
  <c r="C106" i="10" s="1"/>
  <c r="I113" i="1"/>
  <c r="F113" i="1"/>
  <c r="D113" i="1"/>
  <c r="D105" i="10" s="1"/>
  <c r="C113" i="1"/>
  <c r="C105" i="10" s="1"/>
  <c r="I112" i="1"/>
  <c r="F112" i="1"/>
  <c r="D112" i="1"/>
  <c r="D104" i="10" s="1"/>
  <c r="C112" i="1"/>
  <c r="C104" i="10" s="1"/>
  <c r="I111" i="1"/>
  <c r="N111" i="1" s="1"/>
  <c r="G103" i="10" s="1"/>
  <c r="D407" i="10" s="1"/>
  <c r="F111" i="1"/>
  <c r="D111" i="1"/>
  <c r="D103" i="10" s="1"/>
  <c r="C111" i="1"/>
  <c r="I110" i="1"/>
  <c r="N110" i="1" s="1"/>
  <c r="G102" i="10" s="1"/>
  <c r="D406" i="10" s="1"/>
  <c r="F110" i="1"/>
  <c r="D110" i="1"/>
  <c r="D102" i="10" s="1"/>
  <c r="C110" i="1"/>
  <c r="C102" i="10" s="1"/>
  <c r="I109" i="1"/>
  <c r="F109" i="1"/>
  <c r="D109" i="1"/>
  <c r="D101" i="10" s="1"/>
  <c r="C109" i="1"/>
  <c r="I108" i="1"/>
  <c r="N108" i="1" s="1"/>
  <c r="G100" i="10" s="1"/>
  <c r="D404" i="10" s="1"/>
  <c r="F108" i="1"/>
  <c r="D108" i="1"/>
  <c r="D100" i="10" s="1"/>
  <c r="C108" i="1"/>
  <c r="C100" i="10" s="1"/>
  <c r="I107" i="1"/>
  <c r="N107" i="1" s="1"/>
  <c r="G99" i="10" s="1"/>
  <c r="D403" i="10" s="1"/>
  <c r="F107" i="1"/>
  <c r="D107" i="1"/>
  <c r="D99" i="10" s="1"/>
  <c r="C107" i="1"/>
  <c r="I106" i="1"/>
  <c r="N106" i="1" s="1"/>
  <c r="G98" i="10" s="1"/>
  <c r="D402" i="10" s="1"/>
  <c r="F106" i="1"/>
  <c r="D106" i="1"/>
  <c r="D98" i="10" s="1"/>
  <c r="C106" i="1"/>
  <c r="C98" i="10" s="1"/>
  <c r="I105" i="1"/>
  <c r="J105" i="1" s="1"/>
  <c r="F105" i="1"/>
  <c r="D105" i="1"/>
  <c r="C105" i="1"/>
  <c r="I104" i="1"/>
  <c r="N104" i="1" s="1"/>
  <c r="G96" i="10" s="1"/>
  <c r="D400" i="10" s="1"/>
  <c r="F104" i="1"/>
  <c r="D104" i="1"/>
  <c r="D96" i="10" s="1"/>
  <c r="C104" i="1"/>
  <c r="C96" i="10" s="1"/>
  <c r="I103" i="1"/>
  <c r="N103" i="1" s="1"/>
  <c r="G95" i="10" s="1"/>
  <c r="D399" i="10" s="1"/>
  <c r="F103" i="1"/>
  <c r="D103" i="1"/>
  <c r="C103" i="1"/>
  <c r="I102" i="1"/>
  <c r="N102" i="1" s="1"/>
  <c r="G94" i="10" s="1"/>
  <c r="D398" i="10" s="1"/>
  <c r="F102" i="1"/>
  <c r="D102" i="1"/>
  <c r="D94" i="10" s="1"/>
  <c r="C102" i="1"/>
  <c r="C94" i="10" s="1"/>
  <c r="I101" i="1"/>
  <c r="F101" i="1"/>
  <c r="D101" i="1"/>
  <c r="D93" i="10" s="1"/>
  <c r="C101" i="1"/>
  <c r="I100" i="1"/>
  <c r="N100" i="1" s="1"/>
  <c r="G92" i="10" s="1"/>
  <c r="D396" i="10" s="1"/>
  <c r="F100" i="1"/>
  <c r="D100" i="1"/>
  <c r="D92" i="10" s="1"/>
  <c r="C100" i="1"/>
  <c r="C92" i="10" s="1"/>
  <c r="I99" i="1"/>
  <c r="F99" i="1"/>
  <c r="D99" i="1"/>
  <c r="C99" i="1"/>
  <c r="I98" i="1"/>
  <c r="N98" i="1" s="1"/>
  <c r="G90" i="10" s="1"/>
  <c r="D394" i="10" s="1"/>
  <c r="F98" i="1"/>
  <c r="D98" i="1"/>
  <c r="D90" i="10" s="1"/>
  <c r="C98" i="1"/>
  <c r="C90" i="10" s="1"/>
  <c r="I97" i="1"/>
  <c r="J97" i="1" s="1"/>
  <c r="F97" i="1"/>
  <c r="D97" i="1"/>
  <c r="C97" i="1"/>
  <c r="C89" i="10" s="1"/>
  <c r="I96" i="1"/>
  <c r="N96" i="1" s="1"/>
  <c r="F96" i="1"/>
  <c r="D96" i="1"/>
  <c r="D88" i="10" s="1"/>
  <c r="C96" i="1"/>
  <c r="C88" i="10" s="1"/>
  <c r="I95" i="1"/>
  <c r="N95" i="1" s="1"/>
  <c r="G87" i="10" s="1"/>
  <c r="D391" i="10" s="1"/>
  <c r="F95" i="1"/>
  <c r="D95" i="1"/>
  <c r="D87" i="10" s="1"/>
  <c r="C95" i="1"/>
  <c r="I94" i="1"/>
  <c r="N94" i="1" s="1"/>
  <c r="G86" i="10" s="1"/>
  <c r="D390" i="10" s="1"/>
  <c r="F94" i="1"/>
  <c r="D94" i="1"/>
  <c r="D86" i="10" s="1"/>
  <c r="C94" i="1"/>
  <c r="C86" i="10" s="1"/>
  <c r="I93" i="1"/>
  <c r="F93" i="1"/>
  <c r="D93" i="1"/>
  <c r="D85" i="10" s="1"/>
  <c r="C93" i="1"/>
  <c r="C85" i="10" s="1"/>
  <c r="I92" i="1"/>
  <c r="N92" i="1" s="1"/>
  <c r="G84" i="10" s="1"/>
  <c r="D388" i="10" s="1"/>
  <c r="F92" i="1"/>
  <c r="D92" i="1"/>
  <c r="D84" i="10" s="1"/>
  <c r="C92" i="1"/>
  <c r="C84" i="10" s="1"/>
  <c r="I91" i="1"/>
  <c r="J91" i="1" s="1"/>
  <c r="F91" i="1"/>
  <c r="D91" i="1"/>
  <c r="D83" i="10" s="1"/>
  <c r="C91" i="1"/>
  <c r="I90" i="1"/>
  <c r="N90" i="1" s="1"/>
  <c r="G82" i="10" s="1"/>
  <c r="D386" i="10" s="1"/>
  <c r="F90" i="1"/>
  <c r="D90" i="1"/>
  <c r="D82" i="10" s="1"/>
  <c r="C90" i="1"/>
  <c r="C82" i="10" s="1"/>
  <c r="I89" i="1"/>
  <c r="F89" i="1"/>
  <c r="D89" i="1"/>
  <c r="D81" i="10" s="1"/>
  <c r="C89" i="1"/>
  <c r="C81" i="10" s="1"/>
  <c r="I88" i="1"/>
  <c r="F88" i="1"/>
  <c r="D88" i="1"/>
  <c r="D80" i="10" s="1"/>
  <c r="C88" i="1"/>
  <c r="C80" i="10" s="1"/>
  <c r="I87" i="1"/>
  <c r="J87" i="1" s="1"/>
  <c r="F87" i="1"/>
  <c r="D87" i="1"/>
  <c r="C87" i="1"/>
  <c r="C79" i="10" s="1"/>
  <c r="I86" i="1"/>
  <c r="N86" i="1" s="1"/>
  <c r="G78" i="10" s="1"/>
  <c r="D382" i="10" s="1"/>
  <c r="F86" i="1"/>
  <c r="D86" i="1"/>
  <c r="D78" i="10" s="1"/>
  <c r="C86" i="1"/>
  <c r="C78" i="10" s="1"/>
  <c r="I85" i="1"/>
  <c r="F85" i="1"/>
  <c r="D85" i="1"/>
  <c r="C85" i="1"/>
  <c r="C77" i="10" s="1"/>
  <c r="I84" i="1"/>
  <c r="N84" i="1" s="1"/>
  <c r="G76" i="10" s="1"/>
  <c r="D380" i="10" s="1"/>
  <c r="F84" i="1"/>
  <c r="D84" i="1"/>
  <c r="D76" i="10" s="1"/>
  <c r="C84" i="1"/>
  <c r="C76" i="10" s="1"/>
  <c r="I83" i="1"/>
  <c r="N83" i="1" s="1"/>
  <c r="G75" i="10" s="1"/>
  <c r="D379" i="10" s="1"/>
  <c r="F83" i="1"/>
  <c r="D83" i="1"/>
  <c r="C83" i="1"/>
  <c r="E149" i="10"/>
  <c r="C453" i="10" s="1"/>
  <c r="D149" i="10"/>
  <c r="C149" i="10"/>
  <c r="B149" i="10"/>
  <c r="B453" i="10" s="1"/>
  <c r="G148" i="10"/>
  <c r="D452" i="10" s="1"/>
  <c r="E148" i="10"/>
  <c r="C452" i="10" s="1"/>
  <c r="B148" i="10"/>
  <c r="B452" i="10" s="1"/>
  <c r="F147" i="10"/>
  <c r="E147" i="10"/>
  <c r="C451" i="10" s="1"/>
  <c r="C147" i="10"/>
  <c r="B147" i="10"/>
  <c r="B451" i="10" s="1"/>
  <c r="E146" i="10"/>
  <c r="C450" i="10" s="1"/>
  <c r="B146" i="10"/>
  <c r="B450" i="10" s="1"/>
  <c r="E145" i="10"/>
  <c r="C449" i="10" s="1"/>
  <c r="D145" i="10"/>
  <c r="C145" i="10"/>
  <c r="B145" i="10"/>
  <c r="B449" i="10" s="1"/>
  <c r="F144" i="10"/>
  <c r="E144" i="10"/>
  <c r="C448" i="10" s="1"/>
  <c r="B144" i="10"/>
  <c r="B448" i="10" s="1"/>
  <c r="A293" i="10"/>
  <c r="F143" i="10"/>
  <c r="E143" i="10"/>
  <c r="C447" i="10" s="1"/>
  <c r="D143" i="10"/>
  <c r="B143" i="10"/>
  <c r="B447" i="10" s="1"/>
  <c r="A292" i="10"/>
  <c r="F142" i="10"/>
  <c r="E142" i="10"/>
  <c r="C446" i="10" s="1"/>
  <c r="B142" i="10"/>
  <c r="B446" i="10" s="1"/>
  <c r="E141" i="10"/>
  <c r="C445" i="10" s="1"/>
  <c r="D141" i="10"/>
  <c r="C141" i="10"/>
  <c r="B141" i="10"/>
  <c r="B445" i="10" s="1"/>
  <c r="E140" i="10"/>
  <c r="C444" i="10" s="1"/>
  <c r="B140" i="10"/>
  <c r="B444" i="10" s="1"/>
  <c r="F139" i="10"/>
  <c r="E139" i="10"/>
  <c r="C443" i="10" s="1"/>
  <c r="D139" i="10"/>
  <c r="B139" i="10"/>
  <c r="B443" i="10" s="1"/>
  <c r="E138" i="10"/>
  <c r="C442" i="10" s="1"/>
  <c r="B138" i="10"/>
  <c r="B442" i="10" s="1"/>
  <c r="E137" i="10"/>
  <c r="C441" i="10" s="1"/>
  <c r="D137" i="10"/>
  <c r="B137" i="10"/>
  <c r="B441" i="10" s="1"/>
  <c r="F136" i="10"/>
  <c r="E136" i="10"/>
  <c r="C440" i="10" s="1"/>
  <c r="B136" i="10"/>
  <c r="B440" i="10" s="1"/>
  <c r="F135" i="10"/>
  <c r="E135" i="10"/>
  <c r="C439" i="10" s="1"/>
  <c r="B135" i="10"/>
  <c r="B439" i="10" s="1"/>
  <c r="A284" i="10"/>
  <c r="F134" i="10"/>
  <c r="E134" i="10"/>
  <c r="C438" i="10" s="1"/>
  <c r="B134" i="10"/>
  <c r="B438" i="10" s="1"/>
  <c r="E133" i="10"/>
  <c r="C437" i="10" s="1"/>
  <c r="B133" i="10"/>
  <c r="B437" i="10" s="1"/>
  <c r="E132" i="10"/>
  <c r="C436" i="10" s="1"/>
  <c r="B132" i="10"/>
  <c r="B436" i="10" s="1"/>
  <c r="A281" i="10"/>
  <c r="F131" i="10"/>
  <c r="E131" i="10"/>
  <c r="C435" i="10" s="1"/>
  <c r="D131" i="10"/>
  <c r="C131" i="10"/>
  <c r="B131" i="10"/>
  <c r="B435" i="10" s="1"/>
  <c r="F130" i="10"/>
  <c r="E130" i="10"/>
  <c r="C434" i="10" s="1"/>
  <c r="B130" i="10"/>
  <c r="B434" i="10" s="1"/>
  <c r="F129" i="10"/>
  <c r="E129" i="10"/>
  <c r="C433" i="10" s="1"/>
  <c r="B129" i="10"/>
  <c r="B433" i="10" s="1"/>
  <c r="F128" i="10"/>
  <c r="E128" i="10"/>
  <c r="C432" i="10" s="1"/>
  <c r="B128" i="10"/>
  <c r="B432" i="10" s="1"/>
  <c r="F127" i="10"/>
  <c r="E127" i="10"/>
  <c r="C431" i="10" s="1"/>
  <c r="B127" i="10"/>
  <c r="B431" i="10" s="1"/>
  <c r="F126" i="10"/>
  <c r="E126" i="10"/>
  <c r="C430" i="10" s="1"/>
  <c r="B126" i="10"/>
  <c r="B430" i="10" s="1"/>
  <c r="E125" i="10"/>
  <c r="C429" i="10" s="1"/>
  <c r="B125" i="10"/>
  <c r="B429" i="10" s="1"/>
  <c r="E124" i="10"/>
  <c r="C428" i="10" s="1"/>
  <c r="B124" i="10"/>
  <c r="B428" i="10" s="1"/>
  <c r="A273" i="10"/>
  <c r="F123" i="10"/>
  <c r="E123" i="10"/>
  <c r="C427" i="10" s="1"/>
  <c r="B123" i="10"/>
  <c r="B427" i="10" s="1"/>
  <c r="E122" i="10"/>
  <c r="C426" i="10" s="1"/>
  <c r="B122" i="10"/>
  <c r="B426" i="10" s="1"/>
  <c r="F121" i="10"/>
  <c r="E121" i="10"/>
  <c r="C425" i="10" s="1"/>
  <c r="D121" i="10"/>
  <c r="C121" i="10"/>
  <c r="B121" i="10"/>
  <c r="B425" i="10" s="1"/>
  <c r="F120" i="10"/>
  <c r="E120" i="10"/>
  <c r="C424" i="10" s="1"/>
  <c r="B120" i="10"/>
  <c r="B424" i="10" s="1"/>
  <c r="F119" i="10"/>
  <c r="E119" i="10"/>
  <c r="C423" i="10" s="1"/>
  <c r="C119" i="10"/>
  <c r="B119" i="10"/>
  <c r="B423" i="10" s="1"/>
  <c r="F118" i="10"/>
  <c r="E118" i="10"/>
  <c r="C422" i="10" s="1"/>
  <c r="B118" i="10"/>
  <c r="B422" i="10" s="1"/>
  <c r="A267" i="10"/>
  <c r="E117" i="10"/>
  <c r="C421" i="10" s="1"/>
  <c r="C117" i="10"/>
  <c r="B117" i="10"/>
  <c r="B421" i="10" s="1"/>
  <c r="E116" i="10"/>
  <c r="C420" i="10" s="1"/>
  <c r="B116" i="10"/>
  <c r="B420" i="10" s="1"/>
  <c r="F115" i="10"/>
  <c r="E115" i="10"/>
  <c r="C419" i="10" s="1"/>
  <c r="C115" i="10"/>
  <c r="B115" i="10"/>
  <c r="B419" i="10" s="1"/>
  <c r="E114" i="10"/>
  <c r="C418" i="10" s="1"/>
  <c r="B114" i="10"/>
  <c r="B418" i="10" s="1"/>
  <c r="A263" i="10"/>
  <c r="F113" i="10"/>
  <c r="E113" i="10"/>
  <c r="C417" i="10" s="1"/>
  <c r="D113" i="10"/>
  <c r="C113" i="10"/>
  <c r="B113" i="10"/>
  <c r="B417" i="10" s="1"/>
  <c r="F112" i="10"/>
  <c r="E112" i="10"/>
  <c r="C416" i="10" s="1"/>
  <c r="B112" i="10"/>
  <c r="B416" i="10" s="1"/>
  <c r="F111" i="10"/>
  <c r="E111" i="10"/>
  <c r="C415" i="10" s="1"/>
  <c r="D111" i="10"/>
  <c r="C111" i="10"/>
  <c r="B111" i="10"/>
  <c r="B415" i="10" s="1"/>
  <c r="A260" i="10"/>
  <c r="F110" i="10"/>
  <c r="E110" i="10"/>
  <c r="C414" i="10" s="1"/>
  <c r="B110" i="10"/>
  <c r="B414" i="10" s="1"/>
  <c r="E109" i="10"/>
  <c r="C413" i="10" s="1"/>
  <c r="D109" i="10"/>
  <c r="B109" i="10"/>
  <c r="B413" i="10" s="1"/>
  <c r="E108" i="10"/>
  <c r="C412" i="10" s="1"/>
  <c r="B108" i="10"/>
  <c r="B412" i="10" s="1"/>
  <c r="A257" i="10"/>
  <c r="F107" i="10"/>
  <c r="E107" i="10"/>
  <c r="C411" i="10" s="1"/>
  <c r="D107" i="10"/>
  <c r="C107" i="10"/>
  <c r="B107" i="10"/>
  <c r="B411" i="10" s="1"/>
  <c r="E106" i="10"/>
  <c r="C410" i="10" s="1"/>
  <c r="B106" i="10"/>
  <c r="B410" i="10" s="1"/>
  <c r="A255" i="10"/>
  <c r="F105" i="10"/>
  <c r="E105" i="10"/>
  <c r="C409" i="10" s="1"/>
  <c r="B105" i="10"/>
  <c r="B409" i="10" s="1"/>
  <c r="F104" i="10"/>
  <c r="E104" i="10"/>
  <c r="C408" i="10" s="1"/>
  <c r="B104" i="10"/>
  <c r="B408" i="10" s="1"/>
  <c r="F103" i="10"/>
  <c r="E103" i="10"/>
  <c r="C407" i="10" s="1"/>
  <c r="C103" i="10"/>
  <c r="B103" i="10"/>
  <c r="B407" i="10" s="1"/>
  <c r="A252" i="10"/>
  <c r="F102" i="10"/>
  <c r="E102" i="10"/>
  <c r="C406" i="10" s="1"/>
  <c r="B102" i="10"/>
  <c r="B406" i="10" s="1"/>
  <c r="E101" i="10"/>
  <c r="C405" i="10" s="1"/>
  <c r="C101" i="10"/>
  <c r="B101" i="10"/>
  <c r="B405" i="10" s="1"/>
  <c r="F100" i="10"/>
  <c r="E100" i="10"/>
  <c r="C404" i="10" s="1"/>
  <c r="B100" i="10"/>
  <c r="B404" i="10" s="1"/>
  <c r="F99" i="10"/>
  <c r="E99" i="10"/>
  <c r="C403" i="10" s="1"/>
  <c r="C99" i="10"/>
  <c r="B99" i="10"/>
  <c r="B403" i="10" s="1"/>
  <c r="E98" i="10"/>
  <c r="C402" i="10" s="1"/>
  <c r="B98" i="10"/>
  <c r="B402" i="10" s="1"/>
  <c r="A247" i="10"/>
  <c r="F97" i="10"/>
  <c r="E97" i="10"/>
  <c r="C401" i="10" s="1"/>
  <c r="D97" i="10"/>
  <c r="C97" i="10"/>
  <c r="B97" i="10"/>
  <c r="B401" i="10" s="1"/>
  <c r="F96" i="10"/>
  <c r="E96" i="10"/>
  <c r="C400" i="10" s="1"/>
  <c r="B96" i="10"/>
  <c r="B400" i="10" s="1"/>
  <c r="A400" i="10"/>
  <c r="F95" i="10"/>
  <c r="E95" i="10"/>
  <c r="C399" i="10" s="1"/>
  <c r="D95" i="10"/>
  <c r="C95" i="10"/>
  <c r="B95" i="10"/>
  <c r="B399" i="10" s="1"/>
  <c r="F94" i="10"/>
  <c r="E94" i="10"/>
  <c r="C398" i="10" s="1"/>
  <c r="B94" i="10"/>
  <c r="B398" i="10" s="1"/>
  <c r="E93" i="10"/>
  <c r="C397" i="10" s="1"/>
  <c r="C93" i="10"/>
  <c r="B93" i="10"/>
  <c r="B397" i="10" s="1"/>
  <c r="E92" i="10"/>
  <c r="C396" i="10" s="1"/>
  <c r="B92" i="10"/>
  <c r="B396" i="10" s="1"/>
  <c r="A241" i="10"/>
  <c r="F91" i="10"/>
  <c r="E91" i="10"/>
  <c r="C395" i="10" s="1"/>
  <c r="D91" i="10"/>
  <c r="C91" i="10"/>
  <c r="B91" i="10"/>
  <c r="B395" i="10" s="1"/>
  <c r="E90" i="10"/>
  <c r="C394" i="10" s="1"/>
  <c r="B90" i="10"/>
  <c r="B394" i="10" s="1"/>
  <c r="F89" i="10"/>
  <c r="E89" i="10"/>
  <c r="C393" i="10" s="1"/>
  <c r="D89" i="10"/>
  <c r="B89" i="10"/>
  <c r="B393" i="10" s="1"/>
  <c r="A238" i="10"/>
  <c r="G88" i="10"/>
  <c r="D392" i="10" s="1"/>
  <c r="F88" i="10"/>
  <c r="E88" i="10"/>
  <c r="C392" i="10" s="1"/>
  <c r="B88" i="10"/>
  <c r="B392" i="10" s="1"/>
  <c r="F87" i="10"/>
  <c r="E87" i="10"/>
  <c r="C391" i="10" s="1"/>
  <c r="C87" i="10"/>
  <c r="B87" i="10"/>
  <c r="B391" i="10" s="1"/>
  <c r="A236" i="10"/>
  <c r="F86" i="10"/>
  <c r="E86" i="10"/>
  <c r="C390" i="10" s="1"/>
  <c r="B86" i="10"/>
  <c r="B390" i="10" s="1"/>
  <c r="A235" i="10"/>
  <c r="E85" i="10"/>
  <c r="C389" i="10" s="1"/>
  <c r="B85" i="10"/>
  <c r="B389" i="10" s="1"/>
  <c r="E84" i="10"/>
  <c r="C388" i="10" s="1"/>
  <c r="B84" i="10"/>
  <c r="B388" i="10" s="1"/>
  <c r="A233" i="10"/>
  <c r="F83" i="10"/>
  <c r="E83" i="10"/>
  <c r="C387" i="10" s="1"/>
  <c r="C83" i="10"/>
  <c r="B83" i="10"/>
  <c r="B387" i="10" s="1"/>
  <c r="A387" i="10"/>
  <c r="E82" i="10"/>
  <c r="C386" i="10" s="1"/>
  <c r="B82" i="10"/>
  <c r="B386" i="10" s="1"/>
  <c r="A386" i="10"/>
  <c r="F81" i="10"/>
  <c r="E81" i="10"/>
  <c r="C385" i="10" s="1"/>
  <c r="B81" i="10"/>
  <c r="B385" i="10" s="1"/>
  <c r="A230" i="10"/>
  <c r="F80" i="10"/>
  <c r="E80" i="10"/>
  <c r="C384" i="10" s="1"/>
  <c r="B80" i="10"/>
  <c r="B384" i="10" s="1"/>
  <c r="A229" i="10"/>
  <c r="F79" i="10"/>
  <c r="E79" i="10"/>
  <c r="C383" i="10" s="1"/>
  <c r="D79" i="10"/>
  <c r="B79" i="10"/>
  <c r="B383" i="10" s="1"/>
  <c r="A228" i="10"/>
  <c r="F78" i="10"/>
  <c r="E78" i="10"/>
  <c r="C382" i="10" s="1"/>
  <c r="B78" i="10"/>
  <c r="B382" i="10" s="1"/>
  <c r="A227" i="10"/>
  <c r="E77" i="10"/>
  <c r="C381" i="10" s="1"/>
  <c r="D77" i="10"/>
  <c r="B77" i="10"/>
  <c r="B381" i="10" s="1"/>
  <c r="A226" i="10"/>
  <c r="F76" i="10"/>
  <c r="E76" i="10"/>
  <c r="C380" i="10" s="1"/>
  <c r="B76" i="10"/>
  <c r="B380" i="10" s="1"/>
  <c r="A225" i="10"/>
  <c r="F75" i="10"/>
  <c r="E75" i="10"/>
  <c r="C379" i="10" s="1"/>
  <c r="D75" i="10"/>
  <c r="C75" i="10"/>
  <c r="B75" i="10"/>
  <c r="B379" i="10" s="1"/>
  <c r="H11" i="12"/>
  <c r="G12" i="12"/>
  <c r="H12" i="12"/>
  <c r="AD12" i="3"/>
  <c r="AD13" i="3" s="1"/>
  <c r="AD14" i="3" s="1"/>
  <c r="AD15" i="3" s="1"/>
  <c r="AD16" i="3" s="1"/>
  <c r="AD17" i="3" s="1"/>
  <c r="AD18" i="3" s="1"/>
  <c r="AD19" i="3" s="1"/>
  <c r="AD20" i="3" s="1"/>
  <c r="AD21" i="3" s="1"/>
  <c r="AD22" i="3" s="1"/>
  <c r="AD23" i="3" s="1"/>
  <c r="AD24" i="3" s="1"/>
  <c r="AD25" i="3" s="1"/>
  <c r="AD26" i="3" s="1"/>
  <c r="AD27" i="3" s="1"/>
  <c r="AD28" i="3" s="1"/>
  <c r="AD29" i="3" s="1"/>
  <c r="AD30" i="3" s="1"/>
  <c r="AD31" i="3" s="1"/>
  <c r="AD32" i="3" s="1"/>
  <c r="AD33" i="3" s="1"/>
  <c r="AD34" i="3" s="1"/>
  <c r="AB12" i="3"/>
  <c r="AB13" i="3" s="1"/>
  <c r="AB14" i="3" s="1"/>
  <c r="AB15" i="3" s="1"/>
  <c r="AB16" i="3" s="1"/>
  <c r="AB17" i="3" s="1"/>
  <c r="AB18" i="3" s="1"/>
  <c r="AB19" i="3" s="1"/>
  <c r="AB20" i="3" s="1"/>
  <c r="AB21" i="3" s="1"/>
  <c r="AB22" i="3" s="1"/>
  <c r="AB23" i="3" s="1"/>
  <c r="AB24" i="3" s="1"/>
  <c r="AB25" i="3" s="1"/>
  <c r="AB26" i="3" s="1"/>
  <c r="AB27" i="3" s="1"/>
  <c r="AB28" i="3" s="1"/>
  <c r="AB29" i="3" s="1"/>
  <c r="AB30" i="3" s="1"/>
  <c r="AB31" i="3" s="1"/>
  <c r="AB32" i="3" s="1"/>
  <c r="AB33" i="3" s="1"/>
  <c r="AB34" i="3" s="1"/>
  <c r="B37" i="2"/>
  <c r="B21" i="2"/>
  <c r="B19" i="2"/>
  <c r="B18" i="2"/>
  <c r="B17" i="2"/>
  <c r="O27" i="2"/>
  <c r="N27" i="2"/>
  <c r="M27" i="2"/>
  <c r="L27" i="2"/>
  <c r="K27" i="2"/>
  <c r="C12" i="5"/>
  <c r="C23" i="5"/>
  <c r="C22" i="5"/>
  <c r="C21" i="5"/>
  <c r="C20" i="5"/>
  <c r="G13" i="12"/>
  <c r="H13" i="12"/>
  <c r="I13" i="12"/>
  <c r="J13" i="12"/>
  <c r="K13" i="12"/>
  <c r="L13" i="12"/>
  <c r="M13" i="12"/>
  <c r="N13" i="12"/>
  <c r="O13" i="12"/>
  <c r="P13" i="12"/>
  <c r="Q13" i="12"/>
  <c r="R13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11" i="12"/>
  <c r="S105" i="12" l="1"/>
  <c r="S113" i="12"/>
  <c r="S121" i="12"/>
  <c r="S265" i="12"/>
  <c r="S273" i="12"/>
  <c r="S281" i="12"/>
  <c r="S289" i="12"/>
  <c r="S82" i="12"/>
  <c r="S89" i="12"/>
  <c r="S90" i="12"/>
  <c r="S98" i="12"/>
  <c r="S122" i="12"/>
  <c r="S130" i="12"/>
  <c r="S137" i="12"/>
  <c r="S138" i="12"/>
  <c r="S145" i="12"/>
  <c r="S146" i="12"/>
  <c r="S153" i="12"/>
  <c r="S154" i="12"/>
  <c r="S162" i="12"/>
  <c r="S170" i="12"/>
  <c r="S178" i="12"/>
  <c r="S186" i="12"/>
  <c r="S194" i="12"/>
  <c r="S202" i="12"/>
  <c r="S210" i="12"/>
  <c r="S218" i="12"/>
  <c r="S226" i="12"/>
  <c r="S234" i="12"/>
  <c r="S242" i="12"/>
  <c r="S250" i="12"/>
  <c r="S258" i="12"/>
  <c r="S262" i="12"/>
  <c r="S129" i="12"/>
  <c r="S161" i="12"/>
  <c r="S169" i="12"/>
  <c r="S177" i="12"/>
  <c r="S185" i="12"/>
  <c r="S193" i="12"/>
  <c r="S201" i="12"/>
  <c r="S209" i="12"/>
  <c r="S217" i="12"/>
  <c r="S225" i="12"/>
  <c r="S233" i="12"/>
  <c r="S241" i="12"/>
  <c r="S83" i="12"/>
  <c r="S91" i="12"/>
  <c r="S106" i="12"/>
  <c r="S114" i="12"/>
  <c r="S249" i="12"/>
  <c r="S78" i="12"/>
  <c r="S86" i="12"/>
  <c r="S94" i="12"/>
  <c r="S101" i="12"/>
  <c r="S117" i="12"/>
  <c r="S125" i="12"/>
  <c r="S165" i="12"/>
  <c r="S173" i="12"/>
  <c r="S181" i="12"/>
  <c r="S189" i="12"/>
  <c r="S197" i="12"/>
  <c r="S205" i="12"/>
  <c r="S213" i="12"/>
  <c r="S221" i="12"/>
  <c r="S229" i="12"/>
  <c r="S237" i="12"/>
  <c r="S245" i="12"/>
  <c r="S253" i="12"/>
  <c r="S261" i="12"/>
  <c r="S264" i="12"/>
  <c r="S272" i="12"/>
  <c r="S280" i="12"/>
  <c r="S288" i="12"/>
  <c r="S79" i="12"/>
  <c r="S87" i="12"/>
  <c r="S95" i="12"/>
  <c r="S102" i="12"/>
  <c r="S109" i="12"/>
  <c r="S110" i="12"/>
  <c r="S118" i="12"/>
  <c r="S126" i="12"/>
  <c r="S133" i="12"/>
  <c r="S134" i="12"/>
  <c r="S141" i="12"/>
  <c r="S142" i="12"/>
  <c r="S149" i="12"/>
  <c r="S150" i="12"/>
  <c r="S157" i="12"/>
  <c r="S158" i="12"/>
  <c r="S166" i="12"/>
  <c r="S174" i="12"/>
  <c r="S182" i="12"/>
  <c r="S190" i="12"/>
  <c r="S198" i="12"/>
  <c r="S206" i="12"/>
  <c r="S214" i="12"/>
  <c r="S222" i="12"/>
  <c r="S230" i="12"/>
  <c r="S238" i="12"/>
  <c r="S246" i="12"/>
  <c r="S254" i="12"/>
  <c r="S269" i="12"/>
  <c r="S277" i="12"/>
  <c r="S285" i="12"/>
  <c r="S76" i="12"/>
  <c r="S84" i="12"/>
  <c r="S92" i="12"/>
  <c r="S103" i="12"/>
  <c r="S111" i="12"/>
  <c r="S119" i="12"/>
  <c r="S127" i="12"/>
  <c r="S135" i="12"/>
  <c r="S143" i="12"/>
  <c r="S151" i="12"/>
  <c r="S159" i="12"/>
  <c r="S167" i="12"/>
  <c r="S175" i="12"/>
  <c r="S183" i="12"/>
  <c r="S191" i="12"/>
  <c r="S199" i="12"/>
  <c r="S207" i="12"/>
  <c r="S215" i="12"/>
  <c r="S223" i="12"/>
  <c r="S231" i="12"/>
  <c r="S239" i="12"/>
  <c r="S247" i="12"/>
  <c r="S255" i="12"/>
  <c r="S270" i="12"/>
  <c r="S278" i="12"/>
  <c r="S286" i="12"/>
  <c r="S81" i="12"/>
  <c r="S97" i="12"/>
  <c r="S100" i="12"/>
  <c r="S108" i="12"/>
  <c r="S116" i="12"/>
  <c r="S124" i="12"/>
  <c r="S132" i="12"/>
  <c r="S140" i="12"/>
  <c r="S148" i="12"/>
  <c r="S156" i="12"/>
  <c r="S164" i="12"/>
  <c r="S172" i="12"/>
  <c r="S180" i="12"/>
  <c r="S188" i="12"/>
  <c r="S196" i="12"/>
  <c r="S204" i="12"/>
  <c r="S212" i="12"/>
  <c r="S220" i="12"/>
  <c r="S228" i="12"/>
  <c r="S236" i="12"/>
  <c r="S244" i="12"/>
  <c r="S252" i="12"/>
  <c r="S260" i="12"/>
  <c r="S263" i="12"/>
  <c r="S271" i="12"/>
  <c r="S279" i="12"/>
  <c r="S257" i="12"/>
  <c r="S268" i="12"/>
  <c r="S276" i="12"/>
  <c r="S284" i="12"/>
  <c r="S287" i="12"/>
  <c r="S80" i="12"/>
  <c r="S88" i="12"/>
  <c r="S96" i="12"/>
  <c r="S99" i="12"/>
  <c r="S107" i="12"/>
  <c r="S115" i="12"/>
  <c r="S123" i="12"/>
  <c r="S131" i="12"/>
  <c r="S139" i="12"/>
  <c r="S147" i="12"/>
  <c r="S155" i="12"/>
  <c r="S163" i="12"/>
  <c r="S171" i="12"/>
  <c r="S179" i="12"/>
  <c r="S187" i="12"/>
  <c r="S195" i="12"/>
  <c r="S203" i="12"/>
  <c r="S211" i="12"/>
  <c r="S219" i="12"/>
  <c r="S227" i="12"/>
  <c r="S235" i="12"/>
  <c r="S243" i="12"/>
  <c r="S251" i="12"/>
  <c r="S259" i="12"/>
  <c r="S266" i="12"/>
  <c r="S274" i="12"/>
  <c r="S282" i="12"/>
  <c r="S290" i="12"/>
  <c r="S77" i="12"/>
  <c r="S85" i="12"/>
  <c r="S93" i="12"/>
  <c r="S104" i="12"/>
  <c r="S112" i="12"/>
  <c r="S120" i="12"/>
  <c r="S128" i="12"/>
  <c r="S136" i="12"/>
  <c r="S144" i="12"/>
  <c r="S152" i="12"/>
  <c r="S160" i="12"/>
  <c r="S168" i="12"/>
  <c r="S176" i="12"/>
  <c r="S184" i="12"/>
  <c r="S192" i="12"/>
  <c r="S200" i="12"/>
  <c r="S208" i="12"/>
  <c r="S216" i="12"/>
  <c r="S224" i="12"/>
  <c r="S232" i="12"/>
  <c r="S240" i="12"/>
  <c r="S248" i="12"/>
  <c r="S256" i="12"/>
  <c r="S267" i="12"/>
  <c r="S275" i="12"/>
  <c r="S283" i="12"/>
  <c r="S291" i="12"/>
  <c r="J90" i="1"/>
  <c r="J138" i="1"/>
  <c r="J122" i="1"/>
  <c r="J83" i="1"/>
  <c r="J130" i="1"/>
  <c r="J152" i="1"/>
  <c r="J84" i="1"/>
  <c r="J103" i="1"/>
  <c r="J114" i="1"/>
  <c r="J144" i="1"/>
  <c r="N87" i="1"/>
  <c r="G79" i="10" s="1"/>
  <c r="D383" i="10" s="1"/>
  <c r="J102" i="1"/>
  <c r="J111" i="1"/>
  <c r="J135" i="1"/>
  <c r="J148" i="1"/>
  <c r="J94" i="1"/>
  <c r="J98" i="1"/>
  <c r="J108" i="1"/>
  <c r="J119" i="1"/>
  <c r="N147" i="1"/>
  <c r="G139" i="10" s="1"/>
  <c r="D443" i="10" s="1"/>
  <c r="A391" i="10"/>
  <c r="N105" i="1"/>
  <c r="G97" i="10" s="1"/>
  <c r="D401" i="10" s="1"/>
  <c r="J128" i="1"/>
  <c r="J155" i="1"/>
  <c r="A390" i="10"/>
  <c r="J127" i="1"/>
  <c r="N150" i="1"/>
  <c r="G142" i="10" s="1"/>
  <c r="D446" i="10" s="1"/>
  <c r="J92" i="1"/>
  <c r="J106" i="1"/>
  <c r="J124" i="1"/>
  <c r="J142" i="1"/>
  <c r="A447" i="10"/>
  <c r="A415" i="10"/>
  <c r="J86" i="1"/>
  <c r="J110" i="1"/>
  <c r="J118" i="1"/>
  <c r="J126" i="1"/>
  <c r="J132" i="1"/>
  <c r="J146" i="1"/>
  <c r="J154" i="1"/>
  <c r="N129" i="1"/>
  <c r="G121" i="10" s="1"/>
  <c r="D425" i="10" s="1"/>
  <c r="J134" i="1"/>
  <c r="J143" i="1"/>
  <c r="J151" i="1"/>
  <c r="A384" i="10"/>
  <c r="A439" i="10"/>
  <c r="J104" i="1"/>
  <c r="J107" i="1"/>
  <c r="J115" i="1"/>
  <c r="N123" i="1"/>
  <c r="G115" i="10" s="1"/>
  <c r="D419" i="10" s="1"/>
  <c r="N137" i="1"/>
  <c r="G129" i="10" s="1"/>
  <c r="D433" i="10" s="1"/>
  <c r="A403" i="10"/>
  <c r="J156" i="1"/>
  <c r="A245" i="10"/>
  <c r="A379" i="10"/>
  <c r="A443" i="10"/>
  <c r="J95" i="1"/>
  <c r="J100" i="1"/>
  <c r="J136" i="1"/>
  <c r="J139" i="1"/>
  <c r="S61" i="12"/>
  <c r="S69" i="12"/>
  <c r="S62" i="12"/>
  <c r="S70" i="12"/>
  <c r="S71" i="12"/>
  <c r="S65" i="12"/>
  <c r="S73" i="12"/>
  <c r="S66" i="12"/>
  <c r="S74" i="12"/>
  <c r="S63" i="12"/>
  <c r="S68" i="12"/>
  <c r="S64" i="12"/>
  <c r="S67" i="12"/>
  <c r="S72" i="12"/>
  <c r="S75" i="12"/>
  <c r="A271" i="10"/>
  <c r="A426" i="10"/>
  <c r="A274" i="10"/>
  <c r="A429" i="10"/>
  <c r="A282" i="10"/>
  <c r="A437" i="10"/>
  <c r="N101" i="1"/>
  <c r="G93" i="10" s="1"/>
  <c r="D397" i="10" s="1"/>
  <c r="J101" i="1"/>
  <c r="A249" i="10"/>
  <c r="A404" i="10"/>
  <c r="A265" i="10"/>
  <c r="A420" i="10"/>
  <c r="A289" i="10"/>
  <c r="A444" i="10"/>
  <c r="A297" i="10"/>
  <c r="A452" i="10"/>
  <c r="A231" i="10"/>
  <c r="A383" i="10"/>
  <c r="A385" i="10"/>
  <c r="A388" i="10"/>
  <c r="A407" i="10"/>
  <c r="A428" i="10"/>
  <c r="N131" i="1"/>
  <c r="G123" i="10" s="1"/>
  <c r="D427" i="10" s="1"/>
  <c r="J131" i="1"/>
  <c r="A234" i="10"/>
  <c r="A389" i="10"/>
  <c r="A242" i="10"/>
  <c r="A397" i="10"/>
  <c r="A258" i="10"/>
  <c r="A413" i="10"/>
  <c r="A290" i="10"/>
  <c r="A445" i="10"/>
  <c r="A298" i="10"/>
  <c r="A453" i="10"/>
  <c r="A240" i="10"/>
  <c r="A395" i="10"/>
  <c r="A256" i="10"/>
  <c r="A411" i="10"/>
  <c r="A264" i="10"/>
  <c r="A419" i="10"/>
  <c r="A272" i="10"/>
  <c r="A427" i="10"/>
  <c r="A280" i="10"/>
  <c r="A435" i="10"/>
  <c r="A296" i="10"/>
  <c r="A451" i="10"/>
  <c r="A232" i="10"/>
  <c r="A380" i="10"/>
  <c r="N109" i="1"/>
  <c r="G101" i="10" s="1"/>
  <c r="D405" i="10" s="1"/>
  <c r="J109" i="1"/>
  <c r="N112" i="1"/>
  <c r="G104" i="10" s="1"/>
  <c r="D408" i="10" s="1"/>
  <c r="J112" i="1"/>
  <c r="N133" i="1"/>
  <c r="G125" i="10" s="1"/>
  <c r="D429" i="10" s="1"/>
  <c r="J133" i="1"/>
  <c r="A287" i="10"/>
  <c r="A442" i="10"/>
  <c r="A402" i="10"/>
  <c r="J89" i="1"/>
  <c r="N89" i="1"/>
  <c r="G81" i="10" s="1"/>
  <c r="D385" i="10" s="1"/>
  <c r="N141" i="1"/>
  <c r="G133" i="10" s="1"/>
  <c r="D437" i="10" s="1"/>
  <c r="J141" i="1"/>
  <c r="A246" i="10"/>
  <c r="A401" i="10"/>
  <c r="A270" i="10"/>
  <c r="A425" i="10"/>
  <c r="A286" i="10"/>
  <c r="A441" i="10"/>
  <c r="A294" i="10"/>
  <c r="A449" i="10"/>
  <c r="A418" i="10"/>
  <c r="A237" i="10"/>
  <c r="A392" i="10"/>
  <c r="A253" i="10"/>
  <c r="A408" i="10"/>
  <c r="A261" i="10"/>
  <c r="A416" i="10"/>
  <c r="A269" i="10"/>
  <c r="A424" i="10"/>
  <c r="A277" i="10"/>
  <c r="A432" i="10"/>
  <c r="A285" i="10"/>
  <c r="A440" i="10"/>
  <c r="A382" i="10"/>
  <c r="A279" i="10"/>
  <c r="A434" i="10"/>
  <c r="A295" i="10"/>
  <c r="A450" i="10"/>
  <c r="N149" i="1"/>
  <c r="G141" i="10" s="1"/>
  <c r="D445" i="10" s="1"/>
  <c r="J149" i="1"/>
  <c r="A405" i="10"/>
  <c r="A244" i="10"/>
  <c r="A399" i="10"/>
  <c r="A268" i="10"/>
  <c r="A423" i="10"/>
  <c r="A276" i="10"/>
  <c r="A431" i="10"/>
  <c r="A381" i="10"/>
  <c r="A396" i="10"/>
  <c r="A410" i="10"/>
  <c r="A436" i="10"/>
  <c r="N91" i="1"/>
  <c r="G83" i="10" s="1"/>
  <c r="D387" i="10" s="1"/>
  <c r="A239" i="10"/>
  <c r="A394" i="10"/>
  <c r="J121" i="1"/>
  <c r="N121" i="1"/>
  <c r="G113" i="10" s="1"/>
  <c r="D417" i="10" s="1"/>
  <c r="A254" i="10"/>
  <c r="A409" i="10"/>
  <c r="A262" i="10"/>
  <c r="A417" i="10"/>
  <c r="A278" i="10"/>
  <c r="A433" i="10"/>
  <c r="A243" i="10"/>
  <c r="A398" i="10"/>
  <c r="A251" i="10"/>
  <c r="A406" i="10"/>
  <c r="A259" i="10"/>
  <c r="A414" i="10"/>
  <c r="A275" i="10"/>
  <c r="A430" i="10"/>
  <c r="A283" i="10"/>
  <c r="A438" i="10"/>
  <c r="A291" i="10"/>
  <c r="A446" i="10"/>
  <c r="A393" i="10"/>
  <c r="A412" i="10"/>
  <c r="A421" i="10"/>
  <c r="A422" i="10"/>
  <c r="A448" i="10"/>
  <c r="N88" i="1"/>
  <c r="G80" i="10" s="1"/>
  <c r="D384" i="10" s="1"/>
  <c r="J88" i="1"/>
  <c r="N99" i="1"/>
  <c r="G91" i="10" s="1"/>
  <c r="D395" i="10" s="1"/>
  <c r="J99" i="1"/>
  <c r="J113" i="1"/>
  <c r="N113" i="1"/>
  <c r="G105" i="10" s="1"/>
  <c r="D409" i="10" s="1"/>
  <c r="N120" i="1"/>
  <c r="G112" i="10" s="1"/>
  <c r="D416" i="10" s="1"/>
  <c r="J120" i="1"/>
  <c r="N140" i="1"/>
  <c r="G132" i="10" s="1"/>
  <c r="D436" i="10" s="1"/>
  <c r="J140" i="1"/>
  <c r="N85" i="1"/>
  <c r="G77" i="10" s="1"/>
  <c r="D381" i="10" s="1"/>
  <c r="J85" i="1"/>
  <c r="N117" i="1"/>
  <c r="G109" i="10" s="1"/>
  <c r="D413" i="10" s="1"/>
  <c r="J117" i="1"/>
  <c r="N153" i="1"/>
  <c r="G145" i="10" s="1"/>
  <c r="D449" i="10" s="1"/>
  <c r="J96" i="1"/>
  <c r="N97" i="1"/>
  <c r="G89" i="10" s="1"/>
  <c r="D393" i="10" s="1"/>
  <c r="N157" i="1"/>
  <c r="G149" i="10" s="1"/>
  <c r="D453" i="10" s="1"/>
  <c r="J157" i="1"/>
  <c r="N93" i="1"/>
  <c r="G85" i="10" s="1"/>
  <c r="D389" i="10" s="1"/>
  <c r="J93" i="1"/>
  <c r="J116" i="1"/>
  <c r="N125" i="1"/>
  <c r="G117" i="10" s="1"/>
  <c r="D421" i="10" s="1"/>
  <c r="J125" i="1"/>
  <c r="N145" i="1"/>
  <c r="G137" i="10" s="1"/>
  <c r="D441" i="10" s="1"/>
  <c r="B3" i="15"/>
  <c r="O45" i="15"/>
  <c r="O44" i="15"/>
  <c r="O43" i="15"/>
  <c r="O41" i="15"/>
  <c r="O39" i="15"/>
  <c r="O38" i="15"/>
  <c r="O35" i="15"/>
  <c r="O29" i="15"/>
  <c r="O28" i="15"/>
  <c r="O27" i="15"/>
  <c r="O16" i="15"/>
  <c r="O15" i="15"/>
  <c r="O13" i="15"/>
  <c r="O12" i="15"/>
  <c r="N16" i="15"/>
  <c r="B7" i="2"/>
  <c r="B6" i="2"/>
  <c r="B5" i="2"/>
  <c r="B4" i="2"/>
  <c r="B5" i="12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11" i="14"/>
  <c r="I14" i="1" l="1"/>
  <c r="J14" i="1" s="1"/>
  <c r="I15" i="1"/>
  <c r="J15" i="1" s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13" i="1"/>
  <c r="J13" i="1" s="1"/>
  <c r="N30" i="15"/>
  <c r="B34" i="15"/>
  <c r="D21" i="15"/>
  <c r="D22" i="15" s="1"/>
  <c r="M16" i="15"/>
  <c r="L16" i="15"/>
  <c r="K16" i="15"/>
  <c r="J16" i="15"/>
  <c r="I16" i="15"/>
  <c r="H16" i="15"/>
  <c r="G16" i="15"/>
  <c r="F16" i="15"/>
  <c r="E16" i="15"/>
  <c r="D16" i="15"/>
  <c r="C16" i="15"/>
  <c r="B16" i="15"/>
  <c r="A12" i="14"/>
  <c r="B12" i="14"/>
  <c r="C12" i="14"/>
  <c r="D12" i="14"/>
  <c r="A13" i="14"/>
  <c r="B13" i="14"/>
  <c r="C13" i="14"/>
  <c r="D13" i="14"/>
  <c r="A14" i="14"/>
  <c r="B14" i="14"/>
  <c r="C14" i="14"/>
  <c r="D14" i="14"/>
  <c r="A15" i="14"/>
  <c r="B15" i="14"/>
  <c r="C15" i="14"/>
  <c r="D15" i="14"/>
  <c r="A16" i="14"/>
  <c r="B16" i="14"/>
  <c r="C16" i="14"/>
  <c r="D16" i="14"/>
  <c r="A17" i="14"/>
  <c r="B17" i="14"/>
  <c r="C17" i="14"/>
  <c r="D17" i="14"/>
  <c r="A18" i="14"/>
  <c r="B18" i="14"/>
  <c r="C18" i="14"/>
  <c r="D18" i="14"/>
  <c r="A19" i="14"/>
  <c r="B19" i="14"/>
  <c r="C19" i="14"/>
  <c r="D19" i="14"/>
  <c r="A20" i="14"/>
  <c r="B20" i="14"/>
  <c r="C20" i="14"/>
  <c r="D20" i="14"/>
  <c r="A21" i="14"/>
  <c r="B21" i="14"/>
  <c r="C21" i="14"/>
  <c r="D21" i="14"/>
  <c r="A22" i="14"/>
  <c r="B22" i="14"/>
  <c r="C22" i="14"/>
  <c r="D22" i="14"/>
  <c r="A23" i="14"/>
  <c r="B23" i="14"/>
  <c r="C23" i="14"/>
  <c r="D23" i="14"/>
  <c r="A24" i="14"/>
  <c r="B24" i="14"/>
  <c r="C24" i="14"/>
  <c r="D24" i="14"/>
  <c r="A25" i="14"/>
  <c r="B25" i="14"/>
  <c r="C25" i="14"/>
  <c r="D25" i="14"/>
  <c r="A26" i="14"/>
  <c r="B26" i="14"/>
  <c r="C26" i="14"/>
  <c r="D26" i="14"/>
  <c r="A27" i="14"/>
  <c r="B27" i="14"/>
  <c r="C27" i="14"/>
  <c r="D27" i="14"/>
  <c r="A28" i="14"/>
  <c r="B28" i="14"/>
  <c r="C28" i="14"/>
  <c r="D28" i="14"/>
  <c r="A29" i="14"/>
  <c r="B29" i="14"/>
  <c r="C29" i="14"/>
  <c r="D29" i="14"/>
  <c r="A30" i="14"/>
  <c r="B30" i="14"/>
  <c r="C30" i="14"/>
  <c r="D30" i="14"/>
  <c r="A31" i="14"/>
  <c r="B31" i="14"/>
  <c r="C31" i="14"/>
  <c r="D31" i="14"/>
  <c r="A32" i="14"/>
  <c r="B32" i="14"/>
  <c r="C32" i="14"/>
  <c r="D32" i="14"/>
  <c r="A33" i="14"/>
  <c r="B33" i="14"/>
  <c r="C33" i="14"/>
  <c r="D33" i="14"/>
  <c r="A34" i="14"/>
  <c r="B34" i="14"/>
  <c r="C34" i="14"/>
  <c r="D34" i="14"/>
  <c r="A35" i="14"/>
  <c r="B35" i="14"/>
  <c r="C35" i="14"/>
  <c r="D35" i="14"/>
  <c r="A36" i="14"/>
  <c r="B36" i="14"/>
  <c r="C36" i="14"/>
  <c r="D36" i="14"/>
  <c r="A37" i="14"/>
  <c r="B37" i="14"/>
  <c r="C37" i="14"/>
  <c r="D37" i="14"/>
  <c r="A38" i="14"/>
  <c r="B38" i="14"/>
  <c r="C38" i="14"/>
  <c r="D38" i="14"/>
  <c r="A39" i="14"/>
  <c r="B39" i="14"/>
  <c r="C39" i="14"/>
  <c r="D39" i="14"/>
  <c r="A40" i="14"/>
  <c r="B40" i="14"/>
  <c r="C40" i="14"/>
  <c r="D40" i="14"/>
  <c r="A41" i="14"/>
  <c r="B41" i="14"/>
  <c r="C41" i="14"/>
  <c r="D41" i="14"/>
  <c r="A42" i="14"/>
  <c r="B42" i="14"/>
  <c r="C42" i="14"/>
  <c r="D42" i="14"/>
  <c r="A43" i="14"/>
  <c r="B43" i="14"/>
  <c r="C43" i="14"/>
  <c r="D43" i="14"/>
  <c r="A44" i="14"/>
  <c r="B44" i="14"/>
  <c r="C44" i="14"/>
  <c r="D44" i="14"/>
  <c r="A45" i="14"/>
  <c r="B45" i="14"/>
  <c r="C45" i="14"/>
  <c r="D45" i="14"/>
  <c r="A46" i="14"/>
  <c r="B46" i="14"/>
  <c r="C46" i="14"/>
  <c r="D46" i="14"/>
  <c r="A47" i="14"/>
  <c r="B47" i="14"/>
  <c r="C47" i="14"/>
  <c r="D47" i="14"/>
  <c r="A48" i="14"/>
  <c r="B48" i="14"/>
  <c r="C48" i="14"/>
  <c r="D48" i="14"/>
  <c r="A49" i="14"/>
  <c r="B49" i="14"/>
  <c r="C49" i="14"/>
  <c r="D49" i="14"/>
  <c r="A50" i="14"/>
  <c r="B50" i="14"/>
  <c r="C50" i="14"/>
  <c r="D50" i="14"/>
  <c r="A51" i="14"/>
  <c r="B51" i="14"/>
  <c r="C51" i="14"/>
  <c r="D51" i="14"/>
  <c r="A52" i="14"/>
  <c r="B52" i="14"/>
  <c r="C52" i="14"/>
  <c r="D52" i="14"/>
  <c r="A53" i="14"/>
  <c r="B53" i="14"/>
  <c r="C53" i="14"/>
  <c r="D53" i="14"/>
  <c r="A54" i="14"/>
  <c r="B54" i="14"/>
  <c r="C54" i="14"/>
  <c r="D54" i="14"/>
  <c r="A55" i="14"/>
  <c r="B55" i="14"/>
  <c r="C55" i="14"/>
  <c r="D55" i="14"/>
  <c r="A56" i="14"/>
  <c r="B56" i="14"/>
  <c r="C56" i="14"/>
  <c r="D56" i="14"/>
  <c r="A57" i="14"/>
  <c r="B57" i="14"/>
  <c r="C57" i="14"/>
  <c r="D57" i="14"/>
  <c r="A58" i="14"/>
  <c r="B58" i="14"/>
  <c r="C58" i="14"/>
  <c r="D58" i="14"/>
  <c r="A59" i="14"/>
  <c r="B59" i="14"/>
  <c r="C59" i="14"/>
  <c r="D59" i="14"/>
  <c r="A60" i="14"/>
  <c r="B60" i="14"/>
  <c r="C60" i="14"/>
  <c r="D60" i="14"/>
  <c r="B11" i="14"/>
  <c r="C11" i="14"/>
  <c r="D11" i="14"/>
  <c r="A11" i="14"/>
  <c r="F10" i="14"/>
  <c r="B7" i="14"/>
  <c r="B6" i="14"/>
  <c r="B5" i="14"/>
  <c r="B4" i="14"/>
  <c r="B3" i="14"/>
  <c r="B2" i="14"/>
  <c r="S14" i="12"/>
  <c r="S15" i="12"/>
  <c r="S16" i="12"/>
  <c r="S17" i="12"/>
  <c r="S18" i="12"/>
  <c r="S19" i="12"/>
  <c r="S21" i="12"/>
  <c r="S22" i="12"/>
  <c r="S23" i="12"/>
  <c r="S24" i="12"/>
  <c r="S25" i="12"/>
  <c r="S26" i="12"/>
  <c r="S27" i="12"/>
  <c r="S29" i="12"/>
  <c r="S30" i="12"/>
  <c r="S31" i="12"/>
  <c r="S32" i="12"/>
  <c r="S33" i="12"/>
  <c r="S34" i="12"/>
  <c r="S35" i="12"/>
  <c r="S37" i="12"/>
  <c r="S38" i="12"/>
  <c r="S39" i="12"/>
  <c r="S40" i="12"/>
  <c r="S41" i="12"/>
  <c r="S42" i="12"/>
  <c r="S43" i="12"/>
  <c r="S45" i="12"/>
  <c r="S46" i="12"/>
  <c r="S47" i="12"/>
  <c r="S48" i="12"/>
  <c r="S49" i="12"/>
  <c r="S50" i="12"/>
  <c r="S51" i="12"/>
  <c r="S53" i="12"/>
  <c r="S54" i="12"/>
  <c r="S55" i="12"/>
  <c r="S56" i="12"/>
  <c r="S57" i="12"/>
  <c r="S58" i="12"/>
  <c r="S59" i="12"/>
  <c r="S20" i="12"/>
  <c r="S28" i="12"/>
  <c r="S36" i="12"/>
  <c r="S44" i="12"/>
  <c r="S52" i="12"/>
  <c r="S60" i="12"/>
  <c r="C13" i="5"/>
  <c r="C14" i="5"/>
  <c r="C15" i="5"/>
  <c r="C16" i="5"/>
  <c r="C17" i="5"/>
  <c r="C18" i="5"/>
  <c r="C19" i="5"/>
  <c r="C24" i="5"/>
  <c r="D27" i="2"/>
  <c r="E27" i="2"/>
  <c r="F27" i="2"/>
  <c r="G27" i="2"/>
  <c r="H27" i="2"/>
  <c r="I27" i="2"/>
  <c r="J27" i="2"/>
  <c r="C27" i="2"/>
  <c r="G10" i="12"/>
  <c r="B7" i="12"/>
  <c r="B6" i="12"/>
  <c r="B4" i="12"/>
  <c r="B3" i="12"/>
  <c r="B2" i="12"/>
  <c r="F289" i="14" l="1"/>
  <c r="N21" i="1"/>
  <c r="G13" i="10" s="1"/>
  <c r="D317" i="10" s="1"/>
  <c r="J21" i="1"/>
  <c r="J19" i="1"/>
  <c r="N19" i="1"/>
  <c r="G11" i="10" s="1"/>
  <c r="D315" i="10" s="1"/>
  <c r="J20" i="1"/>
  <c r="N20" i="1"/>
  <c r="G12" i="10" s="1"/>
  <c r="D316" i="10" s="1"/>
  <c r="N18" i="1"/>
  <c r="G10" i="10" s="1"/>
  <c r="D314" i="10" s="1"/>
  <c r="J18" i="1"/>
  <c r="N17" i="1"/>
  <c r="G9" i="10" s="1"/>
  <c r="D313" i="10" s="1"/>
  <c r="J17" i="1"/>
  <c r="N16" i="1"/>
  <c r="G8" i="10" s="1"/>
  <c r="D312" i="10" s="1"/>
  <c r="J16" i="1"/>
  <c r="N23" i="1"/>
  <c r="G15" i="10" s="1"/>
  <c r="D319" i="10" s="1"/>
  <c r="J23" i="1"/>
  <c r="N22" i="1"/>
  <c r="G14" i="10" s="1"/>
  <c r="D318" i="10" s="1"/>
  <c r="J22" i="1"/>
  <c r="J78" i="1"/>
  <c r="N78" i="1"/>
  <c r="G70" i="10" s="1"/>
  <c r="D374" i="10" s="1"/>
  <c r="J70" i="1"/>
  <c r="N70" i="1"/>
  <c r="G62" i="10" s="1"/>
  <c r="D366" i="10" s="1"/>
  <c r="J62" i="1"/>
  <c r="N62" i="1"/>
  <c r="G54" i="10" s="1"/>
  <c r="D358" i="10" s="1"/>
  <c r="J54" i="1"/>
  <c r="N54" i="1"/>
  <c r="G46" i="10" s="1"/>
  <c r="D350" i="10" s="1"/>
  <c r="J46" i="1"/>
  <c r="N46" i="1"/>
  <c r="G38" i="10" s="1"/>
  <c r="D342" i="10" s="1"/>
  <c r="J77" i="1"/>
  <c r="N77" i="1"/>
  <c r="G69" i="10" s="1"/>
  <c r="D373" i="10" s="1"/>
  <c r="J69" i="1"/>
  <c r="N69" i="1"/>
  <c r="G61" i="10" s="1"/>
  <c r="D365" i="10" s="1"/>
  <c r="J61" i="1"/>
  <c r="N61" i="1"/>
  <c r="G53" i="10" s="1"/>
  <c r="D357" i="10" s="1"/>
  <c r="J53" i="1"/>
  <c r="N53" i="1"/>
  <c r="G45" i="10" s="1"/>
  <c r="D349" i="10" s="1"/>
  <c r="J45" i="1"/>
  <c r="N45" i="1"/>
  <c r="G37" i="10" s="1"/>
  <c r="D341" i="10" s="1"/>
  <c r="N76" i="1"/>
  <c r="G68" i="10" s="1"/>
  <c r="D372" i="10" s="1"/>
  <c r="J76" i="1"/>
  <c r="N68" i="1"/>
  <c r="G60" i="10" s="1"/>
  <c r="D364" i="10" s="1"/>
  <c r="J68" i="1"/>
  <c r="N60" i="1"/>
  <c r="G52" i="10" s="1"/>
  <c r="D356" i="10" s="1"/>
  <c r="J60" i="1"/>
  <c r="N52" i="1"/>
  <c r="G44" i="10" s="1"/>
  <c r="D348" i="10" s="1"/>
  <c r="J52" i="1"/>
  <c r="N44" i="1"/>
  <c r="G36" i="10" s="1"/>
  <c r="D340" i="10" s="1"/>
  <c r="J44" i="1"/>
  <c r="N75" i="1"/>
  <c r="G67" i="10" s="1"/>
  <c r="D371" i="10" s="1"/>
  <c r="J75" i="1"/>
  <c r="N67" i="1"/>
  <c r="G59" i="10" s="1"/>
  <c r="D363" i="10" s="1"/>
  <c r="J67" i="1"/>
  <c r="J59" i="1"/>
  <c r="N59" i="1"/>
  <c r="G51" i="10" s="1"/>
  <c r="D355" i="10" s="1"/>
  <c r="N51" i="1"/>
  <c r="G43" i="10" s="1"/>
  <c r="D347" i="10" s="1"/>
  <c r="J51" i="1"/>
  <c r="N82" i="1"/>
  <c r="G74" i="10" s="1"/>
  <c r="D378" i="10" s="1"/>
  <c r="J82" i="1"/>
  <c r="N58" i="1"/>
  <c r="G50" i="10" s="1"/>
  <c r="D354" i="10" s="1"/>
  <c r="J58" i="1"/>
  <c r="J81" i="1"/>
  <c r="N81" i="1"/>
  <c r="G73" i="10" s="1"/>
  <c r="D377" i="10" s="1"/>
  <c r="J73" i="1"/>
  <c r="N73" i="1"/>
  <c r="G65" i="10" s="1"/>
  <c r="D369" i="10" s="1"/>
  <c r="J65" i="1"/>
  <c r="N65" i="1"/>
  <c r="G57" i="10" s="1"/>
  <c r="D361" i="10" s="1"/>
  <c r="J57" i="1"/>
  <c r="N57" i="1"/>
  <c r="G49" i="10" s="1"/>
  <c r="D353" i="10" s="1"/>
  <c r="J49" i="1"/>
  <c r="N49" i="1"/>
  <c r="G41" i="10" s="1"/>
  <c r="D345" i="10" s="1"/>
  <c r="N66" i="1"/>
  <c r="G58" i="10" s="1"/>
  <c r="D362" i="10" s="1"/>
  <c r="J66" i="1"/>
  <c r="J80" i="1"/>
  <c r="N80" i="1"/>
  <c r="G72" i="10" s="1"/>
  <c r="D376" i="10" s="1"/>
  <c r="J72" i="1"/>
  <c r="N72" i="1"/>
  <c r="G64" i="10" s="1"/>
  <c r="D368" i="10" s="1"/>
  <c r="J64" i="1"/>
  <c r="N64" i="1"/>
  <c r="G56" i="10" s="1"/>
  <c r="D360" i="10" s="1"/>
  <c r="J56" i="1"/>
  <c r="N56" i="1"/>
  <c r="G48" i="10" s="1"/>
  <c r="D352" i="10" s="1"/>
  <c r="J48" i="1"/>
  <c r="N48" i="1"/>
  <c r="G40" i="10" s="1"/>
  <c r="D344" i="10" s="1"/>
  <c r="N74" i="1"/>
  <c r="G66" i="10" s="1"/>
  <c r="D370" i="10" s="1"/>
  <c r="J74" i="1"/>
  <c r="N50" i="1"/>
  <c r="G42" i="10" s="1"/>
  <c r="D346" i="10" s="1"/>
  <c r="J50" i="1"/>
  <c r="J79" i="1"/>
  <c r="N79" i="1"/>
  <c r="G71" i="10" s="1"/>
  <c r="D375" i="10" s="1"/>
  <c r="J71" i="1"/>
  <c r="N71" i="1"/>
  <c r="G63" i="10" s="1"/>
  <c r="D367" i="10" s="1"/>
  <c r="J63" i="1"/>
  <c r="N63" i="1"/>
  <c r="G55" i="10" s="1"/>
  <c r="D359" i="10" s="1"/>
  <c r="J55" i="1"/>
  <c r="N55" i="1"/>
  <c r="G47" i="10" s="1"/>
  <c r="D351" i="10" s="1"/>
  <c r="J47" i="1"/>
  <c r="N47" i="1"/>
  <c r="G39" i="10" s="1"/>
  <c r="D343" i="10" s="1"/>
  <c r="J28" i="1"/>
  <c r="N28" i="1"/>
  <c r="G20" i="10" s="1"/>
  <c r="D324" i="10" s="1"/>
  <c r="N37" i="1"/>
  <c r="G29" i="10" s="1"/>
  <c r="D333" i="10" s="1"/>
  <c r="J37" i="1"/>
  <c r="N29" i="1"/>
  <c r="G21" i="10" s="1"/>
  <c r="D325" i="10" s="1"/>
  <c r="J29" i="1"/>
  <c r="J27" i="1"/>
  <c r="N27" i="1"/>
  <c r="G19" i="10" s="1"/>
  <c r="D323" i="10" s="1"/>
  <c r="N42" i="1"/>
  <c r="G34" i="10" s="1"/>
  <c r="D338" i="10" s="1"/>
  <c r="J42" i="1"/>
  <c r="J34" i="1"/>
  <c r="N34" i="1"/>
  <c r="G26" i="10" s="1"/>
  <c r="D330" i="10" s="1"/>
  <c r="J26" i="1"/>
  <c r="N26" i="1"/>
  <c r="G18" i="10" s="1"/>
  <c r="D322" i="10" s="1"/>
  <c r="J36" i="1"/>
  <c r="N36" i="1"/>
  <c r="G28" i="10" s="1"/>
  <c r="D332" i="10" s="1"/>
  <c r="J35" i="1"/>
  <c r="N35" i="1"/>
  <c r="G27" i="10" s="1"/>
  <c r="D331" i="10" s="1"/>
  <c r="J41" i="1"/>
  <c r="N41" i="1"/>
  <c r="G33" i="10" s="1"/>
  <c r="D337" i="10" s="1"/>
  <c r="J33" i="1"/>
  <c r="N33" i="1"/>
  <c r="G25" i="10" s="1"/>
  <c r="D329" i="10" s="1"/>
  <c r="J25" i="1"/>
  <c r="N25" i="1"/>
  <c r="G17" i="10" s="1"/>
  <c r="D321" i="10" s="1"/>
  <c r="J43" i="1"/>
  <c r="N43" i="1"/>
  <c r="G35" i="10" s="1"/>
  <c r="D339" i="10" s="1"/>
  <c r="J40" i="1"/>
  <c r="N40" i="1"/>
  <c r="G32" i="10" s="1"/>
  <c r="D336" i="10" s="1"/>
  <c r="J32" i="1"/>
  <c r="N32" i="1"/>
  <c r="G24" i="10" s="1"/>
  <c r="D328" i="10" s="1"/>
  <c r="J24" i="1"/>
  <c r="N24" i="1"/>
  <c r="G16" i="10" s="1"/>
  <c r="D320" i="10" s="1"/>
  <c r="N39" i="1"/>
  <c r="G31" i="10" s="1"/>
  <c r="D335" i="10" s="1"/>
  <c r="J39" i="1"/>
  <c r="N31" i="1"/>
  <c r="G23" i="10" s="1"/>
  <c r="D327" i="10" s="1"/>
  <c r="J31" i="1"/>
  <c r="J38" i="1"/>
  <c r="N38" i="1"/>
  <c r="G30" i="10" s="1"/>
  <c r="D334" i="10" s="1"/>
  <c r="J30" i="1"/>
  <c r="N30" i="1"/>
  <c r="G22" i="10" s="1"/>
  <c r="D326" i="10" s="1"/>
  <c r="F252" i="14"/>
  <c r="F270" i="14"/>
  <c r="F242" i="14"/>
  <c r="F233" i="14"/>
  <c r="F220" i="14"/>
  <c r="F219" i="14"/>
  <c r="F194" i="14"/>
  <c r="F176" i="14"/>
  <c r="F196" i="14"/>
  <c r="F159" i="14"/>
  <c r="F153" i="14"/>
  <c r="F128" i="14"/>
  <c r="F115" i="14"/>
  <c r="F143" i="14"/>
  <c r="F98" i="14"/>
  <c r="F69" i="14"/>
  <c r="F68" i="14"/>
  <c r="F108" i="14"/>
  <c r="F104" i="14"/>
  <c r="F150" i="14"/>
  <c r="B27" i="2"/>
  <c r="V10" i="14"/>
  <c r="V18" i="14"/>
  <c r="V16" i="14"/>
  <c r="V11" i="14"/>
  <c r="V19" i="14"/>
  <c r="V12" i="14"/>
  <c r="V20" i="14"/>
  <c r="V13" i="14"/>
  <c r="V21" i="14"/>
  <c r="V14" i="14"/>
  <c r="V9" i="14"/>
  <c r="F288" i="14" s="1"/>
  <c r="V15" i="14"/>
  <c r="V17" i="14"/>
  <c r="V8" i="14"/>
  <c r="N15" i="1"/>
  <c r="N14" i="1"/>
  <c r="N13" i="1"/>
  <c r="G5" i="10" s="1"/>
  <c r="B11" i="15"/>
  <c r="C11" i="15" s="1"/>
  <c r="D11" i="15" s="1"/>
  <c r="E11" i="15" s="1"/>
  <c r="F11" i="15" s="1"/>
  <c r="G11" i="15" s="1"/>
  <c r="H11" i="15" s="1"/>
  <c r="I11" i="15" s="1"/>
  <c r="J11" i="15" s="1"/>
  <c r="K11" i="15" s="1"/>
  <c r="L11" i="15" s="1"/>
  <c r="M11" i="15" s="1"/>
  <c r="N11" i="15" s="1"/>
  <c r="H10" i="12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B25" i="15"/>
  <c r="C25" i="15" s="1"/>
  <c r="D25" i="15" s="1"/>
  <c r="E25" i="15" s="1"/>
  <c r="F25" i="15" s="1"/>
  <c r="G25" i="15" s="1"/>
  <c r="H25" i="15" s="1"/>
  <c r="I25" i="15" s="1"/>
  <c r="J25" i="15" s="1"/>
  <c r="K25" i="15" s="1"/>
  <c r="L25" i="15" s="1"/>
  <c r="M25" i="15" s="1"/>
  <c r="N25" i="15" s="1"/>
  <c r="G10" i="14"/>
  <c r="C34" i="15"/>
  <c r="S13" i="12"/>
  <c r="B6" i="10"/>
  <c r="B310" i="10" s="1"/>
  <c r="E6" i="10"/>
  <c r="C310" i="10" s="1"/>
  <c r="F6" i="10"/>
  <c r="B7" i="10"/>
  <c r="B311" i="10" s="1"/>
  <c r="E7" i="10"/>
  <c r="C311" i="10" s="1"/>
  <c r="F7" i="10"/>
  <c r="B8" i="10"/>
  <c r="B312" i="10" s="1"/>
  <c r="E8" i="10"/>
  <c r="C312" i="10" s="1"/>
  <c r="F8" i="10"/>
  <c r="B9" i="10"/>
  <c r="B313" i="10" s="1"/>
  <c r="E9" i="10"/>
  <c r="C313" i="10" s="1"/>
  <c r="F9" i="10"/>
  <c r="B10" i="10"/>
  <c r="B314" i="10" s="1"/>
  <c r="E10" i="10"/>
  <c r="C314" i="10" s="1"/>
  <c r="F10" i="10"/>
  <c r="B11" i="10"/>
  <c r="B315" i="10" s="1"/>
  <c r="E11" i="10"/>
  <c r="C315" i="10" s="1"/>
  <c r="F11" i="10"/>
  <c r="B12" i="10"/>
  <c r="B316" i="10" s="1"/>
  <c r="E12" i="10"/>
  <c r="C316" i="10" s="1"/>
  <c r="F12" i="10"/>
  <c r="B13" i="10"/>
  <c r="B317" i="10" s="1"/>
  <c r="E13" i="10"/>
  <c r="C317" i="10" s="1"/>
  <c r="F13" i="10"/>
  <c r="B14" i="10"/>
  <c r="B318" i="10" s="1"/>
  <c r="E14" i="10"/>
  <c r="C318" i="10" s="1"/>
  <c r="F14" i="10"/>
  <c r="B15" i="10"/>
  <c r="B319" i="10" s="1"/>
  <c r="E15" i="10"/>
  <c r="C319" i="10" s="1"/>
  <c r="F15" i="10"/>
  <c r="B16" i="10"/>
  <c r="B320" i="10" s="1"/>
  <c r="E16" i="10"/>
  <c r="C320" i="10" s="1"/>
  <c r="F16" i="10"/>
  <c r="B17" i="10"/>
  <c r="B321" i="10" s="1"/>
  <c r="E17" i="10"/>
  <c r="C321" i="10" s="1"/>
  <c r="F17" i="10"/>
  <c r="B18" i="10"/>
  <c r="B322" i="10" s="1"/>
  <c r="E18" i="10"/>
  <c r="C322" i="10" s="1"/>
  <c r="F18" i="10"/>
  <c r="B19" i="10"/>
  <c r="B323" i="10" s="1"/>
  <c r="E19" i="10"/>
  <c r="C323" i="10" s="1"/>
  <c r="F19" i="10"/>
  <c r="B20" i="10"/>
  <c r="B324" i="10" s="1"/>
  <c r="E20" i="10"/>
  <c r="C324" i="10" s="1"/>
  <c r="F20" i="10"/>
  <c r="B21" i="10"/>
  <c r="B325" i="10" s="1"/>
  <c r="E21" i="10"/>
  <c r="C325" i="10" s="1"/>
  <c r="F21" i="10"/>
  <c r="B22" i="10"/>
  <c r="B326" i="10" s="1"/>
  <c r="E22" i="10"/>
  <c r="C326" i="10" s="1"/>
  <c r="F22" i="10"/>
  <c r="B23" i="10"/>
  <c r="B327" i="10" s="1"/>
  <c r="E23" i="10"/>
  <c r="C327" i="10" s="1"/>
  <c r="F23" i="10"/>
  <c r="B24" i="10"/>
  <c r="B328" i="10" s="1"/>
  <c r="E24" i="10"/>
  <c r="C328" i="10" s="1"/>
  <c r="F24" i="10"/>
  <c r="B25" i="10"/>
  <c r="B329" i="10" s="1"/>
  <c r="E25" i="10"/>
  <c r="C329" i="10" s="1"/>
  <c r="F25" i="10"/>
  <c r="B26" i="10"/>
  <c r="B330" i="10" s="1"/>
  <c r="E26" i="10"/>
  <c r="C330" i="10" s="1"/>
  <c r="F26" i="10"/>
  <c r="B27" i="10"/>
  <c r="B331" i="10" s="1"/>
  <c r="E27" i="10"/>
  <c r="C331" i="10" s="1"/>
  <c r="F27" i="10"/>
  <c r="B28" i="10"/>
  <c r="B332" i="10" s="1"/>
  <c r="E28" i="10"/>
  <c r="C332" i="10" s="1"/>
  <c r="F28" i="10"/>
  <c r="B29" i="10"/>
  <c r="B333" i="10" s="1"/>
  <c r="E29" i="10"/>
  <c r="C333" i="10" s="1"/>
  <c r="F29" i="10"/>
  <c r="B30" i="10"/>
  <c r="B334" i="10" s="1"/>
  <c r="E30" i="10"/>
  <c r="C334" i="10" s="1"/>
  <c r="F30" i="10"/>
  <c r="B31" i="10"/>
  <c r="B335" i="10" s="1"/>
  <c r="E31" i="10"/>
  <c r="C335" i="10" s="1"/>
  <c r="F31" i="10"/>
  <c r="B32" i="10"/>
  <c r="B336" i="10" s="1"/>
  <c r="E32" i="10"/>
  <c r="C336" i="10" s="1"/>
  <c r="F32" i="10"/>
  <c r="B33" i="10"/>
  <c r="B337" i="10" s="1"/>
  <c r="E33" i="10"/>
  <c r="C337" i="10" s="1"/>
  <c r="F33" i="10"/>
  <c r="B34" i="10"/>
  <c r="B338" i="10" s="1"/>
  <c r="E34" i="10"/>
  <c r="C338" i="10" s="1"/>
  <c r="F34" i="10"/>
  <c r="B35" i="10"/>
  <c r="B339" i="10" s="1"/>
  <c r="E35" i="10"/>
  <c r="C339" i="10" s="1"/>
  <c r="F35" i="10"/>
  <c r="B36" i="10"/>
  <c r="B340" i="10" s="1"/>
  <c r="E36" i="10"/>
  <c r="C340" i="10" s="1"/>
  <c r="F36" i="10"/>
  <c r="B37" i="10"/>
  <c r="B341" i="10" s="1"/>
  <c r="E37" i="10"/>
  <c r="C341" i="10" s="1"/>
  <c r="F37" i="10"/>
  <c r="B38" i="10"/>
  <c r="B342" i="10" s="1"/>
  <c r="E38" i="10"/>
  <c r="C342" i="10" s="1"/>
  <c r="F38" i="10"/>
  <c r="B39" i="10"/>
  <c r="B343" i="10" s="1"/>
  <c r="E39" i="10"/>
  <c r="C343" i="10" s="1"/>
  <c r="F39" i="10"/>
  <c r="B40" i="10"/>
  <c r="B344" i="10" s="1"/>
  <c r="E40" i="10"/>
  <c r="C344" i="10" s="1"/>
  <c r="F40" i="10"/>
  <c r="B41" i="10"/>
  <c r="B345" i="10" s="1"/>
  <c r="E41" i="10"/>
  <c r="C345" i="10" s="1"/>
  <c r="F41" i="10"/>
  <c r="B42" i="10"/>
  <c r="B346" i="10" s="1"/>
  <c r="E42" i="10"/>
  <c r="C346" i="10" s="1"/>
  <c r="F42" i="10"/>
  <c r="B43" i="10"/>
  <c r="B347" i="10" s="1"/>
  <c r="E43" i="10"/>
  <c r="C347" i="10" s="1"/>
  <c r="F43" i="10"/>
  <c r="B44" i="10"/>
  <c r="B348" i="10" s="1"/>
  <c r="E44" i="10"/>
  <c r="C348" i="10" s="1"/>
  <c r="F44" i="10"/>
  <c r="B45" i="10"/>
  <c r="B349" i="10" s="1"/>
  <c r="E45" i="10"/>
  <c r="C349" i="10" s="1"/>
  <c r="F45" i="10"/>
  <c r="B46" i="10"/>
  <c r="B350" i="10" s="1"/>
  <c r="E46" i="10"/>
  <c r="C350" i="10" s="1"/>
  <c r="F46" i="10"/>
  <c r="B47" i="10"/>
  <c r="B351" i="10" s="1"/>
  <c r="E47" i="10"/>
  <c r="C351" i="10" s="1"/>
  <c r="F47" i="10"/>
  <c r="B48" i="10"/>
  <c r="B352" i="10" s="1"/>
  <c r="E48" i="10"/>
  <c r="C352" i="10" s="1"/>
  <c r="F48" i="10"/>
  <c r="B49" i="10"/>
  <c r="B353" i="10" s="1"/>
  <c r="E49" i="10"/>
  <c r="C353" i="10" s="1"/>
  <c r="F49" i="10"/>
  <c r="B50" i="10"/>
  <c r="B354" i="10" s="1"/>
  <c r="E50" i="10"/>
  <c r="C354" i="10" s="1"/>
  <c r="F50" i="10"/>
  <c r="B51" i="10"/>
  <c r="B355" i="10" s="1"/>
  <c r="E51" i="10"/>
  <c r="C355" i="10" s="1"/>
  <c r="F51" i="10"/>
  <c r="B52" i="10"/>
  <c r="B356" i="10" s="1"/>
  <c r="E52" i="10"/>
  <c r="C356" i="10" s="1"/>
  <c r="F52" i="10"/>
  <c r="B53" i="10"/>
  <c r="B357" i="10" s="1"/>
  <c r="E53" i="10"/>
  <c r="C357" i="10" s="1"/>
  <c r="F53" i="10"/>
  <c r="B54" i="10"/>
  <c r="B358" i="10" s="1"/>
  <c r="E54" i="10"/>
  <c r="C358" i="10" s="1"/>
  <c r="F54" i="10"/>
  <c r="B55" i="10"/>
  <c r="B359" i="10" s="1"/>
  <c r="E55" i="10"/>
  <c r="C359" i="10" s="1"/>
  <c r="F55" i="10"/>
  <c r="B56" i="10"/>
  <c r="B360" i="10" s="1"/>
  <c r="E56" i="10"/>
  <c r="C360" i="10" s="1"/>
  <c r="F56" i="10"/>
  <c r="B57" i="10"/>
  <c r="B361" i="10" s="1"/>
  <c r="E57" i="10"/>
  <c r="C361" i="10" s="1"/>
  <c r="F57" i="10"/>
  <c r="B58" i="10"/>
  <c r="B362" i="10" s="1"/>
  <c r="E58" i="10"/>
  <c r="C362" i="10" s="1"/>
  <c r="F58" i="10"/>
  <c r="B59" i="10"/>
  <c r="B363" i="10" s="1"/>
  <c r="E59" i="10"/>
  <c r="C363" i="10" s="1"/>
  <c r="F59" i="10"/>
  <c r="B60" i="10"/>
  <c r="B364" i="10" s="1"/>
  <c r="E60" i="10"/>
  <c r="C364" i="10" s="1"/>
  <c r="F60" i="10"/>
  <c r="B61" i="10"/>
  <c r="B365" i="10" s="1"/>
  <c r="E61" i="10"/>
  <c r="C365" i="10" s="1"/>
  <c r="F61" i="10"/>
  <c r="B62" i="10"/>
  <c r="B366" i="10" s="1"/>
  <c r="E62" i="10"/>
  <c r="C366" i="10" s="1"/>
  <c r="F62" i="10"/>
  <c r="B63" i="10"/>
  <c r="B367" i="10" s="1"/>
  <c r="E63" i="10"/>
  <c r="C367" i="10" s="1"/>
  <c r="F63" i="10"/>
  <c r="B64" i="10"/>
  <c r="B368" i="10" s="1"/>
  <c r="E64" i="10"/>
  <c r="C368" i="10" s="1"/>
  <c r="F64" i="10"/>
  <c r="B65" i="10"/>
  <c r="B369" i="10" s="1"/>
  <c r="E65" i="10"/>
  <c r="C369" i="10" s="1"/>
  <c r="F65" i="10"/>
  <c r="B66" i="10"/>
  <c r="B370" i="10" s="1"/>
  <c r="E66" i="10"/>
  <c r="C370" i="10" s="1"/>
  <c r="F66" i="10"/>
  <c r="B67" i="10"/>
  <c r="B371" i="10" s="1"/>
  <c r="E67" i="10"/>
  <c r="C371" i="10" s="1"/>
  <c r="F67" i="10"/>
  <c r="B68" i="10"/>
  <c r="B372" i="10" s="1"/>
  <c r="E68" i="10"/>
  <c r="C372" i="10" s="1"/>
  <c r="F68" i="10"/>
  <c r="B69" i="10"/>
  <c r="B373" i="10" s="1"/>
  <c r="E69" i="10"/>
  <c r="C373" i="10" s="1"/>
  <c r="F69" i="10"/>
  <c r="B70" i="10"/>
  <c r="B374" i="10" s="1"/>
  <c r="E70" i="10"/>
  <c r="C374" i="10" s="1"/>
  <c r="F70" i="10"/>
  <c r="B71" i="10"/>
  <c r="B375" i="10" s="1"/>
  <c r="E71" i="10"/>
  <c r="C375" i="10" s="1"/>
  <c r="F71" i="10"/>
  <c r="B72" i="10"/>
  <c r="B376" i="10" s="1"/>
  <c r="E72" i="10"/>
  <c r="C376" i="10" s="1"/>
  <c r="F72" i="10"/>
  <c r="B73" i="10"/>
  <c r="B377" i="10" s="1"/>
  <c r="E73" i="10"/>
  <c r="C377" i="10" s="1"/>
  <c r="F73" i="10"/>
  <c r="B74" i="10"/>
  <c r="B378" i="10" s="1"/>
  <c r="E74" i="10"/>
  <c r="C378" i="10" s="1"/>
  <c r="F74" i="10"/>
  <c r="C14" i="1"/>
  <c r="C6" i="10" s="1"/>
  <c r="D14" i="1"/>
  <c r="D6" i="10" s="1"/>
  <c r="F14" i="1"/>
  <c r="C15" i="1"/>
  <c r="C7" i="10" s="1"/>
  <c r="D15" i="1"/>
  <c r="D7" i="10" s="1"/>
  <c r="F15" i="1"/>
  <c r="C16" i="1"/>
  <c r="C8" i="10" s="1"/>
  <c r="D16" i="1"/>
  <c r="D8" i="10" s="1"/>
  <c r="F16" i="1"/>
  <c r="C17" i="1"/>
  <c r="C9" i="10" s="1"/>
  <c r="D17" i="1"/>
  <c r="D9" i="10" s="1"/>
  <c r="F17" i="1"/>
  <c r="C18" i="1"/>
  <c r="C10" i="10" s="1"/>
  <c r="D18" i="1"/>
  <c r="D10" i="10" s="1"/>
  <c r="F18" i="1"/>
  <c r="C19" i="1"/>
  <c r="C11" i="10" s="1"/>
  <c r="D19" i="1"/>
  <c r="D11" i="10" s="1"/>
  <c r="F19" i="1"/>
  <c r="C20" i="1"/>
  <c r="C12" i="10" s="1"/>
  <c r="D20" i="1"/>
  <c r="D12" i="10" s="1"/>
  <c r="F20" i="1"/>
  <c r="C21" i="1"/>
  <c r="C13" i="10" s="1"/>
  <c r="D21" i="1"/>
  <c r="D13" i="10" s="1"/>
  <c r="F21" i="1"/>
  <c r="C22" i="1"/>
  <c r="C14" i="10" s="1"/>
  <c r="D22" i="1"/>
  <c r="D14" i="10" s="1"/>
  <c r="F22" i="1"/>
  <c r="C23" i="1"/>
  <c r="C15" i="10" s="1"/>
  <c r="D23" i="1"/>
  <c r="D15" i="10" s="1"/>
  <c r="F23" i="1"/>
  <c r="C24" i="1"/>
  <c r="C16" i="10" s="1"/>
  <c r="D24" i="1"/>
  <c r="D16" i="10" s="1"/>
  <c r="F24" i="1"/>
  <c r="C25" i="1"/>
  <c r="C17" i="10" s="1"/>
  <c r="D25" i="1"/>
  <c r="D17" i="10" s="1"/>
  <c r="F25" i="1"/>
  <c r="C26" i="1"/>
  <c r="C18" i="10" s="1"/>
  <c r="D26" i="1"/>
  <c r="D18" i="10" s="1"/>
  <c r="F26" i="1"/>
  <c r="C27" i="1"/>
  <c r="C19" i="10" s="1"/>
  <c r="D27" i="1"/>
  <c r="D19" i="10" s="1"/>
  <c r="F27" i="1"/>
  <c r="C28" i="1"/>
  <c r="C20" i="10" s="1"/>
  <c r="D28" i="1"/>
  <c r="D20" i="10" s="1"/>
  <c r="F28" i="1"/>
  <c r="C29" i="1"/>
  <c r="C21" i="10" s="1"/>
  <c r="D29" i="1"/>
  <c r="D21" i="10" s="1"/>
  <c r="F29" i="1"/>
  <c r="C30" i="1"/>
  <c r="C22" i="10" s="1"/>
  <c r="D30" i="1"/>
  <c r="D22" i="10" s="1"/>
  <c r="F30" i="1"/>
  <c r="C31" i="1"/>
  <c r="C23" i="10" s="1"/>
  <c r="D31" i="1"/>
  <c r="D23" i="10" s="1"/>
  <c r="F31" i="1"/>
  <c r="C32" i="1"/>
  <c r="C24" i="10" s="1"/>
  <c r="D32" i="1"/>
  <c r="D24" i="10" s="1"/>
  <c r="F32" i="1"/>
  <c r="C33" i="1"/>
  <c r="C25" i="10" s="1"/>
  <c r="D33" i="1"/>
  <c r="D25" i="10" s="1"/>
  <c r="F33" i="1"/>
  <c r="C34" i="1"/>
  <c r="C26" i="10" s="1"/>
  <c r="D34" i="1"/>
  <c r="D26" i="10" s="1"/>
  <c r="F34" i="1"/>
  <c r="C35" i="1"/>
  <c r="C27" i="10" s="1"/>
  <c r="D35" i="1"/>
  <c r="D27" i="10" s="1"/>
  <c r="F35" i="1"/>
  <c r="C36" i="1"/>
  <c r="C28" i="10" s="1"/>
  <c r="D36" i="1"/>
  <c r="D28" i="10" s="1"/>
  <c r="F36" i="1"/>
  <c r="C37" i="1"/>
  <c r="C29" i="10" s="1"/>
  <c r="D37" i="1"/>
  <c r="D29" i="10" s="1"/>
  <c r="F37" i="1"/>
  <c r="C38" i="1"/>
  <c r="C30" i="10" s="1"/>
  <c r="D38" i="1"/>
  <c r="D30" i="10" s="1"/>
  <c r="F38" i="1"/>
  <c r="C39" i="1"/>
  <c r="C31" i="10" s="1"/>
  <c r="D39" i="1"/>
  <c r="D31" i="10" s="1"/>
  <c r="F39" i="1"/>
  <c r="C40" i="1"/>
  <c r="C32" i="10" s="1"/>
  <c r="D40" i="1"/>
  <c r="D32" i="10" s="1"/>
  <c r="F40" i="1"/>
  <c r="C41" i="1"/>
  <c r="C33" i="10" s="1"/>
  <c r="D41" i="1"/>
  <c r="D33" i="10" s="1"/>
  <c r="F41" i="1"/>
  <c r="C42" i="1"/>
  <c r="C34" i="10" s="1"/>
  <c r="D42" i="1"/>
  <c r="D34" i="10" s="1"/>
  <c r="F42" i="1"/>
  <c r="C43" i="1"/>
  <c r="C35" i="10" s="1"/>
  <c r="D43" i="1"/>
  <c r="D35" i="10" s="1"/>
  <c r="F43" i="1"/>
  <c r="C44" i="1"/>
  <c r="C36" i="10" s="1"/>
  <c r="D44" i="1"/>
  <c r="D36" i="10" s="1"/>
  <c r="F44" i="1"/>
  <c r="C45" i="1"/>
  <c r="C37" i="10" s="1"/>
  <c r="D45" i="1"/>
  <c r="D37" i="10" s="1"/>
  <c r="F45" i="1"/>
  <c r="C46" i="1"/>
  <c r="C38" i="10" s="1"/>
  <c r="D46" i="1"/>
  <c r="D38" i="10" s="1"/>
  <c r="F46" i="1"/>
  <c r="C47" i="1"/>
  <c r="C39" i="10" s="1"/>
  <c r="D47" i="1"/>
  <c r="D39" i="10" s="1"/>
  <c r="F47" i="1"/>
  <c r="C48" i="1"/>
  <c r="C40" i="10" s="1"/>
  <c r="D48" i="1"/>
  <c r="D40" i="10" s="1"/>
  <c r="F48" i="1"/>
  <c r="C49" i="1"/>
  <c r="C41" i="10" s="1"/>
  <c r="D49" i="1"/>
  <c r="D41" i="10" s="1"/>
  <c r="F49" i="1"/>
  <c r="C50" i="1"/>
  <c r="C42" i="10" s="1"/>
  <c r="D50" i="1"/>
  <c r="D42" i="10" s="1"/>
  <c r="F50" i="1"/>
  <c r="C51" i="1"/>
  <c r="C43" i="10" s="1"/>
  <c r="D51" i="1"/>
  <c r="D43" i="10" s="1"/>
  <c r="F51" i="1"/>
  <c r="C52" i="1"/>
  <c r="C44" i="10" s="1"/>
  <c r="D52" i="1"/>
  <c r="D44" i="10" s="1"/>
  <c r="F52" i="1"/>
  <c r="C53" i="1"/>
  <c r="C45" i="10" s="1"/>
  <c r="D53" i="1"/>
  <c r="D45" i="10" s="1"/>
  <c r="F53" i="1"/>
  <c r="C54" i="1"/>
  <c r="C46" i="10" s="1"/>
  <c r="D54" i="1"/>
  <c r="D46" i="10" s="1"/>
  <c r="F54" i="1"/>
  <c r="C55" i="1"/>
  <c r="C47" i="10" s="1"/>
  <c r="D55" i="1"/>
  <c r="D47" i="10" s="1"/>
  <c r="F55" i="1"/>
  <c r="C56" i="1"/>
  <c r="C48" i="10" s="1"/>
  <c r="D56" i="1"/>
  <c r="D48" i="10" s="1"/>
  <c r="F56" i="1"/>
  <c r="C57" i="1"/>
  <c r="C49" i="10" s="1"/>
  <c r="D57" i="1"/>
  <c r="D49" i="10" s="1"/>
  <c r="F57" i="1"/>
  <c r="C58" i="1"/>
  <c r="C50" i="10" s="1"/>
  <c r="D58" i="1"/>
  <c r="D50" i="10" s="1"/>
  <c r="F58" i="1"/>
  <c r="C59" i="1"/>
  <c r="C51" i="10" s="1"/>
  <c r="D59" i="1"/>
  <c r="D51" i="10" s="1"/>
  <c r="F59" i="1"/>
  <c r="C60" i="1"/>
  <c r="C52" i="10" s="1"/>
  <c r="D60" i="1"/>
  <c r="D52" i="10" s="1"/>
  <c r="F60" i="1"/>
  <c r="C61" i="1"/>
  <c r="C53" i="10" s="1"/>
  <c r="D61" i="1"/>
  <c r="D53" i="10" s="1"/>
  <c r="F61" i="1"/>
  <c r="C62" i="1"/>
  <c r="C54" i="10" s="1"/>
  <c r="D62" i="1"/>
  <c r="D54" i="10" s="1"/>
  <c r="F62" i="1"/>
  <c r="C63" i="1"/>
  <c r="C55" i="10" s="1"/>
  <c r="D63" i="1"/>
  <c r="D55" i="10" s="1"/>
  <c r="F63" i="1"/>
  <c r="C64" i="1"/>
  <c r="C56" i="10" s="1"/>
  <c r="D64" i="1"/>
  <c r="D56" i="10" s="1"/>
  <c r="F64" i="1"/>
  <c r="C65" i="1"/>
  <c r="C57" i="10" s="1"/>
  <c r="D65" i="1"/>
  <c r="D57" i="10" s="1"/>
  <c r="F65" i="1"/>
  <c r="C66" i="1"/>
  <c r="C58" i="10" s="1"/>
  <c r="D66" i="1"/>
  <c r="D58" i="10" s="1"/>
  <c r="F66" i="1"/>
  <c r="C67" i="1"/>
  <c r="C59" i="10" s="1"/>
  <c r="D67" i="1"/>
  <c r="D59" i="10" s="1"/>
  <c r="F67" i="1"/>
  <c r="C68" i="1"/>
  <c r="C60" i="10" s="1"/>
  <c r="D68" i="1"/>
  <c r="D60" i="10" s="1"/>
  <c r="F68" i="1"/>
  <c r="C69" i="1"/>
  <c r="C61" i="10" s="1"/>
  <c r="D69" i="1"/>
  <c r="D61" i="10" s="1"/>
  <c r="F69" i="1"/>
  <c r="C70" i="1"/>
  <c r="C62" i="10" s="1"/>
  <c r="D70" i="1"/>
  <c r="D62" i="10" s="1"/>
  <c r="F70" i="1"/>
  <c r="C71" i="1"/>
  <c r="C63" i="10" s="1"/>
  <c r="D71" i="1"/>
  <c r="D63" i="10" s="1"/>
  <c r="F71" i="1"/>
  <c r="C72" i="1"/>
  <c r="C64" i="10" s="1"/>
  <c r="D72" i="1"/>
  <c r="D64" i="10" s="1"/>
  <c r="F72" i="1"/>
  <c r="C73" i="1"/>
  <c r="C65" i="10" s="1"/>
  <c r="D73" i="1"/>
  <c r="D65" i="10" s="1"/>
  <c r="F73" i="1"/>
  <c r="C74" i="1"/>
  <c r="C66" i="10" s="1"/>
  <c r="D74" i="1"/>
  <c r="D66" i="10" s="1"/>
  <c r="F74" i="1"/>
  <c r="C75" i="1"/>
  <c r="C67" i="10" s="1"/>
  <c r="D75" i="1"/>
  <c r="D67" i="10" s="1"/>
  <c r="F75" i="1"/>
  <c r="C76" i="1"/>
  <c r="C68" i="10" s="1"/>
  <c r="D76" i="1"/>
  <c r="D68" i="10" s="1"/>
  <c r="F76" i="1"/>
  <c r="C77" i="1"/>
  <c r="C69" i="10" s="1"/>
  <c r="D77" i="1"/>
  <c r="D69" i="10" s="1"/>
  <c r="F77" i="1"/>
  <c r="C78" i="1"/>
  <c r="C70" i="10" s="1"/>
  <c r="D78" i="1"/>
  <c r="D70" i="10" s="1"/>
  <c r="F78" i="1"/>
  <c r="C79" i="1"/>
  <c r="C71" i="10" s="1"/>
  <c r="D79" i="1"/>
  <c r="D71" i="10" s="1"/>
  <c r="F79" i="1"/>
  <c r="C80" i="1"/>
  <c r="C72" i="10" s="1"/>
  <c r="D80" i="1"/>
  <c r="D72" i="10" s="1"/>
  <c r="F80" i="1"/>
  <c r="C81" i="1"/>
  <c r="C73" i="10" s="1"/>
  <c r="D81" i="1"/>
  <c r="D73" i="10" s="1"/>
  <c r="F81" i="1"/>
  <c r="C82" i="1"/>
  <c r="C74" i="10" s="1"/>
  <c r="D82" i="1"/>
  <c r="D74" i="10" s="1"/>
  <c r="F82" i="1"/>
  <c r="I3" i="10"/>
  <c r="N13" i="3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F5" i="10"/>
  <c r="B5" i="10"/>
  <c r="B309" i="10" s="1"/>
  <c r="E5" i="10"/>
  <c r="C309" i="10" s="1"/>
  <c r="K6" i="3"/>
  <c r="L6" i="3"/>
  <c r="J6" i="3"/>
  <c r="K21" i="4"/>
  <c r="K22" i="4"/>
  <c r="K20" i="4"/>
  <c r="M12" i="1"/>
  <c r="F13" i="1"/>
  <c r="D13" i="1"/>
  <c r="C13" i="1"/>
  <c r="C5" i="10" s="1"/>
  <c r="B3" i="1"/>
  <c r="B4" i="1"/>
  <c r="B5" i="1"/>
  <c r="B6" i="1"/>
  <c r="B7" i="1"/>
  <c r="B2" i="1"/>
  <c r="M23" i="4"/>
  <c r="M21" i="4"/>
  <c r="L18" i="4"/>
  <c r="L21" i="4" s="1"/>
  <c r="I22" i="10" l="1"/>
  <c r="I27" i="10"/>
  <c r="I33" i="10"/>
  <c r="I34" i="10"/>
  <c r="I40" i="10"/>
  <c r="I42" i="10"/>
  <c r="I43" i="10"/>
  <c r="I14" i="10"/>
  <c r="I15" i="10"/>
  <c r="I23" i="10"/>
  <c r="I28" i="10"/>
  <c r="I35" i="10"/>
  <c r="I36" i="10"/>
  <c r="I41" i="10"/>
  <c r="I12" i="10"/>
  <c r="I6" i="10"/>
  <c r="I8" i="10"/>
  <c r="I17" i="10"/>
  <c r="I29" i="10"/>
  <c r="I13" i="10"/>
  <c r="I25" i="10"/>
  <c r="I20" i="10"/>
  <c r="I31" i="10"/>
  <c r="I45" i="10"/>
  <c r="I62" i="10"/>
  <c r="J62" i="10" s="1"/>
  <c r="I63" i="10"/>
  <c r="I24" i="10"/>
  <c r="I19" i="10"/>
  <c r="I30" i="10"/>
  <c r="I46" i="10"/>
  <c r="I64" i="10"/>
  <c r="I65" i="10"/>
  <c r="I11" i="10"/>
  <c r="I18" i="10"/>
  <c r="I49" i="10"/>
  <c r="I51" i="10"/>
  <c r="I53" i="10"/>
  <c r="I55" i="10"/>
  <c r="I57" i="10"/>
  <c r="I59" i="10"/>
  <c r="I10" i="10"/>
  <c r="I39" i="10"/>
  <c r="I60" i="10"/>
  <c r="I66" i="10"/>
  <c r="I21" i="10"/>
  <c r="I37" i="10"/>
  <c r="I38" i="10"/>
  <c r="I44" i="10"/>
  <c r="I47" i="10"/>
  <c r="I61" i="10"/>
  <c r="I67" i="10"/>
  <c r="I7" i="10"/>
  <c r="I9" i="10"/>
  <c r="I16" i="10"/>
  <c r="I32" i="10"/>
  <c r="I50" i="10"/>
  <c r="I74" i="10"/>
  <c r="I75" i="10"/>
  <c r="J75" i="10" s="1"/>
  <c r="I85" i="10"/>
  <c r="I86" i="10"/>
  <c r="I87" i="10"/>
  <c r="I97" i="10"/>
  <c r="I101" i="10"/>
  <c r="I88" i="10"/>
  <c r="I93" i="10"/>
  <c r="I54" i="10"/>
  <c r="I73" i="10"/>
  <c r="I79" i="10"/>
  <c r="I89" i="10"/>
  <c r="I98" i="10"/>
  <c r="I99" i="10"/>
  <c r="I102" i="10"/>
  <c r="I103" i="10"/>
  <c r="I26" i="10"/>
  <c r="I48" i="10"/>
  <c r="I72" i="10"/>
  <c r="I78" i="10"/>
  <c r="I80" i="10"/>
  <c r="I94" i="10"/>
  <c r="I95" i="10"/>
  <c r="I58" i="10"/>
  <c r="I77" i="10"/>
  <c r="I81" i="10"/>
  <c r="I90" i="10"/>
  <c r="I91" i="10"/>
  <c r="I52" i="10"/>
  <c r="I68" i="10"/>
  <c r="I71" i="10"/>
  <c r="J71" i="10" s="1"/>
  <c r="I76" i="10"/>
  <c r="I82" i="10"/>
  <c r="I83" i="10"/>
  <c r="I92" i="10"/>
  <c r="I105" i="10"/>
  <c r="I113" i="10"/>
  <c r="I114" i="10"/>
  <c r="I119" i="10"/>
  <c r="I123" i="10"/>
  <c r="I125" i="10"/>
  <c r="I96" i="10"/>
  <c r="I110" i="10"/>
  <c r="I120" i="10"/>
  <c r="I131" i="10"/>
  <c r="I136" i="10"/>
  <c r="J136" i="10" s="1"/>
  <c r="I143" i="10"/>
  <c r="I144" i="10"/>
  <c r="J144" i="10" s="1"/>
  <c r="I69" i="10"/>
  <c r="J69" i="10" s="1"/>
  <c r="I106" i="10"/>
  <c r="J106" i="10" s="1"/>
  <c r="I107" i="10"/>
  <c r="I128" i="10"/>
  <c r="J128" i="10" s="1"/>
  <c r="I149" i="10"/>
  <c r="I56" i="10"/>
  <c r="I100" i="10"/>
  <c r="I112" i="10"/>
  <c r="I115" i="10"/>
  <c r="J115" i="10" s="1"/>
  <c r="I121" i="10"/>
  <c r="I124" i="10"/>
  <c r="I134" i="10"/>
  <c r="J134" i="10" s="1"/>
  <c r="I141" i="10"/>
  <c r="I142" i="10"/>
  <c r="J142" i="10" s="1"/>
  <c r="I70" i="10"/>
  <c r="I104" i="10"/>
  <c r="I108" i="10"/>
  <c r="I109" i="10"/>
  <c r="I129" i="10"/>
  <c r="I148" i="10"/>
  <c r="J148" i="10" s="1"/>
  <c r="I116" i="10"/>
  <c r="I122" i="10"/>
  <c r="I132" i="10"/>
  <c r="J132" i="10" s="1"/>
  <c r="I135" i="10"/>
  <c r="I139" i="10"/>
  <c r="I140" i="10"/>
  <c r="J140" i="10" s="1"/>
  <c r="I147" i="10"/>
  <c r="J147" i="10" s="1"/>
  <c r="I111" i="10"/>
  <c r="I117" i="10"/>
  <c r="J117" i="10" s="1"/>
  <c r="I126" i="10"/>
  <c r="J126" i="10" s="1"/>
  <c r="I146" i="10"/>
  <c r="J146" i="10" s="1"/>
  <c r="I84" i="10"/>
  <c r="I133" i="10"/>
  <c r="I138" i="10"/>
  <c r="J138" i="10" s="1"/>
  <c r="I127" i="10"/>
  <c r="I145" i="10"/>
  <c r="I137" i="10"/>
  <c r="I118" i="10"/>
  <c r="J118" i="10" s="1"/>
  <c r="I130" i="10"/>
  <c r="J130" i="10" s="1"/>
  <c r="F105" i="14"/>
  <c r="F97" i="14"/>
  <c r="F174" i="14"/>
  <c r="F180" i="14"/>
  <c r="F280" i="14"/>
  <c r="F238" i="14"/>
  <c r="F67" i="14"/>
  <c r="F72" i="14"/>
  <c r="F157" i="14"/>
  <c r="F204" i="14"/>
  <c r="F183" i="14"/>
  <c r="F235" i="14"/>
  <c r="F274" i="14"/>
  <c r="F91" i="14"/>
  <c r="F117" i="14"/>
  <c r="F195" i="14"/>
  <c r="F137" i="14"/>
  <c r="F197" i="14"/>
  <c r="F232" i="14"/>
  <c r="F259" i="14"/>
  <c r="F95" i="14"/>
  <c r="F124" i="14"/>
  <c r="F135" i="14"/>
  <c r="F141" i="14"/>
  <c r="F201" i="14"/>
  <c r="F236" i="14"/>
  <c r="F263" i="14"/>
  <c r="F70" i="14"/>
  <c r="F65" i="14"/>
  <c r="F111" i="14"/>
  <c r="F155" i="14"/>
  <c r="F190" i="14"/>
  <c r="F222" i="14"/>
  <c r="F248" i="14"/>
  <c r="F285" i="14"/>
  <c r="F112" i="14"/>
  <c r="F87" i="14"/>
  <c r="F63" i="14"/>
  <c r="F116" i="14"/>
  <c r="F64" i="14"/>
  <c r="F96" i="14"/>
  <c r="F61" i="14"/>
  <c r="F93" i="14"/>
  <c r="F134" i="14"/>
  <c r="F126" i="14"/>
  <c r="F107" i="14"/>
  <c r="F166" i="14"/>
  <c r="F152" i="14"/>
  <c r="F133" i="14"/>
  <c r="F151" i="14"/>
  <c r="F203" i="14"/>
  <c r="F172" i="14"/>
  <c r="F193" i="14"/>
  <c r="F186" i="14"/>
  <c r="F226" i="14"/>
  <c r="F261" i="14"/>
  <c r="F221" i="14"/>
  <c r="F218" i="14"/>
  <c r="F277" i="14"/>
  <c r="F266" i="14"/>
  <c r="F255" i="14"/>
  <c r="F244" i="14"/>
  <c r="F281" i="14"/>
  <c r="F62" i="14"/>
  <c r="F74" i="14"/>
  <c r="F138" i="14"/>
  <c r="F121" i="14"/>
  <c r="F146" i="14"/>
  <c r="F76" i="14"/>
  <c r="F178" i="14"/>
  <c r="F73" i="14"/>
  <c r="F100" i="14"/>
  <c r="F165" i="14"/>
  <c r="F142" i="14"/>
  <c r="F119" i="14"/>
  <c r="F132" i="14"/>
  <c r="F208" i="14"/>
  <c r="F145" i="14"/>
  <c r="F163" i="14"/>
  <c r="F212" i="14"/>
  <c r="F199" i="14"/>
  <c r="F205" i="14"/>
  <c r="F198" i="14"/>
  <c r="F223" i="14"/>
  <c r="F241" i="14"/>
  <c r="F265" i="14"/>
  <c r="F237" i="14"/>
  <c r="F246" i="14"/>
  <c r="F278" i="14"/>
  <c r="F267" i="14"/>
  <c r="F256" i="14"/>
  <c r="F282" i="14"/>
  <c r="G288" i="14"/>
  <c r="G284" i="14"/>
  <c r="G290" i="14"/>
  <c r="G286" i="14"/>
  <c r="G282" i="14"/>
  <c r="G289" i="14"/>
  <c r="G285" i="14"/>
  <c r="G281" i="14"/>
  <c r="G291" i="14"/>
  <c r="G283" i="14"/>
  <c r="G287" i="14"/>
  <c r="F71" i="14"/>
  <c r="F125" i="14"/>
  <c r="F139" i="14"/>
  <c r="F90" i="14"/>
  <c r="F147" i="14"/>
  <c r="F80" i="14"/>
  <c r="F106" i="14"/>
  <c r="F77" i="14"/>
  <c r="F113" i="14"/>
  <c r="F173" i="14"/>
  <c r="F161" i="14"/>
  <c r="F123" i="14"/>
  <c r="F136" i="14"/>
  <c r="F211" i="14"/>
  <c r="F149" i="14"/>
  <c r="F167" i="14"/>
  <c r="F156" i="14"/>
  <c r="F215" i="14"/>
  <c r="F209" i="14"/>
  <c r="F202" i="14"/>
  <c r="F234" i="14"/>
  <c r="F230" i="14"/>
  <c r="F225" i="14"/>
  <c r="F257" i="14"/>
  <c r="F250" i="14"/>
  <c r="F239" i="14"/>
  <c r="F271" i="14"/>
  <c r="F260" i="14"/>
  <c r="F286" i="14"/>
  <c r="F78" i="14"/>
  <c r="F192" i="14"/>
  <c r="F82" i="14"/>
  <c r="F66" i="14"/>
  <c r="F188" i="14"/>
  <c r="F84" i="14"/>
  <c r="F109" i="14"/>
  <c r="F81" i="14"/>
  <c r="F120" i="14"/>
  <c r="F114" i="14"/>
  <c r="F169" i="14"/>
  <c r="F127" i="14"/>
  <c r="F140" i="14"/>
  <c r="F162" i="14"/>
  <c r="F184" i="14"/>
  <c r="F171" i="14"/>
  <c r="F160" i="14"/>
  <c r="F181" i="14"/>
  <c r="F213" i="14"/>
  <c r="F206" i="14"/>
  <c r="F249" i="14"/>
  <c r="F224" i="14"/>
  <c r="F229" i="14"/>
  <c r="F272" i="14"/>
  <c r="F254" i="14"/>
  <c r="F243" i="14"/>
  <c r="F275" i="14"/>
  <c r="F264" i="14"/>
  <c r="F291" i="14"/>
  <c r="F290" i="14"/>
  <c r="F102" i="14"/>
  <c r="F79" i="14"/>
  <c r="F86" i="14"/>
  <c r="F75" i="14"/>
  <c r="F179" i="14"/>
  <c r="F88" i="14"/>
  <c r="F131" i="14"/>
  <c r="F85" i="14"/>
  <c r="F207" i="14"/>
  <c r="F118" i="14"/>
  <c r="F99" i="14"/>
  <c r="F154" i="14"/>
  <c r="F144" i="14"/>
  <c r="F170" i="14"/>
  <c r="F200" i="14"/>
  <c r="F175" i="14"/>
  <c r="F164" i="14"/>
  <c r="F185" i="14"/>
  <c r="F217" i="14"/>
  <c r="F210" i="14"/>
  <c r="F227" i="14"/>
  <c r="F228" i="14"/>
  <c r="F245" i="14"/>
  <c r="F276" i="14"/>
  <c r="F258" i="14"/>
  <c r="F247" i="14"/>
  <c r="F279" i="14"/>
  <c r="F268" i="14"/>
  <c r="F287" i="14"/>
  <c r="F284" i="14"/>
  <c r="F110" i="14"/>
  <c r="F83" i="14"/>
  <c r="F94" i="14"/>
  <c r="F101" i="14"/>
  <c r="F191" i="14"/>
  <c r="F92" i="14"/>
  <c r="F177" i="14"/>
  <c r="F89" i="14"/>
  <c r="F130" i="14"/>
  <c r="F122" i="14"/>
  <c r="F103" i="14"/>
  <c r="F158" i="14"/>
  <c r="F148" i="14"/>
  <c r="F129" i="14"/>
  <c r="F216" i="14"/>
  <c r="F187" i="14"/>
  <c r="F168" i="14"/>
  <c r="F189" i="14"/>
  <c r="F182" i="14"/>
  <c r="F214" i="14"/>
  <c r="F231" i="14"/>
  <c r="F253" i="14"/>
  <c r="F269" i="14"/>
  <c r="F273" i="14"/>
  <c r="F262" i="14"/>
  <c r="F251" i="14"/>
  <c r="F240" i="14"/>
  <c r="F283" i="14"/>
  <c r="G279" i="14"/>
  <c r="G275" i="14"/>
  <c r="G271" i="14"/>
  <c r="G267" i="14"/>
  <c r="G263" i="14"/>
  <c r="G259" i="14"/>
  <c r="G255" i="14"/>
  <c r="G251" i="14"/>
  <c r="G247" i="14"/>
  <c r="G243" i="14"/>
  <c r="G239" i="14"/>
  <c r="G278" i="14"/>
  <c r="G274" i="14"/>
  <c r="G270" i="14"/>
  <c r="G266" i="14"/>
  <c r="G262" i="14"/>
  <c r="G258" i="14"/>
  <c r="G254" i="14"/>
  <c r="G250" i="14"/>
  <c r="G246" i="14"/>
  <c r="G242" i="14"/>
  <c r="G238" i="14"/>
  <c r="G277" i="14"/>
  <c r="G273" i="14"/>
  <c r="G280" i="14"/>
  <c r="G269" i="14"/>
  <c r="G265" i="14"/>
  <c r="G261" i="14"/>
  <c r="G257" i="14"/>
  <c r="G253" i="14"/>
  <c r="G249" i="14"/>
  <c r="G245" i="14"/>
  <c r="G241" i="14"/>
  <c r="G237" i="14"/>
  <c r="G268" i="14"/>
  <c r="G264" i="14"/>
  <c r="G260" i="14"/>
  <c r="G256" i="14"/>
  <c r="G252" i="14"/>
  <c r="G248" i="14"/>
  <c r="G244" i="14"/>
  <c r="G240" i="14"/>
  <c r="G236" i="14"/>
  <c r="G229" i="14"/>
  <c r="G225" i="14"/>
  <c r="G276" i="14"/>
  <c r="G232" i="14"/>
  <c r="G221" i="14"/>
  <c r="G218" i="14"/>
  <c r="G228" i="14"/>
  <c r="G224" i="14"/>
  <c r="G272" i="14"/>
  <c r="G235" i="14"/>
  <c r="G220" i="14"/>
  <c r="G233" i="14"/>
  <c r="G231" i="14"/>
  <c r="G227" i="14"/>
  <c r="G222" i="14"/>
  <c r="G234" i="14"/>
  <c r="G223" i="14"/>
  <c r="G219" i="14"/>
  <c r="G230" i="14"/>
  <c r="G226" i="14"/>
  <c r="G214" i="14"/>
  <c r="G210" i="14"/>
  <c r="G206" i="14"/>
  <c r="G202" i="14"/>
  <c r="G198" i="14"/>
  <c r="G194" i="14"/>
  <c r="G190" i="14"/>
  <c r="G186" i="14"/>
  <c r="G182" i="14"/>
  <c r="G178" i="14"/>
  <c r="G217" i="14"/>
  <c r="G213" i="14"/>
  <c r="G209" i="14"/>
  <c r="G205" i="14"/>
  <c r="G201" i="14"/>
  <c r="G197" i="14"/>
  <c r="G193" i="14"/>
  <c r="G189" i="14"/>
  <c r="G185" i="14"/>
  <c r="G181" i="14"/>
  <c r="G212" i="14"/>
  <c r="G196" i="14"/>
  <c r="G180" i="14"/>
  <c r="G203" i="14"/>
  <c r="G187" i="14"/>
  <c r="G175" i="14"/>
  <c r="G171" i="14"/>
  <c r="G167" i="14"/>
  <c r="G163" i="14"/>
  <c r="G159" i="14"/>
  <c r="G155" i="14"/>
  <c r="G151" i="14"/>
  <c r="G216" i="14"/>
  <c r="G200" i="14"/>
  <c r="G184" i="14"/>
  <c r="G207" i="14"/>
  <c r="G191" i="14"/>
  <c r="G215" i="14"/>
  <c r="G183" i="14"/>
  <c r="G170" i="14"/>
  <c r="G162" i="14"/>
  <c r="G211" i="14"/>
  <c r="G208" i="14"/>
  <c r="G204" i="14"/>
  <c r="G172" i="14"/>
  <c r="G164" i="14"/>
  <c r="G156" i="14"/>
  <c r="G153" i="14"/>
  <c r="G152" i="14"/>
  <c r="G148" i="14"/>
  <c r="G144" i="14"/>
  <c r="G140" i="14"/>
  <c r="G136" i="14"/>
  <c r="G132" i="14"/>
  <c r="G128" i="14"/>
  <c r="G179" i="14"/>
  <c r="G177" i="14"/>
  <c r="G173" i="14"/>
  <c r="G165" i="14"/>
  <c r="G157" i="14"/>
  <c r="G154" i="14"/>
  <c r="G195" i="14"/>
  <c r="G192" i="14"/>
  <c r="G188" i="14"/>
  <c r="G168" i="14"/>
  <c r="G160" i="14"/>
  <c r="G146" i="14"/>
  <c r="G142" i="14"/>
  <c r="G138" i="14"/>
  <c r="G134" i="14"/>
  <c r="G169" i="14"/>
  <c r="G161" i="14"/>
  <c r="G135" i="14"/>
  <c r="G149" i="14"/>
  <c r="G133" i="14"/>
  <c r="G126" i="14"/>
  <c r="G122" i="14"/>
  <c r="G118" i="14"/>
  <c r="G114" i="14"/>
  <c r="G110" i="14"/>
  <c r="G106" i="14"/>
  <c r="G139" i="14"/>
  <c r="G199" i="14"/>
  <c r="G176" i="14"/>
  <c r="G150" i="14"/>
  <c r="G141" i="14"/>
  <c r="G124" i="14"/>
  <c r="G120" i="14"/>
  <c r="G116" i="14"/>
  <c r="G112" i="14"/>
  <c r="G108" i="14"/>
  <c r="G131" i="14"/>
  <c r="G127" i="14"/>
  <c r="G111" i="14"/>
  <c r="G109" i="14"/>
  <c r="G99" i="14"/>
  <c r="G117" i="14"/>
  <c r="G96" i="14"/>
  <c r="G92" i="14"/>
  <c r="G88" i="14"/>
  <c r="G84" i="14"/>
  <c r="G80" i="14"/>
  <c r="G76" i="14"/>
  <c r="G72" i="14"/>
  <c r="G68" i="14"/>
  <c r="G64" i="14"/>
  <c r="G130" i="14"/>
  <c r="G115" i="14"/>
  <c r="G158" i="14"/>
  <c r="G121" i="14"/>
  <c r="G95" i="14"/>
  <c r="G91" i="14"/>
  <c r="G87" i="14"/>
  <c r="G83" i="14"/>
  <c r="G79" i="14"/>
  <c r="G174" i="14"/>
  <c r="G125" i="14"/>
  <c r="G105" i="14"/>
  <c r="G94" i="14"/>
  <c r="G90" i="14"/>
  <c r="G86" i="14"/>
  <c r="G82" i="14"/>
  <c r="G78" i="14"/>
  <c r="G74" i="14"/>
  <c r="G70" i="14"/>
  <c r="G66" i="14"/>
  <c r="G62" i="14"/>
  <c r="G107" i="14"/>
  <c r="G101" i="14"/>
  <c r="G75" i="14"/>
  <c r="G166" i="14"/>
  <c r="G147" i="14"/>
  <c r="G129" i="14"/>
  <c r="G97" i="14"/>
  <c r="G93" i="14"/>
  <c r="G89" i="14"/>
  <c r="G85" i="14"/>
  <c r="G81" i="14"/>
  <c r="G73" i="14"/>
  <c r="G143" i="14"/>
  <c r="G104" i="14"/>
  <c r="G63" i="14"/>
  <c r="G145" i="14"/>
  <c r="G137" i="14"/>
  <c r="G119" i="14"/>
  <c r="G100" i="14"/>
  <c r="G77" i="14"/>
  <c r="G61" i="14"/>
  <c r="G102" i="14"/>
  <c r="G71" i="14"/>
  <c r="G123" i="14"/>
  <c r="G67" i="14"/>
  <c r="G103" i="14"/>
  <c r="G65" i="14"/>
  <c r="G113" i="14"/>
  <c r="G98" i="14"/>
  <c r="G69" i="14"/>
  <c r="F22" i="14"/>
  <c r="G6" i="10"/>
  <c r="D310" i="10" s="1"/>
  <c r="G7" i="10"/>
  <c r="D311" i="10" s="1"/>
  <c r="I10" i="12"/>
  <c r="D309" i="10"/>
  <c r="F13" i="14"/>
  <c r="B5" i="15" s="1"/>
  <c r="F56" i="14"/>
  <c r="F15" i="14"/>
  <c r="F47" i="14"/>
  <c r="F53" i="14"/>
  <c r="F44" i="14"/>
  <c r="F29" i="14"/>
  <c r="F36" i="14"/>
  <c r="F19" i="14"/>
  <c r="F42" i="14"/>
  <c r="F51" i="14"/>
  <c r="F33" i="14"/>
  <c r="F40" i="14"/>
  <c r="F60" i="14"/>
  <c r="F26" i="14"/>
  <c r="F54" i="14"/>
  <c r="F49" i="14"/>
  <c r="F35" i="14"/>
  <c r="F20" i="14"/>
  <c r="F21" i="14"/>
  <c r="F58" i="14"/>
  <c r="F45" i="14"/>
  <c r="F14" i="14"/>
  <c r="B6" i="15" s="1"/>
  <c r="F30" i="14"/>
  <c r="F39" i="14"/>
  <c r="F16" i="14"/>
  <c r="F18" i="14"/>
  <c r="F23" i="14"/>
  <c r="F25" i="14"/>
  <c r="F32" i="14"/>
  <c r="F50" i="14"/>
  <c r="F27" i="14"/>
  <c r="F55" i="14"/>
  <c r="F59" i="14"/>
  <c r="F41" i="14"/>
  <c r="F34" i="14"/>
  <c r="F46" i="14"/>
  <c r="F57" i="14"/>
  <c r="F43" i="14"/>
  <c r="F48" i="14"/>
  <c r="F17" i="14"/>
  <c r="F28" i="14"/>
  <c r="F52" i="14"/>
  <c r="F31" i="14"/>
  <c r="H10" i="14"/>
  <c r="F24" i="14"/>
  <c r="F37" i="14"/>
  <c r="F38" i="14"/>
  <c r="D34" i="15"/>
  <c r="A223" i="10"/>
  <c r="A378" i="10"/>
  <c r="A221" i="10"/>
  <c r="A376" i="10"/>
  <c r="A219" i="10"/>
  <c r="A374" i="10"/>
  <c r="A217" i="10"/>
  <c r="A372" i="10"/>
  <c r="A215" i="10"/>
  <c r="A370" i="10"/>
  <c r="A213" i="10"/>
  <c r="A368" i="10"/>
  <c r="A211" i="10"/>
  <c r="A366" i="10"/>
  <c r="A209" i="10"/>
  <c r="A364" i="10"/>
  <c r="A207" i="10"/>
  <c r="A362" i="10"/>
  <c r="A205" i="10"/>
  <c r="A360" i="10"/>
  <c r="A203" i="10"/>
  <c r="A358" i="10"/>
  <c r="A201" i="10"/>
  <c r="A356" i="10"/>
  <c r="A199" i="10"/>
  <c r="A354" i="10"/>
  <c r="A197" i="10"/>
  <c r="A352" i="10"/>
  <c r="A195" i="10"/>
  <c r="A350" i="10"/>
  <c r="A193" i="10"/>
  <c r="A348" i="10"/>
  <c r="A191" i="10"/>
  <c r="A346" i="10"/>
  <c r="A189" i="10"/>
  <c r="A344" i="10"/>
  <c r="A187" i="10"/>
  <c r="A342" i="10"/>
  <c r="A185" i="10"/>
  <c r="A340" i="10"/>
  <c r="A183" i="10"/>
  <c r="A338" i="10"/>
  <c r="A181" i="10"/>
  <c r="A336" i="10"/>
  <c r="A179" i="10"/>
  <c r="A334" i="10"/>
  <c r="A177" i="10"/>
  <c r="A332" i="10"/>
  <c r="A175" i="10"/>
  <c r="A330" i="10"/>
  <c r="A173" i="10"/>
  <c r="A328" i="10"/>
  <c r="A171" i="10"/>
  <c r="A326" i="10"/>
  <c r="A169" i="10"/>
  <c r="A324" i="10"/>
  <c r="A167" i="10"/>
  <c r="A322" i="10"/>
  <c r="A165" i="10"/>
  <c r="A320" i="10"/>
  <c r="A318" i="10"/>
  <c r="A163" i="10"/>
  <c r="A316" i="10"/>
  <c r="A161" i="10"/>
  <c r="A314" i="10"/>
  <c r="A159" i="10"/>
  <c r="A312" i="10"/>
  <c r="A157" i="10"/>
  <c r="A310" i="10"/>
  <c r="A155" i="10"/>
  <c r="E308" i="10"/>
  <c r="A222" i="10"/>
  <c r="A377" i="10"/>
  <c r="A220" i="10"/>
  <c r="A375" i="10"/>
  <c r="A218" i="10"/>
  <c r="A373" i="10"/>
  <c r="A216" i="10"/>
  <c r="A371" i="10"/>
  <c r="A214" i="10"/>
  <c r="A369" i="10"/>
  <c r="A212" i="10"/>
  <c r="A367" i="10"/>
  <c r="A210" i="10"/>
  <c r="A365" i="10"/>
  <c r="A208" i="10"/>
  <c r="A363" i="10"/>
  <c r="A206" i="10"/>
  <c r="A361" i="10"/>
  <c r="A204" i="10"/>
  <c r="A359" i="10"/>
  <c r="A202" i="10"/>
  <c r="A357" i="10"/>
  <c r="A200" i="10"/>
  <c r="A355" i="10"/>
  <c r="A198" i="10"/>
  <c r="A353" i="10"/>
  <c r="A196" i="10"/>
  <c r="A351" i="10"/>
  <c r="A194" i="10"/>
  <c r="A349" i="10"/>
  <c r="A192" i="10"/>
  <c r="A347" i="10"/>
  <c r="A190" i="10"/>
  <c r="A345" i="10"/>
  <c r="A188" i="10"/>
  <c r="A343" i="10"/>
  <c r="A186" i="10"/>
  <c r="A341" i="10"/>
  <c r="A184" i="10"/>
  <c r="A339" i="10"/>
  <c r="A182" i="10"/>
  <c r="A337" i="10"/>
  <c r="A180" i="10"/>
  <c r="A335" i="10"/>
  <c r="A178" i="10"/>
  <c r="A333" i="10"/>
  <c r="A176" i="10"/>
  <c r="A331" i="10"/>
  <c r="A174" i="10"/>
  <c r="A329" i="10"/>
  <c r="A172" i="10"/>
  <c r="A327" i="10"/>
  <c r="A170" i="10"/>
  <c r="A325" i="10"/>
  <c r="A168" i="10"/>
  <c r="A323" i="10"/>
  <c r="A166" i="10"/>
  <c r="A321" i="10"/>
  <c r="A319" i="10"/>
  <c r="A164" i="10"/>
  <c r="A317" i="10"/>
  <c r="A162" i="10"/>
  <c r="A315" i="10"/>
  <c r="A160" i="10"/>
  <c r="A313" i="10"/>
  <c r="A158" i="10"/>
  <c r="A156" i="10"/>
  <c r="A311" i="10"/>
  <c r="A309" i="10"/>
  <c r="A154" i="10"/>
  <c r="B152" i="10"/>
  <c r="K3" i="10"/>
  <c r="D5" i="10"/>
  <c r="M19" i="4"/>
  <c r="L19" i="4"/>
  <c r="L20" i="4"/>
  <c r="J88" i="10" l="1"/>
  <c r="J44" i="10"/>
  <c r="J59" i="10"/>
  <c r="J122" i="10"/>
  <c r="J56" i="10"/>
  <c r="J114" i="10"/>
  <c r="J68" i="10"/>
  <c r="J94" i="10"/>
  <c r="J99" i="10"/>
  <c r="J101" i="10"/>
  <c r="J32" i="10"/>
  <c r="J38" i="10"/>
  <c r="J57" i="10"/>
  <c r="J64" i="10"/>
  <c r="J31" i="10"/>
  <c r="J12" i="10"/>
  <c r="J43" i="10"/>
  <c r="J137" i="10"/>
  <c r="J116" i="10"/>
  <c r="J141" i="10"/>
  <c r="J149" i="10"/>
  <c r="J131" i="10"/>
  <c r="J113" i="10"/>
  <c r="J52" i="10"/>
  <c r="J80" i="10"/>
  <c r="J98" i="10"/>
  <c r="J97" i="10"/>
  <c r="J16" i="10"/>
  <c r="J37" i="10"/>
  <c r="J55" i="10"/>
  <c r="J46" i="10"/>
  <c r="J20" i="10"/>
  <c r="J41" i="10"/>
  <c r="J42" i="10"/>
  <c r="J143" i="10"/>
  <c r="J14" i="10"/>
  <c r="K11" i="10"/>
  <c r="L11" i="10" s="1"/>
  <c r="K20" i="10"/>
  <c r="L20" i="10" s="1"/>
  <c r="K26" i="10"/>
  <c r="L26" i="10" s="1"/>
  <c r="K30" i="10"/>
  <c r="L30" i="10" s="1"/>
  <c r="K31" i="10"/>
  <c r="L31" i="10" s="1"/>
  <c r="K7" i="10"/>
  <c r="L7" i="10" s="1"/>
  <c r="K9" i="10"/>
  <c r="L9" i="10" s="1"/>
  <c r="K19" i="10"/>
  <c r="L19" i="10" s="1"/>
  <c r="K22" i="10"/>
  <c r="L22" i="10" s="1"/>
  <c r="K27" i="10"/>
  <c r="L27" i="10" s="1"/>
  <c r="K32" i="10"/>
  <c r="L32" i="10" s="1"/>
  <c r="K33" i="10"/>
  <c r="L33" i="10" s="1"/>
  <c r="K43" i="10"/>
  <c r="L43" i="10" s="1"/>
  <c r="K14" i="10"/>
  <c r="L14" i="10" s="1"/>
  <c r="K28" i="10"/>
  <c r="L28" i="10" s="1"/>
  <c r="K34" i="10"/>
  <c r="L34" i="10" s="1"/>
  <c r="K35" i="10"/>
  <c r="L35" i="10" s="1"/>
  <c r="K10" i="10"/>
  <c r="L10" i="10" s="1"/>
  <c r="K16" i="10"/>
  <c r="L16" i="10" s="1"/>
  <c r="K24" i="10"/>
  <c r="L24" i="10" s="1"/>
  <c r="K37" i="10"/>
  <c r="L37" i="10" s="1"/>
  <c r="K6" i="10"/>
  <c r="L6" i="10" s="1"/>
  <c r="K8" i="10"/>
  <c r="L8" i="10" s="1"/>
  <c r="K38" i="10"/>
  <c r="L38" i="10" s="1"/>
  <c r="K15" i="10"/>
  <c r="L15" i="10" s="1"/>
  <c r="K25" i="10"/>
  <c r="L25" i="10" s="1"/>
  <c r="K45" i="10"/>
  <c r="L45" i="10" s="1"/>
  <c r="K48" i="10"/>
  <c r="L48" i="10" s="1"/>
  <c r="K50" i="10"/>
  <c r="L50" i="10" s="1"/>
  <c r="K52" i="10"/>
  <c r="L52" i="10" s="1"/>
  <c r="K54" i="10"/>
  <c r="L54" i="10" s="1"/>
  <c r="K56" i="10"/>
  <c r="L56" i="10" s="1"/>
  <c r="K58" i="10"/>
  <c r="L58" i="10" s="1"/>
  <c r="K62" i="10"/>
  <c r="L62" i="10" s="1"/>
  <c r="K63" i="10"/>
  <c r="L63" i="10" s="1"/>
  <c r="K12" i="10"/>
  <c r="L12" i="10" s="1"/>
  <c r="K13" i="10"/>
  <c r="L13" i="10" s="1"/>
  <c r="K23" i="10"/>
  <c r="L23" i="10" s="1"/>
  <c r="K29" i="10"/>
  <c r="L29" i="10" s="1"/>
  <c r="K64" i="10"/>
  <c r="L64" i="10" s="1"/>
  <c r="K18" i="10"/>
  <c r="L18" i="10" s="1"/>
  <c r="K40" i="10"/>
  <c r="L40" i="10" s="1"/>
  <c r="K41" i="10"/>
  <c r="L41" i="10" s="1"/>
  <c r="K42" i="10"/>
  <c r="L42" i="10" s="1"/>
  <c r="K46" i="10"/>
  <c r="L46" i="10" s="1"/>
  <c r="K65" i="10"/>
  <c r="L65" i="10" s="1"/>
  <c r="K17" i="10"/>
  <c r="L17" i="10" s="1"/>
  <c r="K39" i="10"/>
  <c r="L39" i="10" s="1"/>
  <c r="K49" i="10"/>
  <c r="L49" i="10" s="1"/>
  <c r="K51" i="10"/>
  <c r="L51" i="10" s="1"/>
  <c r="K53" i="10"/>
  <c r="L53" i="10" s="1"/>
  <c r="K55" i="10"/>
  <c r="L55" i="10" s="1"/>
  <c r="K57" i="10"/>
  <c r="L57" i="10" s="1"/>
  <c r="K59" i="10"/>
  <c r="L59" i="10" s="1"/>
  <c r="K66" i="10"/>
  <c r="L66" i="10" s="1"/>
  <c r="K21" i="10"/>
  <c r="L21" i="10" s="1"/>
  <c r="K44" i="10"/>
  <c r="L44" i="10" s="1"/>
  <c r="K47" i="10"/>
  <c r="L47" i="10" s="1"/>
  <c r="K60" i="10"/>
  <c r="L60" i="10" s="1"/>
  <c r="K70" i="10"/>
  <c r="L70" i="10" s="1"/>
  <c r="K84" i="10"/>
  <c r="L84" i="10" s="1"/>
  <c r="K67" i="10"/>
  <c r="L67" i="10" s="1"/>
  <c r="K69" i="10"/>
  <c r="K74" i="10"/>
  <c r="L74" i="10" s="1"/>
  <c r="K75" i="10"/>
  <c r="K85" i="10"/>
  <c r="L85" i="10" s="1"/>
  <c r="K86" i="10"/>
  <c r="L86" i="10" s="1"/>
  <c r="K87" i="10"/>
  <c r="L87" i="10" s="1"/>
  <c r="K97" i="10"/>
  <c r="L97" i="10" s="1"/>
  <c r="K101" i="10"/>
  <c r="L101" i="10" s="1"/>
  <c r="K88" i="10"/>
  <c r="L88" i="10" s="1"/>
  <c r="K93" i="10"/>
  <c r="L93" i="10" s="1"/>
  <c r="K36" i="10"/>
  <c r="L36" i="10" s="1"/>
  <c r="K61" i="10"/>
  <c r="L61" i="10" s="1"/>
  <c r="K73" i="10"/>
  <c r="L73" i="10" s="1"/>
  <c r="K79" i="10"/>
  <c r="L79" i="10" s="1"/>
  <c r="K89" i="10"/>
  <c r="L89" i="10" s="1"/>
  <c r="K98" i="10"/>
  <c r="L98" i="10" s="1"/>
  <c r="K102" i="10"/>
  <c r="L102" i="10" s="1"/>
  <c r="K72" i="10"/>
  <c r="L72" i="10" s="1"/>
  <c r="K78" i="10"/>
  <c r="L78" i="10" s="1"/>
  <c r="K80" i="10"/>
  <c r="L80" i="10" s="1"/>
  <c r="K94" i="10"/>
  <c r="L94" i="10" s="1"/>
  <c r="K99" i="10"/>
  <c r="L99" i="10" s="1"/>
  <c r="K77" i="10"/>
  <c r="L77" i="10" s="1"/>
  <c r="K81" i="10"/>
  <c r="L81" i="10" s="1"/>
  <c r="K90" i="10"/>
  <c r="L90" i="10" s="1"/>
  <c r="K95" i="10"/>
  <c r="L95" i="10" s="1"/>
  <c r="K71" i="10"/>
  <c r="K76" i="10"/>
  <c r="L76" i="10" s="1"/>
  <c r="K82" i="10"/>
  <c r="L82" i="10" s="1"/>
  <c r="K91" i="10"/>
  <c r="L91" i="10" s="1"/>
  <c r="K96" i="10"/>
  <c r="L96" i="10" s="1"/>
  <c r="K100" i="10"/>
  <c r="L100" i="10" s="1"/>
  <c r="K68" i="10"/>
  <c r="L68" i="10" s="1"/>
  <c r="K92" i="10"/>
  <c r="L92" i="10" s="1"/>
  <c r="K118" i="10"/>
  <c r="L118" i="10" s="1"/>
  <c r="K126" i="10"/>
  <c r="K138" i="10"/>
  <c r="L138" i="10" s="1"/>
  <c r="K146" i="10"/>
  <c r="L146" i="10" s="1"/>
  <c r="K105" i="10"/>
  <c r="L105" i="10" s="1"/>
  <c r="K113" i="10"/>
  <c r="L113" i="10" s="1"/>
  <c r="K114" i="10"/>
  <c r="L114" i="10" s="1"/>
  <c r="K119" i="10"/>
  <c r="L119" i="10" s="1"/>
  <c r="K123" i="10"/>
  <c r="L123" i="10" s="1"/>
  <c r="K125" i="10"/>
  <c r="L125" i="10" s="1"/>
  <c r="K127" i="10"/>
  <c r="L127" i="10" s="1"/>
  <c r="K130" i="10"/>
  <c r="L130" i="10" s="1"/>
  <c r="K133" i="10"/>
  <c r="L133" i="10" s="1"/>
  <c r="K137" i="10"/>
  <c r="L137" i="10" s="1"/>
  <c r="K145" i="10"/>
  <c r="L145" i="10" s="1"/>
  <c r="K110" i="10"/>
  <c r="L110" i="10" s="1"/>
  <c r="K120" i="10"/>
  <c r="L120" i="10" s="1"/>
  <c r="K136" i="10"/>
  <c r="L136" i="10" s="1"/>
  <c r="K144" i="10"/>
  <c r="L144" i="10" s="1"/>
  <c r="K106" i="10"/>
  <c r="K131" i="10"/>
  <c r="L131" i="10" s="1"/>
  <c r="K143" i="10"/>
  <c r="L143" i="10" s="1"/>
  <c r="K107" i="10"/>
  <c r="L107" i="10" s="1"/>
  <c r="K112" i="10"/>
  <c r="L112" i="10" s="1"/>
  <c r="K115" i="10"/>
  <c r="L115" i="10" s="1"/>
  <c r="K121" i="10"/>
  <c r="L121" i="10" s="1"/>
  <c r="K128" i="10"/>
  <c r="L128" i="10" s="1"/>
  <c r="K142" i="10"/>
  <c r="L142" i="10" s="1"/>
  <c r="K149" i="10"/>
  <c r="L149" i="10" s="1"/>
  <c r="K83" i="10"/>
  <c r="L83" i="10" s="1"/>
  <c r="K104" i="10"/>
  <c r="L104" i="10" s="1"/>
  <c r="K108" i="10"/>
  <c r="L108" i="10" s="1"/>
  <c r="K109" i="10"/>
  <c r="L109" i="10" s="1"/>
  <c r="K124" i="10"/>
  <c r="L124" i="10" s="1"/>
  <c r="K134" i="10"/>
  <c r="L134" i="10" s="1"/>
  <c r="K141" i="10"/>
  <c r="L141" i="10" s="1"/>
  <c r="K148" i="10"/>
  <c r="L148" i="10" s="1"/>
  <c r="K116" i="10"/>
  <c r="L116" i="10" s="1"/>
  <c r="K122" i="10"/>
  <c r="L122" i="10" s="1"/>
  <c r="K129" i="10"/>
  <c r="L129" i="10" s="1"/>
  <c r="K140" i="10"/>
  <c r="L140" i="10" s="1"/>
  <c r="K135" i="10"/>
  <c r="L135" i="10" s="1"/>
  <c r="K103" i="10"/>
  <c r="L103" i="10" s="1"/>
  <c r="K111" i="10"/>
  <c r="L111" i="10" s="1"/>
  <c r="K147" i="10"/>
  <c r="K139" i="10"/>
  <c r="L139" i="10" s="1"/>
  <c r="K117" i="10"/>
  <c r="K132" i="10"/>
  <c r="L132" i="10" s="1"/>
  <c r="J145" i="10"/>
  <c r="J111" i="10"/>
  <c r="J120" i="10"/>
  <c r="J105" i="10"/>
  <c r="J91" i="10"/>
  <c r="J78" i="10"/>
  <c r="J89" i="10"/>
  <c r="J87" i="10"/>
  <c r="J9" i="10"/>
  <c r="J21" i="10"/>
  <c r="J53" i="10"/>
  <c r="J30" i="10"/>
  <c r="J25" i="10"/>
  <c r="J36" i="10"/>
  <c r="J40" i="10"/>
  <c r="J127" i="10"/>
  <c r="J129" i="10"/>
  <c r="J124" i="10"/>
  <c r="J107" i="10"/>
  <c r="J110" i="10"/>
  <c r="J92" i="10"/>
  <c r="J90" i="10"/>
  <c r="J72" i="10"/>
  <c r="J79" i="10"/>
  <c r="J86" i="10"/>
  <c r="J7" i="10"/>
  <c r="J66" i="10"/>
  <c r="J51" i="10"/>
  <c r="J19" i="10"/>
  <c r="J13" i="10"/>
  <c r="J35" i="10"/>
  <c r="J34" i="10"/>
  <c r="J100" i="10"/>
  <c r="J119" i="10"/>
  <c r="J95" i="10"/>
  <c r="J102" i="10"/>
  <c r="J50" i="10"/>
  <c r="J65" i="10"/>
  <c r="J109" i="10"/>
  <c r="J121" i="10"/>
  <c r="J96" i="10"/>
  <c r="J83" i="10"/>
  <c r="J81" i="10"/>
  <c r="J48" i="10"/>
  <c r="J73" i="10"/>
  <c r="J85" i="10"/>
  <c r="J67" i="10"/>
  <c r="J60" i="10"/>
  <c r="J49" i="10"/>
  <c r="J24" i="10"/>
  <c r="J29" i="10"/>
  <c r="J28" i="10"/>
  <c r="J33" i="10"/>
  <c r="J6" i="10"/>
  <c r="J133" i="10"/>
  <c r="J139" i="10"/>
  <c r="J108" i="10"/>
  <c r="J125" i="10"/>
  <c r="J82" i="10"/>
  <c r="J77" i="10"/>
  <c r="J26" i="10"/>
  <c r="J54" i="10"/>
  <c r="J61" i="10"/>
  <c r="J39" i="10"/>
  <c r="J18" i="10"/>
  <c r="J63" i="10"/>
  <c r="J17" i="10"/>
  <c r="J23" i="10"/>
  <c r="J27" i="10"/>
  <c r="J70" i="10"/>
  <c r="J45" i="10"/>
  <c r="B158" i="10"/>
  <c r="C158" i="10"/>
  <c r="C162" i="10"/>
  <c r="B155" i="10"/>
  <c r="C155" i="10"/>
  <c r="C159" i="10"/>
  <c r="C163" i="10"/>
  <c r="B156" i="10"/>
  <c r="C156" i="10"/>
  <c r="C160" i="10"/>
  <c r="C164" i="10"/>
  <c r="B157" i="10"/>
  <c r="C168" i="10"/>
  <c r="C172" i="10"/>
  <c r="C176" i="10"/>
  <c r="B181" i="10"/>
  <c r="B185" i="10"/>
  <c r="B187" i="10"/>
  <c r="C188" i="10"/>
  <c r="B191" i="10"/>
  <c r="B193" i="10"/>
  <c r="B195" i="10"/>
  <c r="B197" i="10"/>
  <c r="B199" i="10"/>
  <c r="C201" i="10"/>
  <c r="C202" i="10"/>
  <c r="C203" i="10"/>
  <c r="C211" i="10"/>
  <c r="C216" i="10"/>
  <c r="C224" i="10"/>
  <c r="B225" i="10"/>
  <c r="B234" i="10"/>
  <c r="B241" i="10"/>
  <c r="C242" i="10"/>
  <c r="B249" i="10"/>
  <c r="C250" i="10"/>
  <c r="C255" i="10"/>
  <c r="C257" i="10"/>
  <c r="C265" i="10"/>
  <c r="C268" i="10"/>
  <c r="B275" i="10"/>
  <c r="C276" i="10"/>
  <c r="B280" i="10"/>
  <c r="C286" i="10"/>
  <c r="C290" i="10"/>
  <c r="C294" i="10"/>
  <c r="C299" i="10"/>
  <c r="B159" i="10"/>
  <c r="B160" i="10"/>
  <c r="B161" i="10"/>
  <c r="B169" i="10"/>
  <c r="B173" i="10"/>
  <c r="B177" i="10"/>
  <c r="C181" i="10"/>
  <c r="C185" i="10"/>
  <c r="B186" i="10"/>
  <c r="C187" i="10"/>
  <c r="C191" i="10"/>
  <c r="C193" i="10"/>
  <c r="C195" i="10"/>
  <c r="C197" i="10"/>
  <c r="C199" i="10"/>
  <c r="B204" i="10"/>
  <c r="B205" i="10"/>
  <c r="B206" i="10"/>
  <c r="B207" i="10"/>
  <c r="B212" i="10"/>
  <c r="B217" i="10"/>
  <c r="B218" i="10"/>
  <c r="C225" i="10"/>
  <c r="B226" i="10"/>
  <c r="C234" i="10"/>
  <c r="B240" i="10"/>
  <c r="C241" i="10"/>
  <c r="B248" i="10"/>
  <c r="C249" i="10"/>
  <c r="B253" i="10"/>
  <c r="B260" i="10"/>
  <c r="B262" i="10"/>
  <c r="B274" i="10"/>
  <c r="C275" i="10"/>
  <c r="C280" i="10"/>
  <c r="B298" i="10"/>
  <c r="C157" i="10"/>
  <c r="C161" i="10"/>
  <c r="B162" i="10"/>
  <c r="B163" i="10"/>
  <c r="C169" i="10"/>
  <c r="C173" i="10"/>
  <c r="C177" i="10"/>
  <c r="B182" i="10"/>
  <c r="C186" i="10"/>
  <c r="C204" i="10"/>
  <c r="C205" i="10"/>
  <c r="C206" i="10"/>
  <c r="C207" i="10"/>
  <c r="C212" i="10"/>
  <c r="B213" i="10"/>
  <c r="C217" i="10"/>
  <c r="C218" i="10"/>
  <c r="B219" i="10"/>
  <c r="C226" i="10"/>
  <c r="B227" i="10"/>
  <c r="B231" i="10"/>
  <c r="B235" i="10"/>
  <c r="C240" i="10"/>
  <c r="B247" i="10"/>
  <c r="C248" i="10"/>
  <c r="C253" i="10"/>
  <c r="C260" i="10"/>
  <c r="C262" i="10"/>
  <c r="B273" i="10"/>
  <c r="C274" i="10"/>
  <c r="B283" i="10"/>
  <c r="B287" i="10"/>
  <c r="B291" i="10"/>
  <c r="B295" i="10"/>
  <c r="C298" i="10"/>
  <c r="B165" i="10"/>
  <c r="B166" i="10"/>
  <c r="B170" i="10"/>
  <c r="B174" i="10"/>
  <c r="B178" i="10"/>
  <c r="C182" i="10"/>
  <c r="B208" i="10"/>
  <c r="C213" i="10"/>
  <c r="B214" i="10"/>
  <c r="C219" i="10"/>
  <c r="B220" i="10"/>
  <c r="C227" i="10"/>
  <c r="B228" i="10"/>
  <c r="B229" i="10"/>
  <c r="B230" i="10"/>
  <c r="C231" i="10"/>
  <c r="C235" i="10"/>
  <c r="B236" i="10"/>
  <c r="B246" i="10"/>
  <c r="C247" i="10"/>
  <c r="B256" i="10"/>
  <c r="B258" i="10"/>
  <c r="B264" i="10"/>
  <c r="B272" i="10"/>
  <c r="C273" i="10"/>
  <c r="B279" i="10"/>
  <c r="B281" i="10"/>
  <c r="C283" i="10"/>
  <c r="C287" i="10"/>
  <c r="C291" i="10"/>
  <c r="C295" i="10"/>
  <c r="B297" i="10"/>
  <c r="C165" i="10"/>
  <c r="C166" i="10"/>
  <c r="C170" i="10"/>
  <c r="C174" i="10"/>
  <c r="C178" i="10"/>
  <c r="B183" i="10"/>
  <c r="B190" i="10"/>
  <c r="B192" i="10"/>
  <c r="B194" i="10"/>
  <c r="B196" i="10"/>
  <c r="B198" i="10"/>
  <c r="B200" i="10"/>
  <c r="C208" i="10"/>
  <c r="C214" i="10"/>
  <c r="C220" i="10"/>
  <c r="B221" i="10"/>
  <c r="C228" i="10"/>
  <c r="C229" i="10"/>
  <c r="C230" i="10"/>
  <c r="B232" i="10"/>
  <c r="C236" i="10"/>
  <c r="B237" i="10"/>
  <c r="B245" i="10"/>
  <c r="C246" i="10"/>
  <c r="C256" i="10"/>
  <c r="C258" i="10"/>
  <c r="C264" i="10"/>
  <c r="B266" i="10"/>
  <c r="B271" i="10"/>
  <c r="C272" i="10"/>
  <c r="C279" i="10"/>
  <c r="C281" i="10"/>
  <c r="C297" i="10"/>
  <c r="B164" i="10"/>
  <c r="B167" i="10"/>
  <c r="B171" i="10"/>
  <c r="B175" i="10"/>
  <c r="B179" i="10"/>
  <c r="C183" i="10"/>
  <c r="C190" i="10"/>
  <c r="C192" i="10"/>
  <c r="C194" i="10"/>
  <c r="C196" i="10"/>
  <c r="C198" i="10"/>
  <c r="C200" i="10"/>
  <c r="B209" i="10"/>
  <c r="B215" i="10"/>
  <c r="C221" i="10"/>
  <c r="B222" i="10"/>
  <c r="C232" i="10"/>
  <c r="C237" i="10"/>
  <c r="B238" i="10"/>
  <c r="B244" i="10"/>
  <c r="C245" i="10"/>
  <c r="B252" i="10"/>
  <c r="B254" i="10"/>
  <c r="B259" i="10"/>
  <c r="B261" i="10"/>
  <c r="B263" i="10"/>
  <c r="C266" i="10"/>
  <c r="B267" i="10"/>
  <c r="B270" i="10"/>
  <c r="C271" i="10"/>
  <c r="B278" i="10"/>
  <c r="B284" i="10"/>
  <c r="B288" i="10"/>
  <c r="B292" i="10"/>
  <c r="B296" i="10"/>
  <c r="C167" i="10"/>
  <c r="C171" i="10"/>
  <c r="C175" i="10"/>
  <c r="C179" i="10"/>
  <c r="B180" i="10"/>
  <c r="B184" i="10"/>
  <c r="B189" i="10"/>
  <c r="C209" i="10"/>
  <c r="B210" i="10"/>
  <c r="C215" i="10"/>
  <c r="C222" i="10"/>
  <c r="B223" i="10"/>
  <c r="B233" i="10"/>
  <c r="C238" i="10"/>
  <c r="B239" i="10"/>
  <c r="B243" i="10"/>
  <c r="C244" i="10"/>
  <c r="B251" i="10"/>
  <c r="C252" i="10"/>
  <c r="C254" i="10"/>
  <c r="C259" i="10"/>
  <c r="C261" i="10"/>
  <c r="C263" i="10"/>
  <c r="C267" i="10"/>
  <c r="B269" i="10"/>
  <c r="C270" i="10"/>
  <c r="B277" i="10"/>
  <c r="C278" i="10"/>
  <c r="B282" i="10"/>
  <c r="C284" i="10"/>
  <c r="B285" i="10"/>
  <c r="C288" i="10"/>
  <c r="B289" i="10"/>
  <c r="C292" i="10"/>
  <c r="B293" i="10"/>
  <c r="C296" i="10"/>
  <c r="B176" i="10"/>
  <c r="C210" i="10"/>
  <c r="C180" i="10"/>
  <c r="B257" i="10"/>
  <c r="B265" i="10"/>
  <c r="C277" i="10"/>
  <c r="B294" i="10"/>
  <c r="B203" i="10"/>
  <c r="B224" i="10"/>
  <c r="C293" i="10"/>
  <c r="B250" i="10"/>
  <c r="C282" i="10"/>
  <c r="B188" i="10"/>
  <c r="B202" i="10"/>
  <c r="C223" i="10"/>
  <c r="C233" i="10"/>
  <c r="B268" i="10"/>
  <c r="B286" i="10"/>
  <c r="B299" i="10"/>
  <c r="B211" i="10"/>
  <c r="B216" i="10"/>
  <c r="B242" i="10"/>
  <c r="C243" i="10"/>
  <c r="B290" i="10"/>
  <c r="B168" i="10"/>
  <c r="C184" i="10"/>
  <c r="C189" i="10"/>
  <c r="B201" i="10"/>
  <c r="C251" i="10"/>
  <c r="B255" i="10"/>
  <c r="B276" i="10"/>
  <c r="C285" i="10"/>
  <c r="B172" i="10"/>
  <c r="C239" i="10"/>
  <c r="C269" i="10"/>
  <c r="C289" i="10"/>
  <c r="J84" i="10"/>
  <c r="J135" i="10"/>
  <c r="J104" i="10"/>
  <c r="J112" i="10"/>
  <c r="J123" i="10"/>
  <c r="J76" i="10"/>
  <c r="J58" i="10"/>
  <c r="J103" i="10"/>
  <c r="J93" i="10"/>
  <c r="J74" i="10"/>
  <c r="J47" i="10"/>
  <c r="J10" i="10"/>
  <c r="J11" i="10"/>
  <c r="J8" i="10"/>
  <c r="J15" i="10"/>
  <c r="J22" i="10"/>
  <c r="V154" i="10"/>
  <c r="F154" i="10"/>
  <c r="T154" i="10"/>
  <c r="D154" i="10"/>
  <c r="R154" i="10"/>
  <c r="P154" i="10"/>
  <c r="N154" i="10"/>
  <c r="L154" i="10"/>
  <c r="X154" i="10"/>
  <c r="Z154" i="10"/>
  <c r="J154" i="10"/>
  <c r="H154" i="10"/>
  <c r="H291" i="14"/>
  <c r="H287" i="14"/>
  <c r="H283" i="14"/>
  <c r="H289" i="14"/>
  <c r="H285" i="14"/>
  <c r="H281" i="14"/>
  <c r="H288" i="14"/>
  <c r="H284" i="14"/>
  <c r="H282" i="14"/>
  <c r="H286" i="14"/>
  <c r="H290" i="14"/>
  <c r="E397" i="10" a="1"/>
  <c r="E397" i="10" s="1"/>
  <c r="E422" i="10" a="1"/>
  <c r="E422" i="10" s="1"/>
  <c r="H271" i="14"/>
  <c r="H267" i="14"/>
  <c r="H263" i="14"/>
  <c r="H259" i="14"/>
  <c r="H255" i="14"/>
  <c r="H251" i="14"/>
  <c r="H247" i="14"/>
  <c r="H243" i="14"/>
  <c r="H239" i="14"/>
  <c r="H278" i="14"/>
  <c r="H274" i="14"/>
  <c r="H270" i="14"/>
  <c r="H266" i="14"/>
  <c r="H262" i="14"/>
  <c r="H258" i="14"/>
  <c r="H254" i="14"/>
  <c r="H250" i="14"/>
  <c r="H246" i="14"/>
  <c r="H242" i="14"/>
  <c r="H238" i="14"/>
  <c r="H277" i="14"/>
  <c r="H273" i="14"/>
  <c r="H280" i="14"/>
  <c r="H269" i="14"/>
  <c r="H265" i="14"/>
  <c r="H261" i="14"/>
  <c r="H257" i="14"/>
  <c r="H253" i="14"/>
  <c r="H249" i="14"/>
  <c r="H245" i="14"/>
  <c r="H241" i="14"/>
  <c r="H237" i="14"/>
  <c r="H276" i="14"/>
  <c r="H272" i="14"/>
  <c r="H279" i="14"/>
  <c r="H275" i="14"/>
  <c r="H244" i="14"/>
  <c r="H232" i="14"/>
  <c r="H221" i="14"/>
  <c r="H264" i="14"/>
  <c r="H236" i="14"/>
  <c r="H228" i="14"/>
  <c r="H224" i="14"/>
  <c r="H252" i="14"/>
  <c r="H235" i="14"/>
  <c r="H220" i="14"/>
  <c r="H240" i="14"/>
  <c r="H231" i="14"/>
  <c r="H227" i="14"/>
  <c r="H256" i="14"/>
  <c r="H225" i="14"/>
  <c r="H260" i="14"/>
  <c r="H234" i="14"/>
  <c r="H223" i="14"/>
  <c r="H219" i="14"/>
  <c r="H248" i="14"/>
  <c r="H230" i="14"/>
  <c r="H226" i="14"/>
  <c r="H268" i="14"/>
  <c r="H233" i="14"/>
  <c r="H222" i="14"/>
  <c r="H218" i="14"/>
  <c r="H229" i="14"/>
  <c r="H217" i="14"/>
  <c r="H213" i="14"/>
  <c r="H209" i="14"/>
  <c r="H205" i="14"/>
  <c r="H201" i="14"/>
  <c r="H197" i="14"/>
  <c r="H193" i="14"/>
  <c r="H189" i="14"/>
  <c r="H185" i="14"/>
  <c r="H181" i="14"/>
  <c r="H216" i="14"/>
  <c r="H212" i="14"/>
  <c r="H208" i="14"/>
  <c r="H204" i="14"/>
  <c r="H200" i="14"/>
  <c r="H196" i="14"/>
  <c r="H192" i="14"/>
  <c r="H188" i="14"/>
  <c r="H184" i="14"/>
  <c r="H180" i="14"/>
  <c r="H206" i="14"/>
  <c r="H203" i="14"/>
  <c r="H190" i="14"/>
  <c r="H187" i="14"/>
  <c r="H175" i="14"/>
  <c r="H171" i="14"/>
  <c r="H167" i="14"/>
  <c r="H163" i="14"/>
  <c r="H159" i="14"/>
  <c r="H155" i="14"/>
  <c r="H210" i="14"/>
  <c r="H207" i="14"/>
  <c r="H194" i="14"/>
  <c r="H191" i="14"/>
  <c r="H174" i="14"/>
  <c r="H170" i="14"/>
  <c r="H166" i="14"/>
  <c r="H162" i="14"/>
  <c r="H158" i="14"/>
  <c r="H154" i="14"/>
  <c r="H214" i="14"/>
  <c r="H211" i="14"/>
  <c r="H182" i="14"/>
  <c r="H172" i="14"/>
  <c r="H164" i="14"/>
  <c r="H156" i="14"/>
  <c r="H153" i="14"/>
  <c r="H152" i="14"/>
  <c r="H151" i="14"/>
  <c r="H148" i="14"/>
  <c r="H144" i="14"/>
  <c r="H140" i="14"/>
  <c r="H136" i="14"/>
  <c r="H132" i="14"/>
  <c r="H179" i="14"/>
  <c r="H177" i="14"/>
  <c r="H173" i="14"/>
  <c r="H165" i="14"/>
  <c r="H157" i="14"/>
  <c r="H147" i="14"/>
  <c r="H143" i="14"/>
  <c r="H139" i="14"/>
  <c r="H135" i="14"/>
  <c r="H131" i="14"/>
  <c r="H169" i="14"/>
  <c r="H161" i="14"/>
  <c r="H150" i="14"/>
  <c r="H149" i="14"/>
  <c r="H142" i="14"/>
  <c r="H133" i="14"/>
  <c r="H128" i="14"/>
  <c r="H126" i="14"/>
  <c r="H122" i="14"/>
  <c r="H118" i="14"/>
  <c r="H114" i="14"/>
  <c r="H110" i="14"/>
  <c r="H106" i="14"/>
  <c r="H102" i="14"/>
  <c r="H98" i="14"/>
  <c r="H215" i="14"/>
  <c r="H202" i="14"/>
  <c r="H195" i="14"/>
  <c r="H186" i="14"/>
  <c r="H168" i="14"/>
  <c r="H160" i="14"/>
  <c r="H146" i="14"/>
  <c r="H137" i="14"/>
  <c r="H129" i="14"/>
  <c r="H125" i="14"/>
  <c r="H121" i="14"/>
  <c r="H117" i="14"/>
  <c r="H113" i="14"/>
  <c r="H176" i="14"/>
  <c r="H96" i="14"/>
  <c r="H92" i="14"/>
  <c r="H88" i="14"/>
  <c r="H84" i="14"/>
  <c r="H80" i="14"/>
  <c r="H76" i="14"/>
  <c r="H72" i="14"/>
  <c r="H68" i="14"/>
  <c r="H64" i="14"/>
  <c r="H178" i="14"/>
  <c r="H130" i="14"/>
  <c r="H124" i="14"/>
  <c r="H115" i="14"/>
  <c r="H183" i="14"/>
  <c r="H95" i="14"/>
  <c r="H91" i="14"/>
  <c r="H87" i="14"/>
  <c r="H83" i="14"/>
  <c r="H79" i="14"/>
  <c r="H75" i="14"/>
  <c r="H71" i="14"/>
  <c r="H67" i="14"/>
  <c r="H63" i="14"/>
  <c r="H198" i="14"/>
  <c r="H119" i="14"/>
  <c r="H112" i="14"/>
  <c r="H107" i="14"/>
  <c r="H145" i="14"/>
  <c r="H141" i="14"/>
  <c r="H123" i="14"/>
  <c r="H116" i="14"/>
  <c r="H104" i="14"/>
  <c r="H101" i="14"/>
  <c r="H134" i="14"/>
  <c r="H97" i="14"/>
  <c r="H93" i="14"/>
  <c r="H89" i="14"/>
  <c r="H85" i="14"/>
  <c r="H81" i="14"/>
  <c r="H73" i="14"/>
  <c r="H66" i="14"/>
  <c r="H199" i="14"/>
  <c r="H100" i="14"/>
  <c r="H77" i="14"/>
  <c r="H70" i="14"/>
  <c r="H61" i="14"/>
  <c r="H138" i="14"/>
  <c r="H120" i="14"/>
  <c r="H62" i="14"/>
  <c r="H103" i="14"/>
  <c r="H74" i="14"/>
  <c r="H65" i="14"/>
  <c r="H78" i="14"/>
  <c r="H69" i="14"/>
  <c r="H99" i="14"/>
  <c r="H94" i="14"/>
  <c r="H90" i="14"/>
  <c r="H86" i="14"/>
  <c r="H82" i="14"/>
  <c r="H127" i="14"/>
  <c r="H111" i="14"/>
  <c r="H109" i="14"/>
  <c r="H108" i="14"/>
  <c r="H105" i="14"/>
  <c r="E445" i="10" a="1"/>
  <c r="E445" i="10" s="1"/>
  <c r="E444" i="10" a="1"/>
  <c r="E444" i="10" s="1"/>
  <c r="E443" i="10" a="1"/>
  <c r="E443" i="10" s="1"/>
  <c r="E442" i="10" a="1"/>
  <c r="E442" i="10" s="1"/>
  <c r="E441" i="10" a="1"/>
  <c r="E441" i="10" s="1"/>
  <c r="E440" i="10" a="1"/>
  <c r="E440" i="10" s="1"/>
  <c r="E439" i="10" a="1"/>
  <c r="E439" i="10" s="1"/>
  <c r="E438" i="10" a="1"/>
  <c r="E438" i="10" s="1"/>
  <c r="E437" i="10" a="1"/>
  <c r="E437" i="10" s="1"/>
  <c r="E436" i="10" a="1"/>
  <c r="E436" i="10" s="1"/>
  <c r="E427" i="10" a="1"/>
  <c r="E427" i="10" s="1"/>
  <c r="E426" i="10" a="1"/>
  <c r="E426" i="10" s="1"/>
  <c r="E425" i="10" a="1"/>
  <c r="E425" i="10" s="1"/>
  <c r="E424" i="10" a="1"/>
  <c r="E424" i="10" s="1"/>
  <c r="E423" i="10" a="1"/>
  <c r="E423" i="10" s="1"/>
  <c r="E419" i="10" a="1"/>
  <c r="E419" i="10" s="1"/>
  <c r="E418" i="10" a="1"/>
  <c r="E418" i="10" s="1"/>
  <c r="E417" i="10" a="1"/>
  <c r="E417" i="10" s="1"/>
  <c r="E416" i="10" a="1"/>
  <c r="E416" i="10" s="1"/>
  <c r="E415" i="10" a="1"/>
  <c r="E415" i="10" s="1"/>
  <c r="E414" i="10" a="1"/>
  <c r="E414" i="10" s="1"/>
  <c r="E413" i="10" a="1"/>
  <c r="E413" i="10" s="1"/>
  <c r="E412" i="10" a="1"/>
  <c r="E412" i="10" s="1"/>
  <c r="E447" i="10" a="1"/>
  <c r="E447" i="10" s="1"/>
  <c r="E411" i="10" a="1"/>
  <c r="E411" i="10" s="1"/>
  <c r="E410" i="10" a="1"/>
  <c r="E410" i="10" s="1"/>
  <c r="E409" i="10" a="1"/>
  <c r="E409" i="10" s="1"/>
  <c r="E408" i="10" a="1"/>
  <c r="E408" i="10" s="1"/>
  <c r="E407" i="10" a="1"/>
  <c r="E407" i="10" s="1"/>
  <c r="E406" i="10" a="1"/>
  <c r="E406" i="10" s="1"/>
  <c r="E400" i="10" a="1"/>
  <c r="E400" i="10" s="1"/>
  <c r="E449" i="10" a="1"/>
  <c r="E449" i="10" s="1"/>
  <c r="E446" i="10" a="1"/>
  <c r="E446" i="10" s="1"/>
  <c r="E431" i="10" a="1"/>
  <c r="E431" i="10" s="1"/>
  <c r="E429" i="10" a="1"/>
  <c r="E429" i="10" s="1"/>
  <c r="E405" i="10" a="1"/>
  <c r="E405" i="10" s="1"/>
  <c r="E404" i="10" a="1"/>
  <c r="E404" i="10" s="1"/>
  <c r="E451" i="10" a="1"/>
  <c r="E451" i="10" s="1"/>
  <c r="E448" i="10" a="1"/>
  <c r="E448" i="10" s="1"/>
  <c r="E433" i="10" a="1"/>
  <c r="E433" i="10" s="1"/>
  <c r="E430" i="10" a="1"/>
  <c r="E430" i="10" s="1"/>
  <c r="E428" i="10" a="1"/>
  <c r="E428" i="10" s="1"/>
  <c r="E403" i="10" a="1"/>
  <c r="E403" i="10" s="1"/>
  <c r="E453" i="10" a="1"/>
  <c r="E453" i="10" s="1"/>
  <c r="E450" i="10" a="1"/>
  <c r="E450" i="10" s="1"/>
  <c r="E435" i="10" a="1"/>
  <c r="E435" i="10" s="1"/>
  <c r="E432" i="10" a="1"/>
  <c r="E432" i="10" s="1"/>
  <c r="E383" i="10" a="1"/>
  <c r="E383" i="10" s="1"/>
  <c r="E382" i="10" a="1"/>
  <c r="E382" i="10" s="1"/>
  <c r="E399" i="10" a="1"/>
  <c r="E399" i="10" s="1"/>
  <c r="E389" i="10" a="1"/>
  <c r="E389" i="10" s="1"/>
  <c r="E388" i="10" a="1"/>
  <c r="E388" i="10" s="1"/>
  <c r="E434" i="10" a="1"/>
  <c r="E434" i="10" s="1"/>
  <c r="E452" i="10" a="1"/>
  <c r="E452" i="10" s="1"/>
  <c r="E398" i="10" a="1"/>
  <c r="E398" i="10" s="1"/>
  <c r="E395" i="10" a="1"/>
  <c r="E395" i="10" s="1"/>
  <c r="E394" i="10" a="1"/>
  <c r="E394" i="10" s="1"/>
  <c r="E379" i="10" a="1"/>
  <c r="E379" i="10" s="1"/>
  <c r="E420" i="10" a="1"/>
  <c r="E420" i="10" s="1"/>
  <c r="E385" i="10" a="1"/>
  <c r="E385" i="10" s="1"/>
  <c r="E384" i="10" a="1"/>
  <c r="E384" i="10" s="1"/>
  <c r="E401" i="10" a="1"/>
  <c r="E401" i="10" s="1"/>
  <c r="E396" i="10" a="1"/>
  <c r="E396" i="10" s="1"/>
  <c r="E381" i="10" a="1"/>
  <c r="E381" i="10" s="1"/>
  <c r="E380" i="10" a="1"/>
  <c r="E380" i="10" s="1"/>
  <c r="E421" i="10" a="1"/>
  <c r="E421" i="10" s="1"/>
  <c r="E387" i="10" a="1"/>
  <c r="E387" i="10" s="1"/>
  <c r="E386" i="10" a="1"/>
  <c r="E386" i="10" s="1"/>
  <c r="E390" i="10" a="1"/>
  <c r="E390" i="10" s="1"/>
  <c r="E393" i="10" a="1"/>
  <c r="E393" i="10" s="1"/>
  <c r="E391" i="10" a="1"/>
  <c r="E391" i="10" s="1"/>
  <c r="E402" i="10" a="1"/>
  <c r="E402" i="10" s="1"/>
  <c r="E392" i="10" a="1"/>
  <c r="E392" i="10" s="1"/>
  <c r="E319" i="10" a="1"/>
  <c r="E319" i="10" s="1"/>
  <c r="E334" i="10" a="1"/>
  <c r="E334" i="10" s="1"/>
  <c r="E311" i="10" a="1"/>
  <c r="E311" i="10" s="1"/>
  <c r="E320" i="10" a="1"/>
  <c r="E320" i="10" s="1"/>
  <c r="E328" i="10" a="1"/>
  <c r="E328" i="10" s="1"/>
  <c r="E321" i="10" a="1"/>
  <c r="E321" i="10" s="1"/>
  <c r="E333" i="10" a="1"/>
  <c r="E333" i="10" s="1"/>
  <c r="E345" i="10" a="1"/>
  <c r="E345" i="10" s="1"/>
  <c r="E313" i="10" a="1"/>
  <c r="E313" i="10" s="1"/>
  <c r="E322" i="10" a="1"/>
  <c r="E322" i="10" s="1"/>
  <c r="E344" i="10" a="1"/>
  <c r="E344" i="10" s="1"/>
  <c r="E314" i="10" a="1"/>
  <c r="E314" i="10" s="1"/>
  <c r="E337" i="10" a="1"/>
  <c r="E337" i="10" s="1"/>
  <c r="E341" i="10" a="1"/>
  <c r="E341" i="10" s="1"/>
  <c r="E342" i="10" a="1"/>
  <c r="E342" i="10" s="1"/>
  <c r="E315" i="10" a="1"/>
  <c r="E315" i="10" s="1"/>
  <c r="E339" i="10" a="1"/>
  <c r="E339" i="10" s="1"/>
  <c r="E316" i="10" a="1"/>
  <c r="E316" i="10" s="1"/>
  <c r="E325" i="10" a="1"/>
  <c r="E325" i="10" s="1"/>
  <c r="E351" i="10" a="1"/>
  <c r="E351" i="10" s="1"/>
  <c r="E354" i="10" a="1"/>
  <c r="E354" i="10" s="1"/>
  <c r="E370" i="10" a="1"/>
  <c r="E370" i="10" s="1"/>
  <c r="E326" i="10" a="1"/>
  <c r="E326" i="10" s="1"/>
  <c r="E353" i="10" a="1"/>
  <c r="E353" i="10" s="1"/>
  <c r="E363" i="10" a="1"/>
  <c r="E363" i="10" s="1"/>
  <c r="E371" i="10" a="1"/>
  <c r="E371" i="10" s="1"/>
  <c r="E372" i="10" a="1"/>
  <c r="E372" i="10" s="1"/>
  <c r="E373" i="10" a="1"/>
  <c r="E373" i="10" s="1"/>
  <c r="E366" i="10" a="1"/>
  <c r="E366" i="10" s="1"/>
  <c r="E374" i="10" a="1"/>
  <c r="E374" i="10" s="1"/>
  <c r="E349" i="10" a="1"/>
  <c r="E349" i="10" s="1"/>
  <c r="E361" i="10" a="1"/>
  <c r="E361" i="10" s="1"/>
  <c r="E377" i="10" a="1"/>
  <c r="E377" i="10" s="1"/>
  <c r="E358" i="10" a="1"/>
  <c r="E358" i="10" s="1"/>
  <c r="E367" i="10" a="1"/>
  <c r="E367" i="10" s="1"/>
  <c r="C154" i="10"/>
  <c r="I5" i="10" s="1"/>
  <c r="E317" i="10" a="1"/>
  <c r="E317" i="10" s="1"/>
  <c r="E356" i="10" a="1"/>
  <c r="E356" i="10" s="1"/>
  <c r="E376" i="10" a="1"/>
  <c r="E376" i="10" s="1"/>
  <c r="B154" i="10"/>
  <c r="J10" i="12"/>
  <c r="K10" i="12" s="1"/>
  <c r="C6" i="15"/>
  <c r="E312" i="10" a="1"/>
  <c r="E312" i="10" s="1"/>
  <c r="E329" i="10" a="1"/>
  <c r="E329" i="10" s="1"/>
  <c r="E346" i="10" a="1"/>
  <c r="E346" i="10" s="1"/>
  <c r="E347" i="10" a="1"/>
  <c r="E347" i="10" s="1"/>
  <c r="E348" i="10" a="1"/>
  <c r="E348" i="10" s="1"/>
  <c r="E350" i="10" a="1"/>
  <c r="E350" i="10" s="1"/>
  <c r="E355" i="10" a="1"/>
  <c r="E355" i="10" s="1"/>
  <c r="E338" i="10" a="1"/>
  <c r="E338" i="10" s="1"/>
  <c r="E327" i="10" a="1"/>
  <c r="E327" i="10" s="1"/>
  <c r="E336" i="10" a="1"/>
  <c r="E336" i="10" s="1"/>
  <c r="E335" i="10" a="1"/>
  <c r="E335" i="10" s="1"/>
  <c r="E310" i="10" a="1"/>
  <c r="E310" i="10" s="1"/>
  <c r="E340" i="10" a="1"/>
  <c r="E340" i="10" s="1"/>
  <c r="E352" i="10" a="1"/>
  <c r="E352" i="10" s="1"/>
  <c r="E318" i="10" a="1"/>
  <c r="E318" i="10" s="1"/>
  <c r="E324" i="10" a="1"/>
  <c r="E324" i="10" s="1"/>
  <c r="E323" i="10" a="1"/>
  <c r="E323" i="10" s="1"/>
  <c r="E332" i="10" a="1"/>
  <c r="E332" i="10" s="1"/>
  <c r="E343" i="10" a="1"/>
  <c r="E343" i="10" s="1"/>
  <c r="E330" i="10" a="1"/>
  <c r="E330" i="10" s="1"/>
  <c r="E331" i="10" a="1"/>
  <c r="E331" i="10" s="1"/>
  <c r="E368" i="10" a="1"/>
  <c r="E368" i="10" s="1"/>
  <c r="E369" i="10" a="1"/>
  <c r="E369" i="10" s="1"/>
  <c r="E359" i="10" a="1"/>
  <c r="E359" i="10" s="1"/>
  <c r="E360" i="10" a="1"/>
  <c r="E360" i="10" s="1"/>
  <c r="E362" i="10" a="1"/>
  <c r="E362" i="10" s="1"/>
  <c r="E378" i="10" a="1"/>
  <c r="E378" i="10" s="1"/>
  <c r="E357" i="10" a="1"/>
  <c r="E357" i="10" s="1"/>
  <c r="E364" i="10" a="1"/>
  <c r="E364" i="10" s="1"/>
  <c r="E365" i="10" a="1"/>
  <c r="E365" i="10" s="1"/>
  <c r="E375" i="10" a="1"/>
  <c r="E375" i="10" s="1"/>
  <c r="I10" i="14"/>
  <c r="E34" i="15"/>
  <c r="F308" i="10"/>
  <c r="M3" i="10"/>
  <c r="D152" i="10"/>
  <c r="L23" i="4"/>
  <c r="M20" i="4"/>
  <c r="M22" i="4" s="1"/>
  <c r="M25" i="4" s="1"/>
  <c r="M27" i="4" s="1"/>
  <c r="L22" i="4"/>
  <c r="L25" i="4" s="1"/>
  <c r="L27" i="4" s="1"/>
  <c r="L147" i="10" l="1"/>
  <c r="L106" i="10"/>
  <c r="M18" i="10"/>
  <c r="M21" i="10"/>
  <c r="M25" i="10"/>
  <c r="M13" i="10"/>
  <c r="N13" i="10" s="1"/>
  <c r="M20" i="10"/>
  <c r="N20" i="10" s="1"/>
  <c r="M30" i="10"/>
  <c r="M31" i="10"/>
  <c r="N31" i="10" s="1"/>
  <c r="M11" i="10"/>
  <c r="M19" i="10"/>
  <c r="M22" i="10"/>
  <c r="M26" i="10"/>
  <c r="M32" i="10"/>
  <c r="N32" i="10" s="1"/>
  <c r="M33" i="10"/>
  <c r="M7" i="10"/>
  <c r="M9" i="10"/>
  <c r="M12" i="10"/>
  <c r="N12" i="10" s="1"/>
  <c r="M23" i="10"/>
  <c r="M28" i="10"/>
  <c r="M36" i="10"/>
  <c r="M39" i="10"/>
  <c r="M10" i="10"/>
  <c r="M15" i="10"/>
  <c r="M16" i="10"/>
  <c r="N16" i="10" s="1"/>
  <c r="M24" i="10"/>
  <c r="M37" i="10"/>
  <c r="N37" i="10" s="1"/>
  <c r="M44" i="10"/>
  <c r="N44" i="10" s="1"/>
  <c r="M6" i="10"/>
  <c r="M47" i="10"/>
  <c r="M61" i="10"/>
  <c r="M67" i="10"/>
  <c r="M8" i="10"/>
  <c r="M35" i="10"/>
  <c r="M14" i="10"/>
  <c r="N14" i="10" s="1"/>
  <c r="M48" i="10"/>
  <c r="M50" i="10"/>
  <c r="N50" i="10" s="1"/>
  <c r="M52" i="10"/>
  <c r="N52" i="10" s="1"/>
  <c r="M54" i="10"/>
  <c r="M56" i="10"/>
  <c r="N56" i="10" s="1"/>
  <c r="M58" i="10"/>
  <c r="M62" i="10"/>
  <c r="N62" i="10" s="1"/>
  <c r="M34" i="10"/>
  <c r="M45" i="10"/>
  <c r="M63" i="10"/>
  <c r="M29" i="10"/>
  <c r="M64" i="10"/>
  <c r="N64" i="10" s="1"/>
  <c r="M40" i="10"/>
  <c r="M41" i="10"/>
  <c r="N41" i="10" s="1"/>
  <c r="M42" i="10"/>
  <c r="N42" i="10" s="1"/>
  <c r="M43" i="10"/>
  <c r="N43" i="10" s="1"/>
  <c r="M65" i="10"/>
  <c r="M17" i="10"/>
  <c r="M27" i="10"/>
  <c r="M38" i="10"/>
  <c r="N38" i="10" s="1"/>
  <c r="M46" i="10"/>
  <c r="N46" i="10" s="1"/>
  <c r="M49" i="10"/>
  <c r="M51" i="10"/>
  <c r="M53" i="10"/>
  <c r="M55" i="10"/>
  <c r="N55" i="10" s="1"/>
  <c r="M57" i="10"/>
  <c r="N57" i="10" s="1"/>
  <c r="M59" i="10"/>
  <c r="N59" i="10" s="1"/>
  <c r="M66" i="10"/>
  <c r="M82" i="10"/>
  <c r="M83" i="10"/>
  <c r="M91" i="10"/>
  <c r="M96" i="10"/>
  <c r="N96" i="10" s="1"/>
  <c r="M100" i="10"/>
  <c r="M60" i="10"/>
  <c r="M68" i="10"/>
  <c r="N68" i="10" s="1"/>
  <c r="M70" i="10"/>
  <c r="M92" i="10"/>
  <c r="M74" i="10"/>
  <c r="M75" i="10"/>
  <c r="N75" i="10" s="1"/>
  <c r="M84" i="10"/>
  <c r="M85" i="10"/>
  <c r="M97" i="10"/>
  <c r="N97" i="10" s="1"/>
  <c r="M101" i="10"/>
  <c r="N101" i="10" s="1"/>
  <c r="M69" i="10"/>
  <c r="N69" i="10" s="1"/>
  <c r="M86" i="10"/>
  <c r="M87" i="10"/>
  <c r="M93" i="10"/>
  <c r="M73" i="10"/>
  <c r="M88" i="10"/>
  <c r="N88" i="10" s="1"/>
  <c r="M89" i="10"/>
  <c r="N89" i="10" s="1"/>
  <c r="M98" i="10"/>
  <c r="N98" i="10" s="1"/>
  <c r="M72" i="10"/>
  <c r="M78" i="10"/>
  <c r="M79" i="10"/>
  <c r="M94" i="10"/>
  <c r="N94" i="10" s="1"/>
  <c r="M80" i="10"/>
  <c r="N80" i="10" s="1"/>
  <c r="M81" i="10"/>
  <c r="M90" i="10"/>
  <c r="M99" i="10"/>
  <c r="N99" i="10" s="1"/>
  <c r="M111" i="10"/>
  <c r="M129" i="10"/>
  <c r="M140" i="10"/>
  <c r="N140" i="10" s="1"/>
  <c r="M77" i="10"/>
  <c r="M102" i="10"/>
  <c r="M103" i="10"/>
  <c r="M117" i="10"/>
  <c r="N117" i="10" s="1"/>
  <c r="M132" i="10"/>
  <c r="M135" i="10"/>
  <c r="M139" i="10"/>
  <c r="M147" i="10"/>
  <c r="N147" i="10" s="1"/>
  <c r="M105" i="10"/>
  <c r="N105" i="10" s="1"/>
  <c r="M113" i="10"/>
  <c r="N113" i="10" s="1"/>
  <c r="M114" i="10"/>
  <c r="N114" i="10" s="1"/>
  <c r="M118" i="10"/>
  <c r="N118" i="10" s="1"/>
  <c r="M126" i="10"/>
  <c r="N126" i="10" s="1"/>
  <c r="M138" i="10"/>
  <c r="M146" i="10"/>
  <c r="N146" i="10" s="1"/>
  <c r="M110" i="10"/>
  <c r="M119" i="10"/>
  <c r="M123" i="10"/>
  <c r="M125" i="10"/>
  <c r="M127" i="10"/>
  <c r="M130" i="10"/>
  <c r="M133" i="10"/>
  <c r="M137" i="10"/>
  <c r="N137" i="10" s="1"/>
  <c r="M145" i="10"/>
  <c r="N145" i="10" s="1"/>
  <c r="M106" i="10"/>
  <c r="N106" i="10" s="1"/>
  <c r="M120" i="10"/>
  <c r="M136" i="10"/>
  <c r="M144" i="10"/>
  <c r="N144" i="10" s="1"/>
  <c r="M112" i="10"/>
  <c r="M131" i="10"/>
  <c r="N131" i="10" s="1"/>
  <c r="M143" i="10"/>
  <c r="M71" i="10"/>
  <c r="N71" i="10" s="1"/>
  <c r="M107" i="10"/>
  <c r="M109" i="10"/>
  <c r="M115" i="10"/>
  <c r="N115" i="10" s="1"/>
  <c r="M121" i="10"/>
  <c r="M128" i="10"/>
  <c r="M142" i="10"/>
  <c r="N142" i="10" s="1"/>
  <c r="M149" i="10"/>
  <c r="N149" i="10" s="1"/>
  <c r="M122" i="10"/>
  <c r="N122" i="10" s="1"/>
  <c r="M141" i="10"/>
  <c r="N141" i="10" s="1"/>
  <c r="M104" i="10"/>
  <c r="M116" i="10"/>
  <c r="N116" i="10" s="1"/>
  <c r="M95" i="10"/>
  <c r="M108" i="10"/>
  <c r="M124" i="10"/>
  <c r="M134" i="10"/>
  <c r="M148" i="10"/>
  <c r="N148" i="10" s="1"/>
  <c r="M76" i="10"/>
  <c r="L126" i="10"/>
  <c r="L71" i="10"/>
  <c r="L75" i="10"/>
  <c r="L117" i="10"/>
  <c r="L69" i="10"/>
  <c r="I291" i="14"/>
  <c r="I287" i="14"/>
  <c r="I283" i="14"/>
  <c r="I289" i="14"/>
  <c r="I285" i="14"/>
  <c r="I281" i="14"/>
  <c r="I288" i="14"/>
  <c r="I284" i="14"/>
  <c r="I286" i="14"/>
  <c r="I282" i="14"/>
  <c r="I290" i="14"/>
  <c r="I278" i="14"/>
  <c r="I274" i="14"/>
  <c r="I270" i="14"/>
  <c r="I266" i="14"/>
  <c r="I262" i="14"/>
  <c r="I258" i="14"/>
  <c r="I254" i="14"/>
  <c r="I250" i="14"/>
  <c r="I246" i="14"/>
  <c r="I242" i="14"/>
  <c r="I238" i="14"/>
  <c r="I277" i="14"/>
  <c r="I273" i="14"/>
  <c r="I280" i="14"/>
  <c r="I269" i="14"/>
  <c r="I265" i="14"/>
  <c r="I261" i="14"/>
  <c r="I257" i="14"/>
  <c r="I253" i="14"/>
  <c r="I249" i="14"/>
  <c r="I245" i="14"/>
  <c r="I241" i="14"/>
  <c r="I237" i="14"/>
  <c r="I276" i="14"/>
  <c r="I272" i="14"/>
  <c r="I268" i="14"/>
  <c r="I264" i="14"/>
  <c r="I260" i="14"/>
  <c r="I256" i="14"/>
  <c r="I252" i="14"/>
  <c r="I248" i="14"/>
  <c r="I244" i="14"/>
  <c r="I240" i="14"/>
  <c r="I236" i="14"/>
  <c r="I271" i="14"/>
  <c r="I267" i="14"/>
  <c r="I263" i="14"/>
  <c r="I259" i="14"/>
  <c r="I255" i="14"/>
  <c r="I251" i="14"/>
  <c r="I247" i="14"/>
  <c r="I243" i="14"/>
  <c r="I239" i="14"/>
  <c r="I275" i="14"/>
  <c r="I228" i="14"/>
  <c r="I224" i="14"/>
  <c r="I235" i="14"/>
  <c r="I220" i="14"/>
  <c r="I232" i="14"/>
  <c r="I221" i="14"/>
  <c r="I231" i="14"/>
  <c r="I227" i="14"/>
  <c r="I234" i="14"/>
  <c r="I223" i="14"/>
  <c r="I219" i="14"/>
  <c r="I230" i="14"/>
  <c r="I226" i="14"/>
  <c r="I233" i="14"/>
  <c r="I222" i="14"/>
  <c r="I218" i="14"/>
  <c r="I279" i="14"/>
  <c r="I229" i="14"/>
  <c r="I225" i="14"/>
  <c r="I217" i="14"/>
  <c r="I213" i="14"/>
  <c r="I209" i="14"/>
  <c r="I205" i="14"/>
  <c r="I201" i="14"/>
  <c r="I197" i="14"/>
  <c r="I193" i="14"/>
  <c r="I189" i="14"/>
  <c r="I185" i="14"/>
  <c r="I181" i="14"/>
  <c r="I177" i="14"/>
  <c r="I216" i="14"/>
  <c r="I212" i="14"/>
  <c r="I208" i="14"/>
  <c r="I204" i="14"/>
  <c r="I200" i="14"/>
  <c r="I196" i="14"/>
  <c r="I192" i="14"/>
  <c r="I188" i="14"/>
  <c r="I184" i="14"/>
  <c r="I180" i="14"/>
  <c r="I210" i="14"/>
  <c r="I207" i="14"/>
  <c r="I194" i="14"/>
  <c r="I191" i="14"/>
  <c r="I174" i="14"/>
  <c r="I170" i="14"/>
  <c r="I166" i="14"/>
  <c r="I162" i="14"/>
  <c r="I158" i="14"/>
  <c r="I154" i="14"/>
  <c r="I150" i="14"/>
  <c r="I214" i="14"/>
  <c r="I211" i="14"/>
  <c r="I198" i="14"/>
  <c r="I195" i="14"/>
  <c r="I182" i="14"/>
  <c r="I190" i="14"/>
  <c r="I179" i="14"/>
  <c r="I173" i="14"/>
  <c r="I165" i="14"/>
  <c r="I157" i="14"/>
  <c r="I167" i="14"/>
  <c r="I159" i="14"/>
  <c r="I147" i="14"/>
  <c r="I143" i="14"/>
  <c r="I139" i="14"/>
  <c r="I135" i="14"/>
  <c r="I131" i="14"/>
  <c r="I202" i="14"/>
  <c r="I199" i="14"/>
  <c r="I175" i="14"/>
  <c r="I178" i="14"/>
  <c r="I176" i="14"/>
  <c r="I171" i="14"/>
  <c r="I163" i="14"/>
  <c r="I155" i="14"/>
  <c r="I149" i="14"/>
  <c r="I145" i="14"/>
  <c r="I141" i="14"/>
  <c r="I137" i="14"/>
  <c r="I133" i="14"/>
  <c r="I215" i="14"/>
  <c r="I140" i="14"/>
  <c r="I186" i="14"/>
  <c r="I168" i="14"/>
  <c r="I160" i="14"/>
  <c r="I153" i="14"/>
  <c r="I146" i="14"/>
  <c r="I129" i="14"/>
  <c r="I125" i="14"/>
  <c r="I121" i="14"/>
  <c r="I117" i="14"/>
  <c r="I113" i="14"/>
  <c r="I109" i="14"/>
  <c r="I105" i="14"/>
  <c r="I206" i="14"/>
  <c r="I152" i="14"/>
  <c r="I144" i="14"/>
  <c r="I130" i="14"/>
  <c r="I138" i="14"/>
  <c r="I127" i="14"/>
  <c r="I123" i="14"/>
  <c r="I119" i="14"/>
  <c r="I115" i="14"/>
  <c r="I111" i="14"/>
  <c r="I107" i="14"/>
  <c r="I132" i="14"/>
  <c r="I124" i="14"/>
  <c r="I106" i="14"/>
  <c r="I183" i="14"/>
  <c r="I161" i="14"/>
  <c r="I122" i="14"/>
  <c r="I95" i="14"/>
  <c r="I91" i="14"/>
  <c r="I87" i="14"/>
  <c r="I83" i="14"/>
  <c r="I79" i="14"/>
  <c r="I75" i="14"/>
  <c r="I71" i="14"/>
  <c r="I67" i="14"/>
  <c r="I63" i="14"/>
  <c r="I169" i="14"/>
  <c r="I156" i="14"/>
  <c r="I112" i="14"/>
  <c r="I187" i="14"/>
  <c r="I164" i="14"/>
  <c r="I126" i="14"/>
  <c r="I110" i="14"/>
  <c r="I94" i="14"/>
  <c r="I90" i="14"/>
  <c r="I86" i="14"/>
  <c r="I82" i="14"/>
  <c r="I203" i="14"/>
  <c r="I142" i="14"/>
  <c r="I128" i="14"/>
  <c r="I114" i="14"/>
  <c r="I108" i="14"/>
  <c r="I103" i="14"/>
  <c r="I102" i="14"/>
  <c r="I100" i="14"/>
  <c r="I97" i="14"/>
  <c r="I93" i="14"/>
  <c r="I89" i="14"/>
  <c r="I85" i="14"/>
  <c r="I81" i="14"/>
  <c r="I77" i="14"/>
  <c r="I73" i="14"/>
  <c r="I69" i="14"/>
  <c r="I65" i="14"/>
  <c r="I61" i="14"/>
  <c r="I116" i="14"/>
  <c r="I64" i="14"/>
  <c r="I172" i="14"/>
  <c r="I151" i="14"/>
  <c r="I104" i="14"/>
  <c r="I70" i="14"/>
  <c r="I136" i="14"/>
  <c r="I120" i="14"/>
  <c r="I68" i="14"/>
  <c r="I76" i="14"/>
  <c r="I148" i="14"/>
  <c r="I118" i="14"/>
  <c r="I96" i="14"/>
  <c r="I92" i="14"/>
  <c r="I88" i="14"/>
  <c r="I84" i="14"/>
  <c r="I80" i="14"/>
  <c r="I74" i="14"/>
  <c r="I99" i="14"/>
  <c r="I72" i="14"/>
  <c r="I98" i="14"/>
  <c r="I78" i="14"/>
  <c r="I62" i="14"/>
  <c r="I134" i="14"/>
  <c r="I101" i="14"/>
  <c r="I66" i="14"/>
  <c r="J5" i="10"/>
  <c r="E154" i="10"/>
  <c r="E309" i="10" a="1"/>
  <c r="E309" i="10" s="1"/>
  <c r="J10" i="14"/>
  <c r="D6" i="15"/>
  <c r="I14" i="14"/>
  <c r="I16" i="14"/>
  <c r="I18" i="14"/>
  <c r="I20" i="14"/>
  <c r="I22" i="14"/>
  <c r="I24" i="14"/>
  <c r="I26" i="14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4"/>
  <c r="I54" i="14"/>
  <c r="I56" i="14"/>
  <c r="I58" i="14"/>
  <c r="I60" i="14"/>
  <c r="I13" i="14"/>
  <c r="E5" i="15" s="1"/>
  <c r="I15" i="14"/>
  <c r="I17" i="14"/>
  <c r="I19" i="14"/>
  <c r="I21" i="14"/>
  <c r="I23" i="14"/>
  <c r="I25" i="14"/>
  <c r="I27" i="14"/>
  <c r="I29" i="14"/>
  <c r="I31" i="14"/>
  <c r="I33" i="14"/>
  <c r="I35" i="14"/>
  <c r="I37" i="14"/>
  <c r="I39" i="14"/>
  <c r="I41" i="14"/>
  <c r="I43" i="14"/>
  <c r="I45" i="14"/>
  <c r="I47" i="14"/>
  <c r="I49" i="14"/>
  <c r="I51" i="14"/>
  <c r="I53" i="14"/>
  <c r="I55" i="14"/>
  <c r="I57" i="14"/>
  <c r="I59" i="14"/>
  <c r="I12" i="14"/>
  <c r="J12" i="12" s="1"/>
  <c r="I11" i="14"/>
  <c r="F34" i="15"/>
  <c r="L10" i="12"/>
  <c r="O3" i="10"/>
  <c r="G308" i="10"/>
  <c r="F152" i="10"/>
  <c r="N110" i="10" l="1"/>
  <c r="N79" i="10"/>
  <c r="N87" i="10"/>
  <c r="N74" i="10"/>
  <c r="N83" i="10"/>
  <c r="N49" i="10"/>
  <c r="N58" i="10"/>
  <c r="N8" i="10"/>
  <c r="N9" i="10"/>
  <c r="O8" i="10"/>
  <c r="P8" i="10" s="1"/>
  <c r="O17" i="10"/>
  <c r="P17" i="10" s="1"/>
  <c r="O29" i="10"/>
  <c r="P29" i="10" s="1"/>
  <c r="O21" i="10"/>
  <c r="P21" i="10" s="1"/>
  <c r="O25" i="10"/>
  <c r="P25" i="10" s="1"/>
  <c r="O13" i="10"/>
  <c r="O18" i="10"/>
  <c r="P18" i="10" s="1"/>
  <c r="O20" i="10"/>
  <c r="O30" i="10"/>
  <c r="P30" i="10" s="1"/>
  <c r="O7" i="10"/>
  <c r="P7" i="10" s="1"/>
  <c r="O9" i="10"/>
  <c r="P9" i="10" s="1"/>
  <c r="O22" i="10"/>
  <c r="P22" i="10" s="1"/>
  <c r="O27" i="10"/>
  <c r="P27" i="10" s="1"/>
  <c r="O33" i="10"/>
  <c r="P33" i="10" s="1"/>
  <c r="O34" i="10"/>
  <c r="P34" i="10" s="1"/>
  <c r="O40" i="10"/>
  <c r="P40" i="10" s="1"/>
  <c r="O42" i="10"/>
  <c r="P42" i="10" s="1"/>
  <c r="O14" i="10"/>
  <c r="O23" i="10"/>
  <c r="P23" i="10" s="1"/>
  <c r="O35" i="10"/>
  <c r="P35" i="10" s="1"/>
  <c r="O36" i="10"/>
  <c r="P36" i="10" s="1"/>
  <c r="O41" i="10"/>
  <c r="O43" i="10"/>
  <c r="O16" i="10"/>
  <c r="O26" i="10"/>
  <c r="P26" i="10" s="1"/>
  <c r="O49" i="10"/>
  <c r="P49" i="10" s="1"/>
  <c r="O51" i="10"/>
  <c r="P51" i="10" s="1"/>
  <c r="O53" i="10"/>
  <c r="P53" i="10" s="1"/>
  <c r="O55" i="10"/>
  <c r="P55" i="10" s="1"/>
  <c r="O57" i="10"/>
  <c r="O66" i="10"/>
  <c r="P66" i="10" s="1"/>
  <c r="O15" i="10"/>
  <c r="P15" i="10" s="1"/>
  <c r="O31" i="10"/>
  <c r="O47" i="10"/>
  <c r="P47" i="10" s="1"/>
  <c r="O60" i="10"/>
  <c r="P60" i="10" s="1"/>
  <c r="O67" i="10"/>
  <c r="P67" i="10" s="1"/>
  <c r="O61" i="10"/>
  <c r="P61" i="10" s="1"/>
  <c r="O19" i="10"/>
  <c r="P19" i="10" s="1"/>
  <c r="O24" i="10"/>
  <c r="P24" i="10" s="1"/>
  <c r="O6" i="10"/>
  <c r="P6" i="10" s="1"/>
  <c r="O12" i="10"/>
  <c r="O45" i="10"/>
  <c r="P45" i="10" s="1"/>
  <c r="O48" i="10"/>
  <c r="P48" i="10" s="1"/>
  <c r="O50" i="10"/>
  <c r="P50" i="10" s="1"/>
  <c r="O52" i="10"/>
  <c r="O54" i="10"/>
  <c r="P54" i="10" s="1"/>
  <c r="O56" i="10"/>
  <c r="O58" i="10"/>
  <c r="P58" i="10" s="1"/>
  <c r="O62" i="10"/>
  <c r="P62" i="10" s="1"/>
  <c r="O63" i="10"/>
  <c r="P63" i="10" s="1"/>
  <c r="O11" i="10"/>
  <c r="P11" i="10" s="1"/>
  <c r="O28" i="10"/>
  <c r="P28" i="10" s="1"/>
  <c r="O10" i="10"/>
  <c r="P10" i="10" s="1"/>
  <c r="O39" i="10"/>
  <c r="P39" i="10" s="1"/>
  <c r="O64" i="10"/>
  <c r="P64" i="10" s="1"/>
  <c r="O65" i="10"/>
  <c r="P65" i="10" s="1"/>
  <c r="O32" i="10"/>
  <c r="O71" i="10"/>
  <c r="O76" i="10"/>
  <c r="P76" i="10" s="1"/>
  <c r="O77" i="10"/>
  <c r="P77" i="10" s="1"/>
  <c r="O95" i="10"/>
  <c r="P95" i="10" s="1"/>
  <c r="O82" i="10"/>
  <c r="P82" i="10" s="1"/>
  <c r="O83" i="10"/>
  <c r="P83" i="10" s="1"/>
  <c r="O91" i="10"/>
  <c r="P91" i="10" s="1"/>
  <c r="O70" i="10"/>
  <c r="P70" i="10" s="1"/>
  <c r="O96" i="10"/>
  <c r="O100" i="10"/>
  <c r="P100" i="10" s="1"/>
  <c r="O44" i="10"/>
  <c r="O68" i="10"/>
  <c r="O74" i="10"/>
  <c r="P74" i="10" s="1"/>
  <c r="O75" i="10"/>
  <c r="O84" i="10"/>
  <c r="P84" i="10" s="1"/>
  <c r="O85" i="10"/>
  <c r="P85" i="10" s="1"/>
  <c r="O92" i="10"/>
  <c r="P92" i="10" s="1"/>
  <c r="O97" i="10"/>
  <c r="P97" i="10" s="1"/>
  <c r="O101" i="10"/>
  <c r="P101" i="10" s="1"/>
  <c r="O37" i="10"/>
  <c r="O69" i="10"/>
  <c r="O86" i="10"/>
  <c r="P86" i="10" s="1"/>
  <c r="O87" i="10"/>
  <c r="P87" i="10" s="1"/>
  <c r="O93" i="10"/>
  <c r="P93" i="10" s="1"/>
  <c r="O38" i="10"/>
  <c r="O73" i="10"/>
  <c r="P73" i="10" s="1"/>
  <c r="O88" i="10"/>
  <c r="O89" i="10"/>
  <c r="O72" i="10"/>
  <c r="P72" i="10" s="1"/>
  <c r="O78" i="10"/>
  <c r="P78" i="10" s="1"/>
  <c r="O79" i="10"/>
  <c r="P79" i="10" s="1"/>
  <c r="O94" i="10"/>
  <c r="O46" i="10"/>
  <c r="O99" i="10"/>
  <c r="O116" i="10"/>
  <c r="O122" i="10"/>
  <c r="O124" i="10"/>
  <c r="P124" i="10" s="1"/>
  <c r="O128" i="10"/>
  <c r="P128" i="10" s="1"/>
  <c r="O141" i="10"/>
  <c r="O142" i="10"/>
  <c r="O81" i="10"/>
  <c r="P81" i="10" s="1"/>
  <c r="O104" i="10"/>
  <c r="P104" i="10" s="1"/>
  <c r="O108" i="10"/>
  <c r="P108" i="10" s="1"/>
  <c r="O111" i="10"/>
  <c r="P111" i="10" s="1"/>
  <c r="O134" i="10"/>
  <c r="P134" i="10" s="1"/>
  <c r="O148" i="10"/>
  <c r="O102" i="10"/>
  <c r="P102" i="10" s="1"/>
  <c r="O103" i="10"/>
  <c r="P103" i="10" s="1"/>
  <c r="O117" i="10"/>
  <c r="O129" i="10"/>
  <c r="P129" i="10" s="1"/>
  <c r="O139" i="10"/>
  <c r="P139" i="10" s="1"/>
  <c r="O140" i="10"/>
  <c r="O147" i="10"/>
  <c r="P147" i="10" s="1"/>
  <c r="O98" i="10"/>
  <c r="P98" i="10" s="1"/>
  <c r="O105" i="10"/>
  <c r="O113" i="10"/>
  <c r="O114" i="10"/>
  <c r="P114" i="10" s="1"/>
  <c r="O118" i="10"/>
  <c r="O126" i="10"/>
  <c r="O132" i="10"/>
  <c r="P132" i="10" s="1"/>
  <c r="O135" i="10"/>
  <c r="P135" i="10" s="1"/>
  <c r="O59" i="10"/>
  <c r="P59" i="10" s="1"/>
  <c r="O90" i="10"/>
  <c r="P90" i="10" s="1"/>
  <c r="O110" i="10"/>
  <c r="P110" i="10" s="1"/>
  <c r="O119" i="10"/>
  <c r="P119" i="10" s="1"/>
  <c r="O123" i="10"/>
  <c r="P123" i="10" s="1"/>
  <c r="O137" i="10"/>
  <c r="P137" i="10" s="1"/>
  <c r="O138" i="10"/>
  <c r="P138" i="10" s="1"/>
  <c r="O145" i="10"/>
  <c r="O146" i="10"/>
  <c r="O106" i="10"/>
  <c r="P106" i="10" s="1"/>
  <c r="O120" i="10"/>
  <c r="P120" i="10" s="1"/>
  <c r="O125" i="10"/>
  <c r="P125" i="10" s="1"/>
  <c r="O127" i="10"/>
  <c r="P127" i="10" s="1"/>
  <c r="O130" i="10"/>
  <c r="P130" i="10" s="1"/>
  <c r="O133" i="10"/>
  <c r="P133" i="10" s="1"/>
  <c r="O112" i="10"/>
  <c r="P112" i="10" s="1"/>
  <c r="O136" i="10"/>
  <c r="P136" i="10" s="1"/>
  <c r="O143" i="10"/>
  <c r="P143" i="10" s="1"/>
  <c r="O144" i="10"/>
  <c r="O80" i="10"/>
  <c r="O115" i="10"/>
  <c r="O149" i="10"/>
  <c r="O107" i="10"/>
  <c r="P107" i="10" s="1"/>
  <c r="O131" i="10"/>
  <c r="P131" i="10" s="1"/>
  <c r="O109" i="10"/>
  <c r="P109" i="10" s="1"/>
  <c r="O121" i="10"/>
  <c r="P121" i="10" s="1"/>
  <c r="N134" i="10"/>
  <c r="N143" i="10"/>
  <c r="N139" i="10"/>
  <c r="N129" i="10"/>
  <c r="N78" i="10"/>
  <c r="N86" i="10"/>
  <c r="N92" i="10"/>
  <c r="N82" i="10"/>
  <c r="N40" i="10"/>
  <c r="N67" i="10"/>
  <c r="N15" i="10"/>
  <c r="N7" i="10"/>
  <c r="N30" i="10"/>
  <c r="N124" i="10"/>
  <c r="N133" i="10"/>
  <c r="N138" i="10"/>
  <c r="N135" i="10"/>
  <c r="N111" i="10"/>
  <c r="N72" i="10"/>
  <c r="N70" i="10"/>
  <c r="N66" i="10"/>
  <c r="N54" i="10"/>
  <c r="N61" i="10"/>
  <c r="N10" i="10"/>
  <c r="N33" i="10"/>
  <c r="N108" i="10"/>
  <c r="N128" i="10"/>
  <c r="N112" i="10"/>
  <c r="N130" i="10"/>
  <c r="N132" i="10"/>
  <c r="N27" i="10"/>
  <c r="N29" i="10"/>
  <c r="N47" i="10"/>
  <c r="N39" i="10"/>
  <c r="N95" i="10"/>
  <c r="N121" i="10"/>
  <c r="N127" i="10"/>
  <c r="N90" i="10"/>
  <c r="N60" i="10"/>
  <c r="N17" i="10"/>
  <c r="N63" i="10"/>
  <c r="N6" i="10"/>
  <c r="N36" i="10"/>
  <c r="N26" i="10"/>
  <c r="N25" i="10"/>
  <c r="N136" i="10"/>
  <c r="N125" i="10"/>
  <c r="N103" i="10"/>
  <c r="N81" i="10"/>
  <c r="N85" i="10"/>
  <c r="N100" i="10"/>
  <c r="N65" i="10"/>
  <c r="N45" i="10"/>
  <c r="N48" i="10"/>
  <c r="N28" i="10"/>
  <c r="N22" i="10"/>
  <c r="N21" i="10"/>
  <c r="N104" i="10"/>
  <c r="N109" i="10"/>
  <c r="N120" i="10"/>
  <c r="N123" i="10"/>
  <c r="N102" i="10"/>
  <c r="N73" i="10"/>
  <c r="N84" i="10"/>
  <c r="N53" i="10"/>
  <c r="N34" i="10"/>
  <c r="N23" i="10"/>
  <c r="N19" i="10"/>
  <c r="N18" i="10"/>
  <c r="N76" i="10"/>
  <c r="N107" i="10"/>
  <c r="N119" i="10"/>
  <c r="N77" i="10"/>
  <c r="N93" i="10"/>
  <c r="N91" i="10"/>
  <c r="N51" i="10"/>
  <c r="N35" i="10"/>
  <c r="N24" i="10"/>
  <c r="N11" i="10"/>
  <c r="F408" i="10" a="1"/>
  <c r="F408" i="10" s="1"/>
  <c r="F453" i="10" a="1"/>
  <c r="F453" i="10" s="1"/>
  <c r="F399" i="10" a="1"/>
  <c r="F399" i="10" s="1"/>
  <c r="F438" i="10" a="1"/>
  <c r="F438" i="10" s="1"/>
  <c r="B36" i="15"/>
  <c r="B37" i="15"/>
  <c r="F389" i="10" a="1"/>
  <c r="F389" i="10" s="1"/>
  <c r="F383" i="10" a="1"/>
  <c r="F383" i="10" s="1"/>
  <c r="F380" i="10" a="1"/>
  <c r="F380" i="10" s="1"/>
  <c r="F387" i="10" a="1"/>
  <c r="F387" i="10" s="1"/>
  <c r="F450" i="10" a="1"/>
  <c r="F450" i="10" s="1"/>
  <c r="E454" i="10"/>
  <c r="F386" i="10" a="1"/>
  <c r="F386" i="10" s="1"/>
  <c r="F451" i="10" a="1"/>
  <c r="F451" i="10" s="1"/>
  <c r="F435" i="10" a="1"/>
  <c r="F435" i="10" s="1"/>
  <c r="F379" i="10" a="1"/>
  <c r="F379" i="10" s="1"/>
  <c r="F401" i="10" a="1"/>
  <c r="F401" i="10" s="1"/>
  <c r="F434" i="10" a="1"/>
  <c r="F434" i="10" s="1"/>
  <c r="F391" i="10" a="1"/>
  <c r="F391" i="10" s="1"/>
  <c r="F449" i="10" a="1"/>
  <c r="F449" i="10" s="1"/>
  <c r="F452" i="10" a="1"/>
  <c r="F452" i="10" s="1"/>
  <c r="F411" i="10" a="1"/>
  <c r="F411" i="10" s="1"/>
  <c r="F400" i="10" a="1"/>
  <c r="F400" i="10" s="1"/>
  <c r="F416" i="10" a="1"/>
  <c r="F416" i="10" s="1"/>
  <c r="F388" i="10" a="1"/>
  <c r="F388" i="10" s="1"/>
  <c r="F393" i="10" a="1"/>
  <c r="F393" i="10" s="1"/>
  <c r="F437" i="10" a="1"/>
  <c r="F437" i="10" s="1"/>
  <c r="F394" i="10" a="1"/>
  <c r="F394" i="10" s="1"/>
  <c r="F407" i="10" a="1"/>
  <c r="F407" i="10" s="1"/>
  <c r="F446" i="10" a="1"/>
  <c r="F446" i="10" s="1"/>
  <c r="F404" i="10" a="1"/>
  <c r="F404" i="10" s="1"/>
  <c r="J290" i="14"/>
  <c r="J286" i="14"/>
  <c r="J282" i="14"/>
  <c r="J288" i="14"/>
  <c r="J284" i="14"/>
  <c r="J291" i="14"/>
  <c r="J287" i="14"/>
  <c r="J283" i="14"/>
  <c r="J281" i="14"/>
  <c r="J285" i="14"/>
  <c r="J289" i="14"/>
  <c r="F414" i="10" a="1"/>
  <c r="F414" i="10" s="1"/>
  <c r="F403" i="10" a="1"/>
  <c r="F403" i="10" s="1"/>
  <c r="F419" i="10" a="1"/>
  <c r="F419" i="10" s="1"/>
  <c r="F424" i="10" a="1"/>
  <c r="F424" i="10" s="1"/>
  <c r="F396" i="10" a="1"/>
  <c r="F396" i="10" s="1"/>
  <c r="F397" i="10" a="1"/>
  <c r="F397" i="10" s="1"/>
  <c r="F402" i="10" a="1"/>
  <c r="F402" i="10" s="1"/>
  <c r="F415" i="10" a="1"/>
  <c r="F415" i="10" s="1"/>
  <c r="F432" i="10" a="1"/>
  <c r="F432" i="10" s="1"/>
  <c r="F417" i="10" a="1"/>
  <c r="F417" i="10" s="1"/>
  <c r="F406" i="10" a="1"/>
  <c r="F406" i="10" s="1"/>
  <c r="F422" i="10" a="1"/>
  <c r="F422" i="10" s="1"/>
  <c r="F427" i="10" a="1"/>
  <c r="F427" i="10" s="1"/>
  <c r="F384" i="10" a="1"/>
  <c r="F384" i="10" s="1"/>
  <c r="F405" i="10" a="1"/>
  <c r="F405" i="10" s="1"/>
  <c r="F410" i="10" a="1"/>
  <c r="F410" i="10" s="1"/>
  <c r="F423" i="10" a="1"/>
  <c r="F423" i="10" s="1"/>
  <c r="F440" i="10" a="1"/>
  <c r="F440" i="10" s="1"/>
  <c r="F420" i="10" a="1"/>
  <c r="F420" i="10" s="1"/>
  <c r="F409" i="10" a="1"/>
  <c r="F409" i="10" s="1"/>
  <c r="F425" i="10" a="1"/>
  <c r="F425" i="10" s="1"/>
  <c r="F385" i="10" a="1"/>
  <c r="F385" i="10" s="1"/>
  <c r="F392" i="10" a="1"/>
  <c r="F392" i="10" s="1"/>
  <c r="F413" i="10" a="1"/>
  <c r="F413" i="10" s="1"/>
  <c r="F418" i="10" a="1"/>
  <c r="F418" i="10" s="1"/>
  <c r="F443" i="10" a="1"/>
  <c r="F443" i="10" s="1"/>
  <c r="F448" i="10" a="1"/>
  <c r="F448" i="10" s="1"/>
  <c r="F382" i="10" a="1"/>
  <c r="F382" i="10" s="1"/>
  <c r="F445" i="10" a="1"/>
  <c r="F445" i="10" s="1"/>
  <c r="F412" i="10" a="1"/>
  <c r="F412" i="10" s="1"/>
  <c r="F428" i="10" a="1"/>
  <c r="F428" i="10" s="1"/>
  <c r="F442" i="10" a="1"/>
  <c r="F442" i="10" s="1"/>
  <c r="F395" i="10" a="1"/>
  <c r="F395" i="10" s="1"/>
  <c r="F421" i="10" a="1"/>
  <c r="F421" i="10" s="1"/>
  <c r="F426" i="10" a="1"/>
  <c r="F426" i="10" s="1"/>
  <c r="F433" i="10" a="1"/>
  <c r="F433" i="10" s="1"/>
  <c r="F436" i="10" a="1"/>
  <c r="F436" i="10" s="1"/>
  <c r="F381" i="10" a="1"/>
  <c r="F381" i="10" s="1"/>
  <c r="F447" i="10" a="1"/>
  <c r="F447" i="10" s="1"/>
  <c r="F431" i="10" a="1"/>
  <c r="F431" i="10" s="1"/>
  <c r="F430" i="10" a="1"/>
  <c r="F430" i="10" s="1"/>
  <c r="F390" i="10" a="1"/>
  <c r="F390" i="10" s="1"/>
  <c r="F398" i="10" a="1"/>
  <c r="F398" i="10" s="1"/>
  <c r="F429" i="10" a="1"/>
  <c r="F429" i="10" s="1"/>
  <c r="F439" i="10" a="1"/>
  <c r="F439" i="10" s="1"/>
  <c r="F441" i="10" a="1"/>
  <c r="F441" i="10" s="1"/>
  <c r="F444" i="10" a="1"/>
  <c r="F444" i="10" s="1"/>
  <c r="J270" i="14"/>
  <c r="J266" i="14"/>
  <c r="J262" i="14"/>
  <c r="J258" i="14"/>
  <c r="J254" i="14"/>
  <c r="J250" i="14"/>
  <c r="J246" i="14"/>
  <c r="J242" i="14"/>
  <c r="J238" i="14"/>
  <c r="J277" i="14"/>
  <c r="J273" i="14"/>
  <c r="J280" i="14"/>
  <c r="J269" i="14"/>
  <c r="J265" i="14"/>
  <c r="J261" i="14"/>
  <c r="J257" i="14"/>
  <c r="J253" i="14"/>
  <c r="J249" i="14"/>
  <c r="J245" i="14"/>
  <c r="J241" i="14"/>
  <c r="J276" i="14"/>
  <c r="J272" i="14"/>
  <c r="J268" i="14"/>
  <c r="J264" i="14"/>
  <c r="J260" i="14"/>
  <c r="J256" i="14"/>
  <c r="J252" i="14"/>
  <c r="J248" i="14"/>
  <c r="J244" i="14"/>
  <c r="J240" i="14"/>
  <c r="J236" i="14"/>
  <c r="J279" i="14"/>
  <c r="J275" i="14"/>
  <c r="J278" i="14"/>
  <c r="J274" i="14"/>
  <c r="J263" i="14"/>
  <c r="J235" i="14"/>
  <c r="J220" i="14"/>
  <c r="J237" i="14"/>
  <c r="J251" i="14"/>
  <c r="J231" i="14"/>
  <c r="J227" i="14"/>
  <c r="J271" i="14"/>
  <c r="J239" i="14"/>
  <c r="J234" i="14"/>
  <c r="J223" i="14"/>
  <c r="J219" i="14"/>
  <c r="J243" i="14"/>
  <c r="J259" i="14"/>
  <c r="J230" i="14"/>
  <c r="J226" i="14"/>
  <c r="J228" i="14"/>
  <c r="J247" i="14"/>
  <c r="J233" i="14"/>
  <c r="J222" i="14"/>
  <c r="J218" i="14"/>
  <c r="J267" i="14"/>
  <c r="J229" i="14"/>
  <c r="J225" i="14"/>
  <c r="J255" i="14"/>
  <c r="J232" i="14"/>
  <c r="J221" i="14"/>
  <c r="J224" i="14"/>
  <c r="J216" i="14"/>
  <c r="J212" i="14"/>
  <c r="J208" i="14"/>
  <c r="J204" i="14"/>
  <c r="J200" i="14"/>
  <c r="J196" i="14"/>
  <c r="J192" i="14"/>
  <c r="J188" i="14"/>
  <c r="J184" i="14"/>
  <c r="J180" i="14"/>
  <c r="J215" i="14"/>
  <c r="J211" i="14"/>
  <c r="J207" i="14"/>
  <c r="J203" i="14"/>
  <c r="J199" i="14"/>
  <c r="J195" i="14"/>
  <c r="J191" i="14"/>
  <c r="J187" i="14"/>
  <c r="J183" i="14"/>
  <c r="J179" i="14"/>
  <c r="J217" i="14"/>
  <c r="J210" i="14"/>
  <c r="J201" i="14"/>
  <c r="J194" i="14"/>
  <c r="J185" i="14"/>
  <c r="J174" i="14"/>
  <c r="J170" i="14"/>
  <c r="J166" i="14"/>
  <c r="J162" i="14"/>
  <c r="J158" i="14"/>
  <c r="J214" i="14"/>
  <c r="J205" i="14"/>
  <c r="J198" i="14"/>
  <c r="J189" i="14"/>
  <c r="J182" i="14"/>
  <c r="J173" i="14"/>
  <c r="J169" i="14"/>
  <c r="J165" i="14"/>
  <c r="J161" i="14"/>
  <c r="J157" i="14"/>
  <c r="J153" i="14"/>
  <c r="J213" i="14"/>
  <c r="J181" i="14"/>
  <c r="J177" i="14"/>
  <c r="J167" i="14"/>
  <c r="J159" i="14"/>
  <c r="J147" i="14"/>
  <c r="J143" i="14"/>
  <c r="J139" i="14"/>
  <c r="J135" i="14"/>
  <c r="J131" i="14"/>
  <c r="J209" i="14"/>
  <c r="J202" i="14"/>
  <c r="J175" i="14"/>
  <c r="J154" i="14"/>
  <c r="J168" i="14"/>
  <c r="J160" i="14"/>
  <c r="J146" i="14"/>
  <c r="J142" i="14"/>
  <c r="J138" i="14"/>
  <c r="J134" i="14"/>
  <c r="J130" i="14"/>
  <c r="J193" i="14"/>
  <c r="J186" i="14"/>
  <c r="J129" i="14"/>
  <c r="J125" i="14"/>
  <c r="J121" i="14"/>
  <c r="J117" i="14"/>
  <c r="J113" i="14"/>
  <c r="J109" i="14"/>
  <c r="J105" i="14"/>
  <c r="J101" i="14"/>
  <c r="J97" i="14"/>
  <c r="J206" i="14"/>
  <c r="J152" i="14"/>
  <c r="J144" i="14"/>
  <c r="J137" i="14"/>
  <c r="J178" i="14"/>
  <c r="J151" i="14"/>
  <c r="J124" i="14"/>
  <c r="J120" i="14"/>
  <c r="J116" i="14"/>
  <c r="J112" i="14"/>
  <c r="J172" i="14"/>
  <c r="J164" i="14"/>
  <c r="J156" i="14"/>
  <c r="J145" i="14"/>
  <c r="J136" i="14"/>
  <c r="J133" i="14"/>
  <c r="J122" i="14"/>
  <c r="J115" i="14"/>
  <c r="J95" i="14"/>
  <c r="J91" i="14"/>
  <c r="J87" i="14"/>
  <c r="J83" i="14"/>
  <c r="J79" i="14"/>
  <c r="J75" i="14"/>
  <c r="J71" i="14"/>
  <c r="J67" i="14"/>
  <c r="J63" i="14"/>
  <c r="J197" i="14"/>
  <c r="J190" i="14"/>
  <c r="J155" i="14"/>
  <c r="J163" i="14"/>
  <c r="J126" i="14"/>
  <c r="J119" i="14"/>
  <c r="J110" i="14"/>
  <c r="J107" i="14"/>
  <c r="J94" i="14"/>
  <c r="J90" i="14"/>
  <c r="J86" i="14"/>
  <c r="J82" i="14"/>
  <c r="J78" i="14"/>
  <c r="J74" i="14"/>
  <c r="J70" i="14"/>
  <c r="J66" i="14"/>
  <c r="J62" i="14"/>
  <c r="J171" i="14"/>
  <c r="J150" i="14"/>
  <c r="J148" i="14"/>
  <c r="J104" i="14"/>
  <c r="J99" i="14"/>
  <c r="J98" i="14"/>
  <c r="J106" i="14"/>
  <c r="J176" i="14"/>
  <c r="J100" i="14"/>
  <c r="J77" i="14"/>
  <c r="J68" i="14"/>
  <c r="J61" i="14"/>
  <c r="J118" i="14"/>
  <c r="J96" i="14"/>
  <c r="J92" i="14"/>
  <c r="J88" i="14"/>
  <c r="J84" i="14"/>
  <c r="J80" i="14"/>
  <c r="J127" i="14"/>
  <c r="J123" i="14"/>
  <c r="J103" i="14"/>
  <c r="J72" i="14"/>
  <c r="J65" i="14"/>
  <c r="J111" i="14"/>
  <c r="J141" i="14"/>
  <c r="J132" i="14"/>
  <c r="J108" i="14"/>
  <c r="J149" i="14"/>
  <c r="J140" i="14"/>
  <c r="J102" i="14"/>
  <c r="J76" i="14"/>
  <c r="J69" i="14"/>
  <c r="J128" i="14"/>
  <c r="J114" i="14"/>
  <c r="J93" i="14"/>
  <c r="J89" i="14"/>
  <c r="J85" i="14"/>
  <c r="J81" i="14"/>
  <c r="J73" i="14"/>
  <c r="J64" i="14"/>
  <c r="G154" i="10"/>
  <c r="K10" i="14"/>
  <c r="F361" i="10" a="1"/>
  <c r="F361" i="10" s="1"/>
  <c r="F329" i="10" a="1"/>
  <c r="F329" i="10" s="1"/>
  <c r="F367" i="10" a="1"/>
  <c r="F367" i="10" s="1"/>
  <c r="F365" i="10" a="1"/>
  <c r="F365" i="10" s="1"/>
  <c r="F357" i="10" a="1"/>
  <c r="F357" i="10" s="1"/>
  <c r="F331" i="10" a="1"/>
  <c r="F331" i="10" s="1"/>
  <c r="F314" i="10" a="1"/>
  <c r="F314" i="10" s="1"/>
  <c r="F333" i="10" a="1"/>
  <c r="F333" i="10" s="1"/>
  <c r="F371" i="10" a="1"/>
  <c r="F371" i="10" s="1"/>
  <c r="F330" i="10" a="1"/>
  <c r="F330" i="10" s="1"/>
  <c r="F325" i="10" a="1"/>
  <c r="F325" i="10" s="1"/>
  <c r="F344" i="10" a="1"/>
  <c r="F344" i="10" s="1"/>
  <c r="F366" i="10" a="1"/>
  <c r="F366" i="10" s="1"/>
  <c r="F340" i="10" a="1"/>
  <c r="F340" i="10" s="1"/>
  <c r="F358" i="10" a="1"/>
  <c r="F358" i="10" s="1"/>
  <c r="F338" i="10" a="1"/>
  <c r="F338" i="10" s="1"/>
  <c r="F326" i="10" a="1"/>
  <c r="F326" i="10" s="1"/>
  <c r="F373" i="10" a="1"/>
  <c r="F373" i="10" s="1"/>
  <c r="F335" i="10" a="1"/>
  <c r="F335" i="10" s="1"/>
  <c r="F334" i="10" a="1"/>
  <c r="F334" i="10" s="1"/>
  <c r="F336" i="10" a="1"/>
  <c r="F336" i="10" s="1"/>
  <c r="F359" i="10" a="1"/>
  <c r="F359" i="10" s="1"/>
  <c r="F377" i="10" a="1"/>
  <c r="F377" i="10" s="1"/>
  <c r="F356" i="10" a="1"/>
  <c r="F356" i="10" s="1"/>
  <c r="F370" i="10" a="1"/>
  <c r="F370" i="10" s="1"/>
  <c r="F372" i="10" a="1"/>
  <c r="F372" i="10" s="1"/>
  <c r="F317" i="10" a="1"/>
  <c r="F317" i="10" s="1"/>
  <c r="F353" i="10" a="1"/>
  <c r="F353" i="10" s="1"/>
  <c r="F323" i="10" a="1"/>
  <c r="F323" i="10" s="1"/>
  <c r="F322" i="10" a="1"/>
  <c r="F322" i="10" s="1"/>
  <c r="F319" i="10" a="1"/>
  <c r="F319" i="10" s="1"/>
  <c r="F375" i="10" a="1"/>
  <c r="F375" i="10" s="1"/>
  <c r="F347" i="10" a="1"/>
  <c r="F347" i="10" s="1"/>
  <c r="F354" i="10" a="1"/>
  <c r="F354" i="10" s="1"/>
  <c r="F364" i="10" a="1"/>
  <c r="F364" i="10" s="1"/>
  <c r="F374" i="10" a="1"/>
  <c r="F374" i="10" s="1"/>
  <c r="F348" i="10" a="1"/>
  <c r="F348" i="10" s="1"/>
  <c r="F318" i="10" a="1"/>
  <c r="F318" i="10" s="1"/>
  <c r="F363" i="10" a="1"/>
  <c r="F363" i="10" s="1"/>
  <c r="F311" i="10" a="1"/>
  <c r="F311" i="10" s="1"/>
  <c r="F328" i="10" a="1"/>
  <c r="F328" i="10" s="1"/>
  <c r="F321" i="10" a="1"/>
  <c r="F321" i="10" s="1"/>
  <c r="F313" i="10" a="1"/>
  <c r="F313" i="10" s="1"/>
  <c r="F350" i="10" a="1"/>
  <c r="F350" i="10" s="1"/>
  <c r="F351" i="10" a="1"/>
  <c r="F351" i="10" s="1"/>
  <c r="F368" i="10" a="1"/>
  <c r="F368" i="10" s="1"/>
  <c r="F345" i="10" a="1"/>
  <c r="F345" i="10" s="1"/>
  <c r="F315" i="10" a="1"/>
  <c r="F315" i="10" s="1"/>
  <c r="F362" i="10" a="1"/>
  <c r="F362" i="10" s="1"/>
  <c r="F346" i="10" a="1"/>
  <c r="F346" i="10" s="1"/>
  <c r="F320" i="10" a="1"/>
  <c r="F320" i="10" s="1"/>
  <c r="F378" i="10" a="1"/>
  <c r="F378" i="10" s="1"/>
  <c r="F349" i="10" a="1"/>
  <c r="F349" i="10" s="1"/>
  <c r="F341" i="10" a="1"/>
  <c r="F341" i="10" s="1"/>
  <c r="F360" i="10" a="1"/>
  <c r="F360" i="10" s="1"/>
  <c r="F342" i="10" a="1"/>
  <c r="F342" i="10" s="1"/>
  <c r="F355" i="10" a="1"/>
  <c r="F355" i="10" s="1"/>
  <c r="F352" i="10" a="1"/>
  <c r="F352" i="10" s="1"/>
  <c r="F316" i="10" a="1"/>
  <c r="F316" i="10" s="1"/>
  <c r="F376" i="10" a="1"/>
  <c r="F376" i="10" s="1"/>
  <c r="F369" i="10" a="1"/>
  <c r="F369" i="10" s="1"/>
  <c r="F332" i="10" a="1"/>
  <c r="F332" i="10" s="1"/>
  <c r="F327" i="10" a="1"/>
  <c r="F327" i="10" s="1"/>
  <c r="F343" i="10" a="1"/>
  <c r="F343" i="10" s="1"/>
  <c r="F337" i="10" a="1"/>
  <c r="F337" i="10" s="1"/>
  <c r="F339" i="10" a="1"/>
  <c r="F339" i="10" s="1"/>
  <c r="F324" i="10" a="1"/>
  <c r="F324" i="10" s="1"/>
  <c r="F312" i="10" a="1"/>
  <c r="F312" i="10" s="1"/>
  <c r="K5" i="10"/>
  <c r="J16" i="14"/>
  <c r="J11" i="12"/>
  <c r="J292" i="12" s="1"/>
  <c r="J12" i="14"/>
  <c r="K12" i="12" s="1"/>
  <c r="Q3" i="10"/>
  <c r="J32" i="14"/>
  <c r="J20" i="14"/>
  <c r="J14" i="14"/>
  <c r="F6" i="15" s="1"/>
  <c r="J24" i="14"/>
  <c r="J37" i="14"/>
  <c r="J55" i="14"/>
  <c r="J57" i="14"/>
  <c r="J35" i="14"/>
  <c r="J15" i="14"/>
  <c r="J54" i="14"/>
  <c r="J30" i="14"/>
  <c r="J11" i="14"/>
  <c r="J50" i="14"/>
  <c r="J28" i="14"/>
  <c r="J58" i="14"/>
  <c r="J45" i="14"/>
  <c r="J21" i="14"/>
  <c r="J59" i="14"/>
  <c r="J41" i="14"/>
  <c r="J19" i="14"/>
  <c r="J49" i="14"/>
  <c r="J38" i="14"/>
  <c r="J53" i="14"/>
  <c r="J46" i="14"/>
  <c r="J52" i="14"/>
  <c r="J34" i="14"/>
  <c r="J56" i="14"/>
  <c r="J42" i="14"/>
  <c r="J29" i="14"/>
  <c r="J48" i="14"/>
  <c r="J51" i="14"/>
  <c r="J43" i="14"/>
  <c r="J25" i="14"/>
  <c r="J47" i="14"/>
  <c r="J33" i="14"/>
  <c r="J22" i="14"/>
  <c r="J44" i="14"/>
  <c r="J60" i="14"/>
  <c r="J36" i="14"/>
  <c r="J18" i="14"/>
  <c r="J40" i="14"/>
  <c r="J26" i="14"/>
  <c r="J13" i="14"/>
  <c r="F5" i="15" s="1"/>
  <c r="J23" i="14"/>
  <c r="J39" i="14"/>
  <c r="J27" i="14"/>
  <c r="J31" i="14"/>
  <c r="J17" i="14"/>
  <c r="E6" i="15"/>
  <c r="I292" i="14"/>
  <c r="G34" i="15"/>
  <c r="H152" i="10"/>
  <c r="M10" i="12"/>
  <c r="H308" i="10"/>
  <c r="P75" i="10" l="1"/>
  <c r="P145" i="10"/>
  <c r="P69" i="10"/>
  <c r="P57" i="10"/>
  <c r="P41" i="10"/>
  <c r="P13" i="10"/>
  <c r="P148" i="10"/>
  <c r="Q12" i="10"/>
  <c r="R12" i="10" s="1"/>
  <c r="Q28" i="10"/>
  <c r="Q37" i="10"/>
  <c r="R37" i="10" s="1"/>
  <c r="Q38" i="10"/>
  <c r="R38" i="10" s="1"/>
  <c r="Q6" i="10"/>
  <c r="Q10" i="10"/>
  <c r="Q16" i="10"/>
  <c r="R16" i="10" s="1"/>
  <c r="Q17" i="10"/>
  <c r="Q24" i="10"/>
  <c r="R24" i="10" s="1"/>
  <c r="Q8" i="10"/>
  <c r="Q29" i="10"/>
  <c r="Q11" i="10"/>
  <c r="Q19" i="10"/>
  <c r="Q26" i="10"/>
  <c r="Q31" i="10"/>
  <c r="R31" i="10" s="1"/>
  <c r="Q32" i="10"/>
  <c r="R32" i="10" s="1"/>
  <c r="Q7" i="10"/>
  <c r="Q9" i="10"/>
  <c r="R9" i="10" s="1"/>
  <c r="Q22" i="10"/>
  <c r="Q27" i="10"/>
  <c r="Q33" i="10"/>
  <c r="Q34" i="10"/>
  <c r="Q40" i="10"/>
  <c r="Q42" i="10"/>
  <c r="Q36" i="10"/>
  <c r="Q44" i="10"/>
  <c r="R44" i="10" s="1"/>
  <c r="Q59" i="10"/>
  <c r="R59" i="10" s="1"/>
  <c r="Q20" i="10"/>
  <c r="R20" i="10" s="1"/>
  <c r="Q46" i="10"/>
  <c r="R46" i="10" s="1"/>
  <c r="Q49" i="10"/>
  <c r="Q51" i="10"/>
  <c r="Q53" i="10"/>
  <c r="Q55" i="10"/>
  <c r="Q57" i="10"/>
  <c r="R57" i="10" s="1"/>
  <c r="Q66" i="10"/>
  <c r="R66" i="10" s="1"/>
  <c r="Q15" i="10"/>
  <c r="Q25" i="10"/>
  <c r="Q35" i="10"/>
  <c r="Q47" i="10"/>
  <c r="Q60" i="10"/>
  <c r="Q14" i="10"/>
  <c r="R14" i="10" s="1"/>
  <c r="Q30" i="10"/>
  <c r="Q61" i="10"/>
  <c r="Q13" i="10"/>
  <c r="R13" i="10" s="1"/>
  <c r="Q23" i="10"/>
  <c r="Q18" i="10"/>
  <c r="R18" i="10" s="1"/>
  <c r="Q48" i="10"/>
  <c r="Q50" i="10"/>
  <c r="Q52" i="10"/>
  <c r="R52" i="10" s="1"/>
  <c r="Q54" i="10"/>
  <c r="Q56" i="10"/>
  <c r="R56" i="10" s="1"/>
  <c r="Q58" i="10"/>
  <c r="R58" i="10" s="1"/>
  <c r="Q62" i="10"/>
  <c r="Q63" i="10"/>
  <c r="Q41" i="10"/>
  <c r="R41" i="10" s="1"/>
  <c r="Q43" i="10"/>
  <c r="R43" i="10" s="1"/>
  <c r="Q45" i="10"/>
  <c r="Q72" i="10"/>
  <c r="Q78" i="10"/>
  <c r="R78" i="10" s="1"/>
  <c r="Q79" i="10"/>
  <c r="Q90" i="10"/>
  <c r="Q99" i="10"/>
  <c r="R99" i="10" s="1"/>
  <c r="Q103" i="10"/>
  <c r="Q71" i="10"/>
  <c r="R71" i="10" s="1"/>
  <c r="Q76" i="10"/>
  <c r="Q77" i="10"/>
  <c r="Q80" i="10"/>
  <c r="R80" i="10" s="1"/>
  <c r="Q81" i="10"/>
  <c r="Q95" i="10"/>
  <c r="Q64" i="10"/>
  <c r="R64" i="10" s="1"/>
  <c r="Q67" i="10"/>
  <c r="Q82" i="10"/>
  <c r="Q91" i="10"/>
  <c r="Q83" i="10"/>
  <c r="R83" i="10" s="1"/>
  <c r="Q65" i="10"/>
  <c r="Q68" i="10"/>
  <c r="R68" i="10" s="1"/>
  <c r="Q70" i="10"/>
  <c r="Q75" i="10"/>
  <c r="R75" i="10" s="1"/>
  <c r="Q84" i="10"/>
  <c r="Q96" i="10"/>
  <c r="R96" i="10" s="1"/>
  <c r="Q69" i="10"/>
  <c r="R69" i="10" s="1"/>
  <c r="Q74" i="10"/>
  <c r="R74" i="10" s="1"/>
  <c r="Q85" i="10"/>
  <c r="Q86" i="10"/>
  <c r="R86" i="10" s="1"/>
  <c r="Q92" i="10"/>
  <c r="Q39" i="10"/>
  <c r="Q73" i="10"/>
  <c r="Q87" i="10"/>
  <c r="R87" i="10" s="1"/>
  <c r="Q93" i="10"/>
  <c r="Q98" i="10"/>
  <c r="R98" i="10" s="1"/>
  <c r="Q102" i="10"/>
  <c r="Q88" i="10"/>
  <c r="R88" i="10" s="1"/>
  <c r="Q107" i="10"/>
  <c r="Q109" i="10"/>
  <c r="R109" i="10" s="1"/>
  <c r="Q115" i="10"/>
  <c r="R115" i="10" s="1"/>
  <c r="Q136" i="10"/>
  <c r="R136" i="10" s="1"/>
  <c r="Q143" i="10"/>
  <c r="Q144" i="10"/>
  <c r="R144" i="10" s="1"/>
  <c r="Q121" i="10"/>
  <c r="Q124" i="10"/>
  <c r="Q131" i="10"/>
  <c r="Q149" i="10"/>
  <c r="R149" i="10" s="1"/>
  <c r="Q89" i="10"/>
  <c r="R89" i="10" s="1"/>
  <c r="Q111" i="10"/>
  <c r="Q116" i="10"/>
  <c r="R116" i="10" s="1"/>
  <c r="Q122" i="10"/>
  <c r="R122" i="10" s="1"/>
  <c r="Q128" i="10"/>
  <c r="R128" i="10" s="1"/>
  <c r="Q141" i="10"/>
  <c r="R141" i="10" s="1"/>
  <c r="Q142" i="10"/>
  <c r="R142" i="10" s="1"/>
  <c r="Q104" i="10"/>
  <c r="Q108" i="10"/>
  <c r="Q117" i="10"/>
  <c r="R117" i="10" s="1"/>
  <c r="Q134" i="10"/>
  <c r="Q148" i="10"/>
  <c r="R148" i="10" s="1"/>
  <c r="Q101" i="10"/>
  <c r="Q129" i="10"/>
  <c r="Q139" i="10"/>
  <c r="Q140" i="10"/>
  <c r="R140" i="10" s="1"/>
  <c r="Q147" i="10"/>
  <c r="Q21" i="10"/>
  <c r="Q94" i="10"/>
  <c r="R94" i="10" s="1"/>
  <c r="Q100" i="10"/>
  <c r="Q105" i="10"/>
  <c r="R105" i="10" s="1"/>
  <c r="Q110" i="10"/>
  <c r="R110" i="10" s="1"/>
  <c r="Q113" i="10"/>
  <c r="R113" i="10" s="1"/>
  <c r="Q114" i="10"/>
  <c r="Q118" i="10"/>
  <c r="R118" i="10" s="1"/>
  <c r="Q123" i="10"/>
  <c r="Q126" i="10"/>
  <c r="R126" i="10" s="1"/>
  <c r="Q132" i="10"/>
  <c r="Q135" i="10"/>
  <c r="Q106" i="10"/>
  <c r="Q119" i="10"/>
  <c r="Q137" i="10"/>
  <c r="Q138" i="10"/>
  <c r="Q145" i="10"/>
  <c r="R145" i="10" s="1"/>
  <c r="Q146" i="10"/>
  <c r="R146" i="10" s="1"/>
  <c r="Q125" i="10"/>
  <c r="Q130" i="10"/>
  <c r="Q133" i="10"/>
  <c r="Q112" i="10"/>
  <c r="Q120" i="10"/>
  <c r="Q97" i="10"/>
  <c r="R97" i="10" s="1"/>
  <c r="Q127" i="10"/>
  <c r="P140" i="10"/>
  <c r="P122" i="10"/>
  <c r="P89" i="10"/>
  <c r="P37" i="10"/>
  <c r="P68" i="10"/>
  <c r="P52" i="10"/>
  <c r="P56" i="10"/>
  <c r="P43" i="10"/>
  <c r="P149" i="10"/>
  <c r="P126" i="10"/>
  <c r="P116" i="10"/>
  <c r="P88" i="10"/>
  <c r="P44" i="10"/>
  <c r="P115" i="10"/>
  <c r="P118" i="10"/>
  <c r="P99" i="10"/>
  <c r="P80" i="10"/>
  <c r="P117" i="10"/>
  <c r="P46" i="10"/>
  <c r="P38" i="10"/>
  <c r="P96" i="10"/>
  <c r="P71" i="10"/>
  <c r="P14" i="10"/>
  <c r="P144" i="10"/>
  <c r="P113" i="10"/>
  <c r="P142" i="10"/>
  <c r="P94" i="10"/>
  <c r="P32" i="10"/>
  <c r="P12" i="10"/>
  <c r="P31" i="10"/>
  <c r="P146" i="10"/>
  <c r="P105" i="10"/>
  <c r="P141" i="10"/>
  <c r="P16" i="10"/>
  <c r="P20" i="10"/>
  <c r="G446" i="10" a="1"/>
  <c r="G446" i="10" s="1"/>
  <c r="G410" i="10" a="1"/>
  <c r="G410" i="10" s="1"/>
  <c r="G420" i="10" a="1"/>
  <c r="G420" i="10" s="1"/>
  <c r="G399" i="10" a="1"/>
  <c r="G399" i="10" s="1"/>
  <c r="G405" i="10" a="1"/>
  <c r="G405" i="10" s="1"/>
  <c r="G441" i="10" a="1"/>
  <c r="G441" i="10" s="1"/>
  <c r="G404" i="10" a="1"/>
  <c r="G404" i="10" s="1"/>
  <c r="G415" i="10" a="1"/>
  <c r="G415" i="10" s="1"/>
  <c r="K290" i="14"/>
  <c r="K286" i="14"/>
  <c r="K282" i="14"/>
  <c r="K288" i="14"/>
  <c r="K284" i="14"/>
  <c r="K291" i="14"/>
  <c r="K287" i="14"/>
  <c r="K283" i="14"/>
  <c r="K281" i="14"/>
  <c r="K285" i="14"/>
  <c r="K289" i="14"/>
  <c r="G407" i="10" a="1"/>
  <c r="G407" i="10" s="1"/>
  <c r="G453" i="10" a="1"/>
  <c r="G453" i="10" s="1"/>
  <c r="G423" i="10" a="1"/>
  <c r="G423" i="10" s="1"/>
  <c r="G380" i="10" a="1"/>
  <c r="G380" i="10" s="1"/>
  <c r="G382" i="10" a="1"/>
  <c r="G382" i="10" s="1"/>
  <c r="G392" i="10" a="1"/>
  <c r="G392" i="10" s="1"/>
  <c r="G413" i="10" a="1"/>
  <c r="G413" i="10" s="1"/>
  <c r="G418" i="10" a="1"/>
  <c r="G418" i="10" s="1"/>
  <c r="G449" i="10" a="1"/>
  <c r="G449" i="10" s="1"/>
  <c r="G381" i="10" a="1"/>
  <c r="G381" i="10" s="1"/>
  <c r="G384" i="10" a="1"/>
  <c r="G384" i="10" s="1"/>
  <c r="G383" i="10" a="1"/>
  <c r="G383" i="10" s="1"/>
  <c r="G388" i="10" a="1"/>
  <c r="G388" i="10" s="1"/>
  <c r="G390" i="10" a="1"/>
  <c r="G390" i="10" s="1"/>
  <c r="G400" i="10" a="1"/>
  <c r="G400" i="10" s="1"/>
  <c r="G421" i="10" a="1"/>
  <c r="G421" i="10" s="1"/>
  <c r="G426" i="10" a="1"/>
  <c r="G426" i="10" s="1"/>
  <c r="G435" i="10" a="1"/>
  <c r="G435" i="10" s="1"/>
  <c r="G432" i="10" a="1"/>
  <c r="G432" i="10" s="1"/>
  <c r="G389" i="10" a="1"/>
  <c r="G389" i="10" s="1"/>
  <c r="G437" i="10" a="1"/>
  <c r="G437" i="10" s="1"/>
  <c r="G419" i="10" a="1"/>
  <c r="G419" i="10" s="1"/>
  <c r="G427" i="10" a="1"/>
  <c r="G427" i="10" s="1"/>
  <c r="G391" i="10" a="1"/>
  <c r="G391" i="10" s="1"/>
  <c r="G408" i="10" a="1"/>
  <c r="G408" i="10" s="1"/>
  <c r="G429" i="10" a="1"/>
  <c r="G429" i="10" s="1"/>
  <c r="G438" i="10" a="1"/>
  <c r="G438" i="10" s="1"/>
  <c r="G443" i="10" a="1"/>
  <c r="G443" i="10" s="1"/>
  <c r="G403" i="10" a="1"/>
  <c r="G403" i="10" s="1"/>
  <c r="G386" i="10" a="1"/>
  <c r="G386" i="10" s="1"/>
  <c r="G422" i="10" a="1"/>
  <c r="G422" i="10" s="1"/>
  <c r="G448" i="10" a="1"/>
  <c r="G448" i="10" s="1"/>
  <c r="G379" i="10" a="1"/>
  <c r="G379" i="10" s="1"/>
  <c r="G416" i="10" a="1"/>
  <c r="G416" i="10" s="1"/>
  <c r="G434" i="10" a="1"/>
  <c r="G434" i="10" s="1"/>
  <c r="G436" i="10" a="1"/>
  <c r="G436" i="10" s="1"/>
  <c r="G451" i="10" a="1"/>
  <c r="G451" i="10" s="1"/>
  <c r="G395" i="10" a="1"/>
  <c r="G395" i="10" s="1"/>
  <c r="G406" i="10" a="1"/>
  <c r="G406" i="10" s="1"/>
  <c r="G411" i="10" a="1"/>
  <c r="G411" i="10" s="1"/>
  <c r="G425" i="10" a="1"/>
  <c r="G425" i="10" s="1"/>
  <c r="G385" i="10" a="1"/>
  <c r="G385" i="10" s="1"/>
  <c r="G387" i="10" a="1"/>
  <c r="G387" i="10" s="1"/>
  <c r="G424" i="10" a="1"/>
  <c r="G424" i="10" s="1"/>
  <c r="G450" i="10" a="1"/>
  <c r="G450" i="10" s="1"/>
  <c r="G444" i="10" a="1"/>
  <c r="G444" i="10" s="1"/>
  <c r="G431" i="10" a="1"/>
  <c r="G431" i="10" s="1"/>
  <c r="G398" i="10" a="1"/>
  <c r="G398" i="10" s="1"/>
  <c r="G409" i="10" a="1"/>
  <c r="G409" i="10" s="1"/>
  <c r="G414" i="10" a="1"/>
  <c r="G414" i="10" s="1"/>
  <c r="G428" i="10" a="1"/>
  <c r="G428" i="10" s="1"/>
  <c r="G440" i="10" a="1"/>
  <c r="G440" i="10" s="1"/>
  <c r="G393" i="10" a="1"/>
  <c r="G393" i="10" s="1"/>
  <c r="G445" i="10" a="1"/>
  <c r="G445" i="10" s="1"/>
  <c r="G394" i="10" a="1"/>
  <c r="G394" i="10" s="1"/>
  <c r="G452" i="10" a="1"/>
  <c r="G452" i="10" s="1"/>
  <c r="G439" i="10" a="1"/>
  <c r="G439" i="10" s="1"/>
  <c r="G401" i="10" a="1"/>
  <c r="G401" i="10" s="1"/>
  <c r="G412" i="10" a="1"/>
  <c r="G412" i="10" s="1"/>
  <c r="G417" i="10" a="1"/>
  <c r="G417" i="10" s="1"/>
  <c r="G430" i="10" a="1"/>
  <c r="G430" i="10" s="1"/>
  <c r="G442" i="10" a="1"/>
  <c r="G442" i="10" s="1"/>
  <c r="G396" i="10" a="1"/>
  <c r="G396" i="10" s="1"/>
  <c r="G397" i="10" a="1"/>
  <c r="G397" i="10" s="1"/>
  <c r="G402" i="10" a="1"/>
  <c r="G402" i="10" s="1"/>
  <c r="G433" i="10" a="1"/>
  <c r="G433" i="10" s="1"/>
  <c r="G447" i="10" a="1"/>
  <c r="G447" i="10" s="1"/>
  <c r="K277" i="14"/>
  <c r="K273" i="14"/>
  <c r="K280" i="14"/>
  <c r="K269" i="14"/>
  <c r="K265" i="14"/>
  <c r="K261" i="14"/>
  <c r="K257" i="14"/>
  <c r="K253" i="14"/>
  <c r="K249" i="14"/>
  <c r="K245" i="14"/>
  <c r="K241" i="14"/>
  <c r="K237" i="14"/>
  <c r="K276" i="14"/>
  <c r="K272" i="14"/>
  <c r="K268" i="14"/>
  <c r="K264" i="14"/>
  <c r="K260" i="14"/>
  <c r="K256" i="14"/>
  <c r="K252" i="14"/>
  <c r="K248" i="14"/>
  <c r="K244" i="14"/>
  <c r="K240" i="14"/>
  <c r="K236" i="14"/>
  <c r="K279" i="14"/>
  <c r="K275" i="14"/>
  <c r="K271" i="14"/>
  <c r="K267" i="14"/>
  <c r="K263" i="14"/>
  <c r="K259" i="14"/>
  <c r="K255" i="14"/>
  <c r="K251" i="14"/>
  <c r="K247" i="14"/>
  <c r="K243" i="14"/>
  <c r="K239" i="14"/>
  <c r="K270" i="14"/>
  <c r="K266" i="14"/>
  <c r="K262" i="14"/>
  <c r="K258" i="14"/>
  <c r="K254" i="14"/>
  <c r="K250" i="14"/>
  <c r="K246" i="14"/>
  <c r="K242" i="14"/>
  <c r="K238" i="14"/>
  <c r="K231" i="14"/>
  <c r="K227" i="14"/>
  <c r="K235" i="14"/>
  <c r="K220" i="14"/>
  <c r="K234" i="14"/>
  <c r="K223" i="14"/>
  <c r="K219" i="14"/>
  <c r="K230" i="14"/>
  <c r="K226" i="14"/>
  <c r="K233" i="14"/>
  <c r="K222" i="14"/>
  <c r="K218" i="14"/>
  <c r="K278" i="14"/>
  <c r="K229" i="14"/>
  <c r="K225" i="14"/>
  <c r="K232" i="14"/>
  <c r="K221" i="14"/>
  <c r="K274" i="14"/>
  <c r="K228" i="14"/>
  <c r="K224" i="14"/>
  <c r="L10" i="14"/>
  <c r="K216" i="14"/>
  <c r="K212" i="14"/>
  <c r="K208" i="14"/>
  <c r="K204" i="14"/>
  <c r="K200" i="14"/>
  <c r="K196" i="14"/>
  <c r="K192" i="14"/>
  <c r="K188" i="14"/>
  <c r="K184" i="14"/>
  <c r="K180" i="14"/>
  <c r="K176" i="14"/>
  <c r="K215" i="14"/>
  <c r="K211" i="14"/>
  <c r="K207" i="14"/>
  <c r="K203" i="14"/>
  <c r="K199" i="14"/>
  <c r="K195" i="14"/>
  <c r="K191" i="14"/>
  <c r="K187" i="14"/>
  <c r="K183" i="14"/>
  <c r="K179" i="14"/>
  <c r="K214" i="14"/>
  <c r="K205" i="14"/>
  <c r="K198" i="14"/>
  <c r="K189" i="14"/>
  <c r="K182" i="14"/>
  <c r="K173" i="14"/>
  <c r="K169" i="14"/>
  <c r="K165" i="14"/>
  <c r="K161" i="14"/>
  <c r="K157" i="14"/>
  <c r="K153" i="14"/>
  <c r="K149" i="14"/>
  <c r="K209" i="14"/>
  <c r="K202" i="14"/>
  <c r="K193" i="14"/>
  <c r="K186" i="14"/>
  <c r="K178" i="14"/>
  <c r="K177" i="14"/>
  <c r="K217" i="14"/>
  <c r="K185" i="14"/>
  <c r="K175" i="14"/>
  <c r="K154" i="14"/>
  <c r="K168" i="14"/>
  <c r="K160" i="14"/>
  <c r="K146" i="14"/>
  <c r="K142" i="14"/>
  <c r="K138" i="14"/>
  <c r="K134" i="14"/>
  <c r="K130" i="14"/>
  <c r="K206" i="14"/>
  <c r="K172" i="14"/>
  <c r="K164" i="14"/>
  <c r="K156" i="14"/>
  <c r="K152" i="14"/>
  <c r="K151" i="14"/>
  <c r="K148" i="14"/>
  <c r="K144" i="14"/>
  <c r="K140" i="14"/>
  <c r="K136" i="14"/>
  <c r="K132" i="14"/>
  <c r="K201" i="14"/>
  <c r="K137" i="14"/>
  <c r="K139" i="14"/>
  <c r="K124" i="14"/>
  <c r="K120" i="14"/>
  <c r="K116" i="14"/>
  <c r="K112" i="14"/>
  <c r="K108" i="14"/>
  <c r="K210" i="14"/>
  <c r="K197" i="14"/>
  <c r="K194" i="14"/>
  <c r="K174" i="14"/>
  <c r="K166" i="14"/>
  <c r="K158" i="14"/>
  <c r="K141" i="14"/>
  <c r="K190" i="14"/>
  <c r="K181" i="14"/>
  <c r="K171" i="14"/>
  <c r="K163" i="14"/>
  <c r="K155" i="14"/>
  <c r="K147" i="14"/>
  <c r="K131" i="14"/>
  <c r="K128" i="14"/>
  <c r="K126" i="14"/>
  <c r="K122" i="14"/>
  <c r="K118" i="14"/>
  <c r="K114" i="14"/>
  <c r="K110" i="14"/>
  <c r="K106" i="14"/>
  <c r="K117" i="14"/>
  <c r="K119" i="14"/>
  <c r="K107" i="14"/>
  <c r="K94" i="14"/>
  <c r="K90" i="14"/>
  <c r="K86" i="14"/>
  <c r="K82" i="14"/>
  <c r="K78" i="14"/>
  <c r="K74" i="14"/>
  <c r="K70" i="14"/>
  <c r="K66" i="14"/>
  <c r="K62" i="14"/>
  <c r="K162" i="14"/>
  <c r="K150" i="14"/>
  <c r="K121" i="14"/>
  <c r="K104" i="14"/>
  <c r="K170" i="14"/>
  <c r="K143" i="14"/>
  <c r="K129" i="14"/>
  <c r="K123" i="14"/>
  <c r="K105" i="14"/>
  <c r="K103" i="14"/>
  <c r="K102" i="14"/>
  <c r="K101" i="14"/>
  <c r="K100" i="14"/>
  <c r="K93" i="14"/>
  <c r="K89" i="14"/>
  <c r="K85" i="14"/>
  <c r="K81" i="14"/>
  <c r="K159" i="14"/>
  <c r="K127" i="14"/>
  <c r="K111" i="14"/>
  <c r="K96" i="14"/>
  <c r="K92" i="14"/>
  <c r="K88" i="14"/>
  <c r="K84" i="14"/>
  <c r="K80" i="14"/>
  <c r="K76" i="14"/>
  <c r="K72" i="14"/>
  <c r="K68" i="14"/>
  <c r="K64" i="14"/>
  <c r="K77" i="14"/>
  <c r="K61" i="14"/>
  <c r="K213" i="14"/>
  <c r="K135" i="14"/>
  <c r="K115" i="14"/>
  <c r="K63" i="14"/>
  <c r="K65" i="14"/>
  <c r="K113" i="14"/>
  <c r="K109" i="14"/>
  <c r="K73" i="14"/>
  <c r="K167" i="14"/>
  <c r="K99" i="14"/>
  <c r="K95" i="14"/>
  <c r="K91" i="14"/>
  <c r="K87" i="14"/>
  <c r="K83" i="14"/>
  <c r="K79" i="14"/>
  <c r="K67" i="14"/>
  <c r="K125" i="14"/>
  <c r="K69" i="14"/>
  <c r="K145" i="14"/>
  <c r="K98" i="14"/>
  <c r="K71" i="14"/>
  <c r="K133" i="14"/>
  <c r="K97" i="14"/>
  <c r="K75" i="14"/>
  <c r="L5" i="10"/>
  <c r="I154" i="10"/>
  <c r="O5" i="10" s="1"/>
  <c r="I308" i="10"/>
  <c r="G347" i="10" a="1"/>
  <c r="G347" i="10" s="1"/>
  <c r="F309" i="10" a="1"/>
  <c r="F309" i="10" s="1"/>
  <c r="G358" i="10" a="1"/>
  <c r="G358" i="10" s="1"/>
  <c r="G341" i="10" a="1"/>
  <c r="G341" i="10" s="1"/>
  <c r="G362" i="10" a="1"/>
  <c r="G362" i="10" s="1"/>
  <c r="G326" i="10" a="1"/>
  <c r="G326" i="10" s="1"/>
  <c r="G337" i="10" a="1"/>
  <c r="G337" i="10" s="1"/>
  <c r="G349" i="10" a="1"/>
  <c r="G349" i="10" s="1"/>
  <c r="G372" i="10" a="1"/>
  <c r="G372" i="10" s="1"/>
  <c r="G330" i="10" a="1"/>
  <c r="G330" i="10" s="1"/>
  <c r="G364" i="10" a="1"/>
  <c r="G364" i="10" s="1"/>
  <c r="G368" i="10" a="1"/>
  <c r="G368" i="10" s="1"/>
  <c r="G344" i="10" a="1"/>
  <c r="G344" i="10" s="1"/>
  <c r="G376" i="10" a="1"/>
  <c r="G376" i="10" s="1"/>
  <c r="G369" i="10" a="1"/>
  <c r="G369" i="10" s="1"/>
  <c r="G324" i="10" a="1"/>
  <c r="G324" i="10" s="1"/>
  <c r="G374" i="10" a="1"/>
  <c r="G374" i="10" s="1"/>
  <c r="G363" i="10" a="1"/>
  <c r="G363" i="10" s="1"/>
  <c r="G312" i="10" a="1"/>
  <c r="G312" i="10" s="1"/>
  <c r="G335" i="10" a="1"/>
  <c r="G335" i="10" s="1"/>
  <c r="G355" i="10" a="1"/>
  <c r="G355" i="10" s="1"/>
  <c r="G342" i="10" a="1"/>
  <c r="G342" i="10" s="1"/>
  <c r="G365" i="10" a="1"/>
  <c r="G365" i="10" s="1"/>
  <c r="G331" i="10" a="1"/>
  <c r="G331" i="10" s="1"/>
  <c r="G339" i="10" a="1"/>
  <c r="G339" i="10" s="1"/>
  <c r="G352" i="10" a="1"/>
  <c r="G352" i="10" s="1"/>
  <c r="G318" i="10" a="1"/>
  <c r="G318" i="10" s="1"/>
  <c r="G327" i="10" a="1"/>
  <c r="G327" i="10" s="1"/>
  <c r="G321" i="10" a="1"/>
  <c r="G321" i="10" s="1"/>
  <c r="G336" i="10" a="1"/>
  <c r="G336" i="10" s="1"/>
  <c r="G313" i="10" a="1"/>
  <c r="G313" i="10" s="1"/>
  <c r="G346" i="10" a="1"/>
  <c r="G346" i="10" s="1"/>
  <c r="G323" i="10" a="1"/>
  <c r="G323" i="10" s="1"/>
  <c r="G333" i="10" a="1"/>
  <c r="G333" i="10" s="1"/>
  <c r="G343" i="10" a="1"/>
  <c r="G343" i="10" s="1"/>
  <c r="G367" i="10" a="1"/>
  <c r="G367" i="10" s="1"/>
  <c r="G317" i="10" a="1"/>
  <c r="G317" i="10" s="1"/>
  <c r="G316" i="10" a="1"/>
  <c r="G316" i="10" s="1"/>
  <c r="G325" i="10" a="1"/>
  <c r="G325" i="10" s="1"/>
  <c r="G359" i="10" a="1"/>
  <c r="G359" i="10" s="1"/>
  <c r="G329" i="10" a="1"/>
  <c r="G329" i="10" s="1"/>
  <c r="G322" i="10" a="1"/>
  <c r="G322" i="10" s="1"/>
  <c r="G378" i="10" a="1"/>
  <c r="G378" i="10" s="1"/>
  <c r="G371" i="10" a="1"/>
  <c r="G371" i="10" s="1"/>
  <c r="G373" i="10" a="1"/>
  <c r="G373" i="10" s="1"/>
  <c r="G334" i="10" a="1"/>
  <c r="G334" i="10" s="1"/>
  <c r="G366" i="10" a="1"/>
  <c r="G366" i="10" s="1"/>
  <c r="G314" i="10" a="1"/>
  <c r="G314" i="10" s="1"/>
  <c r="G360" i="10" a="1"/>
  <c r="G360" i="10" s="1"/>
  <c r="G320" i="10" a="1"/>
  <c r="G320" i="10" s="1"/>
  <c r="G345" i="10" a="1"/>
  <c r="G345" i="10" s="1"/>
  <c r="G377" i="10" a="1"/>
  <c r="G377" i="10" s="1"/>
  <c r="G348" i="10" a="1"/>
  <c r="G348" i="10" s="1"/>
  <c r="G361" i="10" a="1"/>
  <c r="G361" i="10" s="1"/>
  <c r="G328" i="10" a="1"/>
  <c r="G328" i="10" s="1"/>
  <c r="G354" i="10" a="1"/>
  <c r="G354" i="10" s="1"/>
  <c r="G311" i="10" a="1"/>
  <c r="G311" i="10" s="1"/>
  <c r="G357" i="10" a="1"/>
  <c r="G357" i="10" s="1"/>
  <c r="G315" i="10" a="1"/>
  <c r="G315" i="10" s="1"/>
  <c r="G319" i="10" a="1"/>
  <c r="G319" i="10" s="1"/>
  <c r="G353" i="10" a="1"/>
  <c r="G353" i="10" s="1"/>
  <c r="G370" i="10" a="1"/>
  <c r="G370" i="10" s="1"/>
  <c r="G332" i="10" a="1"/>
  <c r="G332" i="10" s="1"/>
  <c r="G340" i="10" a="1"/>
  <c r="G340" i="10" s="1"/>
  <c r="G375" i="10" a="1"/>
  <c r="G375" i="10" s="1"/>
  <c r="G350" i="10" a="1"/>
  <c r="G350" i="10" s="1"/>
  <c r="G338" i="10" a="1"/>
  <c r="G338" i="10" s="1"/>
  <c r="G356" i="10" a="1"/>
  <c r="G356" i="10" s="1"/>
  <c r="G351" i="10" a="1"/>
  <c r="G351" i="10" s="1"/>
  <c r="M5" i="10"/>
  <c r="F310" i="10" a="1"/>
  <c r="F310" i="10" s="1"/>
  <c r="K11" i="12"/>
  <c r="J292" i="14"/>
  <c r="F7" i="15" s="1"/>
  <c r="B40" i="15"/>
  <c r="B42" i="15" s="1"/>
  <c r="J152" i="10"/>
  <c r="S3" i="10"/>
  <c r="K50" i="14"/>
  <c r="K26" i="14"/>
  <c r="K52" i="14"/>
  <c r="K51" i="14"/>
  <c r="K35" i="14"/>
  <c r="K19" i="14"/>
  <c r="K58" i="14"/>
  <c r="K34" i="14"/>
  <c r="K54" i="14"/>
  <c r="K36" i="14"/>
  <c r="K49" i="14"/>
  <c r="K33" i="14"/>
  <c r="K17" i="14"/>
  <c r="K30" i="14"/>
  <c r="K18" i="14"/>
  <c r="K38" i="14"/>
  <c r="K20" i="14"/>
  <c r="K47" i="14"/>
  <c r="K31" i="14"/>
  <c r="K15" i="14"/>
  <c r="K46" i="14"/>
  <c r="K48" i="14"/>
  <c r="K22" i="14"/>
  <c r="K45" i="14"/>
  <c r="K29" i="14"/>
  <c r="K13" i="14"/>
  <c r="G5" i="15" s="1"/>
  <c r="K42" i="14"/>
  <c r="K32" i="14"/>
  <c r="K56" i="14"/>
  <c r="K59" i="14"/>
  <c r="K43" i="14"/>
  <c r="K27" i="14"/>
  <c r="K28" i="14"/>
  <c r="K16" i="14"/>
  <c r="K40" i="14"/>
  <c r="K57" i="14"/>
  <c r="K41" i="14"/>
  <c r="K25" i="14"/>
  <c r="K60" i="14"/>
  <c r="K14" i="14"/>
  <c r="K24" i="14"/>
  <c r="K55" i="14"/>
  <c r="K39" i="14"/>
  <c r="K23" i="14"/>
  <c r="K44" i="14"/>
  <c r="K12" i="14"/>
  <c r="L12" i="12" s="1"/>
  <c r="K11" i="14"/>
  <c r="K53" i="14"/>
  <c r="K37" i="14"/>
  <c r="E7" i="15"/>
  <c r="L22" i="14"/>
  <c r="L30" i="14"/>
  <c r="L54" i="14"/>
  <c r="L60" i="14"/>
  <c r="H34" i="15"/>
  <c r="M10" i="14"/>
  <c r="N10" i="12"/>
  <c r="R133" i="10" l="1"/>
  <c r="R106" i="10"/>
  <c r="R129" i="10"/>
  <c r="R124" i="10"/>
  <c r="R81" i="10"/>
  <c r="R79" i="10"/>
  <c r="R15" i="10"/>
  <c r="R27" i="10"/>
  <c r="R11" i="10"/>
  <c r="R130" i="10"/>
  <c r="R135" i="10"/>
  <c r="R101" i="10"/>
  <c r="R121" i="10"/>
  <c r="R102" i="10"/>
  <c r="R85" i="10"/>
  <c r="R65" i="10"/>
  <c r="R61" i="10"/>
  <c r="R22" i="10"/>
  <c r="R29" i="10"/>
  <c r="R125" i="10"/>
  <c r="R132" i="10"/>
  <c r="R100" i="10"/>
  <c r="R77" i="10"/>
  <c r="R72" i="10"/>
  <c r="R54" i="10"/>
  <c r="R30" i="10"/>
  <c r="R8" i="10"/>
  <c r="R28" i="10"/>
  <c r="R134" i="10"/>
  <c r="R143" i="10"/>
  <c r="R93" i="10"/>
  <c r="R91" i="10"/>
  <c r="R76" i="10"/>
  <c r="R45" i="10"/>
  <c r="R55" i="10"/>
  <c r="R36" i="10"/>
  <c r="R7" i="10"/>
  <c r="S36" i="10"/>
  <c r="T36" i="10" s="1"/>
  <c r="S39" i="10"/>
  <c r="T39" i="10" s="1"/>
  <c r="S44" i="10"/>
  <c r="S12" i="10"/>
  <c r="S15" i="10"/>
  <c r="T15" i="10" s="1"/>
  <c r="S28" i="10"/>
  <c r="T28" i="10" s="1"/>
  <c r="S37" i="10"/>
  <c r="S6" i="10"/>
  <c r="T6" i="10" s="1"/>
  <c r="S10" i="10"/>
  <c r="T10" i="10" s="1"/>
  <c r="S16" i="10"/>
  <c r="S24" i="10"/>
  <c r="S8" i="10"/>
  <c r="T8" i="10" s="1"/>
  <c r="S18" i="10"/>
  <c r="S20" i="10"/>
  <c r="S13" i="10"/>
  <c r="T13" i="10" s="1"/>
  <c r="S21" i="10"/>
  <c r="T21" i="10" s="1"/>
  <c r="S25" i="10"/>
  <c r="T25" i="10" s="1"/>
  <c r="S26" i="10"/>
  <c r="T26" i="10" s="1"/>
  <c r="S30" i="10"/>
  <c r="T30" i="10" s="1"/>
  <c r="S31" i="10"/>
  <c r="S9" i="10"/>
  <c r="S32" i="10"/>
  <c r="S38" i="10"/>
  <c r="S64" i="10"/>
  <c r="S65" i="10"/>
  <c r="T65" i="10" s="1"/>
  <c r="S46" i="10"/>
  <c r="S59" i="10"/>
  <c r="S66" i="10"/>
  <c r="S35" i="10"/>
  <c r="T35" i="10" s="1"/>
  <c r="S47" i="10"/>
  <c r="T47" i="10" s="1"/>
  <c r="S49" i="10"/>
  <c r="T49" i="10" s="1"/>
  <c r="S51" i="10"/>
  <c r="T51" i="10" s="1"/>
  <c r="S53" i="10"/>
  <c r="T53" i="10" s="1"/>
  <c r="S55" i="10"/>
  <c r="T55" i="10" s="1"/>
  <c r="S57" i="10"/>
  <c r="T57" i="10" s="1"/>
  <c r="S60" i="10"/>
  <c r="T60" i="10" s="1"/>
  <c r="S14" i="10"/>
  <c r="S19" i="10"/>
  <c r="T19" i="10" s="1"/>
  <c r="S23" i="10"/>
  <c r="T23" i="10" s="1"/>
  <c r="S29" i="10"/>
  <c r="T29" i="10" s="1"/>
  <c r="S34" i="10"/>
  <c r="T34" i="10" s="1"/>
  <c r="S61" i="10"/>
  <c r="T61" i="10" s="1"/>
  <c r="S67" i="10"/>
  <c r="T67" i="10" s="1"/>
  <c r="S11" i="10"/>
  <c r="T11" i="10" s="1"/>
  <c r="S22" i="10"/>
  <c r="T22" i="10" s="1"/>
  <c r="S33" i="10"/>
  <c r="T33" i="10" s="1"/>
  <c r="S40" i="10"/>
  <c r="T40" i="10" s="1"/>
  <c r="S62" i="10"/>
  <c r="T62" i="10" s="1"/>
  <c r="S41" i="10"/>
  <c r="T41" i="10" s="1"/>
  <c r="S56" i="10"/>
  <c r="S63" i="10"/>
  <c r="T63" i="10" s="1"/>
  <c r="S88" i="10"/>
  <c r="S93" i="10"/>
  <c r="T93" i="10" s="1"/>
  <c r="S94" i="10"/>
  <c r="S42" i="10"/>
  <c r="T42" i="10" s="1"/>
  <c r="S50" i="10"/>
  <c r="T50" i="10" s="1"/>
  <c r="S72" i="10"/>
  <c r="T72" i="10" s="1"/>
  <c r="S78" i="10"/>
  <c r="S79" i="10"/>
  <c r="T79" i="10" s="1"/>
  <c r="S89" i="10"/>
  <c r="S90" i="10"/>
  <c r="T90" i="10" s="1"/>
  <c r="S99" i="10"/>
  <c r="S103" i="10"/>
  <c r="T103" i="10" s="1"/>
  <c r="S43" i="10"/>
  <c r="S71" i="10"/>
  <c r="S76" i="10"/>
  <c r="T76" i="10" s="1"/>
  <c r="S77" i="10"/>
  <c r="T77" i="10" s="1"/>
  <c r="S80" i="10"/>
  <c r="S81" i="10"/>
  <c r="T81" i="10" s="1"/>
  <c r="S95" i="10"/>
  <c r="T95" i="10" s="1"/>
  <c r="S54" i="10"/>
  <c r="T54" i="10" s="1"/>
  <c r="S82" i="10"/>
  <c r="T82" i="10" s="1"/>
  <c r="S91" i="10"/>
  <c r="T91" i="10" s="1"/>
  <c r="S7" i="10"/>
  <c r="T7" i="10" s="1"/>
  <c r="S17" i="10"/>
  <c r="T17" i="10" s="1"/>
  <c r="S27" i="10"/>
  <c r="T27" i="10" s="1"/>
  <c r="S48" i="10"/>
  <c r="T48" i="10" s="1"/>
  <c r="S83" i="10"/>
  <c r="S45" i="10"/>
  <c r="T45" i="10" s="1"/>
  <c r="S58" i="10"/>
  <c r="S68" i="10"/>
  <c r="S70" i="10"/>
  <c r="T70" i="10" s="1"/>
  <c r="S75" i="10"/>
  <c r="T75" i="10" s="1"/>
  <c r="S84" i="10"/>
  <c r="T84" i="10" s="1"/>
  <c r="S52" i="10"/>
  <c r="S69" i="10"/>
  <c r="T69" i="10" s="1"/>
  <c r="S74" i="10"/>
  <c r="S85" i="10"/>
  <c r="T85" i="10" s="1"/>
  <c r="S86" i="10"/>
  <c r="T86" i="10" s="1"/>
  <c r="S92" i="10"/>
  <c r="T92" i="10" s="1"/>
  <c r="S97" i="10"/>
  <c r="S112" i="10"/>
  <c r="T112" i="10" s="1"/>
  <c r="S120" i="10"/>
  <c r="T120" i="10" s="1"/>
  <c r="S125" i="10"/>
  <c r="T125" i="10" s="1"/>
  <c r="S137" i="10"/>
  <c r="T137" i="10" s="1"/>
  <c r="S145" i="10"/>
  <c r="T145" i="10" s="1"/>
  <c r="S107" i="10"/>
  <c r="T107" i="10" s="1"/>
  <c r="S109" i="10"/>
  <c r="S115" i="10"/>
  <c r="S127" i="10"/>
  <c r="T127" i="10" s="1"/>
  <c r="S130" i="10"/>
  <c r="T130" i="10" s="1"/>
  <c r="S133" i="10"/>
  <c r="T133" i="10" s="1"/>
  <c r="S136" i="10"/>
  <c r="S144" i="10"/>
  <c r="S73" i="10"/>
  <c r="T73" i="10" s="1"/>
  <c r="S121" i="10"/>
  <c r="T121" i="10" s="1"/>
  <c r="S124" i="10"/>
  <c r="T124" i="10" s="1"/>
  <c r="S143" i="10"/>
  <c r="T143" i="10" s="1"/>
  <c r="S96" i="10"/>
  <c r="S102" i="10"/>
  <c r="T102" i="10" s="1"/>
  <c r="S111" i="10"/>
  <c r="T111" i="10" s="1"/>
  <c r="S116" i="10"/>
  <c r="S122" i="10"/>
  <c r="S131" i="10"/>
  <c r="T131" i="10" s="1"/>
  <c r="S142" i="10"/>
  <c r="S149" i="10"/>
  <c r="S98" i="10"/>
  <c r="T98" i="10" s="1"/>
  <c r="S104" i="10"/>
  <c r="T104" i="10" s="1"/>
  <c r="S108" i="10"/>
  <c r="T108" i="10" s="1"/>
  <c r="S117" i="10"/>
  <c r="S128" i="10"/>
  <c r="S141" i="10"/>
  <c r="S148" i="10"/>
  <c r="T148" i="10" s="1"/>
  <c r="S101" i="10"/>
  <c r="T101" i="10" s="1"/>
  <c r="S134" i="10"/>
  <c r="T134" i="10" s="1"/>
  <c r="S140" i="10"/>
  <c r="S87" i="10"/>
  <c r="S100" i="10"/>
  <c r="T100" i="10" s="1"/>
  <c r="S110" i="10"/>
  <c r="S113" i="10"/>
  <c r="S114" i="10"/>
  <c r="T114" i="10" s="1"/>
  <c r="S118" i="10"/>
  <c r="S123" i="10"/>
  <c r="T123" i="10" s="1"/>
  <c r="S129" i="10"/>
  <c r="T129" i="10" s="1"/>
  <c r="S139" i="10"/>
  <c r="T139" i="10" s="1"/>
  <c r="S147" i="10"/>
  <c r="T147" i="10" s="1"/>
  <c r="S106" i="10"/>
  <c r="T106" i="10" s="1"/>
  <c r="S135" i="10"/>
  <c r="T135" i="10" s="1"/>
  <c r="S146" i="10"/>
  <c r="S119" i="10"/>
  <c r="T119" i="10" s="1"/>
  <c r="S138" i="10"/>
  <c r="T138" i="10" s="1"/>
  <c r="S126" i="10"/>
  <c r="S105" i="10"/>
  <c r="S132" i="10"/>
  <c r="T132" i="10" s="1"/>
  <c r="R127" i="10"/>
  <c r="R123" i="10"/>
  <c r="R21" i="10"/>
  <c r="R111" i="10"/>
  <c r="R82" i="10"/>
  <c r="R50" i="10"/>
  <c r="R60" i="10"/>
  <c r="R53" i="10"/>
  <c r="R42" i="10"/>
  <c r="R17" i="10"/>
  <c r="R138" i="10"/>
  <c r="R147" i="10"/>
  <c r="R108" i="10"/>
  <c r="R73" i="10"/>
  <c r="R84" i="10"/>
  <c r="R67" i="10"/>
  <c r="R103" i="10"/>
  <c r="R48" i="10"/>
  <c r="R47" i="10"/>
  <c r="R51" i="10"/>
  <c r="R40" i="10"/>
  <c r="R120" i="10"/>
  <c r="R137" i="10"/>
  <c r="R114" i="10"/>
  <c r="R104" i="10"/>
  <c r="R39" i="10"/>
  <c r="R63" i="10"/>
  <c r="R35" i="10"/>
  <c r="R49" i="10"/>
  <c r="R34" i="10"/>
  <c r="R26" i="10"/>
  <c r="R10" i="10"/>
  <c r="R112" i="10"/>
  <c r="R119" i="10"/>
  <c r="R139" i="10"/>
  <c r="R131" i="10"/>
  <c r="R107" i="10"/>
  <c r="R92" i="10"/>
  <c r="R70" i="10"/>
  <c r="R95" i="10"/>
  <c r="R90" i="10"/>
  <c r="R62" i="10"/>
  <c r="R23" i="10"/>
  <c r="R25" i="10"/>
  <c r="R33" i="10"/>
  <c r="R19" i="10"/>
  <c r="R6" i="10"/>
  <c r="H379" i="10" a="1"/>
  <c r="H379" i="10" s="1"/>
  <c r="C36" i="15"/>
  <c r="C37" i="15"/>
  <c r="H447" i="10" a="1"/>
  <c r="H447" i="10" s="1"/>
  <c r="H437" i="10" a="1"/>
  <c r="H437" i="10" s="1"/>
  <c r="H442" i="10" a="1"/>
  <c r="H442" i="10" s="1"/>
  <c r="H418" i="10" a="1"/>
  <c r="H418" i="10" s="1"/>
  <c r="H443" i="10" a="1"/>
  <c r="H443" i="10" s="1"/>
  <c r="H422" i="10" a="1"/>
  <c r="H422" i="10" s="1"/>
  <c r="H390" i="10" a="1"/>
  <c r="H390" i="10" s="1"/>
  <c r="H440" i="10" a="1"/>
  <c r="H440" i="10" s="1"/>
  <c r="H405" i="10" a="1"/>
  <c r="H405" i="10" s="1"/>
  <c r="M289" i="14"/>
  <c r="M285" i="14"/>
  <c r="M281" i="14"/>
  <c r="M291" i="14"/>
  <c r="M287" i="14"/>
  <c r="M283" i="14"/>
  <c r="M290" i="14"/>
  <c r="M286" i="14"/>
  <c r="M282" i="14"/>
  <c r="M288" i="14"/>
  <c r="M284" i="14"/>
  <c r="L289" i="14"/>
  <c r="L285" i="14"/>
  <c r="L281" i="14"/>
  <c r="L291" i="14"/>
  <c r="L287" i="14"/>
  <c r="L283" i="14"/>
  <c r="L290" i="14"/>
  <c r="L286" i="14"/>
  <c r="L282" i="14"/>
  <c r="L284" i="14"/>
  <c r="L288" i="14"/>
  <c r="H380" i="10" a="1"/>
  <c r="H380" i="10" s="1"/>
  <c r="H435" i="10" a="1"/>
  <c r="H435" i="10" s="1"/>
  <c r="H415" i="10" a="1"/>
  <c r="H415" i="10" s="1"/>
  <c r="H402" i="10" a="1"/>
  <c r="H402" i="10" s="1"/>
  <c r="H383" i="10" a="1"/>
  <c r="H383" i="10" s="1"/>
  <c r="H382" i="10" a="1"/>
  <c r="H382" i="10" s="1"/>
  <c r="H427" i="10" a="1"/>
  <c r="H427" i="10" s="1"/>
  <c r="H397" i="10" a="1"/>
  <c r="H397" i="10" s="1"/>
  <c r="H439" i="10" a="1"/>
  <c r="H439" i="10" s="1"/>
  <c r="H434" i="10" a="1"/>
  <c r="H434" i="10" s="1"/>
  <c r="H384" i="10" a="1"/>
  <c r="H384" i="10" s="1"/>
  <c r="H441" i="10" a="1"/>
  <c r="H441" i="10" s="1"/>
  <c r="H451" i="10" a="1"/>
  <c r="H451" i="10" s="1"/>
  <c r="H386" i="10" a="1"/>
  <c r="H386" i="10" s="1"/>
  <c r="H425" i="10" a="1"/>
  <c r="H425" i="10" s="1"/>
  <c r="H391" i="10" a="1"/>
  <c r="H391" i="10" s="1"/>
  <c r="H392" i="10" a="1"/>
  <c r="H392" i="10" s="1"/>
  <c r="H413" i="10" a="1"/>
  <c r="H413" i="10" s="1"/>
  <c r="H436" i="10" a="1"/>
  <c r="H436" i="10" s="1"/>
  <c r="H450" i="10" a="1"/>
  <c r="H450" i="10" s="1"/>
  <c r="H398" i="10" a="1"/>
  <c r="H398" i="10" s="1"/>
  <c r="H381" i="10" a="1"/>
  <c r="H381" i="10" s="1"/>
  <c r="H453" i="10" a="1"/>
  <c r="H453" i="10" s="1"/>
  <c r="H414" i="10" a="1"/>
  <c r="H414" i="10" s="1"/>
  <c r="H428" i="10" a="1"/>
  <c r="H428" i="10" s="1"/>
  <c r="H394" i="10" a="1"/>
  <c r="H394" i="10" s="1"/>
  <c r="H400" i="10" a="1"/>
  <c r="H400" i="10" s="1"/>
  <c r="H421" i="10" a="1"/>
  <c r="H421" i="10" s="1"/>
  <c r="H444" i="10" a="1"/>
  <c r="H444" i="10" s="1"/>
  <c r="I403" i="10" a="1"/>
  <c r="I403" i="10" s="1"/>
  <c r="H401" i="10" a="1"/>
  <c r="H401" i="10" s="1"/>
  <c r="H389" i="10" a="1"/>
  <c r="H389" i="10" s="1"/>
  <c r="H387" i="10" a="1"/>
  <c r="H387" i="10" s="1"/>
  <c r="H417" i="10" a="1"/>
  <c r="H417" i="10" s="1"/>
  <c r="H432" i="10" a="1"/>
  <c r="H432" i="10" s="1"/>
  <c r="H395" i="10" a="1"/>
  <c r="H395" i="10" s="1"/>
  <c r="H408" i="10" a="1"/>
  <c r="H408" i="10" s="1"/>
  <c r="H429" i="10" a="1"/>
  <c r="H429" i="10" s="1"/>
  <c r="H452" i="10" a="1"/>
  <c r="H452" i="10" s="1"/>
  <c r="H404" i="10" a="1"/>
  <c r="H404" i="10" s="1"/>
  <c r="H406" i="10" a="1"/>
  <c r="H406" i="10" s="1"/>
  <c r="H393" i="10" a="1"/>
  <c r="H393" i="10" s="1"/>
  <c r="H420" i="10" a="1"/>
  <c r="H420" i="10" s="1"/>
  <c r="H388" i="10" a="1"/>
  <c r="H388" i="10" s="1"/>
  <c r="H403" i="10" a="1"/>
  <c r="H403" i="10" s="1"/>
  <c r="H416" i="10" a="1"/>
  <c r="H416" i="10" s="1"/>
  <c r="H433" i="10" a="1"/>
  <c r="H433" i="10" s="1"/>
  <c r="H430" i="10" a="1"/>
  <c r="H430" i="10" s="1"/>
  <c r="H407" i="10" a="1"/>
  <c r="H407" i="10" s="1"/>
  <c r="H409" i="10" a="1"/>
  <c r="H409" i="10" s="1"/>
  <c r="H396" i="10" a="1"/>
  <c r="H396" i="10" s="1"/>
  <c r="H423" i="10" a="1"/>
  <c r="H423" i="10" s="1"/>
  <c r="H448" i="10" a="1"/>
  <c r="H448" i="10" s="1"/>
  <c r="H411" i="10" a="1"/>
  <c r="H411" i="10" s="1"/>
  <c r="H424" i="10" a="1"/>
  <c r="H424" i="10" s="1"/>
  <c r="H449" i="10" a="1"/>
  <c r="H449" i="10" s="1"/>
  <c r="H438" i="10" a="1"/>
  <c r="H438" i="10" s="1"/>
  <c r="H410" i="10" a="1"/>
  <c r="H410" i="10" s="1"/>
  <c r="H412" i="10" a="1"/>
  <c r="H412" i="10" s="1"/>
  <c r="H399" i="10" a="1"/>
  <c r="H399" i="10" s="1"/>
  <c r="H426" i="10" a="1"/>
  <c r="H426" i="10" s="1"/>
  <c r="H385" i="10" a="1"/>
  <c r="H385" i="10" s="1"/>
  <c r="H419" i="10" a="1"/>
  <c r="H419" i="10" s="1"/>
  <c r="H445" i="10" a="1"/>
  <c r="H445" i="10" s="1"/>
  <c r="H431" i="10" a="1"/>
  <c r="H431" i="10" s="1"/>
  <c r="H446" i="10" a="1"/>
  <c r="H446" i="10" s="1"/>
  <c r="F454" i="10"/>
  <c r="M276" i="14"/>
  <c r="M272" i="14"/>
  <c r="M268" i="14"/>
  <c r="M264" i="14"/>
  <c r="M260" i="14"/>
  <c r="M256" i="14"/>
  <c r="M252" i="14"/>
  <c r="M248" i="14"/>
  <c r="M244" i="14"/>
  <c r="M240" i="14"/>
  <c r="M236" i="14"/>
  <c r="M279" i="14"/>
  <c r="M275" i="14"/>
  <c r="M271" i="14"/>
  <c r="M267" i="14"/>
  <c r="M263" i="14"/>
  <c r="M259" i="14"/>
  <c r="M255" i="14"/>
  <c r="M251" i="14"/>
  <c r="M247" i="14"/>
  <c r="M243" i="14"/>
  <c r="M239" i="14"/>
  <c r="M278" i="14"/>
  <c r="M274" i="14"/>
  <c r="M270" i="14"/>
  <c r="M266" i="14"/>
  <c r="M262" i="14"/>
  <c r="M258" i="14"/>
  <c r="M254" i="14"/>
  <c r="M250" i="14"/>
  <c r="M246" i="14"/>
  <c r="M242" i="14"/>
  <c r="M238" i="14"/>
  <c r="M280" i="14"/>
  <c r="M269" i="14"/>
  <c r="M265" i="14"/>
  <c r="M261" i="14"/>
  <c r="M257" i="14"/>
  <c r="M253" i="14"/>
  <c r="M249" i="14"/>
  <c r="M245" i="14"/>
  <c r="M241" i="14"/>
  <c r="M237" i="14"/>
  <c r="M230" i="14"/>
  <c r="M226" i="14"/>
  <c r="M233" i="14"/>
  <c r="M222" i="14"/>
  <c r="M218" i="14"/>
  <c r="M234" i="14"/>
  <c r="M223" i="14"/>
  <c r="M277" i="14"/>
  <c r="M229" i="14"/>
  <c r="M225" i="14"/>
  <c r="M232" i="14"/>
  <c r="M221" i="14"/>
  <c r="M273" i="14"/>
  <c r="M228" i="14"/>
  <c r="M224" i="14"/>
  <c r="M219" i="14"/>
  <c r="M235" i="14"/>
  <c r="M220" i="14"/>
  <c r="M231" i="14"/>
  <c r="M227" i="14"/>
  <c r="L280" i="14"/>
  <c r="L269" i="14"/>
  <c r="L265" i="14"/>
  <c r="L261" i="14"/>
  <c r="L257" i="14"/>
  <c r="L253" i="14"/>
  <c r="L249" i="14"/>
  <c r="L245" i="14"/>
  <c r="L241" i="14"/>
  <c r="L237" i="14"/>
  <c r="L276" i="14"/>
  <c r="L272" i="14"/>
  <c r="L268" i="14"/>
  <c r="L264" i="14"/>
  <c r="L260" i="14"/>
  <c r="L256" i="14"/>
  <c r="L252" i="14"/>
  <c r="L248" i="14"/>
  <c r="L244" i="14"/>
  <c r="L240" i="14"/>
  <c r="L279" i="14"/>
  <c r="L275" i="14"/>
  <c r="L271" i="14"/>
  <c r="L267" i="14"/>
  <c r="L263" i="14"/>
  <c r="L259" i="14"/>
  <c r="L255" i="14"/>
  <c r="L251" i="14"/>
  <c r="L247" i="14"/>
  <c r="L243" i="14"/>
  <c r="L239" i="14"/>
  <c r="L278" i="14"/>
  <c r="L274" i="14"/>
  <c r="L277" i="14"/>
  <c r="L273" i="14"/>
  <c r="L270" i="14"/>
  <c r="L238" i="14"/>
  <c r="L236" i="14"/>
  <c r="L234" i="14"/>
  <c r="L223" i="14"/>
  <c r="L219" i="14"/>
  <c r="L258" i="14"/>
  <c r="L230" i="14"/>
  <c r="L226" i="14"/>
  <c r="L250" i="14"/>
  <c r="L246" i="14"/>
  <c r="L233" i="14"/>
  <c r="L222" i="14"/>
  <c r="L218" i="14"/>
  <c r="L266" i="14"/>
  <c r="L229" i="14"/>
  <c r="L225" i="14"/>
  <c r="L254" i="14"/>
  <c r="L232" i="14"/>
  <c r="L221" i="14"/>
  <c r="L227" i="14"/>
  <c r="L242" i="14"/>
  <c r="L228" i="14"/>
  <c r="L224" i="14"/>
  <c r="L262" i="14"/>
  <c r="L235" i="14"/>
  <c r="L220" i="14"/>
  <c r="L231" i="14"/>
  <c r="M215" i="14"/>
  <c r="M211" i="14"/>
  <c r="M207" i="14"/>
  <c r="M203" i="14"/>
  <c r="M199" i="14"/>
  <c r="M195" i="14"/>
  <c r="M191" i="14"/>
  <c r="M187" i="14"/>
  <c r="M183" i="14"/>
  <c r="M179" i="14"/>
  <c r="M214" i="14"/>
  <c r="M210" i="14"/>
  <c r="M206" i="14"/>
  <c r="M202" i="14"/>
  <c r="M198" i="14"/>
  <c r="M194" i="14"/>
  <c r="M190" i="14"/>
  <c r="M186" i="14"/>
  <c r="M182" i="14"/>
  <c r="M216" i="14"/>
  <c r="M200" i="14"/>
  <c r="M184" i="14"/>
  <c r="M209" i="14"/>
  <c r="M193" i="14"/>
  <c r="M178" i="14"/>
  <c r="M177" i="14"/>
  <c r="M172" i="14"/>
  <c r="M168" i="14"/>
  <c r="M164" i="14"/>
  <c r="M160" i="14"/>
  <c r="M156" i="14"/>
  <c r="M152" i="14"/>
  <c r="M204" i="14"/>
  <c r="M188" i="14"/>
  <c r="M176" i="14"/>
  <c r="M213" i="14"/>
  <c r="M197" i="14"/>
  <c r="M181" i="14"/>
  <c r="M175" i="14"/>
  <c r="M212" i="14"/>
  <c r="M180" i="14"/>
  <c r="M174" i="14"/>
  <c r="M171" i="14"/>
  <c r="M166" i="14"/>
  <c r="M163" i="14"/>
  <c r="M158" i="14"/>
  <c r="M155" i="14"/>
  <c r="M150" i="14"/>
  <c r="M145" i="14"/>
  <c r="M141" i="14"/>
  <c r="M137" i="14"/>
  <c r="M133" i="14"/>
  <c r="M129" i="14"/>
  <c r="M201" i="14"/>
  <c r="M149" i="14"/>
  <c r="M170" i="14"/>
  <c r="M167" i="14"/>
  <c r="M162" i="14"/>
  <c r="M159" i="14"/>
  <c r="M153" i="14"/>
  <c r="M147" i="14"/>
  <c r="M143" i="14"/>
  <c r="M139" i="14"/>
  <c r="M135" i="14"/>
  <c r="M131" i="14"/>
  <c r="M205" i="14"/>
  <c r="M185" i="14"/>
  <c r="M151" i="14"/>
  <c r="M146" i="14"/>
  <c r="M148" i="14"/>
  <c r="M132" i="14"/>
  <c r="M130" i="14"/>
  <c r="M127" i="14"/>
  <c r="M123" i="14"/>
  <c r="M119" i="14"/>
  <c r="M115" i="14"/>
  <c r="M111" i="14"/>
  <c r="M107" i="14"/>
  <c r="M217" i="14"/>
  <c r="M196" i="14"/>
  <c r="M134" i="14"/>
  <c r="M208" i="14"/>
  <c r="M192" i="14"/>
  <c r="M189" i="14"/>
  <c r="M140" i="14"/>
  <c r="M125" i="14"/>
  <c r="M121" i="14"/>
  <c r="M117" i="14"/>
  <c r="M113" i="14"/>
  <c r="M109" i="14"/>
  <c r="M105" i="14"/>
  <c r="M161" i="14"/>
  <c r="M154" i="14"/>
  <c r="M126" i="14"/>
  <c r="M110" i="14"/>
  <c r="M169" i="14"/>
  <c r="M112" i="14"/>
  <c r="M104" i="14"/>
  <c r="M103" i="14"/>
  <c r="M102" i="14"/>
  <c r="M101" i="14"/>
  <c r="M93" i="14"/>
  <c r="M89" i="14"/>
  <c r="M85" i="14"/>
  <c r="M81" i="14"/>
  <c r="M77" i="14"/>
  <c r="M73" i="14"/>
  <c r="M69" i="14"/>
  <c r="M65" i="14"/>
  <c r="M61" i="14"/>
  <c r="M157" i="14"/>
  <c r="M128" i="14"/>
  <c r="M114" i="14"/>
  <c r="M100" i="14"/>
  <c r="M99" i="14"/>
  <c r="M98" i="14"/>
  <c r="M97" i="14"/>
  <c r="M165" i="14"/>
  <c r="M116" i="14"/>
  <c r="M108" i="14"/>
  <c r="M96" i="14"/>
  <c r="M92" i="14"/>
  <c r="M88" i="14"/>
  <c r="M84" i="14"/>
  <c r="M80" i="14"/>
  <c r="M144" i="14"/>
  <c r="M138" i="14"/>
  <c r="M136" i="14"/>
  <c r="M120" i="14"/>
  <c r="M106" i="14"/>
  <c r="M95" i="14"/>
  <c r="M91" i="14"/>
  <c r="M87" i="14"/>
  <c r="M83" i="14"/>
  <c r="M79" i="14"/>
  <c r="M75" i="14"/>
  <c r="M71" i="14"/>
  <c r="M67" i="14"/>
  <c r="M63" i="14"/>
  <c r="M142" i="14"/>
  <c r="M70" i="14"/>
  <c r="M118" i="14"/>
  <c r="M72" i="14"/>
  <c r="M74" i="14"/>
  <c r="M173" i="14"/>
  <c r="M122" i="14"/>
  <c r="M76" i="14"/>
  <c r="M94" i="14"/>
  <c r="M90" i="14"/>
  <c r="M86" i="14"/>
  <c r="M82" i="14"/>
  <c r="M78" i="14"/>
  <c r="M62" i="14"/>
  <c r="M66" i="14"/>
  <c r="M124" i="14"/>
  <c r="M64" i="14"/>
  <c r="M68" i="14"/>
  <c r="L215" i="14"/>
  <c r="L211" i="14"/>
  <c r="L207" i="14"/>
  <c r="L203" i="14"/>
  <c r="L199" i="14"/>
  <c r="L195" i="14"/>
  <c r="L191" i="14"/>
  <c r="L187" i="14"/>
  <c r="L183" i="14"/>
  <c r="L214" i="14"/>
  <c r="L210" i="14"/>
  <c r="L206" i="14"/>
  <c r="L202" i="14"/>
  <c r="L198" i="14"/>
  <c r="L194" i="14"/>
  <c r="L190" i="14"/>
  <c r="L186" i="14"/>
  <c r="L182" i="14"/>
  <c r="L205" i="14"/>
  <c r="L189" i="14"/>
  <c r="L173" i="14"/>
  <c r="L169" i="14"/>
  <c r="L165" i="14"/>
  <c r="L161" i="14"/>
  <c r="L157" i="14"/>
  <c r="L216" i="14"/>
  <c r="L200" i="14"/>
  <c r="L184" i="14"/>
  <c r="L209" i="14"/>
  <c r="L193" i="14"/>
  <c r="L178" i="14"/>
  <c r="L177" i="14"/>
  <c r="L172" i="14"/>
  <c r="L168" i="14"/>
  <c r="L164" i="14"/>
  <c r="L160" i="14"/>
  <c r="L156" i="14"/>
  <c r="L152" i="14"/>
  <c r="L204" i="14"/>
  <c r="L188" i="14"/>
  <c r="L179" i="14"/>
  <c r="L176" i="14"/>
  <c r="L208" i="14"/>
  <c r="L146" i="14"/>
  <c r="L142" i="14"/>
  <c r="L138" i="14"/>
  <c r="L134" i="14"/>
  <c r="L130" i="14"/>
  <c r="L212" i="14"/>
  <c r="L180" i="14"/>
  <c r="L197" i="14"/>
  <c r="L174" i="14"/>
  <c r="L171" i="14"/>
  <c r="L166" i="14"/>
  <c r="L163" i="14"/>
  <c r="L158" i="14"/>
  <c r="L155" i="14"/>
  <c r="L150" i="14"/>
  <c r="L145" i="14"/>
  <c r="L141" i="14"/>
  <c r="L137" i="14"/>
  <c r="L133" i="14"/>
  <c r="L129" i="14"/>
  <c r="L196" i="14"/>
  <c r="L153" i="14"/>
  <c r="L144" i="14"/>
  <c r="L139" i="14"/>
  <c r="L124" i="14"/>
  <c r="L120" i="14"/>
  <c r="L116" i="14"/>
  <c r="L112" i="14"/>
  <c r="L108" i="14"/>
  <c r="L104" i="14"/>
  <c r="L100" i="14"/>
  <c r="L185" i="14"/>
  <c r="L151" i="14"/>
  <c r="L167" i="14"/>
  <c r="L159" i="14"/>
  <c r="L148" i="14"/>
  <c r="L143" i="14"/>
  <c r="L132" i="14"/>
  <c r="L127" i="14"/>
  <c r="L123" i="14"/>
  <c r="L119" i="14"/>
  <c r="L115" i="14"/>
  <c r="L111" i="14"/>
  <c r="L217" i="14"/>
  <c r="L201" i="14"/>
  <c r="L107" i="14"/>
  <c r="L94" i="14"/>
  <c r="L90" i="14"/>
  <c r="L86" i="14"/>
  <c r="L82" i="14"/>
  <c r="L78" i="14"/>
  <c r="L74" i="14"/>
  <c r="L70" i="14"/>
  <c r="L66" i="14"/>
  <c r="L62" i="14"/>
  <c r="L162" i="14"/>
  <c r="L154" i="14"/>
  <c r="L126" i="14"/>
  <c r="L121" i="14"/>
  <c r="L110" i="14"/>
  <c r="L170" i="14"/>
  <c r="L105" i="14"/>
  <c r="L103" i="14"/>
  <c r="L102" i="14"/>
  <c r="L101" i="14"/>
  <c r="L93" i="14"/>
  <c r="L89" i="14"/>
  <c r="L85" i="14"/>
  <c r="L81" i="14"/>
  <c r="L77" i="14"/>
  <c r="L73" i="14"/>
  <c r="L69" i="14"/>
  <c r="L65" i="14"/>
  <c r="L61" i="14"/>
  <c r="L192" i="14"/>
  <c r="L149" i="14"/>
  <c r="L147" i="14"/>
  <c r="L128" i="14"/>
  <c r="L125" i="14"/>
  <c r="L114" i="14"/>
  <c r="L99" i="14"/>
  <c r="L98" i="14"/>
  <c r="L97" i="14"/>
  <c r="L140" i="14"/>
  <c r="L118" i="14"/>
  <c r="L113" i="14"/>
  <c r="L109" i="14"/>
  <c r="L213" i="14"/>
  <c r="L175" i="14"/>
  <c r="L135" i="14"/>
  <c r="L68" i="14"/>
  <c r="L63" i="14"/>
  <c r="L136" i="14"/>
  <c r="L96" i="14"/>
  <c r="L92" i="14"/>
  <c r="L88" i="14"/>
  <c r="L84" i="14"/>
  <c r="L80" i="14"/>
  <c r="L117" i="14"/>
  <c r="L95" i="14"/>
  <c r="L91" i="14"/>
  <c r="L87" i="14"/>
  <c r="L83" i="14"/>
  <c r="L79" i="14"/>
  <c r="L72" i="14"/>
  <c r="L67" i="14"/>
  <c r="L64" i="14"/>
  <c r="L122" i="14"/>
  <c r="L76" i="14"/>
  <c r="L71" i="14"/>
  <c r="L75" i="14"/>
  <c r="L131" i="14"/>
  <c r="L181" i="14"/>
  <c r="L106" i="14"/>
  <c r="P5" i="10"/>
  <c r="N5" i="10"/>
  <c r="K154" i="10"/>
  <c r="J308" i="10"/>
  <c r="H341" i="10" a="1"/>
  <c r="H341" i="10" s="1"/>
  <c r="H361" i="10" a="1"/>
  <c r="H361" i="10" s="1"/>
  <c r="I344" i="10" a="1"/>
  <c r="I344" i="10" s="1"/>
  <c r="H338" i="10" a="1"/>
  <c r="H338" i="10" s="1"/>
  <c r="H356" i="10" a="1"/>
  <c r="H356" i="10" s="1"/>
  <c r="H351" i="10" a="1"/>
  <c r="H351" i="10" s="1"/>
  <c r="H363" i="10" a="1"/>
  <c r="H363" i="10" s="1"/>
  <c r="G309" i="10" a="1"/>
  <c r="G309" i="10" s="1"/>
  <c r="D37" i="15" s="1"/>
  <c r="H336" i="10" a="1"/>
  <c r="H336" i="10" s="1"/>
  <c r="H355" i="10" a="1"/>
  <c r="H355" i="10" s="1"/>
  <c r="H309" i="10" a="1"/>
  <c r="H309" i="10" s="1"/>
  <c r="H340" i="10" a="1"/>
  <c r="H340" i="10" s="1"/>
  <c r="H360" i="10" a="1"/>
  <c r="H360" i="10" s="1"/>
  <c r="H359" i="10" a="1"/>
  <c r="H359" i="10" s="1"/>
  <c r="H349" i="10" a="1"/>
  <c r="H349" i="10" s="1"/>
  <c r="H333" i="10" a="1"/>
  <c r="H333" i="10" s="1"/>
  <c r="H334" i="10" a="1"/>
  <c r="H334" i="10" s="1"/>
  <c r="H330" i="10" a="1"/>
  <c r="H330" i="10" s="1"/>
  <c r="H348" i="10" a="1"/>
  <c r="H348" i="10" s="1"/>
  <c r="H373" i="10" a="1"/>
  <c r="H373" i="10" s="1"/>
  <c r="H327" i="10" a="1"/>
  <c r="H327" i="10" s="1"/>
  <c r="H335" i="10" a="1"/>
  <c r="H335" i="10" s="1"/>
  <c r="H357" i="10" a="1"/>
  <c r="H357" i="10" s="1"/>
  <c r="H346" i="10" a="1"/>
  <c r="H346" i="10" s="1"/>
  <c r="H329" i="10" a="1"/>
  <c r="H329" i="10" s="1"/>
  <c r="H323" i="10" a="1"/>
  <c r="H323" i="10" s="1"/>
  <c r="H378" i="10" a="1"/>
  <c r="H378" i="10" s="1"/>
  <c r="H337" i="10" a="1"/>
  <c r="H337" i="10" s="1"/>
  <c r="H372" i="10" a="1"/>
  <c r="H372" i="10" s="1"/>
  <c r="H374" i="10" a="1"/>
  <c r="H374" i="10" s="1"/>
  <c r="H318" i="10" a="1"/>
  <c r="H318" i="10" s="1"/>
  <c r="H339" i="10" a="1"/>
  <c r="H339" i="10" s="1"/>
  <c r="H343" i="10" a="1"/>
  <c r="H343" i="10" s="1"/>
  <c r="H326" i="10" a="1"/>
  <c r="H326" i="10" s="1"/>
  <c r="H317" i="10" a="1"/>
  <c r="H317" i="10" s="1"/>
  <c r="H377" i="10" a="1"/>
  <c r="H377" i="10" s="1"/>
  <c r="H331" i="10" a="1"/>
  <c r="H331" i="10" s="1"/>
  <c r="H364" i="10" a="1"/>
  <c r="H364" i="10" s="1"/>
  <c r="H366" i="10" a="1"/>
  <c r="H366" i="10" s="1"/>
  <c r="H376" i="10" a="1"/>
  <c r="H376" i="10" s="1"/>
  <c r="H325" i="10" a="1"/>
  <c r="H325" i="10" s="1"/>
  <c r="H332" i="10" a="1"/>
  <c r="H332" i="10" s="1"/>
  <c r="H321" i="10" a="1"/>
  <c r="H321" i="10" s="1"/>
  <c r="H310" i="10" a="1"/>
  <c r="H310" i="10" s="1"/>
  <c r="H345" i="10" a="1"/>
  <c r="H345" i="10" s="1"/>
  <c r="H314" i="10" a="1"/>
  <c r="H314" i="10" s="1"/>
  <c r="H370" i="10" a="1"/>
  <c r="H370" i="10" s="1"/>
  <c r="H322" i="10" a="1"/>
  <c r="H322" i="10" s="1"/>
  <c r="H354" i="10" a="1"/>
  <c r="H354" i="10" s="1"/>
  <c r="H342" i="10" a="1"/>
  <c r="H342" i="10" s="1"/>
  <c r="H365" i="10" a="1"/>
  <c r="H365" i="10" s="1"/>
  <c r="H320" i="10" a="1"/>
  <c r="H320" i="10" s="1"/>
  <c r="H319" i="10" a="1"/>
  <c r="H319" i="10" s="1"/>
  <c r="H316" i="10" a="1"/>
  <c r="H316" i="10" s="1"/>
  <c r="H358" i="10" a="1"/>
  <c r="H358" i="10" s="1"/>
  <c r="H367" i="10" a="1"/>
  <c r="H367" i="10" s="1"/>
  <c r="H312" i="10" a="1"/>
  <c r="H312" i="10" s="1"/>
  <c r="H315" i="10" a="1"/>
  <c r="H315" i="10" s="1"/>
  <c r="H328" i="10" a="1"/>
  <c r="H328" i="10" s="1"/>
  <c r="H311" i="10" a="1"/>
  <c r="H311" i="10" s="1"/>
  <c r="H344" i="10" a="1"/>
  <c r="H344" i="10" s="1"/>
  <c r="H313" i="10" a="1"/>
  <c r="H313" i="10" s="1"/>
  <c r="H352" i="10" a="1"/>
  <c r="H352" i="10" s="1"/>
  <c r="H369" i="10" a="1"/>
  <c r="H369" i="10" s="1"/>
  <c r="H362" i="10" a="1"/>
  <c r="H362" i="10" s="1"/>
  <c r="H371" i="10" a="1"/>
  <c r="H371" i="10" s="1"/>
  <c r="H353" i="10" a="1"/>
  <c r="H353" i="10" s="1"/>
  <c r="H375" i="10" a="1"/>
  <c r="H375" i="10" s="1"/>
  <c r="H368" i="10" a="1"/>
  <c r="H368" i="10" s="1"/>
  <c r="H324" i="10" a="1"/>
  <c r="H324" i="10" s="1"/>
  <c r="H350" i="10" a="1"/>
  <c r="H350" i="10" s="1"/>
  <c r="H347" i="10" a="1"/>
  <c r="H347" i="10" s="1"/>
  <c r="L152" i="10"/>
  <c r="U3" i="10"/>
  <c r="G310" i="10" a="1"/>
  <c r="G310" i="10" s="1"/>
  <c r="L28" i="14"/>
  <c r="L45" i="14"/>
  <c r="L39" i="14"/>
  <c r="L33" i="14"/>
  <c r="K292" i="12"/>
  <c r="L11" i="12"/>
  <c r="L292" i="12" s="1"/>
  <c r="I360" i="10" a="1"/>
  <c r="I360" i="10" s="1"/>
  <c r="I366" i="10" a="1"/>
  <c r="I366" i="10" s="1"/>
  <c r="I343" i="10" a="1"/>
  <c r="I343" i="10" s="1"/>
  <c r="I359" i="10" a="1"/>
  <c r="I359" i="10" s="1"/>
  <c r="I350" i="10" a="1"/>
  <c r="I350" i="10" s="1"/>
  <c r="I316" i="10" a="1"/>
  <c r="I316" i="10" s="1"/>
  <c r="I349" i="10" a="1"/>
  <c r="I349" i="10" s="1"/>
  <c r="I319" i="10" a="1"/>
  <c r="I319" i="10" s="1"/>
  <c r="I327" i="10" a="1"/>
  <c r="I327" i="10" s="1"/>
  <c r="I323" i="10" a="1"/>
  <c r="I323" i="10" s="1"/>
  <c r="I352" i="10" a="1"/>
  <c r="I352" i="10" s="1"/>
  <c r="I318" i="10" a="1"/>
  <c r="I318" i="10" s="1"/>
  <c r="L48" i="14"/>
  <c r="L29" i="14"/>
  <c r="L46" i="14"/>
  <c r="L14" i="14"/>
  <c r="L23" i="14"/>
  <c r="L13" i="14"/>
  <c r="H5" i="15" s="1"/>
  <c r="L16" i="14"/>
  <c r="L44" i="14"/>
  <c r="L38" i="14"/>
  <c r="L55" i="14"/>
  <c r="L11" i="14"/>
  <c r="L32" i="14"/>
  <c r="L49" i="14"/>
  <c r="G6" i="15"/>
  <c r="L52" i="14"/>
  <c r="L36" i="14"/>
  <c r="L20" i="14"/>
  <c r="L53" i="14"/>
  <c r="L37" i="14"/>
  <c r="L21" i="14"/>
  <c r="L50" i="14"/>
  <c r="L34" i="14"/>
  <c r="L18" i="14"/>
  <c r="L51" i="14"/>
  <c r="L35" i="14"/>
  <c r="L19" i="14"/>
  <c r="L17" i="14"/>
  <c r="L47" i="14"/>
  <c r="L31" i="14"/>
  <c r="L15" i="14"/>
  <c r="L58" i="14"/>
  <c r="L42" i="14"/>
  <c r="L26" i="14"/>
  <c r="L59" i="14"/>
  <c r="L43" i="14"/>
  <c r="L27" i="14"/>
  <c r="L12" i="14"/>
  <c r="L56" i="14"/>
  <c r="L40" i="14"/>
  <c r="L24" i="14"/>
  <c r="L57" i="14"/>
  <c r="L41" i="14"/>
  <c r="B46" i="15"/>
  <c r="B30" i="15" s="1"/>
  <c r="M57" i="14"/>
  <c r="I34" i="15"/>
  <c r="N10" i="14"/>
  <c r="O10" i="12"/>
  <c r="T118" i="10" l="1"/>
  <c r="T149" i="10"/>
  <c r="T80" i="10"/>
  <c r="T89" i="10"/>
  <c r="T88" i="10"/>
  <c r="T66" i="10"/>
  <c r="T31" i="10"/>
  <c r="T12" i="10"/>
  <c r="T146" i="10"/>
  <c r="T142" i="10"/>
  <c r="T115" i="10"/>
  <c r="T97" i="10"/>
  <c r="T59" i="10"/>
  <c r="T24" i="10"/>
  <c r="T44" i="10"/>
  <c r="T113" i="10"/>
  <c r="T141" i="10"/>
  <c r="T109" i="10"/>
  <c r="T78" i="10"/>
  <c r="T56" i="10"/>
  <c r="T46" i="10"/>
  <c r="T16" i="10"/>
  <c r="T110" i="10"/>
  <c r="T128" i="10"/>
  <c r="T122" i="10"/>
  <c r="T68" i="10"/>
  <c r="T71" i="10"/>
  <c r="U11" i="10"/>
  <c r="V11" i="10" s="1"/>
  <c r="U14" i="10"/>
  <c r="V14" i="10" s="1"/>
  <c r="U22" i="10"/>
  <c r="V22" i="10" s="1"/>
  <c r="U23" i="10"/>
  <c r="U27" i="10"/>
  <c r="V27" i="10" s="1"/>
  <c r="U34" i="10"/>
  <c r="U35" i="10"/>
  <c r="U41" i="10"/>
  <c r="V41" i="10" s="1"/>
  <c r="U42" i="10"/>
  <c r="U43" i="10"/>
  <c r="V43" i="10" s="1"/>
  <c r="U7" i="10"/>
  <c r="V7" i="10" s="1"/>
  <c r="U9" i="10"/>
  <c r="V9" i="10" s="1"/>
  <c r="U36" i="10"/>
  <c r="V36" i="10" s="1"/>
  <c r="U39" i="10"/>
  <c r="U12" i="10"/>
  <c r="V12" i="10" s="1"/>
  <c r="U15" i="10"/>
  <c r="V15" i="10" s="1"/>
  <c r="U6" i="10"/>
  <c r="U8" i="10"/>
  <c r="V8" i="10" s="1"/>
  <c r="U17" i="10"/>
  <c r="U18" i="10"/>
  <c r="V18" i="10" s="1"/>
  <c r="U20" i="10"/>
  <c r="V20" i="10" s="1"/>
  <c r="U29" i="10"/>
  <c r="V29" i="10" s="1"/>
  <c r="U37" i="10"/>
  <c r="V37" i="10" s="1"/>
  <c r="U48" i="10"/>
  <c r="U50" i="10"/>
  <c r="U52" i="10"/>
  <c r="V52" i="10" s="1"/>
  <c r="U54" i="10"/>
  <c r="V54" i="10" s="1"/>
  <c r="U56" i="10"/>
  <c r="V56" i="10" s="1"/>
  <c r="U58" i="10"/>
  <c r="V58" i="10" s="1"/>
  <c r="U63" i="10"/>
  <c r="U16" i="10"/>
  <c r="V16" i="10" s="1"/>
  <c r="U21" i="10"/>
  <c r="U26" i="10"/>
  <c r="U32" i="10"/>
  <c r="V32" i="10" s="1"/>
  <c r="U38" i="10"/>
  <c r="V38" i="10" s="1"/>
  <c r="U45" i="10"/>
  <c r="V45" i="10" s="1"/>
  <c r="U64" i="10"/>
  <c r="V64" i="10" s="1"/>
  <c r="U31" i="10"/>
  <c r="V31" i="10" s="1"/>
  <c r="U44" i="10"/>
  <c r="V44" i="10" s="1"/>
  <c r="U65" i="10"/>
  <c r="V65" i="10" s="1"/>
  <c r="U25" i="10"/>
  <c r="U59" i="10"/>
  <c r="V59" i="10" s="1"/>
  <c r="U66" i="10"/>
  <c r="V66" i="10" s="1"/>
  <c r="U24" i="10"/>
  <c r="V24" i="10" s="1"/>
  <c r="U30" i="10"/>
  <c r="V30" i="10" s="1"/>
  <c r="U46" i="10"/>
  <c r="V46" i="10" s="1"/>
  <c r="U49" i="10"/>
  <c r="U51" i="10"/>
  <c r="U53" i="10"/>
  <c r="U55" i="10"/>
  <c r="V55" i="10" s="1"/>
  <c r="U57" i="10"/>
  <c r="U60" i="10"/>
  <c r="U19" i="10"/>
  <c r="U47" i="10"/>
  <c r="U13" i="10"/>
  <c r="V13" i="10" s="1"/>
  <c r="U61" i="10"/>
  <c r="V61" i="10" s="1"/>
  <c r="U73" i="10"/>
  <c r="U86" i="10"/>
  <c r="U87" i="10"/>
  <c r="V87" i="10" s="1"/>
  <c r="U33" i="10"/>
  <c r="U97" i="10"/>
  <c r="V97" i="10" s="1"/>
  <c r="U98" i="10"/>
  <c r="V98" i="10" s="1"/>
  <c r="U101" i="10"/>
  <c r="V101" i="10" s="1"/>
  <c r="U102" i="10"/>
  <c r="V102" i="10" s="1"/>
  <c r="U72" i="10"/>
  <c r="V72" i="10" s="1"/>
  <c r="U78" i="10"/>
  <c r="V78" i="10" s="1"/>
  <c r="U79" i="10"/>
  <c r="V79" i="10" s="1"/>
  <c r="U88" i="10"/>
  <c r="V88" i="10" s="1"/>
  <c r="U93" i="10"/>
  <c r="V93" i="10" s="1"/>
  <c r="U94" i="10"/>
  <c r="V94" i="10" s="1"/>
  <c r="U99" i="10"/>
  <c r="V99" i="10" s="1"/>
  <c r="U103" i="10"/>
  <c r="U67" i="10"/>
  <c r="U76" i="10"/>
  <c r="V76" i="10" s="1"/>
  <c r="U77" i="10"/>
  <c r="V77" i="10" s="1"/>
  <c r="U89" i="10"/>
  <c r="V89" i="10" s="1"/>
  <c r="U90" i="10"/>
  <c r="U95" i="10"/>
  <c r="U71" i="10"/>
  <c r="V71" i="10" s="1"/>
  <c r="U80" i="10"/>
  <c r="V80" i="10" s="1"/>
  <c r="U81" i="10"/>
  <c r="V81" i="10" s="1"/>
  <c r="U91" i="10"/>
  <c r="V91" i="10" s="1"/>
  <c r="U28" i="10"/>
  <c r="V28" i="10" s="1"/>
  <c r="U82" i="10"/>
  <c r="U83" i="10"/>
  <c r="V83" i="10" s="1"/>
  <c r="U10" i="10"/>
  <c r="U62" i="10"/>
  <c r="U68" i="10"/>
  <c r="V68" i="10" s="1"/>
  <c r="U70" i="10"/>
  <c r="U75" i="10"/>
  <c r="V75" i="10" s="1"/>
  <c r="U96" i="10"/>
  <c r="V96" i="10" s="1"/>
  <c r="U100" i="10"/>
  <c r="V100" i="10" s="1"/>
  <c r="U84" i="10"/>
  <c r="U114" i="10"/>
  <c r="U123" i="10"/>
  <c r="V123" i="10" s="1"/>
  <c r="U129" i="10"/>
  <c r="V129" i="10" s="1"/>
  <c r="U139" i="10"/>
  <c r="U147" i="10"/>
  <c r="U92" i="10"/>
  <c r="U105" i="10"/>
  <c r="V105" i="10" s="1"/>
  <c r="U106" i="10"/>
  <c r="V106" i="10" s="1"/>
  <c r="U112" i="10"/>
  <c r="U119" i="10"/>
  <c r="U126" i="10"/>
  <c r="V126" i="10" s="1"/>
  <c r="U132" i="10"/>
  <c r="V132" i="10" s="1"/>
  <c r="U135" i="10"/>
  <c r="V135" i="10" s="1"/>
  <c r="U138" i="10"/>
  <c r="V138" i="10" s="1"/>
  <c r="U146" i="10"/>
  <c r="V146" i="10" s="1"/>
  <c r="U85" i="10"/>
  <c r="V85" i="10" s="1"/>
  <c r="U107" i="10"/>
  <c r="U109" i="10"/>
  <c r="V109" i="10" s="1"/>
  <c r="U120" i="10"/>
  <c r="U125" i="10"/>
  <c r="V125" i="10" s="1"/>
  <c r="U137" i="10"/>
  <c r="U145" i="10"/>
  <c r="V145" i="10" s="1"/>
  <c r="U69" i="10"/>
  <c r="V69" i="10" s="1"/>
  <c r="U115" i="10"/>
  <c r="V115" i="10" s="1"/>
  <c r="U127" i="10"/>
  <c r="U130" i="10"/>
  <c r="V130" i="10" s="1"/>
  <c r="U133" i="10"/>
  <c r="V133" i="10" s="1"/>
  <c r="U136" i="10"/>
  <c r="V136" i="10" s="1"/>
  <c r="U144" i="10"/>
  <c r="V144" i="10" s="1"/>
  <c r="U74" i="10"/>
  <c r="V74" i="10" s="1"/>
  <c r="U111" i="10"/>
  <c r="V111" i="10" s="1"/>
  <c r="U116" i="10"/>
  <c r="V116" i="10" s="1"/>
  <c r="U121" i="10"/>
  <c r="V121" i="10" s="1"/>
  <c r="U124" i="10"/>
  <c r="V124" i="10" s="1"/>
  <c r="U143" i="10"/>
  <c r="V143" i="10" s="1"/>
  <c r="U104" i="10"/>
  <c r="U108" i="10"/>
  <c r="U122" i="10"/>
  <c r="V122" i="10" s="1"/>
  <c r="U131" i="10"/>
  <c r="U142" i="10"/>
  <c r="V142" i="10" s="1"/>
  <c r="U149" i="10"/>
  <c r="V149" i="10" s="1"/>
  <c r="U117" i="10"/>
  <c r="V117" i="10" s="1"/>
  <c r="U128" i="10"/>
  <c r="V128" i="10" s="1"/>
  <c r="U141" i="10"/>
  <c r="V141" i="10" s="1"/>
  <c r="U148" i="10"/>
  <c r="U110" i="10"/>
  <c r="V110" i="10" s="1"/>
  <c r="U118" i="10"/>
  <c r="V118" i="10" s="1"/>
  <c r="U140" i="10"/>
  <c r="V140" i="10" s="1"/>
  <c r="U40" i="10"/>
  <c r="U113" i="10"/>
  <c r="V113" i="10" s="1"/>
  <c r="U134" i="10"/>
  <c r="V134" i="10" s="1"/>
  <c r="T117" i="10"/>
  <c r="T116" i="10"/>
  <c r="T144" i="10"/>
  <c r="T58" i="10"/>
  <c r="T43" i="10"/>
  <c r="T64" i="10"/>
  <c r="T105" i="10"/>
  <c r="T87" i="10"/>
  <c r="T136" i="10"/>
  <c r="T74" i="10"/>
  <c r="T38" i="10"/>
  <c r="T37" i="10"/>
  <c r="T126" i="10"/>
  <c r="T140" i="10"/>
  <c r="T83" i="10"/>
  <c r="T99" i="10"/>
  <c r="T94" i="10"/>
  <c r="T32" i="10"/>
  <c r="T20" i="10"/>
  <c r="T96" i="10"/>
  <c r="T52" i="10"/>
  <c r="T14" i="10"/>
  <c r="T9" i="10"/>
  <c r="T18" i="10"/>
  <c r="I310" i="10" a="1"/>
  <c r="I310" i="10" s="1"/>
  <c r="I336" i="10" a="1"/>
  <c r="I336" i="10" s="1"/>
  <c r="I347" i="10" a="1"/>
  <c r="I347" i="10" s="1"/>
  <c r="I320" i="10" a="1"/>
  <c r="I320" i="10" s="1"/>
  <c r="I373" i="10" a="1"/>
  <c r="I373" i="10" s="1"/>
  <c r="I333" i="10" a="1"/>
  <c r="I333" i="10" s="1"/>
  <c r="I363" i="10" a="1"/>
  <c r="I363" i="10" s="1"/>
  <c r="I330" i="10" a="1"/>
  <c r="I330" i="10" s="1"/>
  <c r="I317" i="10" a="1"/>
  <c r="I317" i="10" s="1"/>
  <c r="I348" i="10" a="1"/>
  <c r="I348" i="10" s="1"/>
  <c r="I322" i="10" a="1"/>
  <c r="I322" i="10" s="1"/>
  <c r="I371" i="10" a="1"/>
  <c r="I371" i="10" s="1"/>
  <c r="I341" i="10" a="1"/>
  <c r="I341" i="10" s="1"/>
  <c r="I311" i="10" a="1"/>
  <c r="I311" i="10" s="1"/>
  <c r="I315" i="10" a="1"/>
  <c r="I315" i="10" s="1"/>
  <c r="I345" i="10" a="1"/>
  <c r="I345" i="10" s="1"/>
  <c r="I362" i="10" a="1"/>
  <c r="I362" i="10" s="1"/>
  <c r="I324" i="10" a="1"/>
  <c r="I324" i="10" s="1"/>
  <c r="I334" i="10" a="1"/>
  <c r="I334" i="10" s="1"/>
  <c r="I361" i="10" a="1"/>
  <c r="I361" i="10" s="1"/>
  <c r="E36" i="15"/>
  <c r="E37" i="15"/>
  <c r="C40" i="15"/>
  <c r="C42" i="15" s="1"/>
  <c r="C46" i="15" s="1"/>
  <c r="C30" i="15" s="1"/>
  <c r="I309" i="10" a="1"/>
  <c r="I309" i="10" s="1"/>
  <c r="D36" i="15"/>
  <c r="I326" i="10" a="1"/>
  <c r="I326" i="10" s="1"/>
  <c r="I390" i="10" a="1"/>
  <c r="I390" i="10" s="1"/>
  <c r="I416" i="10" a="1"/>
  <c r="I416" i="10" s="1"/>
  <c r="I368" i="10" a="1"/>
  <c r="I368" i="10" s="1"/>
  <c r="I376" i="10" a="1"/>
  <c r="I376" i="10" s="1"/>
  <c r="I346" i="10" a="1"/>
  <c r="I346" i="10" s="1"/>
  <c r="I399" i="10" a="1"/>
  <c r="I399" i="10" s="1"/>
  <c r="I447" i="10" a="1"/>
  <c r="I447" i="10" s="1"/>
  <c r="I365" i="10" a="1"/>
  <c r="I365" i="10" s="1"/>
  <c r="I314" i="10" a="1"/>
  <c r="I314" i="10" s="1"/>
  <c r="I384" i="10" a="1"/>
  <c r="I384" i="10" s="1"/>
  <c r="I325" i="10" a="1"/>
  <c r="I325" i="10" s="1"/>
  <c r="I409" i="10" a="1"/>
  <c r="I409" i="10" s="1"/>
  <c r="I331" i="10" a="1"/>
  <c r="I331" i="10" s="1"/>
  <c r="I332" i="10" a="1"/>
  <c r="I332" i="10" s="1"/>
  <c r="I353" i="10" a="1"/>
  <c r="I353" i="10" s="1"/>
  <c r="I423" i="10" a="1"/>
  <c r="I423" i="10" s="1"/>
  <c r="I312" i="10" a="1"/>
  <c r="I312" i="10" s="1"/>
  <c r="I432" i="10" a="1"/>
  <c r="I432" i="10" s="1"/>
  <c r="I396" i="10" a="1"/>
  <c r="I396" i="10" s="1"/>
  <c r="I397" i="10" a="1"/>
  <c r="I397" i="10" s="1"/>
  <c r="I389" i="10" a="1"/>
  <c r="I389" i="10" s="1"/>
  <c r="I420" i="10" a="1"/>
  <c r="I420" i="10" s="1"/>
  <c r="I428" i="10" a="1"/>
  <c r="I428" i="10" s="1"/>
  <c r="I385" i="10" a="1"/>
  <c r="I385" i="10" s="1"/>
  <c r="I395" i="10" a="1"/>
  <c r="I395" i="10" s="1"/>
  <c r="I408" i="10" a="1"/>
  <c r="I408" i="10" s="1"/>
  <c r="I439" i="10" a="1"/>
  <c r="I439" i="10" s="1"/>
  <c r="I357" i="10" a="1"/>
  <c r="I357" i="10" s="1"/>
  <c r="I402" i="10" a="1"/>
  <c r="I402" i="10" s="1"/>
  <c r="I401" i="10" a="1"/>
  <c r="I401" i="10" s="1"/>
  <c r="I412" i="10" a="1"/>
  <c r="I412" i="10" s="1"/>
  <c r="I426" i="10" a="1"/>
  <c r="I426" i="10" s="1"/>
  <c r="I436" i="10" a="1"/>
  <c r="I436" i="10" s="1"/>
  <c r="I398" i="10" a="1"/>
  <c r="I398" i="10" s="1"/>
  <c r="I411" i="10" a="1"/>
  <c r="I411" i="10" s="1"/>
  <c r="I424" i="10" a="1"/>
  <c r="I424" i="10" s="1"/>
  <c r="I433" i="10" a="1"/>
  <c r="I433" i="10" s="1"/>
  <c r="I369" i="10" a="1"/>
  <c r="I369" i="10" s="1"/>
  <c r="I405" i="10" a="1"/>
  <c r="I405" i="10" s="1"/>
  <c r="I404" i="10" a="1"/>
  <c r="I404" i="10" s="1"/>
  <c r="I415" i="10" a="1"/>
  <c r="I415" i="10" s="1"/>
  <c r="I429" i="10" a="1"/>
  <c r="I429" i="10" s="1"/>
  <c r="I380" i="10" a="1"/>
  <c r="I380" i="10" s="1"/>
  <c r="I406" i="10" a="1"/>
  <c r="I406" i="10" s="1"/>
  <c r="I419" i="10" a="1"/>
  <c r="I419" i="10" s="1"/>
  <c r="I444" i="10" a="1"/>
  <c r="I444" i="10" s="1"/>
  <c r="I441" i="10" a="1"/>
  <c r="I441" i="10" s="1"/>
  <c r="I372" i="10" a="1"/>
  <c r="I372" i="10" s="1"/>
  <c r="I443" i="10" a="1"/>
  <c r="I443" i="10" s="1"/>
  <c r="I407" i="10" a="1"/>
  <c r="I407" i="10" s="1"/>
  <c r="I418" i="10" a="1"/>
  <c r="I418" i="10" s="1"/>
  <c r="I430" i="10" a="1"/>
  <c r="I430" i="10" s="1"/>
  <c r="I388" i="10" a="1"/>
  <c r="I388" i="10" s="1"/>
  <c r="I414" i="10" a="1"/>
  <c r="I414" i="10" s="1"/>
  <c r="I427" i="10" a="1"/>
  <c r="I427" i="10" s="1"/>
  <c r="I434" i="10" a="1"/>
  <c r="I434" i="10" s="1"/>
  <c r="I449" i="10" a="1"/>
  <c r="I449" i="10" s="1"/>
  <c r="N288" i="14"/>
  <c r="N284" i="14"/>
  <c r="N290" i="14"/>
  <c r="N286" i="14"/>
  <c r="N282" i="14"/>
  <c r="N289" i="14"/>
  <c r="N285" i="14"/>
  <c r="N281" i="14"/>
  <c r="N287" i="14"/>
  <c r="N283" i="14"/>
  <c r="N291" i="14"/>
  <c r="I370" i="10" a="1"/>
  <c r="I370" i="10" s="1"/>
  <c r="I338" i="10" a="1"/>
  <c r="I338" i="10" s="1"/>
  <c r="I354" i="10" a="1"/>
  <c r="I354" i="10" s="1"/>
  <c r="I379" i="10" a="1"/>
  <c r="I379" i="10" s="1"/>
  <c r="I382" i="10" a="1"/>
  <c r="I382" i="10" s="1"/>
  <c r="I410" i="10" a="1"/>
  <c r="I410" i="10" s="1"/>
  <c r="I421" i="10" a="1"/>
  <c r="I421" i="10" s="1"/>
  <c r="I438" i="10" a="1"/>
  <c r="I438" i="10" s="1"/>
  <c r="I446" i="10" a="1"/>
  <c r="I446" i="10" s="1"/>
  <c r="I422" i="10" a="1"/>
  <c r="I422" i="10" s="1"/>
  <c r="I440" i="10" a="1"/>
  <c r="I440" i="10" s="1"/>
  <c r="I442" i="10" a="1"/>
  <c r="I442" i="10" s="1"/>
  <c r="I437" i="10" a="1"/>
  <c r="I437" i="10" s="1"/>
  <c r="I375" i="10" a="1"/>
  <c r="I375" i="10" s="1"/>
  <c r="I356" i="10" a="1"/>
  <c r="I356" i="10" s="1"/>
  <c r="I387" i="10" a="1"/>
  <c r="I387" i="10" s="1"/>
  <c r="I391" i="10" a="1"/>
  <c r="I391" i="10" s="1"/>
  <c r="I413" i="10" a="1"/>
  <c r="I413" i="10" s="1"/>
  <c r="I386" i="10" a="1"/>
  <c r="I386" i="10" s="1"/>
  <c r="I383" i="10" a="1"/>
  <c r="I383" i="10" s="1"/>
  <c r="I448" i="10" a="1"/>
  <c r="I448" i="10" s="1"/>
  <c r="I435" i="10" a="1"/>
  <c r="I435" i="10" s="1"/>
  <c r="I392" i="10" a="1"/>
  <c r="I392" i="10" s="1"/>
  <c r="I450" i="10" a="1"/>
  <c r="I450" i="10" s="1"/>
  <c r="I445" i="10" a="1"/>
  <c r="I445" i="10" s="1"/>
  <c r="I378" i="10" a="1"/>
  <c r="I378" i="10" s="1"/>
  <c r="I393" i="10" a="1"/>
  <c r="I393" i="10" s="1"/>
  <c r="I394" i="10" a="1"/>
  <c r="I394" i="10" s="1"/>
  <c r="I381" i="10" a="1"/>
  <c r="I381" i="10" s="1"/>
  <c r="I417" i="10" a="1"/>
  <c r="I417" i="10" s="1"/>
  <c r="I425" i="10" a="1"/>
  <c r="I425" i="10" s="1"/>
  <c r="I452" i="10" a="1"/>
  <c r="I452" i="10" s="1"/>
  <c r="I451" i="10" a="1"/>
  <c r="I451" i="10" s="1"/>
  <c r="I400" i="10" a="1"/>
  <c r="I400" i="10" s="1"/>
  <c r="I431" i="10" a="1"/>
  <c r="I431" i="10" s="1"/>
  <c r="I453" i="10" a="1"/>
  <c r="I453" i="10" s="1"/>
  <c r="G454" i="10"/>
  <c r="H454" i="10"/>
  <c r="N268" i="14"/>
  <c r="N264" i="14"/>
  <c r="N260" i="14"/>
  <c r="N256" i="14"/>
  <c r="N252" i="14"/>
  <c r="N248" i="14"/>
  <c r="N244" i="14"/>
  <c r="N240" i="14"/>
  <c r="N279" i="14"/>
  <c r="N275" i="14"/>
  <c r="N271" i="14"/>
  <c r="N267" i="14"/>
  <c r="N263" i="14"/>
  <c r="N259" i="14"/>
  <c r="N255" i="14"/>
  <c r="N251" i="14"/>
  <c r="N247" i="14"/>
  <c r="N243" i="14"/>
  <c r="N239" i="14"/>
  <c r="N278" i="14"/>
  <c r="N274" i="14"/>
  <c r="N270" i="14"/>
  <c r="N266" i="14"/>
  <c r="N262" i="14"/>
  <c r="N258" i="14"/>
  <c r="N254" i="14"/>
  <c r="N250" i="14"/>
  <c r="N246" i="14"/>
  <c r="N242" i="14"/>
  <c r="N238" i="14"/>
  <c r="N277" i="14"/>
  <c r="N273" i="14"/>
  <c r="N276" i="14"/>
  <c r="N272" i="14"/>
  <c r="N245" i="14"/>
  <c r="N233" i="14"/>
  <c r="N222" i="14"/>
  <c r="N218" i="14"/>
  <c r="N265" i="14"/>
  <c r="N229" i="14"/>
  <c r="N225" i="14"/>
  <c r="N253" i="14"/>
  <c r="N232" i="14"/>
  <c r="N221" i="14"/>
  <c r="N241" i="14"/>
  <c r="N228" i="14"/>
  <c r="N224" i="14"/>
  <c r="N236" i="14"/>
  <c r="N261" i="14"/>
  <c r="N235" i="14"/>
  <c r="N220" i="14"/>
  <c r="N257" i="14"/>
  <c r="N230" i="14"/>
  <c r="N226" i="14"/>
  <c r="N249" i="14"/>
  <c r="N231" i="14"/>
  <c r="N227" i="14"/>
  <c r="N280" i="14"/>
  <c r="N269" i="14"/>
  <c r="N237" i="14"/>
  <c r="N234" i="14"/>
  <c r="N223" i="14"/>
  <c r="N219" i="14"/>
  <c r="N214" i="14"/>
  <c r="N210" i="14"/>
  <c r="N206" i="14"/>
  <c r="N202" i="14"/>
  <c r="N198" i="14"/>
  <c r="N194" i="14"/>
  <c r="N190" i="14"/>
  <c r="N186" i="14"/>
  <c r="N182" i="14"/>
  <c r="N217" i="14"/>
  <c r="N213" i="14"/>
  <c r="N209" i="14"/>
  <c r="N205" i="14"/>
  <c r="N201" i="14"/>
  <c r="N197" i="14"/>
  <c r="N193" i="14"/>
  <c r="N189" i="14"/>
  <c r="N185" i="14"/>
  <c r="N181" i="14"/>
  <c r="N207" i="14"/>
  <c r="N191" i="14"/>
  <c r="N178" i="14"/>
  <c r="N177" i="14"/>
  <c r="N172" i="14"/>
  <c r="N168" i="14"/>
  <c r="N164" i="14"/>
  <c r="N160" i="14"/>
  <c r="N156" i="14"/>
  <c r="N204" i="14"/>
  <c r="N188" i="14"/>
  <c r="N176" i="14"/>
  <c r="N211" i="14"/>
  <c r="N195" i="14"/>
  <c r="N179" i="14"/>
  <c r="N175" i="14"/>
  <c r="N171" i="14"/>
  <c r="N167" i="14"/>
  <c r="N163" i="14"/>
  <c r="N159" i="14"/>
  <c r="N155" i="14"/>
  <c r="N151" i="14"/>
  <c r="N208" i="14"/>
  <c r="N192" i="14"/>
  <c r="N174" i="14"/>
  <c r="N166" i="14"/>
  <c r="N158" i="14"/>
  <c r="N150" i="14"/>
  <c r="N145" i="14"/>
  <c r="N141" i="14"/>
  <c r="N137" i="14"/>
  <c r="N133" i="14"/>
  <c r="N129" i="14"/>
  <c r="N199" i="14"/>
  <c r="N149" i="14"/>
  <c r="N203" i="14"/>
  <c r="N169" i="14"/>
  <c r="N161" i="14"/>
  <c r="N148" i="14"/>
  <c r="N144" i="14"/>
  <c r="N140" i="14"/>
  <c r="N136" i="14"/>
  <c r="N132" i="14"/>
  <c r="N128" i="14"/>
  <c r="N215" i="14"/>
  <c r="N183" i="14"/>
  <c r="N154" i="14"/>
  <c r="N184" i="14"/>
  <c r="N152" i="14"/>
  <c r="N130" i="14"/>
  <c r="N127" i="14"/>
  <c r="N123" i="14"/>
  <c r="N119" i="14"/>
  <c r="N115" i="14"/>
  <c r="N111" i="14"/>
  <c r="N107" i="14"/>
  <c r="N103" i="14"/>
  <c r="N99" i="14"/>
  <c r="N196" i="14"/>
  <c r="N143" i="14"/>
  <c r="N134" i="14"/>
  <c r="N216" i="14"/>
  <c r="N187" i="14"/>
  <c r="N126" i="14"/>
  <c r="N122" i="14"/>
  <c r="N118" i="14"/>
  <c r="N114" i="14"/>
  <c r="N110" i="14"/>
  <c r="N170" i="14"/>
  <c r="N162" i="14"/>
  <c r="N142" i="14"/>
  <c r="N135" i="14"/>
  <c r="N153" i="14"/>
  <c r="N121" i="14"/>
  <c r="N112" i="14"/>
  <c r="N104" i="14"/>
  <c r="N102" i="14"/>
  <c r="N101" i="14"/>
  <c r="N93" i="14"/>
  <c r="N89" i="14"/>
  <c r="N85" i="14"/>
  <c r="N81" i="14"/>
  <c r="N77" i="14"/>
  <c r="N73" i="14"/>
  <c r="N69" i="14"/>
  <c r="N65" i="14"/>
  <c r="N61" i="14"/>
  <c r="N157" i="14"/>
  <c r="N105" i="14"/>
  <c r="N100" i="14"/>
  <c r="N98" i="14"/>
  <c r="N97" i="14"/>
  <c r="N165" i="14"/>
  <c r="N147" i="14"/>
  <c r="N125" i="14"/>
  <c r="N116" i="14"/>
  <c r="N108" i="14"/>
  <c r="N96" i="14"/>
  <c r="N92" i="14"/>
  <c r="N88" i="14"/>
  <c r="N84" i="14"/>
  <c r="N80" i="14"/>
  <c r="N76" i="14"/>
  <c r="N72" i="14"/>
  <c r="N68" i="14"/>
  <c r="N64" i="14"/>
  <c r="N173" i="14"/>
  <c r="N212" i="14"/>
  <c r="N180" i="14"/>
  <c r="N139" i="14"/>
  <c r="N120" i="14"/>
  <c r="N117" i="14"/>
  <c r="N95" i="14"/>
  <c r="N91" i="14"/>
  <c r="N87" i="14"/>
  <c r="N83" i="14"/>
  <c r="N79" i="14"/>
  <c r="N74" i="14"/>
  <c r="N67" i="14"/>
  <c r="N138" i="14"/>
  <c r="N106" i="14"/>
  <c r="N200" i="14"/>
  <c r="N94" i="14"/>
  <c r="N90" i="14"/>
  <c r="N86" i="14"/>
  <c r="N82" i="14"/>
  <c r="N78" i="14"/>
  <c r="N71" i="14"/>
  <c r="N62" i="14"/>
  <c r="N131" i="14"/>
  <c r="N124" i="14"/>
  <c r="N113" i="14"/>
  <c r="N109" i="14"/>
  <c r="N75" i="14"/>
  <c r="N66" i="14"/>
  <c r="N146" i="14"/>
  <c r="N70" i="14"/>
  <c r="N63" i="14"/>
  <c r="M154" i="10"/>
  <c r="N152" i="10"/>
  <c r="I328" i="10" a="1"/>
  <c r="I328" i="10" s="1"/>
  <c r="J314" i="10" a="1"/>
  <c r="J314" i="10" s="1"/>
  <c r="I335" i="10" a="1"/>
  <c r="I335" i="10" s="1"/>
  <c r="I364" i="10" a="1"/>
  <c r="I364" i="10" s="1"/>
  <c r="I367" i="10" a="1"/>
  <c r="I367" i="10" s="1"/>
  <c r="J339" i="10" a="1"/>
  <c r="J339" i="10" s="1"/>
  <c r="I355" i="10" a="1"/>
  <c r="I355" i="10" s="1"/>
  <c r="I337" i="10" a="1"/>
  <c r="I337" i="10" s="1"/>
  <c r="I351" i="10" a="1"/>
  <c r="I351" i="10" s="1"/>
  <c r="I342" i="10" a="1"/>
  <c r="I342" i="10" s="1"/>
  <c r="I374" i="10" a="1"/>
  <c r="I374" i="10" s="1"/>
  <c r="I339" i="10" a="1"/>
  <c r="I339" i="10" s="1"/>
  <c r="J333" i="10" a="1"/>
  <c r="J333" i="10" s="1"/>
  <c r="I377" i="10" a="1"/>
  <c r="I377" i="10" s="1"/>
  <c r="I358" i="10" a="1"/>
  <c r="I358" i="10" s="1"/>
  <c r="I340" i="10" a="1"/>
  <c r="I340" i="10" s="1"/>
  <c r="I321" i="10" a="1"/>
  <c r="I321" i="10" s="1"/>
  <c r="J330" i="10" a="1"/>
  <c r="J330" i="10" s="1"/>
  <c r="I313" i="10" a="1"/>
  <c r="I313" i="10" s="1"/>
  <c r="I329" i="10" a="1"/>
  <c r="I329" i="10" s="1"/>
  <c r="J356" i="10" a="1"/>
  <c r="J356" i="10" s="1"/>
  <c r="W3" i="10"/>
  <c r="K308" i="10"/>
  <c r="M58" i="14"/>
  <c r="M30" i="14"/>
  <c r="M29" i="14"/>
  <c r="Q5" i="10"/>
  <c r="H6" i="15"/>
  <c r="M12" i="12"/>
  <c r="M11" i="12"/>
  <c r="M40" i="14"/>
  <c r="M33" i="14"/>
  <c r="M60" i="14"/>
  <c r="M32" i="14"/>
  <c r="M59" i="14"/>
  <c r="M31" i="14"/>
  <c r="M56" i="14"/>
  <c r="M28" i="14"/>
  <c r="M49" i="14"/>
  <c r="M27" i="14"/>
  <c r="M26" i="14"/>
  <c r="M47" i="14"/>
  <c r="M17" i="14"/>
  <c r="M48" i="14"/>
  <c r="M46" i="14"/>
  <c r="M15" i="14"/>
  <c r="M24" i="14"/>
  <c r="M45" i="14"/>
  <c r="M44" i="14"/>
  <c r="M16" i="14"/>
  <c r="M43" i="14"/>
  <c r="M13" i="14"/>
  <c r="I5" i="15" s="1"/>
  <c r="M11" i="14"/>
  <c r="M42" i="14"/>
  <c r="M14" i="14"/>
  <c r="I6" i="15" s="1"/>
  <c r="M41" i="14"/>
  <c r="M12" i="14"/>
  <c r="N12" i="12" s="1"/>
  <c r="M25" i="14"/>
  <c r="M54" i="14"/>
  <c r="M38" i="14"/>
  <c r="M22" i="14"/>
  <c r="M55" i="14"/>
  <c r="M39" i="14"/>
  <c r="M23" i="14"/>
  <c r="M52" i="14"/>
  <c r="M36" i="14"/>
  <c r="M20" i="14"/>
  <c r="M53" i="14"/>
  <c r="M37" i="14"/>
  <c r="M21" i="14"/>
  <c r="M50" i="14"/>
  <c r="M34" i="14"/>
  <c r="M18" i="14"/>
  <c r="M51" i="14"/>
  <c r="M35" i="14"/>
  <c r="J34" i="15"/>
  <c r="O10" i="14"/>
  <c r="P10" i="12"/>
  <c r="V82" i="10" l="1"/>
  <c r="W13" i="10"/>
  <c r="X13" i="10" s="1"/>
  <c r="W19" i="10"/>
  <c r="X19" i="10" s="1"/>
  <c r="W21" i="10"/>
  <c r="X21" i="10" s="1"/>
  <c r="W26" i="10"/>
  <c r="X26" i="10" s="1"/>
  <c r="W31" i="10"/>
  <c r="X31" i="10" s="1"/>
  <c r="W32" i="10"/>
  <c r="W40" i="10"/>
  <c r="X40" i="10" s="1"/>
  <c r="W11" i="10"/>
  <c r="W22" i="10"/>
  <c r="W23" i="10"/>
  <c r="X23" i="10" s="1"/>
  <c r="W27" i="10"/>
  <c r="W33" i="10"/>
  <c r="X33" i="10" s="1"/>
  <c r="W34" i="10"/>
  <c r="X34" i="10" s="1"/>
  <c r="W41" i="10"/>
  <c r="X41" i="10" s="1"/>
  <c r="W42" i="10"/>
  <c r="X42" i="10" s="1"/>
  <c r="W7" i="10"/>
  <c r="W9" i="10"/>
  <c r="X9" i="10" s="1"/>
  <c r="W14" i="10"/>
  <c r="W35" i="10"/>
  <c r="X35" i="10" s="1"/>
  <c r="W36" i="10"/>
  <c r="X36" i="10" s="1"/>
  <c r="W12" i="10"/>
  <c r="W28" i="10"/>
  <c r="X28" i="10" s="1"/>
  <c r="W37" i="10"/>
  <c r="W38" i="10"/>
  <c r="W6" i="10"/>
  <c r="X6" i="10" s="1"/>
  <c r="W10" i="10"/>
  <c r="X10" i="10" s="1"/>
  <c r="W16" i="10"/>
  <c r="W24" i="10"/>
  <c r="X24" i="10" s="1"/>
  <c r="W17" i="10"/>
  <c r="X17" i="10" s="1"/>
  <c r="W39" i="10"/>
  <c r="X39" i="10" s="1"/>
  <c r="W43" i="10"/>
  <c r="W67" i="10"/>
  <c r="X67" i="10" s="1"/>
  <c r="W62" i="10"/>
  <c r="X62" i="10" s="1"/>
  <c r="W48" i="10"/>
  <c r="X48" i="10" s="1"/>
  <c r="W50" i="10"/>
  <c r="X50" i="10" s="1"/>
  <c r="W52" i="10"/>
  <c r="W54" i="10"/>
  <c r="W56" i="10"/>
  <c r="X56" i="10" s="1"/>
  <c r="W58" i="10"/>
  <c r="W63" i="10"/>
  <c r="X63" i="10" s="1"/>
  <c r="W8" i="10"/>
  <c r="X8" i="10" s="1"/>
  <c r="W15" i="10"/>
  <c r="W20" i="10"/>
  <c r="W44" i="10"/>
  <c r="X44" i="10" s="1"/>
  <c r="W45" i="10"/>
  <c r="X45" i="10" s="1"/>
  <c r="W64" i="10"/>
  <c r="X64" i="10" s="1"/>
  <c r="W65" i="10"/>
  <c r="X65" i="10" s="1"/>
  <c r="W25" i="10"/>
  <c r="X25" i="10" s="1"/>
  <c r="W59" i="10"/>
  <c r="X59" i="10" s="1"/>
  <c r="W30" i="10"/>
  <c r="W46" i="10"/>
  <c r="X46" i="10" s="1"/>
  <c r="W66" i="10"/>
  <c r="X66" i="10" s="1"/>
  <c r="W29" i="10"/>
  <c r="X29" i="10" s="1"/>
  <c r="W47" i="10"/>
  <c r="X47" i="10" s="1"/>
  <c r="W49" i="10"/>
  <c r="X49" i="10" s="1"/>
  <c r="W51" i="10"/>
  <c r="X51" i="10" s="1"/>
  <c r="W53" i="10"/>
  <c r="X53" i="10" s="1"/>
  <c r="W55" i="10"/>
  <c r="X55" i="10" s="1"/>
  <c r="W57" i="10"/>
  <c r="X57" i="10" s="1"/>
  <c r="W60" i="10"/>
  <c r="X60" i="10" s="1"/>
  <c r="W68" i="10"/>
  <c r="X68" i="10" s="1"/>
  <c r="W69" i="10"/>
  <c r="X69" i="10" s="1"/>
  <c r="W74" i="10"/>
  <c r="W84" i="10"/>
  <c r="X84" i="10" s="1"/>
  <c r="W85" i="10"/>
  <c r="X85" i="10" s="1"/>
  <c r="W92" i="10"/>
  <c r="X92" i="10" s="1"/>
  <c r="W73" i="10"/>
  <c r="X73" i="10" s="1"/>
  <c r="W86" i="10"/>
  <c r="X86" i="10" s="1"/>
  <c r="W87" i="10"/>
  <c r="W97" i="10"/>
  <c r="X97" i="10" s="1"/>
  <c r="W101" i="10"/>
  <c r="X101" i="10" s="1"/>
  <c r="W72" i="10"/>
  <c r="X72" i="10" s="1"/>
  <c r="W78" i="10"/>
  <c r="X78" i="10" s="1"/>
  <c r="W79" i="10"/>
  <c r="X79" i="10" s="1"/>
  <c r="W88" i="10"/>
  <c r="X88" i="10" s="1"/>
  <c r="W93" i="10"/>
  <c r="X93" i="10" s="1"/>
  <c r="W98" i="10"/>
  <c r="X98" i="10" s="1"/>
  <c r="W99" i="10"/>
  <c r="W102" i="10"/>
  <c r="W61" i="10"/>
  <c r="W76" i="10"/>
  <c r="W77" i="10"/>
  <c r="X77" i="10" s="1"/>
  <c r="W89" i="10"/>
  <c r="X89" i="10" s="1"/>
  <c r="W94" i="10"/>
  <c r="W95" i="10"/>
  <c r="X95" i="10" s="1"/>
  <c r="W18" i="10"/>
  <c r="X18" i="10" s="1"/>
  <c r="W71" i="10"/>
  <c r="X71" i="10" s="1"/>
  <c r="W80" i="10"/>
  <c r="X80" i="10" s="1"/>
  <c r="W81" i="10"/>
  <c r="W90" i="10"/>
  <c r="X90" i="10" s="1"/>
  <c r="W91" i="10"/>
  <c r="X91" i="10" s="1"/>
  <c r="W82" i="10"/>
  <c r="X82" i="10" s="1"/>
  <c r="W83" i="10"/>
  <c r="W110" i="10"/>
  <c r="X110" i="10" s="1"/>
  <c r="W113" i="10"/>
  <c r="X113" i="10" s="1"/>
  <c r="W118" i="10"/>
  <c r="X118" i="10" s="1"/>
  <c r="W128" i="10"/>
  <c r="X128" i="10" s="1"/>
  <c r="W148" i="10"/>
  <c r="X148" i="10" s="1"/>
  <c r="W114" i="10"/>
  <c r="X114" i="10" s="1"/>
  <c r="W134" i="10"/>
  <c r="W139" i="10"/>
  <c r="X139" i="10" s="1"/>
  <c r="W140" i="10"/>
  <c r="W147" i="10"/>
  <c r="X147" i="10" s="1"/>
  <c r="W105" i="10"/>
  <c r="X105" i="10" s="1"/>
  <c r="W112" i="10"/>
  <c r="X112" i="10" s="1"/>
  <c r="W119" i="10"/>
  <c r="X119" i="10" s="1"/>
  <c r="W123" i="10"/>
  <c r="W129" i="10"/>
  <c r="X129" i="10" s="1"/>
  <c r="W103" i="10"/>
  <c r="X103" i="10" s="1"/>
  <c r="W106" i="10"/>
  <c r="X106" i="10" s="1"/>
  <c r="W107" i="10"/>
  <c r="X107" i="10" s="1"/>
  <c r="W109" i="10"/>
  <c r="W120" i="10"/>
  <c r="X120" i="10" s="1"/>
  <c r="W126" i="10"/>
  <c r="W132" i="10"/>
  <c r="W135" i="10"/>
  <c r="X135" i="10" s="1"/>
  <c r="W137" i="10"/>
  <c r="X137" i="10" s="1"/>
  <c r="W138" i="10"/>
  <c r="X138" i="10" s="1"/>
  <c r="W145" i="10"/>
  <c r="X145" i="10" s="1"/>
  <c r="W146" i="10"/>
  <c r="X146" i="10" s="1"/>
  <c r="W96" i="10"/>
  <c r="W115" i="10"/>
  <c r="X115" i="10" s="1"/>
  <c r="W125" i="10"/>
  <c r="X125" i="10" s="1"/>
  <c r="W70" i="10"/>
  <c r="X70" i="10" s="1"/>
  <c r="W111" i="10"/>
  <c r="X111" i="10" s="1"/>
  <c r="W116" i="10"/>
  <c r="X116" i="10" s="1"/>
  <c r="W121" i="10"/>
  <c r="W124" i="10"/>
  <c r="W127" i="10"/>
  <c r="X127" i="10" s="1"/>
  <c r="W130" i="10"/>
  <c r="W133" i="10"/>
  <c r="W136" i="10"/>
  <c r="W143" i="10"/>
  <c r="W144" i="10"/>
  <c r="W75" i="10"/>
  <c r="W104" i="10"/>
  <c r="X104" i="10" s="1"/>
  <c r="W108" i="10"/>
  <c r="X108" i="10" s="1"/>
  <c r="W122" i="10"/>
  <c r="X122" i="10" s="1"/>
  <c r="W149" i="10"/>
  <c r="X149" i="10" s="1"/>
  <c r="W141" i="10"/>
  <c r="X141" i="10" s="1"/>
  <c r="W131" i="10"/>
  <c r="X131" i="10" s="1"/>
  <c r="W117" i="10"/>
  <c r="W142" i="10"/>
  <c r="X142" i="10" s="1"/>
  <c r="W100" i="10"/>
  <c r="X100" i="10" s="1"/>
  <c r="V92" i="10"/>
  <c r="V57" i="10"/>
  <c r="V17" i="10"/>
  <c r="V23" i="10"/>
  <c r="V148" i="10"/>
  <c r="V108" i="10"/>
  <c r="V137" i="10"/>
  <c r="V147" i="10"/>
  <c r="V86" i="10"/>
  <c r="V131" i="10"/>
  <c r="V33" i="10"/>
  <c r="V104" i="10"/>
  <c r="V139" i="10"/>
  <c r="V70" i="10"/>
  <c r="V67" i="10"/>
  <c r="V73" i="10"/>
  <c r="V53" i="10"/>
  <c r="V25" i="10"/>
  <c r="V26" i="10"/>
  <c r="V50" i="10"/>
  <c r="V6" i="10"/>
  <c r="V42" i="10"/>
  <c r="V120" i="10"/>
  <c r="V103" i="10"/>
  <c r="V51" i="10"/>
  <c r="V21" i="10"/>
  <c r="V48" i="10"/>
  <c r="V119" i="10"/>
  <c r="V62" i="10"/>
  <c r="V49" i="10"/>
  <c r="V35" i="10"/>
  <c r="V60" i="10"/>
  <c r="V40" i="10"/>
  <c r="V127" i="10"/>
  <c r="V107" i="10"/>
  <c r="V112" i="10"/>
  <c r="V114" i="10"/>
  <c r="V10" i="10"/>
  <c r="V95" i="10"/>
  <c r="V47" i="10"/>
  <c r="V63" i="10"/>
  <c r="V39" i="10"/>
  <c r="V34" i="10"/>
  <c r="V84" i="10"/>
  <c r="V90" i="10"/>
  <c r="V19" i="10"/>
  <c r="J363" i="10" a="1"/>
  <c r="J363" i="10" s="1"/>
  <c r="J375" i="10" a="1"/>
  <c r="J375" i="10" s="1"/>
  <c r="J350" i="10" a="1"/>
  <c r="J350" i="10" s="1"/>
  <c r="J326" i="10" a="1"/>
  <c r="J326" i="10" s="1"/>
  <c r="J354" i="10" a="1"/>
  <c r="J354" i="10" s="1"/>
  <c r="J357" i="10" a="1"/>
  <c r="J357" i="10" s="1"/>
  <c r="J408" i="10" a="1"/>
  <c r="J408" i="10" s="1"/>
  <c r="J321" i="10" a="1"/>
  <c r="J321" i="10" s="1"/>
  <c r="J377" i="10" a="1"/>
  <c r="J377" i="10" s="1"/>
  <c r="J410" i="10" a="1"/>
  <c r="J410" i="10" s="1"/>
  <c r="F37" i="15"/>
  <c r="E40" i="15"/>
  <c r="E42" i="15" s="1"/>
  <c r="E46" i="15" s="1"/>
  <c r="E30" i="15" s="1"/>
  <c r="D40" i="15"/>
  <c r="D42" i="15" s="1"/>
  <c r="D46" i="15" s="1"/>
  <c r="D30" i="15" s="1"/>
  <c r="F36" i="15"/>
  <c r="J431" i="10" a="1"/>
  <c r="J431" i="10" s="1"/>
  <c r="J452" i="10" a="1"/>
  <c r="J452" i="10" s="1"/>
  <c r="J317" i="10" a="1"/>
  <c r="J317" i="10" s="1"/>
  <c r="J421" i="10" a="1"/>
  <c r="J421" i="10" s="1"/>
  <c r="J341" i="10" a="1"/>
  <c r="J341" i="10" s="1"/>
  <c r="J438" i="10" a="1"/>
  <c r="J438" i="10" s="1"/>
  <c r="J329" i="10" a="1"/>
  <c r="J329" i="10" s="1"/>
  <c r="J435" i="10" a="1"/>
  <c r="J435" i="10" s="1"/>
  <c r="J417" i="10" a="1"/>
  <c r="J417" i="10" s="1"/>
  <c r="J437" i="10" a="1"/>
  <c r="J437" i="10" s="1"/>
  <c r="J400" i="10" a="1"/>
  <c r="J400" i="10" s="1"/>
  <c r="J405" i="10" a="1"/>
  <c r="J405" i="10" s="1"/>
  <c r="J407" i="10" a="1"/>
  <c r="J407" i="10" s="1"/>
  <c r="J418" i="10" a="1"/>
  <c r="J418" i="10" s="1"/>
  <c r="J430" i="10" a="1"/>
  <c r="J430" i="10" s="1"/>
  <c r="J409" i="10" a="1"/>
  <c r="J409" i="10" s="1"/>
  <c r="J422" i="10" a="1"/>
  <c r="J422" i="10" s="1"/>
  <c r="J439" i="10" a="1"/>
  <c r="J439" i="10" s="1"/>
  <c r="J444" i="10" a="1"/>
  <c r="J444" i="10" s="1"/>
  <c r="J358" i="10" a="1"/>
  <c r="J358" i="10" s="1"/>
  <c r="J367" i="10" a="1"/>
  <c r="J367" i="10" s="1"/>
  <c r="J392" i="10" a="1"/>
  <c r="J392" i="10" s="1"/>
  <c r="J449" i="10" a="1"/>
  <c r="J449" i="10" s="1"/>
  <c r="J441" i="10" a="1"/>
  <c r="J441" i="10" s="1"/>
  <c r="J413" i="10" a="1"/>
  <c r="J413" i="10" s="1"/>
  <c r="J424" i="10" a="1"/>
  <c r="J424" i="10" s="1"/>
  <c r="J383" i="10" a="1"/>
  <c r="J383" i="10" s="1"/>
  <c r="J425" i="10" a="1"/>
  <c r="J425" i="10" s="1"/>
  <c r="J451" i="10" a="1"/>
  <c r="J451" i="10" s="1"/>
  <c r="J445" i="10" a="1"/>
  <c r="J445" i="10" s="1"/>
  <c r="J432" i="10" a="1"/>
  <c r="J432" i="10" s="1"/>
  <c r="O288" i="14"/>
  <c r="O284" i="14"/>
  <c r="O290" i="14"/>
  <c r="O286" i="14"/>
  <c r="O282" i="14"/>
  <c r="O289" i="14"/>
  <c r="O285" i="14"/>
  <c r="O281" i="14"/>
  <c r="O283" i="14"/>
  <c r="O291" i="14"/>
  <c r="O287" i="14"/>
  <c r="J368" i="10" a="1"/>
  <c r="J368" i="10" s="1"/>
  <c r="J318" i="10" a="1"/>
  <c r="J318" i="10" s="1"/>
  <c r="J364" i="10" a="1"/>
  <c r="J364" i="10" s="1"/>
  <c r="J433" i="10" a="1"/>
  <c r="J433" i="10" s="1"/>
  <c r="J379" i="10" a="1"/>
  <c r="J379" i="10" s="1"/>
  <c r="J443" i="10" a="1"/>
  <c r="J443" i="10" s="1"/>
  <c r="J416" i="10" a="1"/>
  <c r="J416" i="10" s="1"/>
  <c r="J386" i="10" a="1"/>
  <c r="J386" i="10" s="1"/>
  <c r="J428" i="10" a="1"/>
  <c r="J428" i="10" s="1"/>
  <c r="J446" i="10" a="1"/>
  <c r="J446" i="10" s="1"/>
  <c r="J395" i="10" a="1"/>
  <c r="J395" i="10" s="1"/>
  <c r="J453" i="10" a="1"/>
  <c r="J453" i="10" s="1"/>
  <c r="J440" i="10" a="1"/>
  <c r="J440" i="10" s="1"/>
  <c r="J382" i="10" a="1"/>
  <c r="J382" i="10" s="1"/>
  <c r="J387" i="10" a="1"/>
  <c r="J387" i="10" s="1"/>
  <c r="J447" i="10" a="1"/>
  <c r="J447" i="10" s="1"/>
  <c r="J381" i="10" a="1"/>
  <c r="J381" i="10" s="1"/>
  <c r="J420" i="10" a="1"/>
  <c r="J420" i="10" s="1"/>
  <c r="J380" i="10" a="1"/>
  <c r="J380" i="10" s="1"/>
  <c r="J390" i="10" a="1"/>
  <c r="J390" i="10" s="1"/>
  <c r="J403" i="10" a="1"/>
  <c r="J403" i="10" s="1"/>
  <c r="J434" i="10" a="1"/>
  <c r="J434" i="10" s="1"/>
  <c r="J448" i="10" a="1"/>
  <c r="J448" i="10" s="1"/>
  <c r="J391" i="10" a="1"/>
  <c r="J391" i="10" s="1"/>
  <c r="J396" i="10" a="1"/>
  <c r="J396" i="10" s="1"/>
  <c r="J385" i="10" a="1"/>
  <c r="J385" i="10" s="1"/>
  <c r="J389" i="10" a="1"/>
  <c r="J389" i="10" s="1"/>
  <c r="J423" i="10" a="1"/>
  <c r="J423" i="10" s="1"/>
  <c r="J388" i="10" a="1"/>
  <c r="J388" i="10" s="1"/>
  <c r="J398" i="10" a="1"/>
  <c r="J398" i="10" s="1"/>
  <c r="J411" i="10" a="1"/>
  <c r="J411" i="10" s="1"/>
  <c r="J442" i="10" a="1"/>
  <c r="J442" i="10" s="1"/>
  <c r="J353" i="10" a="1"/>
  <c r="J353" i="10" s="1"/>
  <c r="J351" i="10" a="1"/>
  <c r="J351" i="10" s="1"/>
  <c r="J394" i="10" a="1"/>
  <c r="J394" i="10" s="1"/>
  <c r="J399" i="10" a="1"/>
  <c r="J399" i="10" s="1"/>
  <c r="J384" i="10" a="1"/>
  <c r="J384" i="10" s="1"/>
  <c r="J412" i="10" a="1"/>
  <c r="J412" i="10" s="1"/>
  <c r="J426" i="10" a="1"/>
  <c r="J426" i="10" s="1"/>
  <c r="J393" i="10" a="1"/>
  <c r="J393" i="10" s="1"/>
  <c r="J406" i="10" a="1"/>
  <c r="J406" i="10" s="1"/>
  <c r="J419" i="10" a="1"/>
  <c r="J419" i="10" s="1"/>
  <c r="J450" i="10" a="1"/>
  <c r="J450" i="10" s="1"/>
  <c r="J397" i="10" a="1"/>
  <c r="J397" i="10" s="1"/>
  <c r="J402" i="10" a="1"/>
  <c r="J402" i="10" s="1"/>
  <c r="J404" i="10" a="1"/>
  <c r="J404" i="10" s="1"/>
  <c r="J415" i="10" a="1"/>
  <c r="J415" i="10" s="1"/>
  <c r="J429" i="10" a="1"/>
  <c r="J429" i="10" s="1"/>
  <c r="J401" i="10" a="1"/>
  <c r="J401" i="10" s="1"/>
  <c r="J414" i="10" a="1"/>
  <c r="J414" i="10" s="1"/>
  <c r="J427" i="10" a="1"/>
  <c r="J427" i="10" s="1"/>
  <c r="J436" i="10" a="1"/>
  <c r="J436" i="10" s="1"/>
  <c r="I454" i="10"/>
  <c r="O279" i="14"/>
  <c r="O275" i="14"/>
  <c r="O271" i="14"/>
  <c r="O267" i="14"/>
  <c r="O263" i="14"/>
  <c r="O259" i="14"/>
  <c r="O255" i="14"/>
  <c r="O251" i="14"/>
  <c r="O247" i="14"/>
  <c r="O243" i="14"/>
  <c r="O239" i="14"/>
  <c r="O278" i="14"/>
  <c r="O274" i="14"/>
  <c r="O270" i="14"/>
  <c r="O266" i="14"/>
  <c r="O262" i="14"/>
  <c r="O258" i="14"/>
  <c r="O254" i="14"/>
  <c r="O250" i="14"/>
  <c r="O246" i="14"/>
  <c r="O242" i="14"/>
  <c r="O238" i="14"/>
  <c r="O277" i="14"/>
  <c r="O273" i="14"/>
  <c r="O280" i="14"/>
  <c r="O269" i="14"/>
  <c r="O265" i="14"/>
  <c r="O261" i="14"/>
  <c r="O257" i="14"/>
  <c r="O253" i="14"/>
  <c r="O249" i="14"/>
  <c r="O245" i="14"/>
  <c r="O241" i="14"/>
  <c r="O237" i="14"/>
  <c r="O268" i="14"/>
  <c r="O264" i="14"/>
  <c r="O260" i="14"/>
  <c r="O256" i="14"/>
  <c r="O252" i="14"/>
  <c r="O248" i="14"/>
  <c r="O244" i="14"/>
  <c r="O240" i="14"/>
  <c r="O236" i="14"/>
  <c r="O276" i="14"/>
  <c r="O229" i="14"/>
  <c r="O225" i="14"/>
  <c r="O232" i="14"/>
  <c r="O221" i="14"/>
  <c r="O272" i="14"/>
  <c r="O228" i="14"/>
  <c r="O224" i="14"/>
  <c r="O235" i="14"/>
  <c r="O220" i="14"/>
  <c r="O222" i="14"/>
  <c r="O231" i="14"/>
  <c r="O227" i="14"/>
  <c r="O233" i="14"/>
  <c r="O234" i="14"/>
  <c r="O223" i="14"/>
  <c r="O219" i="14"/>
  <c r="O230" i="14"/>
  <c r="O226" i="14"/>
  <c r="O218" i="14"/>
  <c r="O214" i="14"/>
  <c r="O210" i="14"/>
  <c r="O206" i="14"/>
  <c r="O202" i="14"/>
  <c r="O198" i="14"/>
  <c r="O194" i="14"/>
  <c r="O190" i="14"/>
  <c r="O186" i="14"/>
  <c r="O182" i="14"/>
  <c r="O178" i="14"/>
  <c r="O217" i="14"/>
  <c r="O213" i="14"/>
  <c r="O209" i="14"/>
  <c r="O205" i="14"/>
  <c r="O201" i="14"/>
  <c r="O197" i="14"/>
  <c r="O193" i="14"/>
  <c r="O189" i="14"/>
  <c r="O185" i="14"/>
  <c r="O181" i="14"/>
  <c r="O204" i="14"/>
  <c r="O188" i="14"/>
  <c r="O176" i="14"/>
  <c r="O211" i="14"/>
  <c r="O195" i="14"/>
  <c r="O179" i="14"/>
  <c r="O175" i="14"/>
  <c r="O171" i="14"/>
  <c r="O167" i="14"/>
  <c r="O163" i="14"/>
  <c r="O159" i="14"/>
  <c r="O155" i="14"/>
  <c r="O151" i="14"/>
  <c r="O208" i="14"/>
  <c r="O192" i="14"/>
  <c r="O215" i="14"/>
  <c r="O199" i="14"/>
  <c r="O183" i="14"/>
  <c r="O174" i="14"/>
  <c r="O168" i="14"/>
  <c r="O160" i="14"/>
  <c r="O149" i="14"/>
  <c r="O203" i="14"/>
  <c r="O169" i="14"/>
  <c r="O161" i="14"/>
  <c r="O148" i="14"/>
  <c r="O144" i="14"/>
  <c r="O140" i="14"/>
  <c r="O136" i="14"/>
  <c r="O132" i="14"/>
  <c r="O128" i="14"/>
  <c r="O207" i="14"/>
  <c r="O200" i="14"/>
  <c r="O196" i="14"/>
  <c r="O187" i="14"/>
  <c r="O173" i="14"/>
  <c r="O165" i="14"/>
  <c r="O157" i="14"/>
  <c r="O146" i="14"/>
  <c r="O142" i="14"/>
  <c r="O138" i="14"/>
  <c r="O134" i="14"/>
  <c r="O143" i="14"/>
  <c r="O216" i="14"/>
  <c r="O166" i="14"/>
  <c r="O158" i="14"/>
  <c r="O141" i="14"/>
  <c r="O126" i="14"/>
  <c r="O122" i="14"/>
  <c r="O118" i="14"/>
  <c r="O114" i="14"/>
  <c r="O110" i="14"/>
  <c r="O106" i="14"/>
  <c r="O150" i="14"/>
  <c r="O147" i="14"/>
  <c r="O131" i="14"/>
  <c r="O212" i="14"/>
  <c r="O154" i="14"/>
  <c r="O133" i="14"/>
  <c r="O124" i="14"/>
  <c r="O120" i="14"/>
  <c r="O116" i="14"/>
  <c r="O112" i="14"/>
  <c r="O108" i="14"/>
  <c r="O177" i="14"/>
  <c r="O162" i="14"/>
  <c r="O130" i="14"/>
  <c r="O119" i="14"/>
  <c r="O105" i="14"/>
  <c r="O103" i="14"/>
  <c r="O100" i="14"/>
  <c r="O98" i="14"/>
  <c r="O97" i="14"/>
  <c r="O170" i="14"/>
  <c r="O156" i="14"/>
  <c r="O125" i="14"/>
  <c r="O99" i="14"/>
  <c r="O96" i="14"/>
  <c r="O92" i="14"/>
  <c r="O88" i="14"/>
  <c r="O84" i="14"/>
  <c r="O80" i="14"/>
  <c r="O76" i="14"/>
  <c r="O72" i="14"/>
  <c r="O68" i="14"/>
  <c r="O64" i="14"/>
  <c r="O191" i="14"/>
  <c r="O164" i="14"/>
  <c r="O129" i="14"/>
  <c r="O123" i="14"/>
  <c r="O184" i="14"/>
  <c r="O172" i="14"/>
  <c r="O145" i="14"/>
  <c r="O113" i="14"/>
  <c r="O109" i="14"/>
  <c r="O95" i="14"/>
  <c r="O91" i="14"/>
  <c r="O87" i="14"/>
  <c r="O83" i="14"/>
  <c r="O79" i="14"/>
  <c r="O135" i="14"/>
  <c r="O117" i="14"/>
  <c r="O94" i="14"/>
  <c r="O90" i="14"/>
  <c r="O86" i="14"/>
  <c r="O82" i="14"/>
  <c r="O78" i="14"/>
  <c r="O74" i="14"/>
  <c r="O70" i="14"/>
  <c r="O66" i="14"/>
  <c r="O62" i="14"/>
  <c r="O115" i="14"/>
  <c r="O104" i="14"/>
  <c r="O67" i="14"/>
  <c r="O65" i="14"/>
  <c r="O137" i="14"/>
  <c r="O121" i="14"/>
  <c r="O71" i="14"/>
  <c r="O101" i="14"/>
  <c r="O93" i="14"/>
  <c r="O81" i="14"/>
  <c r="O152" i="14"/>
  <c r="O139" i="14"/>
  <c r="O69" i="14"/>
  <c r="O180" i="14"/>
  <c r="O102" i="14"/>
  <c r="O75" i="14"/>
  <c r="O89" i="14"/>
  <c r="O85" i="14"/>
  <c r="O63" i="14"/>
  <c r="O153" i="14"/>
  <c r="O127" i="14"/>
  <c r="O111" i="14"/>
  <c r="O73" i="14"/>
  <c r="O107" i="14"/>
  <c r="O77" i="14"/>
  <c r="O61" i="14"/>
  <c r="R5" i="10"/>
  <c r="O154" i="10"/>
  <c r="U5" i="10" s="1"/>
  <c r="V5" i="10" s="1"/>
  <c r="J374" i="10" a="1"/>
  <c r="J374" i="10" s="1"/>
  <c r="P152" i="10"/>
  <c r="J362" i="10" a="1"/>
  <c r="J362" i="10" s="1"/>
  <c r="J322" i="10" a="1"/>
  <c r="J322" i="10" s="1"/>
  <c r="J370" i="10" a="1"/>
  <c r="J370" i="10" s="1"/>
  <c r="J340" i="10" a="1"/>
  <c r="J340" i="10" s="1"/>
  <c r="J372" i="10" a="1"/>
  <c r="J372" i="10" s="1"/>
  <c r="J325" i="10" a="1"/>
  <c r="J325" i="10" s="1"/>
  <c r="J337" i="10" a="1"/>
  <c r="J337" i="10" s="1"/>
  <c r="J331" i="10" a="1"/>
  <c r="J331" i="10" s="1"/>
  <c r="J371" i="10" a="1"/>
  <c r="J371" i="10" s="1"/>
  <c r="J315" i="10" a="1"/>
  <c r="J315" i="10" s="1"/>
  <c r="J346" i="10" a="1"/>
  <c r="J346" i="10" s="1"/>
  <c r="J335" i="10" a="1"/>
  <c r="J335" i="10" s="1"/>
  <c r="J334" i="10" a="1"/>
  <c r="J334" i="10" s="1"/>
  <c r="J328" i="10" a="1"/>
  <c r="J328" i="10" s="1"/>
  <c r="L308" i="10"/>
  <c r="J361" i="10" a="1"/>
  <c r="J361" i="10" s="1"/>
  <c r="J313" i="10" a="1"/>
  <c r="J313" i="10" s="1"/>
  <c r="J345" i="10" a="1"/>
  <c r="J345" i="10" s="1"/>
  <c r="J336" i="10" a="1"/>
  <c r="J336" i="10" s="1"/>
  <c r="J342" i="10" a="1"/>
  <c r="J342" i="10" s="1"/>
  <c r="J343" i="10" a="1"/>
  <c r="J343" i="10" s="1"/>
  <c r="Y3" i="10"/>
  <c r="J366" i="10" a="1"/>
  <c r="J366" i="10" s="1"/>
  <c r="J378" i="10" a="1"/>
  <c r="J378" i="10" s="1"/>
  <c r="J319" i="10" a="1"/>
  <c r="J319" i="10" s="1"/>
  <c r="J310" i="10" a="1"/>
  <c r="J310" i="10" s="1"/>
  <c r="J311" i="10" a="1"/>
  <c r="J311" i="10" s="1"/>
  <c r="J316" i="10" a="1"/>
  <c r="J316" i="10" s="1"/>
  <c r="J320" i="10" a="1"/>
  <c r="J320" i="10" s="1"/>
  <c r="J376" i="10" a="1"/>
  <c r="J376" i="10" s="1"/>
  <c r="J369" i="10" a="1"/>
  <c r="J369" i="10" s="1"/>
  <c r="J344" i="10" a="1"/>
  <c r="J344" i="10" s="1"/>
  <c r="J352" i="10" a="1"/>
  <c r="J352" i="10" s="1"/>
  <c r="J355" i="10" a="1"/>
  <c r="J355" i="10" s="1"/>
  <c r="J365" i="10" a="1"/>
  <c r="J365" i="10" s="1"/>
  <c r="J323" i="10" a="1"/>
  <c r="J323" i="10" s="1"/>
  <c r="J324" i="10" a="1"/>
  <c r="J324" i="10" s="1"/>
  <c r="J327" i="10" a="1"/>
  <c r="J327" i="10" s="1"/>
  <c r="J332" i="10" a="1"/>
  <c r="J332" i="10" s="1"/>
  <c r="J348" i="10" a="1"/>
  <c r="J348" i="10" s="1"/>
  <c r="J312" i="10" a="1"/>
  <c r="J312" i="10" s="1"/>
  <c r="J347" i="10" a="1"/>
  <c r="J347" i="10" s="1"/>
  <c r="S5" i="10"/>
  <c r="J309" i="10" a="1"/>
  <c r="J309" i="10" s="1"/>
  <c r="J360" i="10" a="1"/>
  <c r="J360" i="10" s="1"/>
  <c r="J349" i="10" a="1"/>
  <c r="J349" i="10" s="1"/>
  <c r="J359" i="10" a="1"/>
  <c r="J359" i="10" s="1"/>
  <c r="J338" i="10" a="1"/>
  <c r="J338" i="10" s="1"/>
  <c r="J373" i="10" a="1"/>
  <c r="J373" i="10" s="1"/>
  <c r="K344" i="10" a="1"/>
  <c r="K344" i="10" s="1"/>
  <c r="K355" i="10" a="1"/>
  <c r="K355" i="10" s="1"/>
  <c r="K360" i="10" a="1"/>
  <c r="K360" i="10" s="1"/>
  <c r="K367" i="10" a="1"/>
  <c r="K367" i="10" s="1"/>
  <c r="K322" i="10" a="1"/>
  <c r="K322" i="10" s="1"/>
  <c r="K337" i="10" a="1"/>
  <c r="K337" i="10" s="1"/>
  <c r="K362" i="10" a="1"/>
  <c r="K362" i="10" s="1"/>
  <c r="K371" i="10" a="1"/>
  <c r="K371" i="10" s="1"/>
  <c r="K365" i="10" a="1"/>
  <c r="K365" i="10" s="1"/>
  <c r="K376" i="10" a="1"/>
  <c r="K376" i="10" s="1"/>
  <c r="K341" i="10" a="1"/>
  <c r="K341" i="10" s="1"/>
  <c r="K373" i="10" a="1"/>
  <c r="K373" i="10" s="1"/>
  <c r="K324" i="10" a="1"/>
  <c r="K324" i="10" s="1"/>
  <c r="K350" i="10" a="1"/>
  <c r="K350" i="10" s="1"/>
  <c r="K374" i="10" a="1"/>
  <c r="K374" i="10" s="1"/>
  <c r="K347" i="10" a="1"/>
  <c r="K347" i="10" s="1"/>
  <c r="N56" i="14"/>
  <c r="N40" i="14"/>
  <c r="M292" i="12"/>
  <c r="N11" i="12"/>
  <c r="N51" i="14"/>
  <c r="N59" i="14"/>
  <c r="N26" i="14"/>
  <c r="N49" i="14"/>
  <c r="N57" i="14"/>
  <c r="N55" i="14"/>
  <c r="N30" i="14"/>
  <c r="N37" i="14"/>
  <c r="N11" i="14"/>
  <c r="N21" i="14"/>
  <c r="N58" i="14"/>
  <c r="N16" i="14"/>
  <c r="N24" i="14"/>
  <c r="N20" i="14"/>
  <c r="N22" i="14"/>
  <c r="N12" i="14"/>
  <c r="O12" i="12" s="1"/>
  <c r="N60" i="14"/>
  <c r="N53" i="14"/>
  <c r="N17" i="14"/>
  <c r="N13" i="14"/>
  <c r="J5" i="15" s="1"/>
  <c r="N15" i="14"/>
  <c r="N46" i="14"/>
  <c r="N33" i="14"/>
  <c r="N50" i="14"/>
  <c r="N35" i="14"/>
  <c r="N48" i="14"/>
  <c r="N39" i="14"/>
  <c r="N52" i="14"/>
  <c r="N54" i="14"/>
  <c r="N43" i="14"/>
  <c r="N45" i="14"/>
  <c r="N47" i="14"/>
  <c r="N34" i="14"/>
  <c r="N41" i="14"/>
  <c r="N42" i="14"/>
  <c r="N19" i="14"/>
  <c r="N32" i="14"/>
  <c r="N23" i="14"/>
  <c r="N36" i="14"/>
  <c r="N38" i="14"/>
  <c r="N27" i="14"/>
  <c r="N28" i="14"/>
  <c r="N44" i="14"/>
  <c r="N25" i="14"/>
  <c r="N14" i="14"/>
  <c r="J6" i="15" s="1"/>
  <c r="N29" i="14"/>
  <c r="N31" i="14"/>
  <c r="O58" i="14"/>
  <c r="O29" i="14"/>
  <c r="O31" i="14"/>
  <c r="O33" i="14"/>
  <c r="K34" i="15"/>
  <c r="P10" i="14"/>
  <c r="Q10" i="12"/>
  <c r="X133" i="10" l="1"/>
  <c r="X132" i="10"/>
  <c r="X123" i="10"/>
  <c r="X20" i="10"/>
  <c r="X16" i="10"/>
  <c r="X27" i="10"/>
  <c r="X130" i="10"/>
  <c r="X126" i="10"/>
  <c r="X30" i="10"/>
  <c r="X15" i="10"/>
  <c r="X14" i="10"/>
  <c r="X96" i="10"/>
  <c r="X81" i="10"/>
  <c r="X76" i="10"/>
  <c r="X22" i="10"/>
  <c r="X124" i="10"/>
  <c r="X109" i="10"/>
  <c r="X61" i="10"/>
  <c r="X38" i="10"/>
  <c r="X7" i="10"/>
  <c r="X11" i="10"/>
  <c r="Y8" i="10"/>
  <c r="Z8" i="10" s="1"/>
  <c r="Y20" i="10"/>
  <c r="Z20" i="10" s="1"/>
  <c r="Y25" i="10"/>
  <c r="Y30" i="10"/>
  <c r="Z30" i="10" s="1"/>
  <c r="Y13" i="10"/>
  <c r="Z13" i="10" s="1"/>
  <c r="Y18" i="10"/>
  <c r="Z18" i="10" s="1"/>
  <c r="Y19" i="10"/>
  <c r="Y31" i="10"/>
  <c r="Z31" i="10" s="1"/>
  <c r="Y32" i="10"/>
  <c r="Z32" i="10" s="1"/>
  <c r="Y11" i="10"/>
  <c r="Z11" i="10" s="1"/>
  <c r="Y21" i="10"/>
  <c r="Y26" i="10"/>
  <c r="Y33" i="10"/>
  <c r="Y34" i="10"/>
  <c r="Y7" i="10"/>
  <c r="Z7" i="10" s="1"/>
  <c r="Y15" i="10"/>
  <c r="Z15" i="10" s="1"/>
  <c r="Y44" i="10"/>
  <c r="Z44" i="10" s="1"/>
  <c r="Y28" i="10"/>
  <c r="Z28" i="10" s="1"/>
  <c r="Y37" i="10"/>
  <c r="Z37" i="10" s="1"/>
  <c r="Y38" i="10"/>
  <c r="Z38" i="10" s="1"/>
  <c r="Y22" i="10"/>
  <c r="Z22" i="10" s="1"/>
  <c r="Y40" i="10"/>
  <c r="Y41" i="10"/>
  <c r="Z41" i="10" s="1"/>
  <c r="Y42" i="10"/>
  <c r="Z42" i="10" s="1"/>
  <c r="Y47" i="10"/>
  <c r="Y61" i="10"/>
  <c r="Z61" i="10" s="1"/>
  <c r="Y9" i="10"/>
  <c r="Z9" i="10" s="1"/>
  <c r="Y10" i="10"/>
  <c r="Y17" i="10"/>
  <c r="Y27" i="10"/>
  <c r="Z27" i="10" s="1"/>
  <c r="Y39" i="10"/>
  <c r="Y43" i="10"/>
  <c r="Z43" i="10" s="1"/>
  <c r="Y16" i="10"/>
  <c r="Z16" i="10" s="1"/>
  <c r="Y36" i="10"/>
  <c r="Z36" i="10" s="1"/>
  <c r="Y62" i="10"/>
  <c r="Y48" i="10"/>
  <c r="Y50" i="10"/>
  <c r="Z50" i="10" s="1"/>
  <c r="Y52" i="10"/>
  <c r="Z52" i="10" s="1"/>
  <c r="Y54" i="10"/>
  <c r="Z54" i="10" s="1"/>
  <c r="Y56" i="10"/>
  <c r="Z56" i="10" s="1"/>
  <c r="Y58" i="10"/>
  <c r="Z58" i="10" s="1"/>
  <c r="Y63" i="10"/>
  <c r="Y35" i="10"/>
  <c r="Y45" i="10"/>
  <c r="Z45" i="10" s="1"/>
  <c r="Y64" i="10"/>
  <c r="Z64" i="10" s="1"/>
  <c r="Y65" i="10"/>
  <c r="Z65" i="10" s="1"/>
  <c r="Y6" i="10"/>
  <c r="Y14" i="10"/>
  <c r="Z14" i="10" s="1"/>
  <c r="Y24" i="10"/>
  <c r="Z24" i="10" s="1"/>
  <c r="Y59" i="10"/>
  <c r="Z59" i="10" s="1"/>
  <c r="Y23" i="10"/>
  <c r="Y46" i="10"/>
  <c r="Z46" i="10" s="1"/>
  <c r="Y66" i="10"/>
  <c r="Z66" i="10" s="1"/>
  <c r="Y12" i="10"/>
  <c r="Z12" i="10" s="1"/>
  <c r="Y70" i="10"/>
  <c r="Y75" i="10"/>
  <c r="Z75" i="10" s="1"/>
  <c r="Y82" i="10"/>
  <c r="Z82" i="10" s="1"/>
  <c r="Y83" i="10"/>
  <c r="Z83" i="10" s="1"/>
  <c r="Y96" i="10"/>
  <c r="Z96" i="10" s="1"/>
  <c r="Y100" i="10"/>
  <c r="Z100" i="10" s="1"/>
  <c r="Y53" i="10"/>
  <c r="Y68" i="10"/>
  <c r="Z68" i="10" s="1"/>
  <c r="Y69" i="10"/>
  <c r="Y84" i="10"/>
  <c r="Y92" i="10"/>
  <c r="Y60" i="10"/>
  <c r="Y73" i="10"/>
  <c r="Y74" i="10"/>
  <c r="Z74" i="10" s="1"/>
  <c r="Y85" i="10"/>
  <c r="Z85" i="10" s="1"/>
  <c r="Y86" i="10"/>
  <c r="Z86" i="10" s="1"/>
  <c r="Y57" i="10"/>
  <c r="Z57" i="10" s="1"/>
  <c r="Y87" i="10"/>
  <c r="Z87" i="10" s="1"/>
  <c r="Y97" i="10"/>
  <c r="Z97" i="10" s="1"/>
  <c r="Y101" i="10"/>
  <c r="Z101" i="10" s="1"/>
  <c r="Y51" i="10"/>
  <c r="Y78" i="10"/>
  <c r="Z78" i="10" s="1"/>
  <c r="Y88" i="10"/>
  <c r="Z88" i="10" s="1"/>
  <c r="Y93" i="10"/>
  <c r="Z93" i="10" s="1"/>
  <c r="Y72" i="10"/>
  <c r="Z72" i="10" s="1"/>
  <c r="Y77" i="10"/>
  <c r="Z77" i="10" s="1"/>
  <c r="Y79" i="10"/>
  <c r="Z79" i="10" s="1"/>
  <c r="Y89" i="10"/>
  <c r="Z89" i="10" s="1"/>
  <c r="Y29" i="10"/>
  <c r="Z29" i="10" s="1"/>
  <c r="Y55" i="10"/>
  <c r="Z55" i="10" s="1"/>
  <c r="Y67" i="10"/>
  <c r="Y71" i="10"/>
  <c r="Y76" i="10"/>
  <c r="Z76" i="10" s="1"/>
  <c r="Y80" i="10"/>
  <c r="Z80" i="10" s="1"/>
  <c r="Y94" i="10"/>
  <c r="Z94" i="10" s="1"/>
  <c r="Y95" i="10"/>
  <c r="Y117" i="10"/>
  <c r="Z117" i="10" s="1"/>
  <c r="Y122" i="10"/>
  <c r="Z122" i="10" s="1"/>
  <c r="Y149" i="10"/>
  <c r="Z149" i="10" s="1"/>
  <c r="Y49" i="10"/>
  <c r="Y99" i="10"/>
  <c r="Z99" i="10" s="1"/>
  <c r="Y110" i="10"/>
  <c r="Z110" i="10" s="1"/>
  <c r="Y131" i="10"/>
  <c r="Z131" i="10" s="1"/>
  <c r="Y141" i="10"/>
  <c r="Z141" i="10" s="1"/>
  <c r="Y142" i="10"/>
  <c r="Y81" i="10"/>
  <c r="Z81" i="10" s="1"/>
  <c r="Y113" i="10"/>
  <c r="Z113" i="10" s="1"/>
  <c r="Y118" i="10"/>
  <c r="Y128" i="10"/>
  <c r="Y148" i="10"/>
  <c r="Y105" i="10"/>
  <c r="Z105" i="10" s="1"/>
  <c r="Y112" i="10"/>
  <c r="Y114" i="10"/>
  <c r="Z114" i="10" s="1"/>
  <c r="Y119" i="10"/>
  <c r="Y134" i="10"/>
  <c r="Z134" i="10" s="1"/>
  <c r="Y139" i="10"/>
  <c r="Y140" i="10"/>
  <c r="Z140" i="10" s="1"/>
  <c r="Y147" i="10"/>
  <c r="Y109" i="10"/>
  <c r="Z109" i="10" s="1"/>
  <c r="Y123" i="10"/>
  <c r="Z123" i="10" s="1"/>
  <c r="Y129" i="10"/>
  <c r="Y90" i="10"/>
  <c r="Y98" i="10"/>
  <c r="Z98" i="10" s="1"/>
  <c r="Y102" i="10"/>
  <c r="Z102" i="10" s="1"/>
  <c r="Y103" i="10"/>
  <c r="Y106" i="10"/>
  <c r="Y107" i="10"/>
  <c r="Y120" i="10"/>
  <c r="Y125" i="10"/>
  <c r="Z125" i="10" s="1"/>
  <c r="Y126" i="10"/>
  <c r="Z126" i="10" s="1"/>
  <c r="Y132" i="10"/>
  <c r="Z132" i="10" s="1"/>
  <c r="Y135" i="10"/>
  <c r="Z135" i="10" s="1"/>
  <c r="Y137" i="10"/>
  <c r="Z137" i="10" s="1"/>
  <c r="Y138" i="10"/>
  <c r="Y145" i="10"/>
  <c r="Z145" i="10" s="1"/>
  <c r="Y146" i="10"/>
  <c r="Y111" i="10"/>
  <c r="Z111" i="10" s="1"/>
  <c r="Y115" i="10"/>
  <c r="Y130" i="10"/>
  <c r="Z130" i="10" s="1"/>
  <c r="Y143" i="10"/>
  <c r="Z143" i="10" s="1"/>
  <c r="Y91" i="10"/>
  <c r="Z91" i="10" s="1"/>
  <c r="Y133" i="10"/>
  <c r="Z133" i="10" s="1"/>
  <c r="Y104" i="10"/>
  <c r="Y116" i="10"/>
  <c r="Z116" i="10" s="1"/>
  <c r="Y144" i="10"/>
  <c r="Z144" i="10" s="1"/>
  <c r="Y108" i="10"/>
  <c r="Y136" i="10"/>
  <c r="Z136" i="10" s="1"/>
  <c r="Y124" i="10"/>
  <c r="Z124" i="10" s="1"/>
  <c r="Y121" i="10"/>
  <c r="Z121" i="10" s="1"/>
  <c r="Y127" i="10"/>
  <c r="X75" i="10"/>
  <c r="X121" i="10"/>
  <c r="X102" i="10"/>
  <c r="X74" i="10"/>
  <c r="X58" i="10"/>
  <c r="X43" i="10"/>
  <c r="X37" i="10"/>
  <c r="X117" i="10"/>
  <c r="X144" i="10"/>
  <c r="X140" i="10"/>
  <c r="X99" i="10"/>
  <c r="X32" i="10"/>
  <c r="X143" i="10"/>
  <c r="X83" i="10"/>
  <c r="X87" i="10"/>
  <c r="X54" i="10"/>
  <c r="X12" i="10"/>
  <c r="X136" i="10"/>
  <c r="X134" i="10"/>
  <c r="X94" i="10"/>
  <c r="X52" i="10"/>
  <c r="K348" i="10" a="1"/>
  <c r="K348" i="10" s="1"/>
  <c r="K332" i="10" a="1"/>
  <c r="K332" i="10" s="1"/>
  <c r="K335" i="10" a="1"/>
  <c r="K335" i="10" s="1"/>
  <c r="K359" i="10" a="1"/>
  <c r="K359" i="10" s="1"/>
  <c r="K345" i="10" a="1"/>
  <c r="K345" i="10" s="1"/>
  <c r="K354" i="10" a="1"/>
  <c r="K354" i="10" s="1"/>
  <c r="K323" i="10" a="1"/>
  <c r="K323" i="10" s="1"/>
  <c r="K327" i="10" a="1"/>
  <c r="K327" i="10" s="1"/>
  <c r="K363" i="10" a="1"/>
  <c r="K363" i="10" s="1"/>
  <c r="K319" i="10" a="1"/>
  <c r="K319" i="10" s="1"/>
  <c r="K372" i="10" a="1"/>
  <c r="K372" i="10" s="1"/>
  <c r="K361" i="10" a="1"/>
  <c r="K361" i="10" s="1"/>
  <c r="K336" i="10" a="1"/>
  <c r="K336" i="10" s="1"/>
  <c r="K358" i="10" a="1"/>
  <c r="K358" i="10" s="1"/>
  <c r="K320" i="10" a="1"/>
  <c r="K320" i="10" s="1"/>
  <c r="K346" i="10" a="1"/>
  <c r="K346" i="10" s="1"/>
  <c r="K349" i="10" a="1"/>
  <c r="K349" i="10" s="1"/>
  <c r="K375" i="10" a="1"/>
  <c r="K375" i="10" s="1"/>
  <c r="K378" i="10" a="1"/>
  <c r="K378" i="10" s="1"/>
  <c r="K321" i="10" a="1"/>
  <c r="K321" i="10" s="1"/>
  <c r="K312" i="10" a="1"/>
  <c r="K312" i="10" s="1"/>
  <c r="K343" i="10" a="1"/>
  <c r="K343" i="10" s="1"/>
  <c r="K315" i="10" a="1"/>
  <c r="K315" i="10" s="1"/>
  <c r="K377" i="10" a="1"/>
  <c r="K377" i="10" s="1"/>
  <c r="K339" i="10" a="1"/>
  <c r="K339" i="10" s="1"/>
  <c r="K370" i="10" a="1"/>
  <c r="K370" i="10" s="1"/>
  <c r="K311" i="10" a="1"/>
  <c r="K311" i="10" s="1"/>
  <c r="K357" i="10" a="1"/>
  <c r="K357" i="10" s="1"/>
  <c r="K342" i="10" a="1"/>
  <c r="K342" i="10" s="1"/>
  <c r="K328" i="10" a="1"/>
  <c r="K328" i="10" s="1"/>
  <c r="K338" i="10" a="1"/>
  <c r="K338" i="10" s="1"/>
  <c r="K330" i="10" a="1"/>
  <c r="K330" i="10" s="1"/>
  <c r="K325" i="10" a="1"/>
  <c r="K325" i="10" s="1"/>
  <c r="G36" i="15"/>
  <c r="G37" i="15"/>
  <c r="F40" i="15"/>
  <c r="F42" i="15" s="1"/>
  <c r="F46" i="15" s="1"/>
  <c r="F30" i="15" s="1"/>
  <c r="K309" i="10" a="1"/>
  <c r="K309" i="10" s="1"/>
  <c r="K318" i="10" a="1"/>
  <c r="K318" i="10" s="1"/>
  <c r="K356" i="10" a="1"/>
  <c r="K356" i="10" s="1"/>
  <c r="K333" i="10" a="1"/>
  <c r="K333" i="10" s="1"/>
  <c r="K317" i="10" a="1"/>
  <c r="K317" i="10" s="1"/>
  <c r="K329" i="10" a="1"/>
  <c r="K329" i="10" s="1"/>
  <c r="K351" i="10" a="1"/>
  <c r="K351" i="10" s="1"/>
  <c r="K352" i="10" a="1"/>
  <c r="K352" i="10" s="1"/>
  <c r="K364" i="10" a="1"/>
  <c r="K364" i="10" s="1"/>
  <c r="K314" i="10" a="1"/>
  <c r="K314" i="10" s="1"/>
  <c r="K313" i="10" a="1"/>
  <c r="K313" i="10" s="1"/>
  <c r="K316" i="10" a="1"/>
  <c r="K316" i="10" s="1"/>
  <c r="K310" i="10" a="1"/>
  <c r="K310" i="10" s="1"/>
  <c r="K334" i="10" a="1"/>
  <c r="K334" i="10" s="1"/>
  <c r="K385" i="10" a="1"/>
  <c r="K385" i="10" s="1"/>
  <c r="K397" i="10" a="1"/>
  <c r="K397" i="10" s="1"/>
  <c r="K405" i="10" a="1"/>
  <c r="K405" i="10" s="1"/>
  <c r="K419" i="10" a="1"/>
  <c r="K419" i="10" s="1"/>
  <c r="K386" i="10" a="1"/>
  <c r="K386" i="10" s="1"/>
  <c r="K452" i="10" a="1"/>
  <c r="K452" i="10" s="1"/>
  <c r="K393" i="10" a="1"/>
  <c r="K393" i="10" s="1"/>
  <c r="K414" i="10" a="1"/>
  <c r="K414" i="10" s="1"/>
  <c r="K445" i="10" a="1"/>
  <c r="K445" i="10" s="1"/>
  <c r="K326" i="10" a="1"/>
  <c r="K326" i="10" s="1"/>
  <c r="K331" i="10" a="1"/>
  <c r="K331" i="10" s="1"/>
  <c r="K340" i="10" a="1"/>
  <c r="K340" i="10" s="1"/>
  <c r="K392" i="10" a="1"/>
  <c r="K392" i="10" s="1"/>
  <c r="K400" i="10" a="1"/>
  <c r="K400" i="10" s="1"/>
  <c r="K408" i="10" a="1"/>
  <c r="K408" i="10" s="1"/>
  <c r="K389" i="10" a="1"/>
  <c r="K389" i="10" s="1"/>
  <c r="K423" i="10" a="1"/>
  <c r="K423" i="10" s="1"/>
  <c r="K396" i="10" a="1"/>
  <c r="K396" i="10" s="1"/>
  <c r="K401" i="10" a="1"/>
  <c r="K401" i="10" s="1"/>
  <c r="K422" i="10" a="1"/>
  <c r="K422" i="10" s="1"/>
  <c r="K453" i="10" a="1"/>
  <c r="K453" i="10" s="1"/>
  <c r="K395" i="10" a="1"/>
  <c r="K395" i="10" s="1"/>
  <c r="K403" i="10" a="1"/>
  <c r="K403" i="10" s="1"/>
  <c r="K411" i="10" a="1"/>
  <c r="K411" i="10" s="1"/>
  <c r="K415" i="10" a="1"/>
  <c r="K415" i="10" s="1"/>
  <c r="K426" i="10" a="1"/>
  <c r="K426" i="10" s="1"/>
  <c r="K404" i="10" a="1"/>
  <c r="K404" i="10" s="1"/>
  <c r="K409" i="10" a="1"/>
  <c r="K409" i="10" s="1"/>
  <c r="K434" i="10" a="1"/>
  <c r="K434" i="10" s="1"/>
  <c r="K431" i="10" a="1"/>
  <c r="K431" i="10" s="1"/>
  <c r="K433" i="10" a="1"/>
  <c r="K433" i="10" s="1"/>
  <c r="K449" i="10" a="1"/>
  <c r="K449" i="10" s="1"/>
  <c r="K384" i="10" a="1"/>
  <c r="K384" i="10" s="1"/>
  <c r="K418" i="10" a="1"/>
  <c r="K418" i="10" s="1"/>
  <c r="K429" i="10" a="1"/>
  <c r="K429" i="10" s="1"/>
  <c r="K412" i="10" a="1"/>
  <c r="K412" i="10" s="1"/>
  <c r="K417" i="10" a="1"/>
  <c r="K417" i="10" s="1"/>
  <c r="K450" i="10" a="1"/>
  <c r="K450" i="10" s="1"/>
  <c r="K439" i="10" a="1"/>
  <c r="K439" i="10" s="1"/>
  <c r="K380" i="10" a="1"/>
  <c r="K380" i="10" s="1"/>
  <c r="K379" i="10" a="1"/>
  <c r="K379" i="10" s="1"/>
  <c r="K407" i="10" a="1"/>
  <c r="K407" i="10" s="1"/>
  <c r="K421" i="10" a="1"/>
  <c r="K421" i="10" s="1"/>
  <c r="K436" i="10" a="1"/>
  <c r="K436" i="10" s="1"/>
  <c r="K420" i="10" a="1"/>
  <c r="K420" i="10" s="1"/>
  <c r="K425" i="10" a="1"/>
  <c r="K425" i="10" s="1"/>
  <c r="K432" i="10" a="1"/>
  <c r="K432" i="10" s="1"/>
  <c r="K447" i="10" a="1"/>
  <c r="K447" i="10" s="1"/>
  <c r="K366" i="10" a="1"/>
  <c r="K366" i="10" s="1"/>
  <c r="K369" i="10" a="1"/>
  <c r="K369" i="10" s="1"/>
  <c r="K368" i="10" a="1"/>
  <c r="K368" i="10" s="1"/>
  <c r="K353" i="10" a="1"/>
  <c r="K353" i="10" s="1"/>
  <c r="K381" i="10" a="1"/>
  <c r="K381" i="10" s="1"/>
  <c r="K382" i="10" a="1"/>
  <c r="K382" i="10" s="1"/>
  <c r="K387" i="10" a="1"/>
  <c r="K387" i="10" s="1"/>
  <c r="K410" i="10" a="1"/>
  <c r="K410" i="10" s="1"/>
  <c r="K424" i="10" a="1"/>
  <c r="K424" i="10" s="1"/>
  <c r="K438" i="10" a="1"/>
  <c r="K438" i="10" s="1"/>
  <c r="K428" i="10" a="1"/>
  <c r="K428" i="10" s="1"/>
  <c r="K446" i="10" a="1"/>
  <c r="K446" i="10" s="1"/>
  <c r="K440" i="10" a="1"/>
  <c r="K440" i="10" s="1"/>
  <c r="K435" i="10" a="1"/>
  <c r="K435" i="10" s="1"/>
  <c r="P291" i="14"/>
  <c r="P287" i="14"/>
  <c r="P283" i="14"/>
  <c r="P289" i="14"/>
  <c r="P285" i="14"/>
  <c r="P281" i="14"/>
  <c r="P288" i="14"/>
  <c r="P284" i="14"/>
  <c r="P290" i="14"/>
  <c r="P286" i="14"/>
  <c r="P282" i="14"/>
  <c r="K388" i="10" a="1"/>
  <c r="K388" i="10" s="1"/>
  <c r="K391" i="10" a="1"/>
  <c r="K391" i="10" s="1"/>
  <c r="K399" i="10" a="1"/>
  <c r="K399" i="10" s="1"/>
  <c r="K413" i="10" a="1"/>
  <c r="K413" i="10" s="1"/>
  <c r="K427" i="10" a="1"/>
  <c r="K427" i="10" s="1"/>
  <c r="K442" i="10" a="1"/>
  <c r="K442" i="10" s="1"/>
  <c r="K430" i="10" a="1"/>
  <c r="K430" i="10" s="1"/>
  <c r="K398" i="10" a="1"/>
  <c r="K398" i="10" s="1"/>
  <c r="K448" i="10" a="1"/>
  <c r="K448" i="10" s="1"/>
  <c r="K443" i="10" a="1"/>
  <c r="K443" i="10" s="1"/>
  <c r="K390" i="10" a="1"/>
  <c r="K390" i="10" s="1"/>
  <c r="K394" i="10" a="1"/>
  <c r="K394" i="10" s="1"/>
  <c r="K402" i="10" a="1"/>
  <c r="K402" i="10" s="1"/>
  <c r="K416" i="10" a="1"/>
  <c r="K416" i="10" s="1"/>
  <c r="K444" i="10" a="1"/>
  <c r="K444" i="10" s="1"/>
  <c r="K383" i="10" a="1"/>
  <c r="K383" i="10" s="1"/>
  <c r="K441" i="10" a="1"/>
  <c r="K441" i="10" s="1"/>
  <c r="K406" i="10" a="1"/>
  <c r="K406" i="10" s="1"/>
  <c r="K437" i="10" a="1"/>
  <c r="K437" i="10" s="1"/>
  <c r="K451" i="10" a="1"/>
  <c r="K451" i="10" s="1"/>
  <c r="J454" i="10"/>
  <c r="P271" i="14"/>
  <c r="P267" i="14"/>
  <c r="P263" i="14"/>
  <c r="P259" i="14"/>
  <c r="P255" i="14"/>
  <c r="P251" i="14"/>
  <c r="P247" i="14"/>
  <c r="P243" i="14"/>
  <c r="P239" i="14"/>
  <c r="P278" i="14"/>
  <c r="P274" i="14"/>
  <c r="P270" i="14"/>
  <c r="P266" i="14"/>
  <c r="P262" i="14"/>
  <c r="P258" i="14"/>
  <c r="P254" i="14"/>
  <c r="P250" i="14"/>
  <c r="P246" i="14"/>
  <c r="P242" i="14"/>
  <c r="P238" i="14"/>
  <c r="P277" i="14"/>
  <c r="P273" i="14"/>
  <c r="P280" i="14"/>
  <c r="P269" i="14"/>
  <c r="P265" i="14"/>
  <c r="P261" i="14"/>
  <c r="P257" i="14"/>
  <c r="P253" i="14"/>
  <c r="P249" i="14"/>
  <c r="P245" i="14"/>
  <c r="P241" i="14"/>
  <c r="P237" i="14"/>
  <c r="P276" i="14"/>
  <c r="P272" i="14"/>
  <c r="P279" i="14"/>
  <c r="P275" i="14"/>
  <c r="P264" i="14"/>
  <c r="P232" i="14"/>
  <c r="P221" i="14"/>
  <c r="P229" i="14"/>
  <c r="P252" i="14"/>
  <c r="P228" i="14"/>
  <c r="P224" i="14"/>
  <c r="P225" i="14"/>
  <c r="P240" i="14"/>
  <c r="P235" i="14"/>
  <c r="P220" i="14"/>
  <c r="P260" i="14"/>
  <c r="P231" i="14"/>
  <c r="P227" i="14"/>
  <c r="P248" i="14"/>
  <c r="P234" i="14"/>
  <c r="P223" i="14"/>
  <c r="P219" i="14"/>
  <c r="P244" i="14"/>
  <c r="P268" i="14"/>
  <c r="P230" i="14"/>
  <c r="P226" i="14"/>
  <c r="P256" i="14"/>
  <c r="P236" i="14"/>
  <c r="P233" i="14"/>
  <c r="P222" i="14"/>
  <c r="P218" i="14"/>
  <c r="P217" i="14"/>
  <c r="P213" i="14"/>
  <c r="P209" i="14"/>
  <c r="P205" i="14"/>
  <c r="P201" i="14"/>
  <c r="P197" i="14"/>
  <c r="P193" i="14"/>
  <c r="P189" i="14"/>
  <c r="P185" i="14"/>
  <c r="P181" i="14"/>
  <c r="P216" i="14"/>
  <c r="P212" i="14"/>
  <c r="P208" i="14"/>
  <c r="P204" i="14"/>
  <c r="P200" i="14"/>
  <c r="P196" i="14"/>
  <c r="P192" i="14"/>
  <c r="P188" i="14"/>
  <c r="P184" i="14"/>
  <c r="P180" i="14"/>
  <c r="P214" i="14"/>
  <c r="P211" i="14"/>
  <c r="P198" i="14"/>
  <c r="P195" i="14"/>
  <c r="P182" i="14"/>
  <c r="P179" i="14"/>
  <c r="P175" i="14"/>
  <c r="P171" i="14"/>
  <c r="P167" i="14"/>
  <c r="P163" i="14"/>
  <c r="P159" i="14"/>
  <c r="P155" i="14"/>
  <c r="P215" i="14"/>
  <c r="P202" i="14"/>
  <c r="P199" i="14"/>
  <c r="P186" i="14"/>
  <c r="P183" i="14"/>
  <c r="P174" i="14"/>
  <c r="P170" i="14"/>
  <c r="P166" i="14"/>
  <c r="P162" i="14"/>
  <c r="P158" i="14"/>
  <c r="P154" i="14"/>
  <c r="P150" i="14"/>
  <c r="P203" i="14"/>
  <c r="P169" i="14"/>
  <c r="P161" i="14"/>
  <c r="P148" i="14"/>
  <c r="P144" i="14"/>
  <c r="P140" i="14"/>
  <c r="P136" i="14"/>
  <c r="P132" i="14"/>
  <c r="P128" i="14"/>
  <c r="P207" i="14"/>
  <c r="P206" i="14"/>
  <c r="P210" i="14"/>
  <c r="P153" i="14"/>
  <c r="P152" i="14"/>
  <c r="P151" i="14"/>
  <c r="P147" i="14"/>
  <c r="P143" i="14"/>
  <c r="P139" i="14"/>
  <c r="P135" i="14"/>
  <c r="P131" i="14"/>
  <c r="P127" i="14"/>
  <c r="P191" i="14"/>
  <c r="P190" i="14"/>
  <c r="P168" i="14"/>
  <c r="P160" i="14"/>
  <c r="P141" i="14"/>
  <c r="P134" i="14"/>
  <c r="P126" i="14"/>
  <c r="P122" i="14"/>
  <c r="P118" i="14"/>
  <c r="P114" i="14"/>
  <c r="P110" i="14"/>
  <c r="P106" i="14"/>
  <c r="P102" i="14"/>
  <c r="P98" i="14"/>
  <c r="P194" i="14"/>
  <c r="P187" i="14"/>
  <c r="P178" i="14"/>
  <c r="P177" i="14"/>
  <c r="P176" i="14"/>
  <c r="P173" i="14"/>
  <c r="P165" i="14"/>
  <c r="P157" i="14"/>
  <c r="P145" i="14"/>
  <c r="P138" i="14"/>
  <c r="P125" i="14"/>
  <c r="P121" i="14"/>
  <c r="P117" i="14"/>
  <c r="P113" i="14"/>
  <c r="P149" i="14"/>
  <c r="P129" i="14"/>
  <c r="P156" i="14"/>
  <c r="P99" i="14"/>
  <c r="P96" i="14"/>
  <c r="P92" i="14"/>
  <c r="P88" i="14"/>
  <c r="P84" i="14"/>
  <c r="P80" i="14"/>
  <c r="P76" i="14"/>
  <c r="P72" i="14"/>
  <c r="P68" i="14"/>
  <c r="P64" i="14"/>
  <c r="P164" i="14"/>
  <c r="P123" i="14"/>
  <c r="P116" i="14"/>
  <c r="P108" i="14"/>
  <c r="P172" i="14"/>
  <c r="P109" i="14"/>
  <c r="P95" i="14"/>
  <c r="P91" i="14"/>
  <c r="P87" i="14"/>
  <c r="P83" i="14"/>
  <c r="P79" i="14"/>
  <c r="P75" i="14"/>
  <c r="P71" i="14"/>
  <c r="P67" i="14"/>
  <c r="P63" i="14"/>
  <c r="P146" i="14"/>
  <c r="P142" i="14"/>
  <c r="P120" i="14"/>
  <c r="P111" i="14"/>
  <c r="P137" i="14"/>
  <c r="P124" i="14"/>
  <c r="P115" i="14"/>
  <c r="P100" i="14"/>
  <c r="P74" i="14"/>
  <c r="P65" i="14"/>
  <c r="P119" i="14"/>
  <c r="P103" i="14"/>
  <c r="P94" i="14"/>
  <c r="P90" i="14"/>
  <c r="P86" i="14"/>
  <c r="P82" i="14"/>
  <c r="P78" i="14"/>
  <c r="P69" i="14"/>
  <c r="P62" i="14"/>
  <c r="P130" i="14"/>
  <c r="P107" i="14"/>
  <c r="P105" i="14"/>
  <c r="P97" i="14"/>
  <c r="P77" i="14"/>
  <c r="P73" i="14"/>
  <c r="P66" i="14"/>
  <c r="P112" i="14"/>
  <c r="P61" i="14"/>
  <c r="P101" i="14"/>
  <c r="P93" i="14"/>
  <c r="P89" i="14"/>
  <c r="P85" i="14"/>
  <c r="P81" i="14"/>
  <c r="P133" i="14"/>
  <c r="P70" i="14"/>
  <c r="P104" i="14"/>
  <c r="T5" i="10"/>
  <c r="Q154" i="10"/>
  <c r="W5" i="10" s="1"/>
  <c r="X5" i="10" s="1"/>
  <c r="R152" i="10"/>
  <c r="M308" i="10"/>
  <c r="AA3" i="10"/>
  <c r="L348" i="10" a="1"/>
  <c r="L348" i="10" s="1"/>
  <c r="L317" i="10" a="1"/>
  <c r="L317" i="10" s="1"/>
  <c r="L329" i="10" a="1"/>
  <c r="L329" i="10" s="1"/>
  <c r="L344" i="10" a="1"/>
  <c r="L344" i="10" s="1"/>
  <c r="L371" i="10" a="1"/>
  <c r="L371" i="10" s="1"/>
  <c r="L315" i="10" a="1"/>
  <c r="L315" i="10" s="1"/>
  <c r="L353" i="10" a="1"/>
  <c r="L353" i="10" s="1"/>
  <c r="L316" i="10" a="1"/>
  <c r="L316" i="10" s="1"/>
  <c r="L342" i="10" a="1"/>
  <c r="L342" i="10" s="1"/>
  <c r="L340" i="10" a="1"/>
  <c r="L340" i="10" s="1"/>
  <c r="L374" i="10" a="1"/>
  <c r="L374" i="10" s="1"/>
  <c r="L357" i="10" a="1"/>
  <c r="L357" i="10" s="1"/>
  <c r="L314" i="10" a="1"/>
  <c r="L314" i="10" s="1"/>
  <c r="L368" i="10" a="1"/>
  <c r="L368" i="10" s="1"/>
  <c r="L360" i="10" a="1"/>
  <c r="L360" i="10" s="1"/>
  <c r="L343" i="10" a="1"/>
  <c r="L343" i="10" s="1"/>
  <c r="L319" i="10" a="1"/>
  <c r="L319" i="10" s="1"/>
  <c r="L350" i="10" a="1"/>
  <c r="L350" i="10" s="1"/>
  <c r="L345" i="10" a="1"/>
  <c r="L345" i="10" s="1"/>
  <c r="L313" i="10" a="1"/>
  <c r="L313" i="10" s="1"/>
  <c r="L351" i="10" a="1"/>
  <c r="L351" i="10" s="1"/>
  <c r="L334" i="10" a="1"/>
  <c r="L334" i="10" s="1"/>
  <c r="L366" i="10" a="1"/>
  <c r="L366" i="10" s="1"/>
  <c r="L341" i="10" a="1"/>
  <c r="L341" i="10" s="1"/>
  <c r="L378" i="10" a="1"/>
  <c r="L378" i="10" s="1"/>
  <c r="L311" i="10" a="1"/>
  <c r="L311" i="10" s="1"/>
  <c r="L373" i="10" a="1"/>
  <c r="L373" i="10" s="1"/>
  <c r="L349" i="10" a="1"/>
  <c r="L349" i="10" s="1"/>
  <c r="L337" i="10" a="1"/>
  <c r="L337" i="10" s="1"/>
  <c r="L335" i="10" a="1"/>
  <c r="L335" i="10" s="1"/>
  <c r="L325" i="10" a="1"/>
  <c r="L325" i="10" s="1"/>
  <c r="L339" i="10" a="1"/>
  <c r="L339" i="10" s="1"/>
  <c r="L377" i="10" a="1"/>
  <c r="L377" i="10" s="1"/>
  <c r="L367" i="10" a="1"/>
  <c r="L367" i="10" s="1"/>
  <c r="L372" i="10" a="1"/>
  <c r="L372" i="10" s="1"/>
  <c r="L338" i="10" a="1"/>
  <c r="L338" i="10" s="1"/>
  <c r="L323" i="10" a="1"/>
  <c r="L323" i="10" s="1"/>
  <c r="L331" i="10" a="1"/>
  <c r="L331" i="10" s="1"/>
  <c r="L333" i="10" a="1"/>
  <c r="L333" i="10" s="1"/>
  <c r="L376" i="10" a="1"/>
  <c r="L376" i="10" s="1"/>
  <c r="L370" i="10" a="1"/>
  <c r="L370" i="10" s="1"/>
  <c r="L362" i="10" a="1"/>
  <c r="L362" i="10" s="1"/>
  <c r="L356" i="10" a="1"/>
  <c r="L356" i="10" s="1"/>
  <c r="L326" i="10" a="1"/>
  <c r="L326" i="10" s="1"/>
  <c r="L312" i="10" a="1"/>
  <c r="L312" i="10" s="1"/>
  <c r="L336" i="10" a="1"/>
  <c r="L336" i="10" s="1"/>
  <c r="L375" i="10" a="1"/>
  <c r="L375" i="10" s="1"/>
  <c r="L358" i="10" a="1"/>
  <c r="L358" i="10" s="1"/>
  <c r="L332" i="10" a="1"/>
  <c r="L332" i="10" s="1"/>
  <c r="L369" i="10" a="1"/>
  <c r="L369" i="10" s="1"/>
  <c r="L347" i="10" a="1"/>
  <c r="L347" i="10" s="1"/>
  <c r="L321" i="10" a="1"/>
  <c r="L321" i="10" s="1"/>
  <c r="L359" i="10" a="1"/>
  <c r="L359" i="10" s="1"/>
  <c r="L318" i="10" a="1"/>
  <c r="L318" i="10" s="1"/>
  <c r="L363" i="10" a="1"/>
  <c r="L363" i="10" s="1"/>
  <c r="L354" i="10" a="1"/>
  <c r="L354" i="10" s="1"/>
  <c r="O57" i="14"/>
  <c r="O54" i="14"/>
  <c r="O38" i="14"/>
  <c r="N292" i="12"/>
  <c r="O11" i="12"/>
  <c r="O292" i="12" s="1"/>
  <c r="O49" i="14"/>
  <c r="O42" i="14"/>
  <c r="O37" i="14"/>
  <c r="O26" i="14"/>
  <c r="O12" i="14"/>
  <c r="P12" i="12" s="1"/>
  <c r="O22" i="14"/>
  <c r="O19" i="14"/>
  <c r="O23" i="14"/>
  <c r="O46" i="14"/>
  <c r="O30" i="14"/>
  <c r="O14" i="14"/>
  <c r="K6" i="15" s="1"/>
  <c r="O53" i="14"/>
  <c r="O45" i="14"/>
  <c r="O60" i="14"/>
  <c r="O44" i="14"/>
  <c r="O28" i="14"/>
  <c r="O17" i="14"/>
  <c r="O21" i="14"/>
  <c r="O13" i="14"/>
  <c r="K5" i="15" s="1"/>
  <c r="O56" i="14"/>
  <c r="O40" i="14"/>
  <c r="O24" i="14"/>
  <c r="O51" i="14"/>
  <c r="O15" i="14"/>
  <c r="O59" i="14"/>
  <c r="O41" i="14"/>
  <c r="O52" i="14"/>
  <c r="O36" i="14"/>
  <c r="O20" i="14"/>
  <c r="O47" i="14"/>
  <c r="O55" i="14"/>
  <c r="O43" i="14"/>
  <c r="O25" i="14"/>
  <c r="O50" i="14"/>
  <c r="O34" i="14"/>
  <c r="O18" i="14"/>
  <c r="O35" i="14"/>
  <c r="O39" i="14"/>
  <c r="O27" i="14"/>
  <c r="O11" i="14"/>
  <c r="O48" i="14"/>
  <c r="O32" i="14"/>
  <c r="N308" i="10"/>
  <c r="P47" i="14"/>
  <c r="P49" i="14"/>
  <c r="P51" i="14"/>
  <c r="L34" i="15"/>
  <c r="Q10" i="14"/>
  <c r="R10" i="12"/>
  <c r="Z67" i="10" l="1"/>
  <c r="Z108" i="10"/>
  <c r="Z115" i="10"/>
  <c r="Z90" i="10"/>
  <c r="Z119" i="10"/>
  <c r="Z48" i="10"/>
  <c r="Z10" i="10"/>
  <c r="Z26" i="10"/>
  <c r="Z129" i="10"/>
  <c r="Z142" i="10"/>
  <c r="Z51" i="10"/>
  <c r="Z73" i="10"/>
  <c r="Z23" i="10"/>
  <c r="Z35" i="10"/>
  <c r="Z62" i="10"/>
  <c r="Z21" i="10"/>
  <c r="Z25" i="10"/>
  <c r="Z146" i="10"/>
  <c r="Z120" i="10"/>
  <c r="Z112" i="10"/>
  <c r="Z95" i="10"/>
  <c r="Z60" i="10"/>
  <c r="Z63" i="10"/>
  <c r="Z17" i="10"/>
  <c r="Z104" i="10"/>
  <c r="Z107" i="10"/>
  <c r="Z92" i="10"/>
  <c r="Z47" i="10"/>
  <c r="Z53" i="10"/>
  <c r="Z127" i="10"/>
  <c r="Z138" i="10"/>
  <c r="Z106" i="10"/>
  <c r="Z147" i="10"/>
  <c r="Z148" i="10"/>
  <c r="Z84" i="10"/>
  <c r="Z33" i="10"/>
  <c r="Z103" i="10"/>
  <c r="Z128" i="10"/>
  <c r="Z69" i="10"/>
  <c r="Z70" i="10"/>
  <c r="Z6" i="10"/>
  <c r="Z39" i="10"/>
  <c r="Z19" i="10"/>
  <c r="AA6" i="10"/>
  <c r="AB6" i="10" s="1"/>
  <c r="AA10" i="10"/>
  <c r="AB10" i="10" s="1"/>
  <c r="AA29" i="10"/>
  <c r="AB29" i="10" s="1"/>
  <c r="AA8" i="10"/>
  <c r="AB8" i="10" s="1"/>
  <c r="AA17" i="10"/>
  <c r="AB17" i="10" s="1"/>
  <c r="AA20" i="10"/>
  <c r="AB20" i="10" s="1"/>
  <c r="AA25" i="10"/>
  <c r="AB25" i="10" s="1"/>
  <c r="AA18" i="10"/>
  <c r="AB18" i="10" s="1"/>
  <c r="AA19" i="10"/>
  <c r="AB19" i="10" s="1"/>
  <c r="AA30" i="10"/>
  <c r="AB30" i="10" s="1"/>
  <c r="AA31" i="10"/>
  <c r="AB31" i="10" s="1"/>
  <c r="AA11" i="10"/>
  <c r="AB11" i="10" s="1"/>
  <c r="AA14" i="10"/>
  <c r="AB14" i="10" s="1"/>
  <c r="AA22" i="10"/>
  <c r="AB22" i="10" s="1"/>
  <c r="AA34" i="10"/>
  <c r="AB34" i="10" s="1"/>
  <c r="AA35" i="10"/>
  <c r="AB35" i="10" s="1"/>
  <c r="AA39" i="10"/>
  <c r="AB39" i="10" s="1"/>
  <c r="AA43" i="10"/>
  <c r="AB43" i="10" s="1"/>
  <c r="AA7" i="10"/>
  <c r="AB7" i="10" s="1"/>
  <c r="AA9" i="10"/>
  <c r="AB9" i="10" s="1"/>
  <c r="AA23" i="10"/>
  <c r="AB23" i="10" s="1"/>
  <c r="AA27" i="10"/>
  <c r="AB27" i="10" s="1"/>
  <c r="AA36" i="10"/>
  <c r="AB36" i="10" s="1"/>
  <c r="AA12" i="10"/>
  <c r="AB12" i="10" s="1"/>
  <c r="AA28" i="10"/>
  <c r="AB28" i="10" s="1"/>
  <c r="AA33" i="10"/>
  <c r="AB33" i="10" s="1"/>
  <c r="AA60" i="10"/>
  <c r="AB60" i="10" s="1"/>
  <c r="AA40" i="10"/>
  <c r="AB40" i="10" s="1"/>
  <c r="AA41" i="10"/>
  <c r="AB41" i="10" s="1"/>
  <c r="AA42" i="10"/>
  <c r="AB42" i="10" s="1"/>
  <c r="AA47" i="10"/>
  <c r="AB47" i="10" s="1"/>
  <c r="AA49" i="10"/>
  <c r="AB49" i="10" s="1"/>
  <c r="AA51" i="10"/>
  <c r="AB51" i="10" s="1"/>
  <c r="AA53" i="10"/>
  <c r="AB53" i="10" s="1"/>
  <c r="AA55" i="10"/>
  <c r="AB55" i="10" s="1"/>
  <c r="AA57" i="10"/>
  <c r="AB57" i="10" s="1"/>
  <c r="AA21" i="10"/>
  <c r="AB21" i="10" s="1"/>
  <c r="AA32" i="10"/>
  <c r="AB32" i="10" s="1"/>
  <c r="AA37" i="10"/>
  <c r="AB37" i="10" s="1"/>
  <c r="AA38" i="10"/>
  <c r="AB38" i="10" s="1"/>
  <c r="AA61" i="10"/>
  <c r="AB61" i="10" s="1"/>
  <c r="AA16" i="10"/>
  <c r="AB16" i="10" s="1"/>
  <c r="AA26" i="10"/>
  <c r="AB26" i="10" s="1"/>
  <c r="AA62" i="10"/>
  <c r="AB62" i="10" s="1"/>
  <c r="AA15" i="10"/>
  <c r="AB15" i="10" s="1"/>
  <c r="AA44" i="10"/>
  <c r="AB44" i="10" s="1"/>
  <c r="AA45" i="10"/>
  <c r="AB45" i="10" s="1"/>
  <c r="AA48" i="10"/>
  <c r="AB48" i="10" s="1"/>
  <c r="AA50" i="10"/>
  <c r="AB50" i="10" s="1"/>
  <c r="AA52" i="10"/>
  <c r="AB52" i="10" s="1"/>
  <c r="AA54" i="10"/>
  <c r="AB54" i="10" s="1"/>
  <c r="AA56" i="10"/>
  <c r="AB56" i="10" s="1"/>
  <c r="AA58" i="10"/>
  <c r="AB58" i="10" s="1"/>
  <c r="AA63" i="10"/>
  <c r="AB63" i="10" s="1"/>
  <c r="AA64" i="10"/>
  <c r="AB64" i="10" s="1"/>
  <c r="AA24" i="10"/>
  <c r="AB24" i="10" s="1"/>
  <c r="AA65" i="10"/>
  <c r="AB65" i="10" s="1"/>
  <c r="AA46" i="10"/>
  <c r="AB46" i="10" s="1"/>
  <c r="AA59" i="10"/>
  <c r="AB59" i="10" s="1"/>
  <c r="AA67" i="10"/>
  <c r="AB67" i="10" s="1"/>
  <c r="AA81" i="10"/>
  <c r="AB81" i="10" s="1"/>
  <c r="AA90" i="10"/>
  <c r="AB90" i="10" s="1"/>
  <c r="AA95" i="10"/>
  <c r="AB95" i="10" s="1"/>
  <c r="AA13" i="10"/>
  <c r="AB13" i="10" s="1"/>
  <c r="AA70" i="10"/>
  <c r="AB70" i="10" s="1"/>
  <c r="AA75" i="10"/>
  <c r="AA82" i="10"/>
  <c r="AB82" i="10" s="1"/>
  <c r="AA83" i="10"/>
  <c r="AB83" i="10" s="1"/>
  <c r="AA91" i="10"/>
  <c r="AB91" i="10" s="1"/>
  <c r="AA96" i="10"/>
  <c r="AB96" i="10" s="1"/>
  <c r="AA100" i="10"/>
  <c r="AB100" i="10" s="1"/>
  <c r="AA68" i="10"/>
  <c r="AB68" i="10" s="1"/>
  <c r="AA69" i="10"/>
  <c r="AB69" i="10" s="1"/>
  <c r="AA84" i="10"/>
  <c r="AB84" i="10" s="1"/>
  <c r="AA92" i="10"/>
  <c r="AB92" i="10" s="1"/>
  <c r="AA73" i="10"/>
  <c r="AB73" i="10" s="1"/>
  <c r="AA74" i="10"/>
  <c r="AB74" i="10" s="1"/>
  <c r="AA85" i="10"/>
  <c r="AB85" i="10" s="1"/>
  <c r="AA86" i="10"/>
  <c r="AB86" i="10" s="1"/>
  <c r="AA87" i="10"/>
  <c r="AB87" i="10" s="1"/>
  <c r="AA97" i="10"/>
  <c r="AB97" i="10" s="1"/>
  <c r="AA78" i="10"/>
  <c r="AB78" i="10" s="1"/>
  <c r="AA88" i="10"/>
  <c r="AB88" i="10" s="1"/>
  <c r="AA93" i="10"/>
  <c r="AB93" i="10" s="1"/>
  <c r="AA72" i="10"/>
  <c r="AB72" i="10" s="1"/>
  <c r="AA77" i="10"/>
  <c r="AB77" i="10" s="1"/>
  <c r="AA79" i="10"/>
  <c r="AB79" i="10" s="1"/>
  <c r="AA89" i="10"/>
  <c r="AB89" i="10" s="1"/>
  <c r="AA98" i="10"/>
  <c r="AB98" i="10" s="1"/>
  <c r="AA102" i="10"/>
  <c r="AB102" i="10" s="1"/>
  <c r="AA76" i="10"/>
  <c r="AB76" i="10" s="1"/>
  <c r="AA80" i="10"/>
  <c r="AB80" i="10" s="1"/>
  <c r="AA104" i="10"/>
  <c r="AB104" i="10" s="1"/>
  <c r="AA108" i="10"/>
  <c r="AB108" i="10" s="1"/>
  <c r="AA116" i="10"/>
  <c r="AB116" i="10" s="1"/>
  <c r="AA121" i="10"/>
  <c r="AB121" i="10" s="1"/>
  <c r="AA136" i="10"/>
  <c r="AB136" i="10" s="1"/>
  <c r="AA144" i="10"/>
  <c r="AA117" i="10"/>
  <c r="AA122" i="10"/>
  <c r="AB122" i="10" s="1"/>
  <c r="AA124" i="10"/>
  <c r="AB124" i="10" s="1"/>
  <c r="AA127" i="10"/>
  <c r="AB127" i="10" s="1"/>
  <c r="AA130" i="10"/>
  <c r="AB130" i="10" s="1"/>
  <c r="AA133" i="10"/>
  <c r="AB133" i="10" s="1"/>
  <c r="AA143" i="10"/>
  <c r="AB143" i="10" s="1"/>
  <c r="AA99" i="10"/>
  <c r="AB99" i="10" s="1"/>
  <c r="AA110" i="10"/>
  <c r="AB110" i="10" s="1"/>
  <c r="AA142" i="10"/>
  <c r="AB142" i="10" s="1"/>
  <c r="AA149" i="10"/>
  <c r="AB149" i="10" s="1"/>
  <c r="AA113" i="10"/>
  <c r="AB113" i="10" s="1"/>
  <c r="AA118" i="10"/>
  <c r="AB118" i="10" s="1"/>
  <c r="AA131" i="10"/>
  <c r="AB131" i="10" s="1"/>
  <c r="AA141" i="10"/>
  <c r="AB141" i="10" s="1"/>
  <c r="AA148" i="10"/>
  <c r="AB148" i="10" s="1"/>
  <c r="AA105" i="10"/>
  <c r="AB105" i="10" s="1"/>
  <c r="AA112" i="10"/>
  <c r="AB112" i="10" s="1"/>
  <c r="AA114" i="10"/>
  <c r="AB114" i="10" s="1"/>
  <c r="AA119" i="10"/>
  <c r="AB119" i="10" s="1"/>
  <c r="AA128" i="10"/>
  <c r="AB128" i="10" s="1"/>
  <c r="AA140" i="10"/>
  <c r="AA109" i="10"/>
  <c r="AB109" i="10" s="1"/>
  <c r="AA123" i="10"/>
  <c r="AB123" i="10" s="1"/>
  <c r="AA134" i="10"/>
  <c r="AB134" i="10" s="1"/>
  <c r="AA139" i="10"/>
  <c r="AB139" i="10" s="1"/>
  <c r="AA147" i="10"/>
  <c r="AB147" i="10" s="1"/>
  <c r="AA66" i="10"/>
  <c r="AB66" i="10" s="1"/>
  <c r="AA94" i="10"/>
  <c r="AB94" i="10" s="1"/>
  <c r="AA101" i="10"/>
  <c r="AB101" i="10" s="1"/>
  <c r="AA106" i="10"/>
  <c r="AB106" i="10" s="1"/>
  <c r="AA120" i="10"/>
  <c r="AB120" i="10" s="1"/>
  <c r="AA125" i="10"/>
  <c r="AB125" i="10" s="1"/>
  <c r="AA129" i="10"/>
  <c r="AB129" i="10" s="1"/>
  <c r="AA138" i="10"/>
  <c r="AB138" i="10" s="1"/>
  <c r="AA146" i="10"/>
  <c r="AB146" i="10" s="1"/>
  <c r="AA132" i="10"/>
  <c r="AB132" i="10" s="1"/>
  <c r="AA137" i="10"/>
  <c r="AB137" i="10" s="1"/>
  <c r="AA103" i="10"/>
  <c r="AB103" i="10" s="1"/>
  <c r="AA111" i="10"/>
  <c r="AB111" i="10" s="1"/>
  <c r="AA115" i="10"/>
  <c r="AB115" i="10" s="1"/>
  <c r="AA135" i="10"/>
  <c r="AB135" i="10" s="1"/>
  <c r="AA107" i="10"/>
  <c r="AB107" i="10" s="1"/>
  <c r="AA126" i="10"/>
  <c r="AB126" i="10" s="1"/>
  <c r="AA71" i="10"/>
  <c r="AB71" i="10" s="1"/>
  <c r="AA145" i="10"/>
  <c r="AB145" i="10" s="1"/>
  <c r="Z139" i="10"/>
  <c r="Z118" i="10"/>
  <c r="Z49" i="10"/>
  <c r="Z71" i="10"/>
  <c r="Z40" i="10"/>
  <c r="Z34" i="10"/>
  <c r="G40" i="15"/>
  <c r="G42" i="15" s="1"/>
  <c r="G46" i="15" s="1"/>
  <c r="G30" i="15" s="1"/>
  <c r="H37" i="15"/>
  <c r="H36" i="15"/>
  <c r="K454" i="10"/>
  <c r="Q291" i="14"/>
  <c r="S291" i="14" s="1"/>
  <c r="Q287" i="14"/>
  <c r="S287" i="14" s="1"/>
  <c r="Q283" i="14"/>
  <c r="S283" i="14" s="1"/>
  <c r="Q289" i="14"/>
  <c r="S289" i="14" s="1"/>
  <c r="Q285" i="14"/>
  <c r="S285" i="14" s="1"/>
  <c r="Q281" i="14"/>
  <c r="S281" i="14" s="1"/>
  <c r="Q288" i="14"/>
  <c r="S288" i="14" s="1"/>
  <c r="Q284" i="14"/>
  <c r="S284" i="14" s="1"/>
  <c r="Q286" i="14"/>
  <c r="S286" i="14" s="1"/>
  <c r="Q282" i="14"/>
  <c r="S282" i="14" s="1"/>
  <c r="Q290" i="14"/>
  <c r="S290" i="14" s="1"/>
  <c r="L355" i="10" a="1"/>
  <c r="L355" i="10" s="1"/>
  <c r="L324" i="10" a="1"/>
  <c r="L324" i="10" s="1"/>
  <c r="L364" i="10" a="1"/>
  <c r="L364" i="10" s="1"/>
  <c r="L327" i="10" a="1"/>
  <c r="L327" i="10" s="1"/>
  <c r="L310" i="10" a="1"/>
  <c r="L310" i="10" s="1"/>
  <c r="L346" i="10" a="1"/>
  <c r="L346" i="10" s="1"/>
  <c r="L328" i="10" a="1"/>
  <c r="L328" i="10" s="1"/>
  <c r="L395" i="10" a="1"/>
  <c r="L395" i="10" s="1"/>
  <c r="L397" i="10" a="1"/>
  <c r="L397" i="10" s="1"/>
  <c r="L387" i="10" a="1"/>
  <c r="L387" i="10" s="1"/>
  <c r="L413" i="10" a="1"/>
  <c r="L413" i="10" s="1"/>
  <c r="L424" i="10" a="1"/>
  <c r="L424" i="10" s="1"/>
  <c r="L407" i="10" a="1"/>
  <c r="L407" i="10" s="1"/>
  <c r="L420" i="10" a="1"/>
  <c r="L420" i="10" s="1"/>
  <c r="L445" i="10" a="1"/>
  <c r="L445" i="10" s="1"/>
  <c r="L442" i="10" a="1"/>
  <c r="L442" i="10" s="1"/>
  <c r="L352" i="10" a="1"/>
  <c r="L352" i="10" s="1"/>
  <c r="L361" i="10" a="1"/>
  <c r="L361" i="10" s="1"/>
  <c r="L320" i="10" a="1"/>
  <c r="L320" i="10" s="1"/>
  <c r="L365" i="10" a="1"/>
  <c r="L365" i="10" s="1"/>
  <c r="L322" i="10" a="1"/>
  <c r="L322" i="10" s="1"/>
  <c r="L330" i="10" a="1"/>
  <c r="L330" i="10" s="1"/>
  <c r="L398" i="10" a="1"/>
  <c r="L398" i="10" s="1"/>
  <c r="L400" i="10" a="1"/>
  <c r="L400" i="10" s="1"/>
  <c r="L402" i="10" a="1"/>
  <c r="L402" i="10" s="1"/>
  <c r="L416" i="10" a="1"/>
  <c r="L416" i="10" s="1"/>
  <c r="L427" i="10" a="1"/>
  <c r="L427" i="10" s="1"/>
  <c r="L415" i="10" a="1"/>
  <c r="L415" i="10" s="1"/>
  <c r="L428" i="10" a="1"/>
  <c r="L428" i="10" s="1"/>
  <c r="L435" i="10" a="1"/>
  <c r="L435" i="10" s="1"/>
  <c r="L450" i="10" a="1"/>
  <c r="L450" i="10" s="1"/>
  <c r="L380" i="10" a="1"/>
  <c r="L380" i="10" s="1"/>
  <c r="L431" i="10" a="1"/>
  <c r="L431" i="10" s="1"/>
  <c r="L403" i="10" a="1"/>
  <c r="L403" i="10" s="1"/>
  <c r="L405" i="10" a="1"/>
  <c r="L405" i="10" s="1"/>
  <c r="L419" i="10" a="1"/>
  <c r="L419" i="10" s="1"/>
  <c r="L444" i="10" a="1"/>
  <c r="L444" i="10" s="1"/>
  <c r="L423" i="10" a="1"/>
  <c r="L423" i="10" s="1"/>
  <c r="L441" i="10" a="1"/>
  <c r="L441" i="10" s="1"/>
  <c r="L443" i="10" a="1"/>
  <c r="L443" i="10" s="1"/>
  <c r="L430" i="10" a="1"/>
  <c r="L430" i="10" s="1"/>
  <c r="L388" i="10" a="1"/>
  <c r="L388" i="10" s="1"/>
  <c r="L433" i="10" a="1"/>
  <c r="L433" i="10" s="1"/>
  <c r="L406" i="10" a="1"/>
  <c r="L406" i="10" s="1"/>
  <c r="L408" i="10" a="1"/>
  <c r="L408" i="10" s="1"/>
  <c r="L422" i="10" a="1"/>
  <c r="L422" i="10" s="1"/>
  <c r="L386" i="10" a="1"/>
  <c r="L386" i="10" s="1"/>
  <c r="L436" i="10" a="1"/>
  <c r="L436" i="10" s="1"/>
  <c r="L393" i="10" a="1"/>
  <c r="L393" i="10" s="1"/>
  <c r="L451" i="10" a="1"/>
  <c r="L451" i="10" s="1"/>
  <c r="L438" i="10" a="1"/>
  <c r="L438" i="10" s="1"/>
  <c r="L390" i="10" a="1"/>
  <c r="L390" i="10" s="1"/>
  <c r="L437" i="10" a="1"/>
  <c r="L437" i="10" s="1"/>
  <c r="L447" i="10" a="1"/>
  <c r="L447" i="10" s="1"/>
  <c r="L411" i="10" a="1"/>
  <c r="L411" i="10" s="1"/>
  <c r="L381" i="10" a="1"/>
  <c r="L381" i="10" s="1"/>
  <c r="L426" i="10" a="1"/>
  <c r="L426" i="10" s="1"/>
  <c r="L452" i="10" a="1"/>
  <c r="L452" i="10" s="1"/>
  <c r="L401" i="10" a="1"/>
  <c r="L401" i="10" s="1"/>
  <c r="L432" i="10" a="1"/>
  <c r="L432" i="10" s="1"/>
  <c r="L446" i="10" a="1"/>
  <c r="L446" i="10" s="1"/>
  <c r="L439" i="10" a="1"/>
  <c r="L439" i="10" s="1"/>
  <c r="L383" i="10" a="1"/>
  <c r="L383" i="10" s="1"/>
  <c r="L449" i="10" a="1"/>
  <c r="L449" i="10" s="1"/>
  <c r="L414" i="10" a="1"/>
  <c r="L414" i="10" s="1"/>
  <c r="L389" i="10" a="1"/>
  <c r="L389" i="10" s="1"/>
  <c r="L429" i="10" a="1"/>
  <c r="L429" i="10" s="1"/>
  <c r="L396" i="10" a="1"/>
  <c r="L396" i="10" s="1"/>
  <c r="L409" i="10" a="1"/>
  <c r="L409" i="10" s="1"/>
  <c r="L440" i="10" a="1"/>
  <c r="L440" i="10" s="1"/>
  <c r="L385" i="10" a="1"/>
  <c r="L385" i="10" s="1"/>
  <c r="L382" i="10" a="1"/>
  <c r="L382" i="10" s="1"/>
  <c r="L453" i="10" a="1"/>
  <c r="L453" i="10" s="1"/>
  <c r="L384" i="10" a="1"/>
  <c r="L384" i="10" s="1"/>
  <c r="L418" i="10" a="1"/>
  <c r="L418" i="10" s="1"/>
  <c r="L391" i="10" a="1"/>
  <c r="L391" i="10" s="1"/>
  <c r="L404" i="10" a="1"/>
  <c r="L404" i="10" s="1"/>
  <c r="L417" i="10" a="1"/>
  <c r="L417" i="10" s="1"/>
  <c r="L448" i="10" a="1"/>
  <c r="L448" i="10" s="1"/>
  <c r="L309" i="10" a="1"/>
  <c r="L309" i="10" s="1"/>
  <c r="L392" i="10" a="1"/>
  <c r="L392" i="10" s="1"/>
  <c r="L394" i="10" a="1"/>
  <c r="L394" i="10" s="1"/>
  <c r="L379" i="10" a="1"/>
  <c r="L379" i="10" s="1"/>
  <c r="L410" i="10" a="1"/>
  <c r="L410" i="10" s="1"/>
  <c r="L421" i="10" a="1"/>
  <c r="L421" i="10" s="1"/>
  <c r="L399" i="10" a="1"/>
  <c r="L399" i="10" s="1"/>
  <c r="L412" i="10" a="1"/>
  <c r="L412" i="10" s="1"/>
  <c r="L425" i="10" a="1"/>
  <c r="L425" i="10" s="1"/>
  <c r="L434" i="10" a="1"/>
  <c r="L434" i="10" s="1"/>
  <c r="Q278" i="14"/>
  <c r="S278" i="14" s="1"/>
  <c r="Q274" i="14"/>
  <c r="S274" i="14" s="1"/>
  <c r="Q270" i="14"/>
  <c r="S270" i="14" s="1"/>
  <c r="Q266" i="14"/>
  <c r="S266" i="14" s="1"/>
  <c r="Q262" i="14"/>
  <c r="S262" i="14" s="1"/>
  <c r="Q258" i="14"/>
  <c r="S258" i="14" s="1"/>
  <c r="Q254" i="14"/>
  <c r="S254" i="14" s="1"/>
  <c r="Q250" i="14"/>
  <c r="S250" i="14" s="1"/>
  <c r="Q246" i="14"/>
  <c r="S246" i="14" s="1"/>
  <c r="Q242" i="14"/>
  <c r="S242" i="14" s="1"/>
  <c r="Q238" i="14"/>
  <c r="S238" i="14" s="1"/>
  <c r="Q277" i="14"/>
  <c r="S277" i="14" s="1"/>
  <c r="Q273" i="14"/>
  <c r="S273" i="14" s="1"/>
  <c r="Q280" i="14"/>
  <c r="S280" i="14" s="1"/>
  <c r="Q269" i="14"/>
  <c r="S269" i="14" s="1"/>
  <c r="Q265" i="14"/>
  <c r="S265" i="14" s="1"/>
  <c r="Q261" i="14"/>
  <c r="S261" i="14" s="1"/>
  <c r="Q257" i="14"/>
  <c r="S257" i="14" s="1"/>
  <c r="Q253" i="14"/>
  <c r="S253" i="14" s="1"/>
  <c r="Q249" i="14"/>
  <c r="S249" i="14" s="1"/>
  <c r="Q245" i="14"/>
  <c r="S245" i="14" s="1"/>
  <c r="Q241" i="14"/>
  <c r="S241" i="14" s="1"/>
  <c r="Q237" i="14"/>
  <c r="S237" i="14" s="1"/>
  <c r="Q276" i="14"/>
  <c r="S276" i="14" s="1"/>
  <c r="Q272" i="14"/>
  <c r="S272" i="14" s="1"/>
  <c r="Q268" i="14"/>
  <c r="S268" i="14" s="1"/>
  <c r="Q264" i="14"/>
  <c r="S264" i="14" s="1"/>
  <c r="Q260" i="14"/>
  <c r="S260" i="14" s="1"/>
  <c r="Q256" i="14"/>
  <c r="S256" i="14" s="1"/>
  <c r="Q252" i="14"/>
  <c r="S252" i="14" s="1"/>
  <c r="Q248" i="14"/>
  <c r="S248" i="14" s="1"/>
  <c r="Q244" i="14"/>
  <c r="S244" i="14" s="1"/>
  <c r="Q240" i="14"/>
  <c r="S240" i="14" s="1"/>
  <c r="Q236" i="14"/>
  <c r="S236" i="14" s="1"/>
  <c r="Q271" i="14"/>
  <c r="S271" i="14" s="1"/>
  <c r="Q267" i="14"/>
  <c r="S267" i="14" s="1"/>
  <c r="Q263" i="14"/>
  <c r="S263" i="14" s="1"/>
  <c r="Q259" i="14"/>
  <c r="S259" i="14" s="1"/>
  <c r="Q255" i="14"/>
  <c r="S255" i="14" s="1"/>
  <c r="Q251" i="14"/>
  <c r="S251" i="14" s="1"/>
  <c r="Q247" i="14"/>
  <c r="S247" i="14" s="1"/>
  <c r="Q243" i="14"/>
  <c r="S243" i="14" s="1"/>
  <c r="Q239" i="14"/>
  <c r="S239" i="14" s="1"/>
  <c r="Q228" i="14"/>
  <c r="S228" i="14" s="1"/>
  <c r="Q224" i="14"/>
  <c r="S224" i="14" s="1"/>
  <c r="Q232" i="14"/>
  <c r="S232" i="14" s="1"/>
  <c r="Q235" i="14"/>
  <c r="S235" i="14" s="1"/>
  <c r="Q220" i="14"/>
  <c r="S220" i="14" s="1"/>
  <c r="Q231" i="14"/>
  <c r="S231" i="14" s="1"/>
  <c r="Q227" i="14"/>
  <c r="S227" i="14" s="1"/>
  <c r="Q234" i="14"/>
  <c r="S234" i="14" s="1"/>
  <c r="Q223" i="14"/>
  <c r="S223" i="14" s="1"/>
  <c r="Q219" i="14"/>
  <c r="S219" i="14" s="1"/>
  <c r="Q275" i="14"/>
  <c r="S275" i="14" s="1"/>
  <c r="Q221" i="14"/>
  <c r="S221" i="14" s="1"/>
  <c r="Q230" i="14"/>
  <c r="S230" i="14" s="1"/>
  <c r="Q226" i="14"/>
  <c r="S226" i="14" s="1"/>
  <c r="Q279" i="14"/>
  <c r="S279" i="14" s="1"/>
  <c r="Q233" i="14"/>
  <c r="S233" i="14" s="1"/>
  <c r="Q222" i="14"/>
  <c r="S222" i="14" s="1"/>
  <c r="Q218" i="14"/>
  <c r="S218" i="14" s="1"/>
  <c r="Q229" i="14"/>
  <c r="S229" i="14" s="1"/>
  <c r="Q225" i="14"/>
  <c r="S225" i="14" s="1"/>
  <c r="R10" i="14"/>
  <c r="Q217" i="14"/>
  <c r="S217" i="14" s="1"/>
  <c r="Q213" i="14"/>
  <c r="S213" i="14" s="1"/>
  <c r="Q209" i="14"/>
  <c r="S209" i="14" s="1"/>
  <c r="Q205" i="14"/>
  <c r="S205" i="14" s="1"/>
  <c r="Q201" i="14"/>
  <c r="S201" i="14" s="1"/>
  <c r="Q197" i="14"/>
  <c r="S197" i="14" s="1"/>
  <c r="Q193" i="14"/>
  <c r="S193" i="14" s="1"/>
  <c r="Q189" i="14"/>
  <c r="S189" i="14" s="1"/>
  <c r="Q185" i="14"/>
  <c r="S185" i="14" s="1"/>
  <c r="Q181" i="14"/>
  <c r="S181" i="14" s="1"/>
  <c r="Q177" i="14"/>
  <c r="S177" i="14" s="1"/>
  <c r="Q216" i="14"/>
  <c r="S216" i="14" s="1"/>
  <c r="Q212" i="14"/>
  <c r="S212" i="14" s="1"/>
  <c r="Q208" i="14"/>
  <c r="S208" i="14" s="1"/>
  <c r="Q204" i="14"/>
  <c r="S204" i="14" s="1"/>
  <c r="Q200" i="14"/>
  <c r="S200" i="14" s="1"/>
  <c r="Q196" i="14"/>
  <c r="S196" i="14" s="1"/>
  <c r="Q192" i="14"/>
  <c r="S192" i="14" s="1"/>
  <c r="Q188" i="14"/>
  <c r="S188" i="14" s="1"/>
  <c r="Q184" i="14"/>
  <c r="S184" i="14" s="1"/>
  <c r="Q180" i="14"/>
  <c r="S180" i="14" s="1"/>
  <c r="Q215" i="14"/>
  <c r="S215" i="14" s="1"/>
  <c r="Q202" i="14"/>
  <c r="S202" i="14" s="1"/>
  <c r="Q199" i="14"/>
  <c r="S199" i="14" s="1"/>
  <c r="Q186" i="14"/>
  <c r="S186" i="14" s="1"/>
  <c r="Q183" i="14"/>
  <c r="S183" i="14" s="1"/>
  <c r="Q174" i="14"/>
  <c r="S174" i="14" s="1"/>
  <c r="Q170" i="14"/>
  <c r="S170" i="14" s="1"/>
  <c r="Q166" i="14"/>
  <c r="S166" i="14" s="1"/>
  <c r="Q162" i="14"/>
  <c r="S162" i="14" s="1"/>
  <c r="Q158" i="14"/>
  <c r="S158" i="14" s="1"/>
  <c r="Q154" i="14"/>
  <c r="S154" i="14" s="1"/>
  <c r="Q150" i="14"/>
  <c r="S150" i="14" s="1"/>
  <c r="Q206" i="14"/>
  <c r="S206" i="14" s="1"/>
  <c r="Q203" i="14"/>
  <c r="S203" i="14" s="1"/>
  <c r="Q190" i="14"/>
  <c r="S190" i="14" s="1"/>
  <c r="Q187" i="14"/>
  <c r="S187" i="14" s="1"/>
  <c r="Q207" i="14"/>
  <c r="S207" i="14" s="1"/>
  <c r="Q171" i="14"/>
  <c r="S171" i="14" s="1"/>
  <c r="Q163" i="14"/>
  <c r="S163" i="14" s="1"/>
  <c r="Q155" i="14"/>
  <c r="S155" i="14" s="1"/>
  <c r="Q210" i="14"/>
  <c r="S210" i="14" s="1"/>
  <c r="Q153" i="14"/>
  <c r="S153" i="14" s="1"/>
  <c r="Q152" i="14"/>
  <c r="S152" i="14" s="1"/>
  <c r="Q151" i="14"/>
  <c r="S151" i="14" s="1"/>
  <c r="Q147" i="14"/>
  <c r="S147" i="14" s="1"/>
  <c r="Q143" i="14"/>
  <c r="S143" i="14" s="1"/>
  <c r="Q139" i="14"/>
  <c r="S139" i="14" s="1"/>
  <c r="Q135" i="14"/>
  <c r="S135" i="14" s="1"/>
  <c r="Q131" i="14"/>
  <c r="S131" i="14" s="1"/>
  <c r="Q127" i="14"/>
  <c r="S127" i="14" s="1"/>
  <c r="Q178" i="14"/>
  <c r="S178" i="14" s="1"/>
  <c r="Q176" i="14"/>
  <c r="S176" i="14" s="1"/>
  <c r="Q172" i="14"/>
  <c r="S172" i="14" s="1"/>
  <c r="Q164" i="14"/>
  <c r="S164" i="14" s="1"/>
  <c r="Q156" i="14"/>
  <c r="S156" i="14" s="1"/>
  <c r="Q194" i="14"/>
  <c r="S194" i="14" s="1"/>
  <c r="Q145" i="14"/>
  <c r="S145" i="14" s="1"/>
  <c r="Q141" i="14"/>
  <c r="S141" i="14" s="1"/>
  <c r="Q137" i="14"/>
  <c r="S137" i="14" s="1"/>
  <c r="Q133" i="14"/>
  <c r="S133" i="14" s="1"/>
  <c r="Q214" i="14"/>
  <c r="S214" i="14" s="1"/>
  <c r="Q195" i="14"/>
  <c r="S195" i="14" s="1"/>
  <c r="Q148" i="14"/>
  <c r="S148" i="14" s="1"/>
  <c r="Q132" i="14"/>
  <c r="S132" i="14" s="1"/>
  <c r="Q173" i="14"/>
  <c r="S173" i="14" s="1"/>
  <c r="Q167" i="14"/>
  <c r="S167" i="14" s="1"/>
  <c r="Q165" i="14"/>
  <c r="S165" i="14" s="1"/>
  <c r="Q159" i="14"/>
  <c r="S159" i="14" s="1"/>
  <c r="Q157" i="14"/>
  <c r="S157" i="14" s="1"/>
  <c r="Q138" i="14"/>
  <c r="S138" i="14" s="1"/>
  <c r="Q125" i="14"/>
  <c r="S125" i="14" s="1"/>
  <c r="Q121" i="14"/>
  <c r="S121" i="14" s="1"/>
  <c r="Q117" i="14"/>
  <c r="S117" i="14" s="1"/>
  <c r="Q113" i="14"/>
  <c r="S113" i="14" s="1"/>
  <c r="Q109" i="14"/>
  <c r="S109" i="14" s="1"/>
  <c r="Q105" i="14"/>
  <c r="S105" i="14" s="1"/>
  <c r="Q179" i="14"/>
  <c r="S179" i="14" s="1"/>
  <c r="Q136" i="14"/>
  <c r="S136" i="14" s="1"/>
  <c r="Q128" i="14"/>
  <c r="S128" i="14" s="1"/>
  <c r="Q191" i="14"/>
  <c r="S191" i="14" s="1"/>
  <c r="Q169" i="14"/>
  <c r="S169" i="14" s="1"/>
  <c r="Q161" i="14"/>
  <c r="S161" i="14" s="1"/>
  <c r="Q146" i="14"/>
  <c r="S146" i="14" s="1"/>
  <c r="Q130" i="14"/>
  <c r="S130" i="14" s="1"/>
  <c r="Q123" i="14"/>
  <c r="S123" i="14" s="1"/>
  <c r="Q119" i="14"/>
  <c r="S119" i="14" s="1"/>
  <c r="Q115" i="14"/>
  <c r="S115" i="14" s="1"/>
  <c r="Q111" i="14"/>
  <c r="S111" i="14" s="1"/>
  <c r="Q107" i="14"/>
  <c r="S107" i="14" s="1"/>
  <c r="Q182" i="14"/>
  <c r="S182" i="14" s="1"/>
  <c r="Q168" i="14"/>
  <c r="S168" i="14" s="1"/>
  <c r="Q116" i="14"/>
  <c r="S116" i="14" s="1"/>
  <c r="Q108" i="14"/>
  <c r="S108" i="14" s="1"/>
  <c r="Q129" i="14"/>
  <c r="S129" i="14" s="1"/>
  <c r="Q114" i="14"/>
  <c r="S114" i="14" s="1"/>
  <c r="Q95" i="14"/>
  <c r="S95" i="14" s="1"/>
  <c r="Q91" i="14"/>
  <c r="S91" i="14" s="1"/>
  <c r="Q87" i="14"/>
  <c r="S87" i="14" s="1"/>
  <c r="Q83" i="14"/>
  <c r="S83" i="14" s="1"/>
  <c r="Q79" i="14"/>
  <c r="S79" i="14" s="1"/>
  <c r="Q75" i="14"/>
  <c r="S75" i="14" s="1"/>
  <c r="Q71" i="14"/>
  <c r="S71" i="14" s="1"/>
  <c r="Q67" i="14"/>
  <c r="S67" i="14" s="1"/>
  <c r="Q63" i="14"/>
  <c r="S63" i="14" s="1"/>
  <c r="Q198" i="14"/>
  <c r="S198" i="14" s="1"/>
  <c r="Q149" i="14"/>
  <c r="S149" i="14" s="1"/>
  <c r="Q142" i="14"/>
  <c r="S142" i="14" s="1"/>
  <c r="Q120" i="14"/>
  <c r="Q211" i="14"/>
  <c r="S211" i="14" s="1"/>
  <c r="Q118" i="14"/>
  <c r="S118" i="14" s="1"/>
  <c r="Q106" i="14"/>
  <c r="S106" i="14" s="1"/>
  <c r="Q94" i="14"/>
  <c r="S94" i="14" s="1"/>
  <c r="Q90" i="14"/>
  <c r="S90" i="14" s="1"/>
  <c r="Q86" i="14"/>
  <c r="S86" i="14" s="1"/>
  <c r="Q82" i="14"/>
  <c r="S82" i="14" s="1"/>
  <c r="Q78" i="14"/>
  <c r="S78" i="14" s="1"/>
  <c r="Q134" i="14"/>
  <c r="S134" i="14" s="1"/>
  <c r="Q122" i="14"/>
  <c r="S122" i="14" s="1"/>
  <c r="Q104" i="14"/>
  <c r="S104" i="14" s="1"/>
  <c r="Q101" i="14"/>
  <c r="S101" i="14" s="1"/>
  <c r="Q93" i="14"/>
  <c r="S93" i="14" s="1"/>
  <c r="Q89" i="14"/>
  <c r="S89" i="14" s="1"/>
  <c r="Q85" i="14"/>
  <c r="S85" i="14" s="1"/>
  <c r="Q81" i="14"/>
  <c r="S81" i="14" s="1"/>
  <c r="Q77" i="14"/>
  <c r="S77" i="14" s="1"/>
  <c r="Q73" i="14"/>
  <c r="S73" i="14" s="1"/>
  <c r="Q69" i="14"/>
  <c r="S69" i="14" s="1"/>
  <c r="Q65" i="14"/>
  <c r="S65" i="14" s="1"/>
  <c r="Q61" i="14"/>
  <c r="S61" i="14" s="1"/>
  <c r="Q160" i="14"/>
  <c r="S160" i="14" s="1"/>
  <c r="Q96" i="14"/>
  <c r="S96" i="14" s="1"/>
  <c r="Q92" i="14"/>
  <c r="S92" i="14" s="1"/>
  <c r="Q88" i="14"/>
  <c r="S88" i="14" s="1"/>
  <c r="Q84" i="14"/>
  <c r="S84" i="14" s="1"/>
  <c r="Q80" i="14"/>
  <c r="S80" i="14" s="1"/>
  <c r="Q72" i="14"/>
  <c r="S72" i="14" s="1"/>
  <c r="Q103" i="14"/>
  <c r="S103" i="14" s="1"/>
  <c r="Q62" i="14"/>
  <c r="S62" i="14" s="1"/>
  <c r="Q99" i="14"/>
  <c r="S99" i="14" s="1"/>
  <c r="Q76" i="14"/>
  <c r="S76" i="14" s="1"/>
  <c r="Q124" i="14"/>
  <c r="S124" i="14" s="1"/>
  <c r="Q102" i="14"/>
  <c r="S102" i="14" s="1"/>
  <c r="Q66" i="14"/>
  <c r="S66" i="14" s="1"/>
  <c r="Q68" i="14"/>
  <c r="S68" i="14" s="1"/>
  <c r="Q144" i="14"/>
  <c r="S144" i="14" s="1"/>
  <c r="Q140" i="14"/>
  <c r="S140" i="14" s="1"/>
  <c r="Q98" i="14"/>
  <c r="S98" i="14" s="1"/>
  <c r="Q64" i="14"/>
  <c r="S64" i="14" s="1"/>
  <c r="Q112" i="14"/>
  <c r="S112" i="14" s="1"/>
  <c r="Q97" i="14"/>
  <c r="S97" i="14" s="1"/>
  <c r="Q70" i="14"/>
  <c r="S70" i="14" s="1"/>
  <c r="Q126" i="14"/>
  <c r="S126" i="14" s="1"/>
  <c r="Q110" i="14"/>
  <c r="S110" i="14" s="1"/>
  <c r="Q175" i="14"/>
  <c r="S175" i="14" s="1"/>
  <c r="Q100" i="14"/>
  <c r="S100" i="14" s="1"/>
  <c r="Q74" i="14"/>
  <c r="S74" i="14" s="1"/>
  <c r="S120" i="14"/>
  <c r="S154" i="10"/>
  <c r="Y5" i="10" s="1"/>
  <c r="Z5" i="10" s="1"/>
  <c r="T152" i="10"/>
  <c r="AC3" i="10"/>
  <c r="M325" i="10" a="1"/>
  <c r="M325" i="10" s="1"/>
  <c r="M367" i="10" a="1"/>
  <c r="M367" i="10" s="1"/>
  <c r="M321" i="10" a="1"/>
  <c r="M321" i="10" s="1"/>
  <c r="M329" i="10" a="1"/>
  <c r="M329" i="10" s="1"/>
  <c r="M339" i="10" a="1"/>
  <c r="M339" i="10" s="1"/>
  <c r="M366" i="10" a="1"/>
  <c r="M366" i="10" s="1"/>
  <c r="M372" i="10" a="1"/>
  <c r="M372" i="10" s="1"/>
  <c r="M324" i="10" a="1"/>
  <c r="M324" i="10" s="1"/>
  <c r="M347" i="10" a="1"/>
  <c r="M347" i="10" s="1"/>
  <c r="M356" i="10" a="1"/>
  <c r="M356" i="10" s="1"/>
  <c r="M354" i="10" a="1"/>
  <c r="M354" i="10" s="1"/>
  <c r="M344" i="10" a="1"/>
  <c r="M344" i="10" s="1"/>
  <c r="M363" i="10" a="1"/>
  <c r="M363" i="10" s="1"/>
  <c r="M337" i="10" a="1"/>
  <c r="M337" i="10" s="1"/>
  <c r="M362" i="10" a="1"/>
  <c r="M362" i="10" s="1"/>
  <c r="M351" i="10" a="1"/>
  <c r="M351" i="10" s="1"/>
  <c r="M326" i="10" a="1"/>
  <c r="M326" i="10" s="1"/>
  <c r="M338" i="10" a="1"/>
  <c r="M338" i="10" s="1"/>
  <c r="M369" i="10" a="1"/>
  <c r="M369" i="10" s="1"/>
  <c r="M311" i="10" a="1"/>
  <c r="M311" i="10" s="1"/>
  <c r="M374" i="10" a="1"/>
  <c r="M374" i="10" s="1"/>
  <c r="M319" i="10" a="1"/>
  <c r="M319" i="10" s="1"/>
  <c r="M355" i="10" a="1"/>
  <c r="M355" i="10" s="1"/>
  <c r="M357" i="10" a="1"/>
  <c r="M357" i="10" s="1"/>
  <c r="M333" i="10" a="1"/>
  <c r="M333" i="10" s="1"/>
  <c r="M365" i="10" a="1"/>
  <c r="M365" i="10" s="1"/>
  <c r="M348" i="10" a="1"/>
  <c r="M348" i="10" s="1"/>
  <c r="M368" i="10" a="1"/>
  <c r="M368" i="10" s="1"/>
  <c r="M340" i="10" a="1"/>
  <c r="M340" i="10" s="1"/>
  <c r="M345" i="10" a="1"/>
  <c r="M345" i="10" s="1"/>
  <c r="M323" i="10" a="1"/>
  <c r="M323" i="10" s="1"/>
  <c r="M342" i="10" a="1"/>
  <c r="M342" i="10" s="1"/>
  <c r="M316" i="10" a="1"/>
  <c r="M316" i="10" s="1"/>
  <c r="M361" i="10" a="1"/>
  <c r="M361" i="10" s="1"/>
  <c r="M317" i="10" a="1"/>
  <c r="M317" i="10" s="1"/>
  <c r="M310" i="10" a="1"/>
  <c r="M310" i="10" s="1"/>
  <c r="M336" i="10" a="1"/>
  <c r="M336" i="10" s="1"/>
  <c r="M353" i="10" a="1"/>
  <c r="M353" i="10" s="1"/>
  <c r="M334" i="10" a="1"/>
  <c r="M334" i="10" s="1"/>
  <c r="M314" i="10" a="1"/>
  <c r="M314" i="10" s="1"/>
  <c r="M312" i="10" a="1"/>
  <c r="M312" i="10" s="1"/>
  <c r="M349" i="10" a="1"/>
  <c r="M349" i="10" s="1"/>
  <c r="M371" i="10" a="1"/>
  <c r="M371" i="10" s="1"/>
  <c r="M373" i="10" a="1"/>
  <c r="M373" i="10" s="1"/>
  <c r="M346" i="10" a="1"/>
  <c r="M346" i="10" s="1"/>
  <c r="M350" i="10" a="1"/>
  <c r="M350" i="10" s="1"/>
  <c r="M327" i="10" a="1"/>
  <c r="M327" i="10" s="1"/>
  <c r="M335" i="10" a="1"/>
  <c r="M335" i="10" s="1"/>
  <c r="M364" i="10" a="1"/>
  <c r="M364" i="10" s="1"/>
  <c r="M343" i="10" a="1"/>
  <c r="M343" i="10" s="1"/>
  <c r="M359" i="10" a="1"/>
  <c r="M359" i="10" s="1"/>
  <c r="M341" i="10" a="1"/>
  <c r="M341" i="10" s="1"/>
  <c r="M358" i="10" a="1"/>
  <c r="M358" i="10" s="1"/>
  <c r="P25" i="14"/>
  <c r="P19" i="14"/>
  <c r="P52" i="14"/>
  <c r="P48" i="14"/>
  <c r="P20" i="14"/>
  <c r="P11" i="12"/>
  <c r="P292" i="12" s="1"/>
  <c r="P40" i="14"/>
  <c r="P43" i="14"/>
  <c r="P38" i="14"/>
  <c r="P15" i="14"/>
  <c r="P11" i="14"/>
  <c r="P41" i="14"/>
  <c r="P12" i="14"/>
  <c r="Q12" i="12" s="1"/>
  <c r="P36" i="14"/>
  <c r="P59" i="14"/>
  <c r="P17" i="14"/>
  <c r="P35" i="14"/>
  <c r="P33" i="14"/>
  <c r="P32" i="14"/>
  <c r="P57" i="14"/>
  <c r="P31" i="14"/>
  <c r="P56" i="14"/>
  <c r="P24" i="14"/>
  <c r="P27" i="14"/>
  <c r="P54" i="14"/>
  <c r="P22" i="14"/>
  <c r="P45" i="14"/>
  <c r="P29" i="14"/>
  <c r="P13" i="14"/>
  <c r="L5" i="15" s="1"/>
  <c r="P50" i="14"/>
  <c r="P34" i="14"/>
  <c r="P18" i="14"/>
  <c r="P16" i="14"/>
  <c r="P46" i="14"/>
  <c r="P30" i="14"/>
  <c r="P14" i="14"/>
  <c r="L6" i="15" s="1"/>
  <c r="P55" i="14"/>
  <c r="P39" i="14"/>
  <c r="P23" i="14"/>
  <c r="P60" i="14"/>
  <c r="P44" i="14"/>
  <c r="P28" i="14"/>
  <c r="P53" i="14"/>
  <c r="P37" i="14"/>
  <c r="P21" i="14"/>
  <c r="P58" i="14"/>
  <c r="P42" i="14"/>
  <c r="M34" i="15"/>
  <c r="N34" i="15" s="1"/>
  <c r="AC12" i="10" l="1"/>
  <c r="AD12" i="10" s="1"/>
  <c r="AC16" i="10"/>
  <c r="AD16" i="10" s="1"/>
  <c r="AC6" i="10"/>
  <c r="AD6" i="10" s="1"/>
  <c r="AC10" i="10"/>
  <c r="AD10" i="10" s="1"/>
  <c r="AC24" i="10"/>
  <c r="AD24" i="10" s="1"/>
  <c r="AC8" i="10"/>
  <c r="AD8" i="10" s="1"/>
  <c r="AC17" i="10"/>
  <c r="AD17" i="10" s="1"/>
  <c r="AC20" i="10"/>
  <c r="AD20" i="10" s="1"/>
  <c r="AC25" i="10"/>
  <c r="AD25" i="10" s="1"/>
  <c r="AC29" i="10"/>
  <c r="AD29" i="10" s="1"/>
  <c r="AC19" i="10"/>
  <c r="AD19" i="10" s="1"/>
  <c r="AC21" i="10"/>
  <c r="AD21" i="10" s="1"/>
  <c r="AC26" i="10"/>
  <c r="AD26" i="10" s="1"/>
  <c r="AC32" i="10"/>
  <c r="AD32" i="10" s="1"/>
  <c r="AC33" i="10"/>
  <c r="AD33" i="10" s="1"/>
  <c r="AC40" i="10"/>
  <c r="AD40" i="10" s="1"/>
  <c r="AC42" i="10"/>
  <c r="AD42" i="10" s="1"/>
  <c r="AC13" i="10"/>
  <c r="AD13" i="10" s="1"/>
  <c r="AC14" i="10"/>
  <c r="AD14" i="10" s="1"/>
  <c r="AC22" i="10"/>
  <c r="AD22" i="10" s="1"/>
  <c r="AC34" i="10"/>
  <c r="AD34" i="10" s="1"/>
  <c r="AC35" i="10"/>
  <c r="AD35" i="10" s="1"/>
  <c r="AC39" i="10"/>
  <c r="AD39" i="10" s="1"/>
  <c r="AC41" i="10"/>
  <c r="AD41" i="10" s="1"/>
  <c r="AC43" i="10"/>
  <c r="AD43" i="10" s="1"/>
  <c r="AC7" i="10"/>
  <c r="AD7" i="10" s="1"/>
  <c r="AC18" i="10"/>
  <c r="AD18" i="10" s="1"/>
  <c r="AC23" i="10"/>
  <c r="AD23" i="10" s="1"/>
  <c r="AC59" i="10"/>
  <c r="AD59" i="10" s="1"/>
  <c r="AC66" i="10"/>
  <c r="AD66" i="10" s="1"/>
  <c r="AC11" i="10"/>
  <c r="AD11" i="10" s="1"/>
  <c r="AC28" i="10"/>
  <c r="AD28" i="10" s="1"/>
  <c r="AC46" i="10"/>
  <c r="AD46" i="10" s="1"/>
  <c r="AC60" i="10"/>
  <c r="AD60" i="10" s="1"/>
  <c r="AC27" i="10"/>
  <c r="AD27" i="10" s="1"/>
  <c r="AC49" i="10"/>
  <c r="AD49" i="10" s="1"/>
  <c r="AC51" i="10"/>
  <c r="AD51" i="10" s="1"/>
  <c r="AC53" i="10"/>
  <c r="AD53" i="10" s="1"/>
  <c r="AC55" i="10"/>
  <c r="AD55" i="10" s="1"/>
  <c r="AC57" i="10"/>
  <c r="AD57" i="10" s="1"/>
  <c r="AC9" i="10"/>
  <c r="AD9" i="10" s="1"/>
  <c r="AC36" i="10"/>
  <c r="AD36" i="10" s="1"/>
  <c r="AC37" i="10"/>
  <c r="AD37" i="10" s="1"/>
  <c r="AC38" i="10"/>
  <c r="AD38" i="10" s="1"/>
  <c r="AC47" i="10"/>
  <c r="AD47" i="10" s="1"/>
  <c r="AC61" i="10"/>
  <c r="AD61" i="10" s="1"/>
  <c r="AC31" i="10"/>
  <c r="AD31" i="10" s="1"/>
  <c r="AC62" i="10"/>
  <c r="AC15" i="10"/>
  <c r="AD15" i="10" s="1"/>
  <c r="AC44" i="10"/>
  <c r="AD44" i="10" s="1"/>
  <c r="AC30" i="10"/>
  <c r="AD30" i="10" s="1"/>
  <c r="AC45" i="10"/>
  <c r="AD45" i="10" s="1"/>
  <c r="AC48" i="10"/>
  <c r="AD48" i="10" s="1"/>
  <c r="AC50" i="10"/>
  <c r="AD50" i="10" s="1"/>
  <c r="AC52" i="10"/>
  <c r="AD52" i="10" s="1"/>
  <c r="AC54" i="10"/>
  <c r="AD54" i="10" s="1"/>
  <c r="AC56" i="10"/>
  <c r="AD56" i="10" s="1"/>
  <c r="AC58" i="10"/>
  <c r="AD58" i="10" s="1"/>
  <c r="AC63" i="10"/>
  <c r="AD63" i="10" s="1"/>
  <c r="AC64" i="10"/>
  <c r="AD64" i="10" s="1"/>
  <c r="AC71" i="10"/>
  <c r="AD71" i="10" s="1"/>
  <c r="AC76" i="10"/>
  <c r="AD76" i="10" s="1"/>
  <c r="AC77" i="10"/>
  <c r="AD77" i="10" s="1"/>
  <c r="AC94" i="10"/>
  <c r="AD94" i="10" s="1"/>
  <c r="AC67" i="10"/>
  <c r="AD67" i="10" s="1"/>
  <c r="AC80" i="10"/>
  <c r="AD80" i="10" s="1"/>
  <c r="AC81" i="10"/>
  <c r="AD81" i="10" s="1"/>
  <c r="AC90" i="10"/>
  <c r="AD90" i="10" s="1"/>
  <c r="AC99" i="10"/>
  <c r="AD99" i="10" s="1"/>
  <c r="AC103" i="10"/>
  <c r="AD103" i="10" s="1"/>
  <c r="AC70" i="10"/>
  <c r="AD70" i="10" s="1"/>
  <c r="AC75" i="10"/>
  <c r="AD75" i="10" s="1"/>
  <c r="AC95" i="10"/>
  <c r="AD95" i="10" s="1"/>
  <c r="AC68" i="10"/>
  <c r="AD68" i="10" s="1"/>
  <c r="AC82" i="10"/>
  <c r="AD82" i="10" s="1"/>
  <c r="AC83" i="10"/>
  <c r="AD83" i="10" s="1"/>
  <c r="AC91" i="10"/>
  <c r="AD91" i="10" s="1"/>
  <c r="AC96" i="10"/>
  <c r="AD96" i="10" s="1"/>
  <c r="AC100" i="10"/>
  <c r="AD100" i="10" s="1"/>
  <c r="AC69" i="10"/>
  <c r="AD69" i="10" s="1"/>
  <c r="AC74" i="10"/>
  <c r="AD74" i="10" s="1"/>
  <c r="AC84" i="10"/>
  <c r="AD84" i="10" s="1"/>
  <c r="AC85" i="10"/>
  <c r="AD85" i="10" s="1"/>
  <c r="AC92" i="10"/>
  <c r="AD92" i="10" s="1"/>
  <c r="AC65" i="10"/>
  <c r="AD65" i="10" s="1"/>
  <c r="AC73" i="10"/>
  <c r="AD73" i="10" s="1"/>
  <c r="AC86" i="10"/>
  <c r="AD86" i="10" s="1"/>
  <c r="AC87" i="10"/>
  <c r="AD87" i="10" s="1"/>
  <c r="AC78" i="10"/>
  <c r="AD78" i="10" s="1"/>
  <c r="AC93" i="10"/>
  <c r="AD93" i="10" s="1"/>
  <c r="AC111" i="10"/>
  <c r="AD111" i="10" s="1"/>
  <c r="AC125" i="10"/>
  <c r="AD125" i="10" s="1"/>
  <c r="AC129" i="10"/>
  <c r="AD129" i="10" s="1"/>
  <c r="AC138" i="10"/>
  <c r="AC146" i="10"/>
  <c r="AD146" i="10" s="1"/>
  <c r="AC72" i="10"/>
  <c r="AD72" i="10" s="1"/>
  <c r="AC88" i="10"/>
  <c r="AD88" i="10" s="1"/>
  <c r="AC97" i="10"/>
  <c r="AD97" i="10" s="1"/>
  <c r="AC107" i="10"/>
  <c r="AD107" i="10" s="1"/>
  <c r="AC108" i="10"/>
  <c r="AD108" i="10" s="1"/>
  <c r="AC115" i="10"/>
  <c r="AD115" i="10" s="1"/>
  <c r="AC126" i="10"/>
  <c r="AD126" i="10" s="1"/>
  <c r="AC132" i="10"/>
  <c r="AD132" i="10" s="1"/>
  <c r="AC135" i="10"/>
  <c r="AD135" i="10" s="1"/>
  <c r="AC137" i="10"/>
  <c r="AD137" i="10" s="1"/>
  <c r="AC145" i="10"/>
  <c r="AD145" i="10" s="1"/>
  <c r="AC104" i="10"/>
  <c r="AD104" i="10" s="1"/>
  <c r="AC116" i="10"/>
  <c r="AD116" i="10" s="1"/>
  <c r="AC121" i="10"/>
  <c r="AD121" i="10" s="1"/>
  <c r="AC136" i="10"/>
  <c r="AD136" i="10" s="1"/>
  <c r="AC144" i="10"/>
  <c r="AD144" i="10" s="1"/>
  <c r="AC89" i="10"/>
  <c r="AD89" i="10" s="1"/>
  <c r="AC110" i="10"/>
  <c r="AD110" i="10" s="1"/>
  <c r="AC117" i="10"/>
  <c r="AD117" i="10" s="1"/>
  <c r="AC122" i="10"/>
  <c r="AD122" i="10" s="1"/>
  <c r="AC124" i="10"/>
  <c r="AD124" i="10" s="1"/>
  <c r="AC127" i="10"/>
  <c r="AD127" i="10" s="1"/>
  <c r="AC130" i="10"/>
  <c r="AD130" i="10" s="1"/>
  <c r="AC133" i="10"/>
  <c r="AD133" i="10" s="1"/>
  <c r="AC143" i="10"/>
  <c r="AD143" i="10" s="1"/>
  <c r="AC113" i="10"/>
  <c r="AD113" i="10" s="1"/>
  <c r="AC118" i="10"/>
  <c r="AD118" i="10" s="1"/>
  <c r="AC142" i="10"/>
  <c r="AD142" i="10" s="1"/>
  <c r="AC149" i="10"/>
  <c r="AD149" i="10" s="1"/>
  <c r="AC105" i="10"/>
  <c r="AD105" i="10" s="1"/>
  <c r="AC112" i="10"/>
  <c r="AD112" i="10" s="1"/>
  <c r="AC131" i="10"/>
  <c r="AD131" i="10" s="1"/>
  <c r="AC141" i="10"/>
  <c r="AD141" i="10" s="1"/>
  <c r="AC148" i="10"/>
  <c r="AD148" i="10" s="1"/>
  <c r="AC79" i="10"/>
  <c r="AD79" i="10" s="1"/>
  <c r="AC98" i="10"/>
  <c r="AD98" i="10" s="1"/>
  <c r="AC102" i="10"/>
  <c r="AD102" i="10" s="1"/>
  <c r="AC109" i="10"/>
  <c r="AD109" i="10" s="1"/>
  <c r="AC114" i="10"/>
  <c r="AD114" i="10" s="1"/>
  <c r="AC119" i="10"/>
  <c r="AD119" i="10" s="1"/>
  <c r="AC123" i="10"/>
  <c r="AD123" i="10" s="1"/>
  <c r="AC128" i="10"/>
  <c r="AD128" i="10" s="1"/>
  <c r="AC140" i="10"/>
  <c r="AD140" i="10" s="1"/>
  <c r="AC101" i="10"/>
  <c r="AD101" i="10" s="1"/>
  <c r="AC106" i="10"/>
  <c r="AD106" i="10" s="1"/>
  <c r="AC120" i="10"/>
  <c r="AD120" i="10" s="1"/>
  <c r="AC147" i="10"/>
  <c r="AD147" i="10" s="1"/>
  <c r="AC139" i="10"/>
  <c r="AD139" i="10" s="1"/>
  <c r="AC134" i="10"/>
  <c r="AD134" i="10" s="1"/>
  <c r="AB117" i="10"/>
  <c r="AB144" i="10"/>
  <c r="AB75" i="10"/>
  <c r="AB140" i="10"/>
  <c r="I36" i="15"/>
  <c r="I37" i="15"/>
  <c r="H40" i="15"/>
  <c r="H42" i="15" s="1"/>
  <c r="H46" i="15" s="1"/>
  <c r="H30" i="15" s="1"/>
  <c r="L454" i="10"/>
  <c r="M315" i="10" a="1"/>
  <c r="M315" i="10" s="1"/>
  <c r="M318" i="10" a="1"/>
  <c r="M318" i="10" s="1"/>
  <c r="M320" i="10" a="1"/>
  <c r="M320" i="10" s="1"/>
  <c r="M328" i="10" a="1"/>
  <c r="M328" i="10" s="1"/>
  <c r="M331" i="10" a="1"/>
  <c r="M331" i="10" s="1"/>
  <c r="M377" i="10" a="1"/>
  <c r="M377" i="10" s="1"/>
  <c r="M332" i="10" a="1"/>
  <c r="M332" i="10" s="1"/>
  <c r="M330" i="10" a="1"/>
  <c r="M330" i="10" s="1"/>
  <c r="M370" i="10" a="1"/>
  <c r="M370" i="10" s="1"/>
  <c r="M439" i="10" a="1"/>
  <c r="M439" i="10" s="1"/>
  <c r="M397" i="10" a="1"/>
  <c r="M397" i="10" s="1"/>
  <c r="M411" i="10" a="1"/>
  <c r="M411" i="10" s="1"/>
  <c r="M422" i="10" a="1"/>
  <c r="M422" i="10" s="1"/>
  <c r="M427" i="10" a="1"/>
  <c r="M427" i="10" s="1"/>
  <c r="M426" i="10" a="1"/>
  <c r="M426" i="10" s="1"/>
  <c r="M436" i="10" a="1"/>
  <c r="M436" i="10" s="1"/>
  <c r="M430" i="10" a="1"/>
  <c r="M430" i="10" s="1"/>
  <c r="M453" i="10" a="1"/>
  <c r="M453" i="10" s="1"/>
  <c r="M379" i="10" a="1"/>
  <c r="M379" i="10" s="1"/>
  <c r="M429" i="10" a="1"/>
  <c r="M429" i="10" s="1"/>
  <c r="M400" i="10" a="1"/>
  <c r="M400" i="10" s="1"/>
  <c r="M414" i="10" a="1"/>
  <c r="M414" i="10" s="1"/>
  <c r="M425" i="10" a="1"/>
  <c r="M425" i="10" s="1"/>
  <c r="M442" i="10" a="1"/>
  <c r="M442" i="10" s="1"/>
  <c r="M431" i="10" a="1"/>
  <c r="M431" i="10" s="1"/>
  <c r="M452" i="10" a="1"/>
  <c r="M452" i="10" s="1"/>
  <c r="M438" i="10" a="1"/>
  <c r="M438" i="10" s="1"/>
  <c r="M433" i="10" a="1"/>
  <c r="M433" i="10" s="1"/>
  <c r="M386" i="10" a="1"/>
  <c r="M386" i="10" s="1"/>
  <c r="M385" i="10" a="1"/>
  <c r="M385" i="10" s="1"/>
  <c r="M403" i="10" a="1"/>
  <c r="M403" i="10" s="1"/>
  <c r="M417" i="10" a="1"/>
  <c r="M417" i="10" s="1"/>
  <c r="M432" i="10" a="1"/>
  <c r="M432" i="10" s="1"/>
  <c r="M444" i="10" a="1"/>
  <c r="M444" i="10" s="1"/>
  <c r="M447" i="10" a="1"/>
  <c r="M447" i="10" s="1"/>
  <c r="M396" i="10" a="1"/>
  <c r="M396" i="10" s="1"/>
  <c r="M446" i="10" a="1"/>
  <c r="M446" i="10" s="1"/>
  <c r="M441" i="10" a="1"/>
  <c r="M441" i="10" s="1"/>
  <c r="R290" i="14"/>
  <c r="R286" i="14"/>
  <c r="R282" i="14"/>
  <c r="R288" i="14"/>
  <c r="R284" i="14"/>
  <c r="R291" i="14"/>
  <c r="R287" i="14"/>
  <c r="R283" i="14"/>
  <c r="R289" i="14"/>
  <c r="R281" i="14"/>
  <c r="R285" i="14"/>
  <c r="M383" i="10" a="1"/>
  <c r="M383" i="10" s="1"/>
  <c r="M392" i="10" a="1"/>
  <c r="M392" i="10" s="1"/>
  <c r="M406" i="10" a="1"/>
  <c r="M406" i="10" s="1"/>
  <c r="M434" i="10" a="1"/>
  <c r="M434" i="10" s="1"/>
  <c r="M450" i="10" a="1"/>
  <c r="M450" i="10" s="1"/>
  <c r="M448" i="10" a="1"/>
  <c r="M448" i="10" s="1"/>
  <c r="M391" i="10" a="1"/>
  <c r="M391" i="10" s="1"/>
  <c r="M404" i="10" a="1"/>
  <c r="M404" i="10" s="1"/>
  <c r="M435" i="10" a="1"/>
  <c r="M435" i="10" s="1"/>
  <c r="M449" i="10" a="1"/>
  <c r="M449" i="10" s="1"/>
  <c r="M378" i="10" a="1"/>
  <c r="M378" i="10" s="1"/>
  <c r="M375" i="10" a="1"/>
  <c r="M375" i="10" s="1"/>
  <c r="M309" i="10" a="1"/>
  <c r="M309" i="10" s="1"/>
  <c r="J37" i="15" s="1"/>
  <c r="M352" i="10" a="1"/>
  <c r="M352" i="10" s="1"/>
  <c r="M313" i="10" a="1"/>
  <c r="M313" i="10" s="1"/>
  <c r="M376" i="10" a="1"/>
  <c r="M376" i="10" s="1"/>
  <c r="M322" i="10" a="1"/>
  <c r="M322" i="10" s="1"/>
  <c r="M380" i="10" a="1"/>
  <c r="M380" i="10" s="1"/>
  <c r="M395" i="10" a="1"/>
  <c r="M395" i="10" s="1"/>
  <c r="M409" i="10" a="1"/>
  <c r="M409" i="10" s="1"/>
  <c r="M384" i="10" a="1"/>
  <c r="M384" i="10" s="1"/>
  <c r="M381" i="10" a="1"/>
  <c r="M381" i="10" s="1"/>
  <c r="M394" i="10" a="1"/>
  <c r="M394" i="10" s="1"/>
  <c r="M399" i="10" a="1"/>
  <c r="M399" i="10" s="1"/>
  <c r="M412" i="10" a="1"/>
  <c r="M412" i="10" s="1"/>
  <c r="M443" i="10" a="1"/>
  <c r="M443" i="10" s="1"/>
  <c r="M388" i="10" a="1"/>
  <c r="M388" i="10" s="1"/>
  <c r="M398" i="10" a="1"/>
  <c r="M398" i="10" s="1"/>
  <c r="M387" i="10" a="1"/>
  <c r="M387" i="10" s="1"/>
  <c r="M413" i="10" a="1"/>
  <c r="M413" i="10" s="1"/>
  <c r="M389" i="10" a="1"/>
  <c r="M389" i="10" s="1"/>
  <c r="M402" i="10" a="1"/>
  <c r="M402" i="10" s="1"/>
  <c r="M407" i="10" a="1"/>
  <c r="M407" i="10" s="1"/>
  <c r="M420" i="10" a="1"/>
  <c r="M420" i="10" s="1"/>
  <c r="M451" i="10" a="1"/>
  <c r="M451" i="10" s="1"/>
  <c r="Y150" i="10"/>
  <c r="M390" i="10" a="1"/>
  <c r="M390" i="10" s="1"/>
  <c r="M401" i="10" a="1"/>
  <c r="M401" i="10" s="1"/>
  <c r="M405" i="10" a="1"/>
  <c r="M405" i="10" s="1"/>
  <c r="M416" i="10" a="1"/>
  <c r="M416" i="10" s="1"/>
  <c r="M421" i="10" a="1"/>
  <c r="M421" i="10" s="1"/>
  <c r="M410" i="10" a="1"/>
  <c r="M410" i="10" s="1"/>
  <c r="M415" i="10" a="1"/>
  <c r="M415" i="10" s="1"/>
  <c r="M428" i="10" a="1"/>
  <c r="M428" i="10" s="1"/>
  <c r="M437" i="10" a="1"/>
  <c r="M437" i="10" s="1"/>
  <c r="M360" i="10" a="1"/>
  <c r="M360" i="10" s="1"/>
  <c r="M393" i="10" a="1"/>
  <c r="M393" i="10" s="1"/>
  <c r="M382" i="10" a="1"/>
  <c r="M382" i="10" s="1"/>
  <c r="M408" i="10" a="1"/>
  <c r="M408" i="10" s="1"/>
  <c r="M419" i="10" a="1"/>
  <c r="M419" i="10" s="1"/>
  <c r="M424" i="10" a="1"/>
  <c r="M424" i="10" s="1"/>
  <c r="M418" i="10" a="1"/>
  <c r="M418" i="10" s="1"/>
  <c r="M423" i="10" a="1"/>
  <c r="M423" i="10" s="1"/>
  <c r="M440" i="10" a="1"/>
  <c r="M440" i="10" s="1"/>
  <c r="M445" i="10" a="1"/>
  <c r="M445" i="10" s="1"/>
  <c r="R270" i="14"/>
  <c r="R266" i="14"/>
  <c r="R262" i="14"/>
  <c r="R258" i="14"/>
  <c r="R254" i="14"/>
  <c r="R250" i="14"/>
  <c r="R246" i="14"/>
  <c r="R242" i="14"/>
  <c r="R238" i="14"/>
  <c r="R277" i="14"/>
  <c r="R273" i="14"/>
  <c r="R280" i="14"/>
  <c r="R269" i="14"/>
  <c r="R265" i="14"/>
  <c r="R261" i="14"/>
  <c r="R257" i="14"/>
  <c r="R253" i="14"/>
  <c r="R249" i="14"/>
  <c r="R245" i="14"/>
  <c r="R241" i="14"/>
  <c r="R237" i="14"/>
  <c r="R276" i="14"/>
  <c r="R272" i="14"/>
  <c r="R268" i="14"/>
  <c r="R264" i="14"/>
  <c r="R260" i="14"/>
  <c r="R256" i="14"/>
  <c r="R252" i="14"/>
  <c r="R248" i="14"/>
  <c r="R244" i="14"/>
  <c r="R240" i="14"/>
  <c r="R236" i="14"/>
  <c r="R279" i="14"/>
  <c r="R275" i="14"/>
  <c r="R278" i="14"/>
  <c r="R274" i="14"/>
  <c r="R251" i="14"/>
  <c r="R235" i="14"/>
  <c r="R220" i="14"/>
  <c r="R271" i="14"/>
  <c r="R239" i="14"/>
  <c r="R231" i="14"/>
  <c r="R227" i="14"/>
  <c r="R263" i="14"/>
  <c r="R228" i="14"/>
  <c r="R259" i="14"/>
  <c r="R234" i="14"/>
  <c r="R223" i="14"/>
  <c r="R219" i="14"/>
  <c r="R247" i="14"/>
  <c r="R230" i="14"/>
  <c r="R226" i="14"/>
  <c r="R267" i="14"/>
  <c r="R233" i="14"/>
  <c r="R222" i="14"/>
  <c r="R218" i="14"/>
  <c r="R224" i="14"/>
  <c r="R255" i="14"/>
  <c r="R229" i="14"/>
  <c r="R225" i="14"/>
  <c r="R243" i="14"/>
  <c r="R232" i="14"/>
  <c r="R221" i="14"/>
  <c r="R216" i="14"/>
  <c r="R212" i="14"/>
  <c r="R208" i="14"/>
  <c r="R204" i="14"/>
  <c r="R200" i="14"/>
  <c r="R196" i="14"/>
  <c r="R192" i="14"/>
  <c r="R188" i="14"/>
  <c r="R184" i="14"/>
  <c r="R180" i="14"/>
  <c r="R215" i="14"/>
  <c r="R211" i="14"/>
  <c r="R207" i="14"/>
  <c r="R203" i="14"/>
  <c r="R199" i="14"/>
  <c r="R195" i="14"/>
  <c r="R191" i="14"/>
  <c r="R187" i="14"/>
  <c r="R183" i="14"/>
  <c r="R179" i="14"/>
  <c r="R209" i="14"/>
  <c r="R202" i="14"/>
  <c r="R193" i="14"/>
  <c r="R186" i="14"/>
  <c r="R174" i="14"/>
  <c r="R170" i="14"/>
  <c r="R166" i="14"/>
  <c r="R162" i="14"/>
  <c r="R158" i="14"/>
  <c r="R213" i="14"/>
  <c r="R206" i="14"/>
  <c r="R197" i="14"/>
  <c r="R190" i="14"/>
  <c r="R181" i="14"/>
  <c r="R173" i="14"/>
  <c r="R169" i="14"/>
  <c r="R165" i="14"/>
  <c r="R161" i="14"/>
  <c r="R157" i="14"/>
  <c r="R153" i="14"/>
  <c r="R210" i="14"/>
  <c r="R152" i="14"/>
  <c r="R151" i="14"/>
  <c r="R147" i="14"/>
  <c r="R143" i="14"/>
  <c r="R139" i="14"/>
  <c r="R135" i="14"/>
  <c r="R131" i="14"/>
  <c r="R201" i="14"/>
  <c r="R178" i="14"/>
  <c r="R176" i="14"/>
  <c r="R172" i="14"/>
  <c r="R164" i="14"/>
  <c r="R156" i="14"/>
  <c r="R205" i="14"/>
  <c r="R198" i="14"/>
  <c r="R146" i="14"/>
  <c r="R142" i="14"/>
  <c r="R138" i="14"/>
  <c r="R134" i="14"/>
  <c r="R130" i="14"/>
  <c r="R217" i="14"/>
  <c r="R185" i="14"/>
  <c r="R177" i="14"/>
  <c r="R175" i="14"/>
  <c r="R168" i="14"/>
  <c r="R160" i="14"/>
  <c r="R149" i="14"/>
  <c r="R194" i="14"/>
  <c r="R167" i="14"/>
  <c r="R159" i="14"/>
  <c r="R125" i="14"/>
  <c r="R121" i="14"/>
  <c r="R117" i="14"/>
  <c r="R113" i="14"/>
  <c r="R109" i="14"/>
  <c r="R105" i="14"/>
  <c r="R101" i="14"/>
  <c r="R97" i="14"/>
  <c r="R150" i="14"/>
  <c r="R145" i="14"/>
  <c r="R136" i="14"/>
  <c r="R128" i="14"/>
  <c r="R124" i="14"/>
  <c r="R120" i="14"/>
  <c r="R116" i="14"/>
  <c r="R112" i="14"/>
  <c r="R182" i="14"/>
  <c r="R144" i="14"/>
  <c r="R137" i="14"/>
  <c r="R214" i="14"/>
  <c r="R155" i="14"/>
  <c r="R129" i="14"/>
  <c r="R123" i="14"/>
  <c r="R114" i="14"/>
  <c r="R95" i="14"/>
  <c r="R91" i="14"/>
  <c r="R87" i="14"/>
  <c r="R83" i="14"/>
  <c r="R79" i="14"/>
  <c r="R75" i="14"/>
  <c r="R71" i="14"/>
  <c r="R67" i="14"/>
  <c r="R63" i="14"/>
  <c r="R163" i="14"/>
  <c r="R171" i="14"/>
  <c r="R148" i="14"/>
  <c r="R118" i="14"/>
  <c r="R111" i="14"/>
  <c r="R106" i="14"/>
  <c r="R94" i="14"/>
  <c r="R90" i="14"/>
  <c r="R86" i="14"/>
  <c r="R82" i="14"/>
  <c r="R78" i="14"/>
  <c r="R74" i="14"/>
  <c r="R70" i="14"/>
  <c r="R66" i="14"/>
  <c r="R62" i="14"/>
  <c r="R141" i="14"/>
  <c r="R140" i="14"/>
  <c r="R127" i="14"/>
  <c r="R133" i="14"/>
  <c r="R107" i="14"/>
  <c r="R103" i="14"/>
  <c r="R102" i="14"/>
  <c r="R100" i="14"/>
  <c r="R119" i="14"/>
  <c r="R99" i="14"/>
  <c r="R76" i="14"/>
  <c r="R69" i="14"/>
  <c r="R122" i="14"/>
  <c r="R98" i="14"/>
  <c r="R73" i="14"/>
  <c r="R64" i="14"/>
  <c r="R104" i="14"/>
  <c r="R93" i="14"/>
  <c r="R89" i="14"/>
  <c r="R85" i="14"/>
  <c r="R81" i="14"/>
  <c r="R189" i="14"/>
  <c r="R132" i="14"/>
  <c r="R126" i="14"/>
  <c r="R110" i="14"/>
  <c r="R108" i="14"/>
  <c r="R77" i="14"/>
  <c r="R68" i="14"/>
  <c r="R61" i="14"/>
  <c r="R154" i="14"/>
  <c r="R115" i="14"/>
  <c r="R96" i="14"/>
  <c r="R92" i="14"/>
  <c r="R88" i="14"/>
  <c r="R84" i="14"/>
  <c r="R80" i="14"/>
  <c r="R72" i="14"/>
  <c r="R65" i="14"/>
  <c r="O308" i="10"/>
  <c r="Z150" i="10"/>
  <c r="U154" i="10"/>
  <c r="AE3" i="10"/>
  <c r="V152" i="10"/>
  <c r="N372" i="10" a="1"/>
  <c r="N372" i="10" s="1"/>
  <c r="Q11" i="12"/>
  <c r="Q292" i="12" s="1"/>
  <c r="Q55" i="14"/>
  <c r="Q49" i="14"/>
  <c r="Q33" i="14"/>
  <c r="Q17" i="14"/>
  <c r="Q56" i="14"/>
  <c r="Q40" i="14"/>
  <c r="Q24" i="14"/>
  <c r="Q47" i="14"/>
  <c r="Q31" i="14"/>
  <c r="Q15" i="14"/>
  <c r="Q54" i="14"/>
  <c r="Q38" i="14"/>
  <c r="Q22" i="14"/>
  <c r="Q45" i="14"/>
  <c r="Q29" i="14"/>
  <c r="Q13" i="14"/>
  <c r="Q52" i="14"/>
  <c r="Q36" i="14"/>
  <c r="Q20" i="14"/>
  <c r="Q59" i="14"/>
  <c r="Q43" i="14"/>
  <c r="Q27" i="14"/>
  <c r="Q12" i="14"/>
  <c r="Q50" i="14"/>
  <c r="Q34" i="14"/>
  <c r="Q18" i="14"/>
  <c r="Q57" i="14"/>
  <c r="Q41" i="14"/>
  <c r="Q25" i="14"/>
  <c r="Q11" i="14"/>
  <c r="Q48" i="14"/>
  <c r="Q32" i="14"/>
  <c r="Q16" i="14"/>
  <c r="Q39" i="14"/>
  <c r="Q23" i="14"/>
  <c r="Q46" i="14"/>
  <c r="Q30" i="14"/>
  <c r="Q14" i="14"/>
  <c r="Q53" i="14"/>
  <c r="Q37" i="14"/>
  <c r="Q60" i="14"/>
  <c r="Q44" i="14"/>
  <c r="Q28" i="14"/>
  <c r="Q21" i="14"/>
  <c r="Q51" i="14"/>
  <c r="Q35" i="14"/>
  <c r="Q19" i="14"/>
  <c r="Q58" i="14"/>
  <c r="Q42" i="14"/>
  <c r="M6" i="15"/>
  <c r="AD138" i="10" l="1"/>
  <c r="AE7" i="10"/>
  <c r="AF7" i="10" s="1"/>
  <c r="AE9" i="10"/>
  <c r="AF9" i="10" s="1"/>
  <c r="AE15" i="10"/>
  <c r="AF15" i="10" s="1"/>
  <c r="AE23" i="10"/>
  <c r="AF23" i="10" s="1"/>
  <c r="AE38" i="10"/>
  <c r="AF38" i="10" s="1"/>
  <c r="AE44" i="10"/>
  <c r="AF44" i="10" s="1"/>
  <c r="AE28" i="10"/>
  <c r="AF28" i="10" s="1"/>
  <c r="AE37" i="10"/>
  <c r="AF37" i="10" s="1"/>
  <c r="AE12" i="10"/>
  <c r="AF12" i="10" s="1"/>
  <c r="AE16" i="10"/>
  <c r="AF16" i="10" s="1"/>
  <c r="AE24" i="10"/>
  <c r="AF24" i="10" s="1"/>
  <c r="AE6" i="10"/>
  <c r="AF6" i="10" s="1"/>
  <c r="AE8" i="10"/>
  <c r="AF8" i="10" s="1"/>
  <c r="AE30" i="10"/>
  <c r="AF30" i="10" s="1"/>
  <c r="AE18" i="10"/>
  <c r="AF18" i="10" s="1"/>
  <c r="AE19" i="10"/>
  <c r="AF19" i="10" s="1"/>
  <c r="AE21" i="10"/>
  <c r="AF21" i="10" s="1"/>
  <c r="AE31" i="10"/>
  <c r="AF31" i="10" s="1"/>
  <c r="AE32" i="10"/>
  <c r="AF32" i="10" s="1"/>
  <c r="AE40" i="10"/>
  <c r="AF40" i="10" s="1"/>
  <c r="AE42" i="10"/>
  <c r="AF42" i="10" s="1"/>
  <c r="AE13" i="10"/>
  <c r="AF13" i="10" s="1"/>
  <c r="AE29" i="10"/>
  <c r="AF29" i="10" s="1"/>
  <c r="AE45" i="10"/>
  <c r="AF45" i="10" s="1"/>
  <c r="AE48" i="10"/>
  <c r="AF48" i="10" s="1"/>
  <c r="AE50" i="10"/>
  <c r="AF50" i="10" s="1"/>
  <c r="AE52" i="10"/>
  <c r="AF52" i="10" s="1"/>
  <c r="AE54" i="10"/>
  <c r="AF54" i="10" s="1"/>
  <c r="AE56" i="10"/>
  <c r="AF56" i="10" s="1"/>
  <c r="AE58" i="10"/>
  <c r="AF58" i="10" s="1"/>
  <c r="AE64" i="10"/>
  <c r="AF64" i="10" s="1"/>
  <c r="AE22" i="10"/>
  <c r="AF22" i="10" s="1"/>
  <c r="AE33" i="10"/>
  <c r="AF33" i="10" s="1"/>
  <c r="AE59" i="10"/>
  <c r="AF59" i="10" s="1"/>
  <c r="AE65" i="10"/>
  <c r="AF65" i="10" s="1"/>
  <c r="AE10" i="10"/>
  <c r="AF10" i="10" s="1"/>
  <c r="AE11" i="10"/>
  <c r="AF11" i="10" s="1"/>
  <c r="AE17" i="10"/>
  <c r="AF17" i="10" s="1"/>
  <c r="AE39" i="10"/>
  <c r="AF39" i="10" s="1"/>
  <c r="AE41" i="10"/>
  <c r="AF41" i="10" s="1"/>
  <c r="AE46" i="10"/>
  <c r="AF46" i="10" s="1"/>
  <c r="AE66" i="10"/>
  <c r="AF66" i="10" s="1"/>
  <c r="AE27" i="10"/>
  <c r="AF27" i="10" s="1"/>
  <c r="AE43" i="10"/>
  <c r="AF43" i="10" s="1"/>
  <c r="AE60" i="10"/>
  <c r="AF60" i="10" s="1"/>
  <c r="AE20" i="10"/>
  <c r="AF20" i="10" s="1"/>
  <c r="AE26" i="10"/>
  <c r="AF26" i="10" s="1"/>
  <c r="AE36" i="10"/>
  <c r="AF36" i="10" s="1"/>
  <c r="AE49" i="10"/>
  <c r="AF49" i="10" s="1"/>
  <c r="AE51" i="10"/>
  <c r="AF51" i="10" s="1"/>
  <c r="AE53" i="10"/>
  <c r="AF53" i="10" s="1"/>
  <c r="AE55" i="10"/>
  <c r="AF55" i="10" s="1"/>
  <c r="AE57" i="10"/>
  <c r="AF57" i="10" s="1"/>
  <c r="AE61" i="10"/>
  <c r="AF61" i="10" s="1"/>
  <c r="AE25" i="10"/>
  <c r="AF25" i="10" s="1"/>
  <c r="AE47" i="10"/>
  <c r="AF47" i="10" s="1"/>
  <c r="AE35" i="10"/>
  <c r="AF35" i="10" s="1"/>
  <c r="AE62" i="10"/>
  <c r="AF62" i="10" s="1"/>
  <c r="AE72" i="10"/>
  <c r="AF72" i="10" s="1"/>
  <c r="AE79" i="10"/>
  <c r="AF79" i="10" s="1"/>
  <c r="AE88" i="10"/>
  <c r="AF88" i="10" s="1"/>
  <c r="AE89" i="10"/>
  <c r="AF89" i="10" s="1"/>
  <c r="AE98" i="10"/>
  <c r="AF98" i="10" s="1"/>
  <c r="AE102" i="10"/>
  <c r="AF102" i="10" s="1"/>
  <c r="AE63" i="10"/>
  <c r="AF63" i="10" s="1"/>
  <c r="AE71" i="10"/>
  <c r="AF71" i="10" s="1"/>
  <c r="AE76" i="10"/>
  <c r="AF76" i="10" s="1"/>
  <c r="AE77" i="10"/>
  <c r="AF77" i="10" s="1"/>
  <c r="AE94" i="10"/>
  <c r="AF94" i="10" s="1"/>
  <c r="AE14" i="10"/>
  <c r="AF14" i="10" s="1"/>
  <c r="AE34" i="10"/>
  <c r="AF34" i="10" s="1"/>
  <c r="AE67" i="10"/>
  <c r="AF67" i="10" s="1"/>
  <c r="AE80" i="10"/>
  <c r="AF80" i="10" s="1"/>
  <c r="AE81" i="10"/>
  <c r="AF81" i="10" s="1"/>
  <c r="AE90" i="10"/>
  <c r="AF90" i="10" s="1"/>
  <c r="AE99" i="10"/>
  <c r="AF99" i="10" s="1"/>
  <c r="AE70" i="10"/>
  <c r="AF70" i="10" s="1"/>
  <c r="AE75" i="10"/>
  <c r="AF75" i="10" s="1"/>
  <c r="AE95" i="10"/>
  <c r="AF95" i="10" s="1"/>
  <c r="AE82" i="10"/>
  <c r="AF82" i="10" s="1"/>
  <c r="AE83" i="10"/>
  <c r="AF83" i="10" s="1"/>
  <c r="AE91" i="10"/>
  <c r="AF91" i="10" s="1"/>
  <c r="AE68" i="10"/>
  <c r="AF68" i="10" s="1"/>
  <c r="AE69" i="10"/>
  <c r="AF69" i="10" s="1"/>
  <c r="AE74" i="10"/>
  <c r="AF74" i="10" s="1"/>
  <c r="AE84" i="10"/>
  <c r="AF84" i="10" s="1"/>
  <c r="AE85" i="10"/>
  <c r="AF85" i="10" s="1"/>
  <c r="AE73" i="10"/>
  <c r="AF73" i="10" s="1"/>
  <c r="AE86" i="10"/>
  <c r="AF86" i="10" s="1"/>
  <c r="AE87" i="10"/>
  <c r="AF87" i="10" s="1"/>
  <c r="AE92" i="10"/>
  <c r="AF92" i="10" s="1"/>
  <c r="AE97" i="10"/>
  <c r="AF97" i="10" s="1"/>
  <c r="AE101" i="10"/>
  <c r="AF101" i="10" s="1"/>
  <c r="AE106" i="10"/>
  <c r="AF106" i="10" s="1"/>
  <c r="AE120" i="10"/>
  <c r="AF120" i="10" s="1"/>
  <c r="AE123" i="10"/>
  <c r="AF123" i="10" s="1"/>
  <c r="AE128" i="10"/>
  <c r="AF128" i="10" s="1"/>
  <c r="AE139" i="10"/>
  <c r="AF139" i="10" s="1"/>
  <c r="AE140" i="10"/>
  <c r="AE147" i="10"/>
  <c r="AF147" i="10" s="1"/>
  <c r="AE100" i="10"/>
  <c r="AF100" i="10" s="1"/>
  <c r="AE103" i="10"/>
  <c r="AF103" i="10" s="1"/>
  <c r="AE111" i="10"/>
  <c r="AF111" i="10" s="1"/>
  <c r="AE134" i="10"/>
  <c r="AF134" i="10" s="1"/>
  <c r="AE107" i="10"/>
  <c r="AF107" i="10" s="1"/>
  <c r="AE108" i="10"/>
  <c r="AF108" i="10" s="1"/>
  <c r="AE115" i="10"/>
  <c r="AE125" i="10"/>
  <c r="AF125" i="10" s="1"/>
  <c r="AE129" i="10"/>
  <c r="AF129" i="10" s="1"/>
  <c r="AE137" i="10"/>
  <c r="AF137" i="10" s="1"/>
  <c r="AE138" i="10"/>
  <c r="AF138" i="10" s="1"/>
  <c r="AE145" i="10"/>
  <c r="AF145" i="10" s="1"/>
  <c r="AE146" i="10"/>
  <c r="AF146" i="10" s="1"/>
  <c r="AE116" i="10"/>
  <c r="AF116" i="10" s="1"/>
  <c r="AE121" i="10"/>
  <c r="AF121" i="10" s="1"/>
  <c r="AE126" i="10"/>
  <c r="AF126" i="10" s="1"/>
  <c r="AE132" i="10"/>
  <c r="AF132" i="10" s="1"/>
  <c r="AE135" i="10"/>
  <c r="AF135" i="10" s="1"/>
  <c r="AE78" i="10"/>
  <c r="AF78" i="10" s="1"/>
  <c r="AE93" i="10"/>
  <c r="AF93" i="10" s="1"/>
  <c r="AE104" i="10"/>
  <c r="AF104" i="10" s="1"/>
  <c r="AE110" i="10"/>
  <c r="AF110" i="10" s="1"/>
  <c r="AE117" i="10"/>
  <c r="AE122" i="10"/>
  <c r="AF122" i="10" s="1"/>
  <c r="AE124" i="10"/>
  <c r="AF124" i="10" s="1"/>
  <c r="AE136" i="10"/>
  <c r="AF136" i="10" s="1"/>
  <c r="AE143" i="10"/>
  <c r="AF143" i="10" s="1"/>
  <c r="AE144" i="10"/>
  <c r="AF144" i="10" s="1"/>
  <c r="AE96" i="10"/>
  <c r="AF96" i="10" s="1"/>
  <c r="AE113" i="10"/>
  <c r="AF113" i="10" s="1"/>
  <c r="AE118" i="10"/>
  <c r="AE127" i="10"/>
  <c r="AF127" i="10" s="1"/>
  <c r="AE130" i="10"/>
  <c r="AF130" i="10" s="1"/>
  <c r="AE133" i="10"/>
  <c r="AF133" i="10" s="1"/>
  <c r="AE149" i="10"/>
  <c r="AF149" i="10" s="1"/>
  <c r="AE105" i="10"/>
  <c r="AF105" i="10" s="1"/>
  <c r="AE112" i="10"/>
  <c r="AF112" i="10" s="1"/>
  <c r="AE141" i="10"/>
  <c r="AF141" i="10" s="1"/>
  <c r="AE142" i="10"/>
  <c r="AE114" i="10"/>
  <c r="AF114" i="10" s="1"/>
  <c r="AE148" i="10"/>
  <c r="AE119" i="10"/>
  <c r="AF119" i="10" s="1"/>
  <c r="AE131" i="10"/>
  <c r="AF131" i="10" s="1"/>
  <c r="AE109" i="10"/>
  <c r="AF109" i="10" s="1"/>
  <c r="AD62" i="10"/>
  <c r="I40" i="15"/>
  <c r="I42" i="15" s="1"/>
  <c r="I46" i="15" s="1"/>
  <c r="I30" i="15" s="1"/>
  <c r="J36" i="15"/>
  <c r="J4" i="15"/>
  <c r="N380" i="10" a="1"/>
  <c r="N380" i="10" s="1"/>
  <c r="N377" i="10" a="1"/>
  <c r="N377" i="10" s="1"/>
  <c r="N359" i="10" a="1"/>
  <c r="N359" i="10" s="1"/>
  <c r="N343" i="10" a="1"/>
  <c r="N343" i="10" s="1"/>
  <c r="N337" i="10" a="1"/>
  <c r="N337" i="10" s="1"/>
  <c r="N381" i="10" a="1"/>
  <c r="N381" i="10" s="1"/>
  <c r="N386" i="10" a="1"/>
  <c r="N386" i="10" s="1"/>
  <c r="N450" i="10" a="1"/>
  <c r="N450" i="10" s="1"/>
  <c r="N411" i="10" a="1"/>
  <c r="N411" i="10" s="1"/>
  <c r="N402" i="10" a="1"/>
  <c r="N402" i="10" s="1"/>
  <c r="N406" i="10" a="1"/>
  <c r="N406" i="10" s="1"/>
  <c r="N400" i="10" a="1"/>
  <c r="N400" i="10" s="1"/>
  <c r="N451" i="10" a="1"/>
  <c r="N451" i="10" s="1"/>
  <c r="N447" i="10" a="1"/>
  <c r="N447" i="10" s="1"/>
  <c r="N442" i="10" a="1"/>
  <c r="N442" i="10" s="1"/>
  <c r="N391" i="10" a="1"/>
  <c r="N391" i="10" s="1"/>
  <c r="N384" i="10" a="1"/>
  <c r="N384" i="10" s="1"/>
  <c r="N417" i="10" a="1"/>
  <c r="N417" i="10" s="1"/>
  <c r="N452" i="10" a="1"/>
  <c r="N452" i="10" s="1"/>
  <c r="N425" i="10" a="1"/>
  <c r="N425" i="10" s="1"/>
  <c r="N433" i="10" a="1"/>
  <c r="N433" i="10" s="1"/>
  <c r="N388" i="10" a="1"/>
  <c r="N388" i="10" s="1"/>
  <c r="N347" i="10" a="1"/>
  <c r="N347" i="10" s="1"/>
  <c r="N390" i="10" a="1"/>
  <c r="N390" i="10" s="1"/>
  <c r="N398" i="10" a="1"/>
  <c r="N398" i="10" s="1"/>
  <c r="N389" i="10" a="1"/>
  <c r="N389" i="10" s="1"/>
  <c r="N393" i="10" a="1"/>
  <c r="N393" i="10" s="1"/>
  <c r="N423" i="10" a="1"/>
  <c r="N423" i="10" s="1"/>
  <c r="N410" i="10" a="1"/>
  <c r="N410" i="10" s="1"/>
  <c r="N405" i="10" a="1"/>
  <c r="N405" i="10" s="1"/>
  <c r="N441" i="10" a="1"/>
  <c r="N441" i="10" s="1"/>
  <c r="N436" i="10" a="1"/>
  <c r="N436" i="10" s="1"/>
  <c r="N444" i="10" a="1"/>
  <c r="N444" i="10" s="1"/>
  <c r="N397" i="10" a="1"/>
  <c r="N397" i="10" s="1"/>
  <c r="N403" i="10" a="1"/>
  <c r="N403" i="10" s="1"/>
  <c r="N329" i="10" a="1"/>
  <c r="N329" i="10" s="1"/>
  <c r="N379" i="10" a="1"/>
  <c r="N379" i="10" s="1"/>
  <c r="N428" i="10" a="1"/>
  <c r="N428" i="10" s="1"/>
  <c r="N383" i="10" a="1"/>
  <c r="N383" i="10" s="1"/>
  <c r="N382" i="10" a="1"/>
  <c r="N382" i="10" s="1"/>
  <c r="N446" i="10" a="1"/>
  <c r="N446" i="10" s="1"/>
  <c r="N437" i="10" a="1"/>
  <c r="N437" i="10" s="1"/>
  <c r="N407" i="10" a="1"/>
  <c r="N407" i="10" s="1"/>
  <c r="N422" i="10" a="1"/>
  <c r="N422" i="10" s="1"/>
  <c r="N427" i="10" a="1"/>
  <c r="N427" i="10" s="1"/>
  <c r="N408" i="10" a="1"/>
  <c r="N408" i="10" s="1"/>
  <c r="O331" i="10" a="1"/>
  <c r="O331" i="10" s="1"/>
  <c r="N322" i="10" a="1"/>
  <c r="N322" i="10" s="1"/>
  <c r="N348" i="10" a="1"/>
  <c r="N348" i="10" s="1"/>
  <c r="N392" i="10" a="1"/>
  <c r="N392" i="10" s="1"/>
  <c r="N449" i="10" a="1"/>
  <c r="N449" i="10" s="1"/>
  <c r="N394" i="10" a="1"/>
  <c r="N394" i="10" s="1"/>
  <c r="N387" i="10" a="1"/>
  <c r="N387" i="10" s="1"/>
  <c r="N419" i="10" a="1"/>
  <c r="N419" i="10" s="1"/>
  <c r="N412" i="10" a="1"/>
  <c r="N412" i="10" s="1"/>
  <c r="N414" i="10" a="1"/>
  <c r="N414" i="10" s="1"/>
  <c r="N424" i="10" a="1"/>
  <c r="N424" i="10" s="1"/>
  <c r="N429" i="10" a="1"/>
  <c r="N429" i="10" s="1"/>
  <c r="O431" i="10" a="1"/>
  <c r="O431" i="10" s="1"/>
  <c r="O451" i="10" a="1"/>
  <c r="O451" i="10" s="1"/>
  <c r="O449" i="10" a="1"/>
  <c r="O449" i="10" s="1"/>
  <c r="O441" i="10" a="1"/>
  <c r="O441" i="10" s="1"/>
  <c r="O444" i="10" a="1"/>
  <c r="O444" i="10" s="1"/>
  <c r="O426" i="10" a="1"/>
  <c r="O426" i="10" s="1"/>
  <c r="O418" i="10" a="1"/>
  <c r="O418" i="10" s="1"/>
  <c r="O442" i="10" a="1"/>
  <c r="O442" i="10" s="1"/>
  <c r="O413" i="10" a="1"/>
  <c r="O413" i="10" s="1"/>
  <c r="O405" i="10" a="1"/>
  <c r="O405" i="10" s="1"/>
  <c r="O423" i="10" a="1"/>
  <c r="O423" i="10" s="1"/>
  <c r="O411" i="10" a="1"/>
  <c r="O411" i="10" s="1"/>
  <c r="O406" i="10" a="1"/>
  <c r="O406" i="10" s="1"/>
  <c r="O403" i="10" a="1"/>
  <c r="O403" i="10" s="1"/>
  <c r="O404" i="10" a="1"/>
  <c r="O404" i="10" s="1"/>
  <c r="O401" i="10" a="1"/>
  <c r="O401" i="10" s="1"/>
  <c r="O385" i="10" a="1"/>
  <c r="O385" i="10" s="1"/>
  <c r="O391" i="10" a="1"/>
  <c r="O391" i="10" s="1"/>
  <c r="O383" i="10" a="1"/>
  <c r="O383" i="10" s="1"/>
  <c r="O427" i="10" a="1"/>
  <c r="O427" i="10" s="1"/>
  <c r="O428" i="10" a="1"/>
  <c r="O428" i="10" s="1"/>
  <c r="O425" i="10" a="1"/>
  <c r="O425" i="10" s="1"/>
  <c r="O384" i="10" a="1"/>
  <c r="O384" i="10" s="1"/>
  <c r="N399" i="10" a="1"/>
  <c r="N399" i="10" s="1"/>
  <c r="N415" i="10" a="1"/>
  <c r="N415" i="10" s="1"/>
  <c r="N404" i="10" a="1"/>
  <c r="N404" i="10" s="1"/>
  <c r="N421" i="10" a="1"/>
  <c r="N421" i="10" s="1"/>
  <c r="N416" i="10" a="1"/>
  <c r="N416" i="10" s="1"/>
  <c r="N426" i="10" a="1"/>
  <c r="N426" i="10" s="1"/>
  <c r="N431" i="10" a="1"/>
  <c r="N431" i="10" s="1"/>
  <c r="N345" i="10" a="1"/>
  <c r="N345" i="10" s="1"/>
  <c r="N409" i="10" a="1"/>
  <c r="N409" i="10" s="1"/>
  <c r="N385" i="10" a="1"/>
  <c r="N385" i="10" s="1"/>
  <c r="N413" i="10" a="1"/>
  <c r="N413" i="10" s="1"/>
  <c r="N448" i="10" a="1"/>
  <c r="N448" i="10" s="1"/>
  <c r="N420" i="10" a="1"/>
  <c r="N420" i="10" s="1"/>
  <c r="N435" i="10" a="1"/>
  <c r="N435" i="10" s="1"/>
  <c r="N418" i="10" a="1"/>
  <c r="N418" i="10" s="1"/>
  <c r="N443" i="10" a="1"/>
  <c r="N443" i="10" s="1"/>
  <c r="N438" i="10" a="1"/>
  <c r="N438" i="10" s="1"/>
  <c r="N395" i="10" a="1"/>
  <c r="N395" i="10" s="1"/>
  <c r="N338" i="10" a="1"/>
  <c r="N338" i="10" s="1"/>
  <c r="N432" i="10" a="1"/>
  <c r="N432" i="10" s="1"/>
  <c r="N396" i="10" a="1"/>
  <c r="N396" i="10" s="1"/>
  <c r="N430" i="10" a="1"/>
  <c r="N430" i="10" s="1"/>
  <c r="N401" i="10" a="1"/>
  <c r="N401" i="10" s="1"/>
  <c r="N439" i="10" a="1"/>
  <c r="N439" i="10" s="1"/>
  <c r="N453" i="10" a="1"/>
  <c r="N453" i="10" s="1"/>
  <c r="N434" i="10" a="1"/>
  <c r="N434" i="10" s="1"/>
  <c r="N445" i="10" a="1"/>
  <c r="N445" i="10" s="1"/>
  <c r="N440" i="10" a="1"/>
  <c r="N440" i="10" s="1"/>
  <c r="M454" i="10"/>
  <c r="W154" i="10"/>
  <c r="AC5" i="10" s="1"/>
  <c r="AD5" i="10" s="1"/>
  <c r="N341" i="10" a="1"/>
  <c r="N341" i="10" s="1"/>
  <c r="N368" i="10" a="1"/>
  <c r="N368" i="10" s="1"/>
  <c r="N366" i="10" a="1"/>
  <c r="N366" i="10" s="1"/>
  <c r="N328" i="10" a="1"/>
  <c r="N328" i="10" s="1"/>
  <c r="N342" i="10" a="1"/>
  <c r="N342" i="10" s="1"/>
  <c r="N335" i="10" a="1"/>
  <c r="N335" i="10" s="1"/>
  <c r="N316" i="10" a="1"/>
  <c r="N316" i="10" s="1"/>
  <c r="N349" i="10" a="1"/>
  <c r="N349" i="10" s="1"/>
  <c r="N374" i="10" a="1"/>
  <c r="N374" i="10" s="1"/>
  <c r="N353" i="10" a="1"/>
  <c r="N353" i="10" s="1"/>
  <c r="N323" i="10" a="1"/>
  <c r="N323" i="10" s="1"/>
  <c r="N340" i="10" a="1"/>
  <c r="N340" i="10" s="1"/>
  <c r="N356" i="10" a="1"/>
  <c r="N356" i="10" s="1"/>
  <c r="N324" i="10" a="1"/>
  <c r="N324" i="10" s="1"/>
  <c r="N312" i="10" a="1"/>
  <c r="N312" i="10" s="1"/>
  <c r="N319" i="10" a="1"/>
  <c r="N319" i="10" s="1"/>
  <c r="N378" i="10" a="1"/>
  <c r="N378" i="10" s="1"/>
  <c r="AA5" i="10"/>
  <c r="N309" i="10" a="1"/>
  <c r="N309" i="10" s="1"/>
  <c r="N370" i="10" a="1"/>
  <c r="N370" i="10" s="1"/>
  <c r="N361" i="10" a="1"/>
  <c r="N361" i="10" s="1"/>
  <c r="N339" i="10" a="1"/>
  <c r="N339" i="10" s="1"/>
  <c r="N369" i="10" a="1"/>
  <c r="N369" i="10" s="1"/>
  <c r="N371" i="10" a="1"/>
  <c r="N371" i="10" s="1"/>
  <c r="N365" i="10" a="1"/>
  <c r="N365" i="10" s="1"/>
  <c r="N346" i="10" a="1"/>
  <c r="N346" i="10" s="1"/>
  <c r="N350" i="10" a="1"/>
  <c r="N350" i="10" s="1"/>
  <c r="N320" i="10" a="1"/>
  <c r="N320" i="10" s="1"/>
  <c r="N352" i="10" a="1"/>
  <c r="N352" i="10" s="1"/>
  <c r="N376" i="10" a="1"/>
  <c r="N376" i="10" s="1"/>
  <c r="N360" i="10" a="1"/>
  <c r="N360" i="10" s="1"/>
  <c r="N314" i="10" a="1"/>
  <c r="N314" i="10" s="1"/>
  <c r="N375" i="10" a="1"/>
  <c r="N375" i="10" s="1"/>
  <c r="N358" i="10" a="1"/>
  <c r="N358" i="10" s="1"/>
  <c r="N321" i="10" a="1"/>
  <c r="N321" i="10" s="1"/>
  <c r="N332" i="10" a="1"/>
  <c r="N332" i="10" s="1"/>
  <c r="O354" i="10" a="1"/>
  <c r="O354" i="10" s="1"/>
  <c r="O336" i="10" a="1"/>
  <c r="O336" i="10" s="1"/>
  <c r="N331" i="10" a="1"/>
  <c r="N331" i="10" s="1"/>
  <c r="N373" i="10" a="1"/>
  <c r="N373" i="10" s="1"/>
  <c r="N364" i="10" a="1"/>
  <c r="N364" i="10" s="1"/>
  <c r="N311" i="10" a="1"/>
  <c r="N311" i="10" s="1"/>
  <c r="N334" i="10" a="1"/>
  <c r="N334" i="10" s="1"/>
  <c r="N367" i="10" a="1"/>
  <c r="N367" i="10" s="1"/>
  <c r="N317" i="10" a="1"/>
  <c r="N317" i="10" s="1"/>
  <c r="N313" i="10" a="1"/>
  <c r="N313" i="10" s="1"/>
  <c r="N318" i="10" a="1"/>
  <c r="N318" i="10" s="1"/>
  <c r="O364" i="10" a="1"/>
  <c r="O364" i="10" s="1"/>
  <c r="N362" i="10" a="1"/>
  <c r="N362" i="10" s="1"/>
  <c r="N344" i="10" a="1"/>
  <c r="N344" i="10" s="1"/>
  <c r="N326" i="10" a="1"/>
  <c r="N326" i="10" s="1"/>
  <c r="N330" i="10" a="1"/>
  <c r="N330" i="10" s="1"/>
  <c r="N310" i="10" a="1"/>
  <c r="N310" i="10" s="1"/>
  <c r="N325" i="10" a="1"/>
  <c r="N325" i="10" s="1"/>
  <c r="N363" i="10" a="1"/>
  <c r="N363" i="10" s="1"/>
  <c r="N351" i="10" a="1"/>
  <c r="N351" i="10" s="1"/>
  <c r="N355" i="10" a="1"/>
  <c r="N355" i="10" s="1"/>
  <c r="N336" i="10" a="1"/>
  <c r="N336" i="10" s="1"/>
  <c r="N315" i="10" a="1"/>
  <c r="N315" i="10" s="1"/>
  <c r="N333" i="10" a="1"/>
  <c r="N333" i="10" s="1"/>
  <c r="N354" i="10" a="1"/>
  <c r="N354" i="10" s="1"/>
  <c r="N327" i="10" a="1"/>
  <c r="N327" i="10" s="1"/>
  <c r="N357" i="10" a="1"/>
  <c r="N357" i="10" s="1"/>
  <c r="AG3" i="10"/>
  <c r="X152" i="10"/>
  <c r="P308" i="10"/>
  <c r="O340" i="10" a="1"/>
  <c r="O340" i="10" s="1"/>
  <c r="O358" i="10" a="1"/>
  <c r="O358" i="10" s="1"/>
  <c r="O356" i="10" a="1"/>
  <c r="O356" i="10" s="1"/>
  <c r="O361" i="10" a="1"/>
  <c r="O361" i="10" s="1"/>
  <c r="O341" i="10" a="1"/>
  <c r="O341" i="10" s="1"/>
  <c r="O310" i="10" a="1"/>
  <c r="O310" i="10" s="1"/>
  <c r="O362" i="10" a="1"/>
  <c r="O362" i="10" s="1"/>
  <c r="O375" i="10" a="1"/>
  <c r="O375" i="10" s="1"/>
  <c r="O352" i="10" a="1"/>
  <c r="O352" i="10" s="1"/>
  <c r="O360" i="10" a="1"/>
  <c r="O360" i="10" s="1"/>
  <c r="R12" i="12"/>
  <c r="R11" i="12"/>
  <c r="M5" i="15"/>
  <c r="R55" i="14"/>
  <c r="R35" i="14"/>
  <c r="R17" i="14"/>
  <c r="R50" i="14"/>
  <c r="R51" i="14"/>
  <c r="R13" i="14"/>
  <c r="N5" i="15" s="1"/>
  <c r="R47" i="14"/>
  <c r="R27" i="14"/>
  <c r="R53" i="14"/>
  <c r="R52" i="14"/>
  <c r="R24" i="14"/>
  <c r="R57" i="14"/>
  <c r="R49" i="14"/>
  <c r="R21" i="14"/>
  <c r="R30" i="14"/>
  <c r="R36" i="14"/>
  <c r="R12" i="14"/>
  <c r="R34" i="14"/>
  <c r="R16" i="14"/>
  <c r="R59" i="14"/>
  <c r="R32" i="14"/>
  <c r="R20" i="14"/>
  <c r="R54" i="14"/>
  <c r="R11" i="14"/>
  <c r="R45" i="14"/>
  <c r="R26" i="14"/>
  <c r="R39" i="14"/>
  <c r="R42" i="14"/>
  <c r="R22" i="14"/>
  <c r="R44" i="14"/>
  <c r="R23" i="14"/>
  <c r="R56" i="14"/>
  <c r="R37" i="14"/>
  <c r="R18" i="14"/>
  <c r="R19" i="14"/>
  <c r="R38" i="14"/>
  <c r="R46" i="14"/>
  <c r="R33" i="14"/>
  <c r="R15" i="14"/>
  <c r="R48" i="14"/>
  <c r="R29" i="14"/>
  <c r="R31" i="14"/>
  <c r="R14" i="14"/>
  <c r="N6" i="15" s="1"/>
  <c r="O6" i="15" s="1"/>
  <c r="R28" i="14"/>
  <c r="R43" i="14"/>
  <c r="R25" i="14"/>
  <c r="R58" i="14"/>
  <c r="R40" i="14"/>
  <c r="R41" i="14"/>
  <c r="R60" i="14"/>
  <c r="L7" i="4"/>
  <c r="L8" i="4"/>
  <c r="L9" i="4"/>
  <c r="B303" i="10" a="1"/>
  <c r="AF118" i="10" l="1"/>
  <c r="AF115" i="10"/>
  <c r="AF142" i="10"/>
  <c r="AF117" i="10"/>
  <c r="AF140" i="10"/>
  <c r="AF148" i="10"/>
  <c r="AI148" i="10"/>
  <c r="AG11" i="10"/>
  <c r="AH11" i="10" s="1"/>
  <c r="AG14" i="10"/>
  <c r="AH14" i="10" s="1"/>
  <c r="AG22" i="10"/>
  <c r="AH22" i="10" s="1"/>
  <c r="AG27" i="10"/>
  <c r="AH27" i="10" s="1"/>
  <c r="AG35" i="10"/>
  <c r="AH35" i="10" s="1"/>
  <c r="AG36" i="10"/>
  <c r="AH36" i="10" s="1"/>
  <c r="AG7" i="10"/>
  <c r="AH7" i="10" s="1"/>
  <c r="AG9" i="10"/>
  <c r="AH9" i="10" s="1"/>
  <c r="AG15" i="10"/>
  <c r="AH15" i="10" s="1"/>
  <c r="AG38" i="10"/>
  <c r="AH38" i="10" s="1"/>
  <c r="AG23" i="10"/>
  <c r="AH23" i="10" s="1"/>
  <c r="AG12" i="10"/>
  <c r="AH12" i="10" s="1"/>
  <c r="AG17" i="10"/>
  <c r="AH17" i="10" s="1"/>
  <c r="AG24" i="10"/>
  <c r="AH24" i="10" s="1"/>
  <c r="AG6" i="10"/>
  <c r="AH6" i="10" s="1"/>
  <c r="AG10" i="10"/>
  <c r="AH10" i="10" s="1"/>
  <c r="AG20" i="10"/>
  <c r="AH20" i="10" s="1"/>
  <c r="AG25" i="10"/>
  <c r="AH25" i="10" s="1"/>
  <c r="AG29" i="10"/>
  <c r="AH29" i="10" s="1"/>
  <c r="AG30" i="10"/>
  <c r="AH30" i="10" s="1"/>
  <c r="AG34" i="10"/>
  <c r="AH34" i="10" s="1"/>
  <c r="AG63" i="10"/>
  <c r="AH63" i="10" s="1"/>
  <c r="AG13" i="10"/>
  <c r="AH13" i="10" s="1"/>
  <c r="AG18" i="10"/>
  <c r="AH18" i="10" s="1"/>
  <c r="AG45" i="10"/>
  <c r="AH45" i="10" s="1"/>
  <c r="AG48" i="10"/>
  <c r="AH48" i="10" s="1"/>
  <c r="AG50" i="10"/>
  <c r="AH50" i="10" s="1"/>
  <c r="AG52" i="10"/>
  <c r="AH52" i="10" s="1"/>
  <c r="AG54" i="10"/>
  <c r="AH54" i="10" s="1"/>
  <c r="AG56" i="10"/>
  <c r="AH56" i="10" s="1"/>
  <c r="AG58" i="10"/>
  <c r="AH58" i="10" s="1"/>
  <c r="AG64" i="10"/>
  <c r="AH64" i="10" s="1"/>
  <c r="AG28" i="10"/>
  <c r="AH28" i="10" s="1"/>
  <c r="AG33" i="10"/>
  <c r="AH33" i="10" s="1"/>
  <c r="AG59" i="10"/>
  <c r="AH59" i="10" s="1"/>
  <c r="AG65" i="10"/>
  <c r="AH65" i="10" s="1"/>
  <c r="AG21" i="10"/>
  <c r="AH21" i="10" s="1"/>
  <c r="AG32" i="10"/>
  <c r="AH32" i="10" s="1"/>
  <c r="AG39" i="10"/>
  <c r="AH39" i="10" s="1"/>
  <c r="AG40" i="10"/>
  <c r="AH40" i="10" s="1"/>
  <c r="AG41" i="10"/>
  <c r="AH41" i="10" s="1"/>
  <c r="AG42" i="10"/>
  <c r="AH42" i="10" s="1"/>
  <c r="AG46" i="10"/>
  <c r="AH46" i="10" s="1"/>
  <c r="AG16" i="10"/>
  <c r="AH16" i="10" s="1"/>
  <c r="AG37" i="10"/>
  <c r="AH37" i="10" s="1"/>
  <c r="AG43" i="10"/>
  <c r="AH43" i="10" s="1"/>
  <c r="AG60" i="10"/>
  <c r="AH60" i="10" s="1"/>
  <c r="AG8" i="10"/>
  <c r="AH8" i="10" s="1"/>
  <c r="AG26" i="10"/>
  <c r="AH26" i="10" s="1"/>
  <c r="AG31" i="10"/>
  <c r="AH31" i="10" s="1"/>
  <c r="AG49" i="10"/>
  <c r="AH49" i="10" s="1"/>
  <c r="AG51" i="10"/>
  <c r="AH51" i="10" s="1"/>
  <c r="AG53" i="10"/>
  <c r="AH53" i="10" s="1"/>
  <c r="AG55" i="10"/>
  <c r="AH55" i="10" s="1"/>
  <c r="AG57" i="10"/>
  <c r="AH57" i="10" s="1"/>
  <c r="AG61" i="10"/>
  <c r="AH61" i="10" s="1"/>
  <c r="AG47" i="10"/>
  <c r="AH47" i="10" s="1"/>
  <c r="AG66" i="10"/>
  <c r="AH66" i="10" s="1"/>
  <c r="AG87" i="10"/>
  <c r="AH87" i="10" s="1"/>
  <c r="AG92" i="10"/>
  <c r="AH92" i="10" s="1"/>
  <c r="AI92" i="10" s="1"/>
  <c r="AG97" i="10"/>
  <c r="AH97" i="10" s="1"/>
  <c r="AG101" i="10"/>
  <c r="AH101" i="10" s="1"/>
  <c r="AG72" i="10"/>
  <c r="AH72" i="10" s="1"/>
  <c r="AG78" i="10"/>
  <c r="AH78" i="10" s="1"/>
  <c r="AG88" i="10"/>
  <c r="AH88" i="10" s="1"/>
  <c r="AG93" i="10"/>
  <c r="AH93" i="10" s="1"/>
  <c r="AG98" i="10"/>
  <c r="AH98" i="10" s="1"/>
  <c r="AG102" i="10"/>
  <c r="AH102" i="10" s="1"/>
  <c r="AG71" i="10"/>
  <c r="AH71" i="10" s="1"/>
  <c r="AG77" i="10"/>
  <c r="AH77" i="10" s="1"/>
  <c r="AG79" i="10"/>
  <c r="AH79" i="10" s="1"/>
  <c r="AG89" i="10"/>
  <c r="AH89" i="10" s="1"/>
  <c r="AG94" i="10"/>
  <c r="AH94" i="10" s="1"/>
  <c r="AG67" i="10"/>
  <c r="AH67" i="10" s="1"/>
  <c r="AG76" i="10"/>
  <c r="AH76" i="10" s="1"/>
  <c r="AG80" i="10"/>
  <c r="AH80" i="10" s="1"/>
  <c r="AG90" i="10"/>
  <c r="AH90" i="10" s="1"/>
  <c r="AG99" i="10"/>
  <c r="AH99" i="10" s="1"/>
  <c r="AG44" i="10"/>
  <c r="AH44" i="10" s="1"/>
  <c r="AG70" i="10"/>
  <c r="AH70" i="10" s="1"/>
  <c r="AG75" i="10"/>
  <c r="AH75" i="10" s="1"/>
  <c r="AG81" i="10"/>
  <c r="AH81" i="10" s="1"/>
  <c r="AG95" i="10"/>
  <c r="AH95" i="10" s="1"/>
  <c r="AG82" i="10"/>
  <c r="AH82" i="10" s="1"/>
  <c r="AG91" i="10"/>
  <c r="AH91" i="10" s="1"/>
  <c r="AG19" i="10"/>
  <c r="AH19" i="10" s="1"/>
  <c r="AG68" i="10"/>
  <c r="AH68" i="10" s="1"/>
  <c r="AG69" i="10"/>
  <c r="AH69" i="10" s="1"/>
  <c r="AG83" i="10"/>
  <c r="AH83" i="10" s="1"/>
  <c r="AG105" i="10"/>
  <c r="AH105" i="10" s="1"/>
  <c r="AG109" i="10"/>
  <c r="AH109" i="10" s="1"/>
  <c r="AG119" i="10"/>
  <c r="AH119" i="10" s="1"/>
  <c r="AG141" i="10"/>
  <c r="AH141" i="10" s="1"/>
  <c r="AG142" i="10"/>
  <c r="AH142" i="10" s="1"/>
  <c r="AG84" i="10"/>
  <c r="AH84" i="10" s="1"/>
  <c r="AG106" i="10"/>
  <c r="AH106" i="10" s="1"/>
  <c r="AG114" i="10"/>
  <c r="AH114" i="10" s="1"/>
  <c r="AG131" i="10"/>
  <c r="AH131" i="10" s="1"/>
  <c r="AG148" i="10"/>
  <c r="AH148" i="10" s="1"/>
  <c r="AJ148" i="10" s="1"/>
  <c r="AG100" i="10"/>
  <c r="AH100" i="10" s="1"/>
  <c r="AG103" i="10"/>
  <c r="AH103" i="10" s="1"/>
  <c r="AG111" i="10"/>
  <c r="AH111" i="10" s="1"/>
  <c r="AG120" i="10"/>
  <c r="AH120" i="10" s="1"/>
  <c r="AG123" i="10"/>
  <c r="AH123" i="10" s="1"/>
  <c r="AG128" i="10"/>
  <c r="AH128" i="10" s="1"/>
  <c r="AG139" i="10"/>
  <c r="AH139" i="10" s="1"/>
  <c r="AG140" i="10"/>
  <c r="AH140" i="10" s="1"/>
  <c r="AJ140" i="10" s="1"/>
  <c r="AG147" i="10"/>
  <c r="AH147" i="10" s="1"/>
  <c r="AG73" i="10"/>
  <c r="AH73" i="10" s="1"/>
  <c r="AG85" i="10"/>
  <c r="AH85" i="10" s="1"/>
  <c r="AG107" i="10"/>
  <c r="AH107" i="10" s="1"/>
  <c r="AG108" i="10"/>
  <c r="AH108" i="10" s="1"/>
  <c r="AG134" i="10"/>
  <c r="AH134" i="10" s="1"/>
  <c r="AG115" i="10"/>
  <c r="AH115" i="10" s="1"/>
  <c r="AJ115" i="10" s="1"/>
  <c r="AG121" i="10"/>
  <c r="AH121" i="10" s="1"/>
  <c r="AG125" i="10"/>
  <c r="AH125" i="10" s="1"/>
  <c r="AG129" i="10"/>
  <c r="AH129" i="10" s="1"/>
  <c r="AG137" i="10"/>
  <c r="AH137" i="10" s="1"/>
  <c r="AG138" i="10"/>
  <c r="AH138" i="10" s="1"/>
  <c r="AG145" i="10"/>
  <c r="AH145" i="10" s="1"/>
  <c r="AG146" i="10"/>
  <c r="AH146" i="10" s="1"/>
  <c r="AG62" i="10"/>
  <c r="AG74" i="10"/>
  <c r="AH74" i="10" s="1"/>
  <c r="AG86" i="10"/>
  <c r="AH86" i="10" s="1"/>
  <c r="AG110" i="10"/>
  <c r="AH110" i="10" s="1"/>
  <c r="AG116" i="10"/>
  <c r="AH116" i="10" s="1"/>
  <c r="AG126" i="10"/>
  <c r="AH126" i="10" s="1"/>
  <c r="AG132" i="10"/>
  <c r="AH132" i="10" s="1"/>
  <c r="AG135" i="10"/>
  <c r="AH135" i="10" s="1"/>
  <c r="AG96" i="10"/>
  <c r="AH96" i="10" s="1"/>
  <c r="AG104" i="10"/>
  <c r="AH104" i="10" s="1"/>
  <c r="AG117" i="10"/>
  <c r="AH117" i="10" s="1"/>
  <c r="AJ117" i="10" s="1"/>
  <c r="AG122" i="10"/>
  <c r="AH122" i="10" s="1"/>
  <c r="AG124" i="10"/>
  <c r="AH124" i="10" s="1"/>
  <c r="AG136" i="10"/>
  <c r="AH136" i="10" s="1"/>
  <c r="AG143" i="10"/>
  <c r="AH143" i="10" s="1"/>
  <c r="AG144" i="10"/>
  <c r="AH144" i="10" s="1"/>
  <c r="AJ144" i="10" s="1"/>
  <c r="AG127" i="10"/>
  <c r="AH127" i="10" s="1"/>
  <c r="AG118" i="10"/>
  <c r="AH118" i="10" s="1"/>
  <c r="AJ118" i="10" s="1"/>
  <c r="AG130" i="10"/>
  <c r="AH130" i="10" s="1"/>
  <c r="AG149" i="10"/>
  <c r="AH149" i="10" s="1"/>
  <c r="AG112" i="10"/>
  <c r="AH112" i="10" s="1"/>
  <c r="AG133" i="10"/>
  <c r="AH133" i="10" s="1"/>
  <c r="AG113" i="10"/>
  <c r="AH113" i="10" s="1"/>
  <c r="K36" i="15"/>
  <c r="K37" i="15"/>
  <c r="J40" i="15"/>
  <c r="J42" i="15" s="1"/>
  <c r="J46" i="15" s="1"/>
  <c r="J30" i="15" s="1"/>
  <c r="R292" i="14"/>
  <c r="N7" i="15" s="1"/>
  <c r="O338" i="10" a="1"/>
  <c r="O338" i="10" s="1"/>
  <c r="O359" i="10" a="1"/>
  <c r="O359" i="10" s="1"/>
  <c r="O419" i="10" a="1"/>
  <c r="O419" i="10" s="1"/>
  <c r="O386" i="10" a="1"/>
  <c r="O386" i="10" s="1"/>
  <c r="O393" i="10" a="1"/>
  <c r="O393" i="10" s="1"/>
  <c r="O407" i="10" a="1"/>
  <c r="O407" i="10" s="1"/>
  <c r="O379" i="10" a="1"/>
  <c r="O379" i="10" s="1"/>
  <c r="O434" i="10" a="1"/>
  <c r="O434" i="10" s="1"/>
  <c r="O453" i="10" a="1"/>
  <c r="O453" i="10" s="1"/>
  <c r="O402" i="10" a="1"/>
  <c r="O402" i="10" s="1"/>
  <c r="O452" i="10" a="1"/>
  <c r="O452" i="10" s="1"/>
  <c r="O439" i="10" a="1"/>
  <c r="O439" i="10" s="1"/>
  <c r="O348" i="10" a="1"/>
  <c r="O348" i="10" s="1"/>
  <c r="O369" i="10" a="1"/>
  <c r="O369" i="10" s="1"/>
  <c r="O322" i="10" a="1"/>
  <c r="O322" i="10" s="1"/>
  <c r="O368" i="10" a="1"/>
  <c r="O368" i="10" s="1"/>
  <c r="O311" i="10" a="1"/>
  <c r="O311" i="10" s="1"/>
  <c r="O309" i="10" a="1"/>
  <c r="O309" i="10" s="1"/>
  <c r="L37" i="15" s="1"/>
  <c r="O324" i="10" a="1"/>
  <c r="O324" i="10" s="1"/>
  <c r="O343" i="10" a="1"/>
  <c r="O343" i="10" s="1"/>
  <c r="O422" i="10" a="1"/>
  <c r="O422" i="10" s="1"/>
  <c r="O450" i="10" a="1"/>
  <c r="O450" i="10" s="1"/>
  <c r="O396" i="10" a="1"/>
  <c r="O396" i="10" s="1"/>
  <c r="O382" i="10" a="1"/>
  <c r="O382" i="10" s="1"/>
  <c r="O387" i="10" a="1"/>
  <c r="O387" i="10" s="1"/>
  <c r="O438" i="10" a="1"/>
  <c r="O438" i="10" s="1"/>
  <c r="O397" i="10" a="1"/>
  <c r="O397" i="10" s="1"/>
  <c r="O410" i="10" a="1"/>
  <c r="O410" i="10" s="1"/>
  <c r="O433" i="10" a="1"/>
  <c r="O433" i="10" s="1"/>
  <c r="O447" i="10" a="1"/>
  <c r="O447" i="10" s="1"/>
  <c r="O337" i="10" a="1"/>
  <c r="O337" i="10" s="1"/>
  <c r="O327" i="10" a="1"/>
  <c r="O327" i="10" s="1"/>
  <c r="O320" i="10" a="1"/>
  <c r="O320" i="10" s="1"/>
  <c r="O325" i="10" a="1"/>
  <c r="O325" i="10" s="1"/>
  <c r="O315" i="10" a="1"/>
  <c r="O315" i="10" s="1"/>
  <c r="O378" i="10" a="1"/>
  <c r="O378" i="10" s="1"/>
  <c r="O318" i="10" a="1"/>
  <c r="O318" i="10" s="1"/>
  <c r="O399" i="10" a="1"/>
  <c r="O399" i="10" s="1"/>
  <c r="O392" i="10" a="1"/>
  <c r="O392" i="10" s="1"/>
  <c r="O372" i="10" a="1"/>
  <c r="O372" i="10" s="1"/>
  <c r="O332" i="10" a="1"/>
  <c r="O332" i="10" s="1"/>
  <c r="O345" i="10" a="1"/>
  <c r="O345" i="10" s="1"/>
  <c r="O357" i="10" a="1"/>
  <c r="O357" i="10" s="1"/>
  <c r="O414" i="10" a="1"/>
  <c r="O414" i="10" s="1"/>
  <c r="O400" i="10" a="1"/>
  <c r="O400" i="10" s="1"/>
  <c r="O314" i="10" a="1"/>
  <c r="O314" i="10" s="1"/>
  <c r="O321" i="10" a="1"/>
  <c r="O321" i="10" s="1"/>
  <c r="O366" i="10" a="1"/>
  <c r="O366" i="10" s="1"/>
  <c r="O316" i="10" a="1"/>
  <c r="O316" i="10" s="1"/>
  <c r="O346" i="10" a="1"/>
  <c r="O346" i="10" s="1"/>
  <c r="O328" i="10" a="1"/>
  <c r="O328" i="10" s="1"/>
  <c r="O448" i="10" a="1"/>
  <c r="O448" i="10" s="1"/>
  <c r="O445" i="10" a="1"/>
  <c r="O445" i="10" s="1"/>
  <c r="O395" i="10" a="1"/>
  <c r="O395" i="10" s="1"/>
  <c r="O409" i="10" a="1"/>
  <c r="O409" i="10" s="1"/>
  <c r="O417" i="10" a="1"/>
  <c r="O417" i="10" s="1"/>
  <c r="O408" i="10" a="1"/>
  <c r="O408" i="10" s="1"/>
  <c r="O421" i="10" a="1"/>
  <c r="O421" i="10" s="1"/>
  <c r="O430" i="10" a="1"/>
  <c r="O430" i="10" s="1"/>
  <c r="O435" i="10" a="1"/>
  <c r="O435" i="10" s="1"/>
  <c r="O373" i="10" a="1"/>
  <c r="O373" i="10" s="1"/>
  <c r="O335" i="10" a="1"/>
  <c r="O335" i="10" s="1"/>
  <c r="O342" i="10" a="1"/>
  <c r="O342" i="10" s="1"/>
  <c r="O370" i="10" a="1"/>
  <c r="O370" i="10" s="1"/>
  <c r="O367" i="10" a="1"/>
  <c r="O367" i="10" s="1"/>
  <c r="O350" i="10" a="1"/>
  <c r="O350" i="10" s="1"/>
  <c r="P442" i="10" a="1"/>
  <c r="P442" i="10" s="1"/>
  <c r="P405" i="10" a="1"/>
  <c r="P405" i="10" s="1"/>
  <c r="P397" i="10" a="1"/>
  <c r="P397" i="10" s="1"/>
  <c r="P424" i="10" a="1"/>
  <c r="P424" i="10" s="1"/>
  <c r="P416" i="10" a="1"/>
  <c r="P416" i="10" s="1"/>
  <c r="P392" i="10" a="1"/>
  <c r="P392" i="10" s="1"/>
  <c r="P448" i="10" a="1"/>
  <c r="P448" i="10" s="1"/>
  <c r="P418" i="10" a="1"/>
  <c r="P418" i="10" s="1"/>
  <c r="P407" i="10" a="1"/>
  <c r="P407" i="10" s="1"/>
  <c r="P402" i="10" a="1"/>
  <c r="P402" i="10" s="1"/>
  <c r="P390" i="10" a="1"/>
  <c r="P390" i="10" s="1"/>
  <c r="P443" i="10" a="1"/>
  <c r="P443" i="10" s="1"/>
  <c r="P383" i="10" a="1"/>
  <c r="P383" i="10" s="1"/>
  <c r="P451" i="10" a="1"/>
  <c r="P451" i="10" s="1"/>
  <c r="P426" i="10" a="1"/>
  <c r="P426" i="10" s="1"/>
  <c r="P423" i="10" a="1"/>
  <c r="P423" i="10" s="1"/>
  <c r="P379" i="10" a="1"/>
  <c r="P379" i="10" s="1"/>
  <c r="O374" i="10" a="1"/>
  <c r="O374" i="10" s="1"/>
  <c r="O333" i="10" a="1"/>
  <c r="O333" i="10" s="1"/>
  <c r="O330" i="10" a="1"/>
  <c r="O330" i="10" s="1"/>
  <c r="O365" i="10" a="1"/>
  <c r="O365" i="10" s="1"/>
  <c r="O381" i="10" a="1"/>
  <c r="O381" i="10" s="1"/>
  <c r="O380" i="10" a="1"/>
  <c r="O380" i="10" s="1"/>
  <c r="O398" i="10" a="1"/>
  <c r="O398" i="10" s="1"/>
  <c r="O412" i="10" a="1"/>
  <c r="O412" i="10" s="1"/>
  <c r="O420" i="10" a="1"/>
  <c r="O420" i="10" s="1"/>
  <c r="O416" i="10" a="1"/>
  <c r="O416" i="10" s="1"/>
  <c r="O429" i="10" a="1"/>
  <c r="O429" i="10" s="1"/>
  <c r="O446" i="10" a="1"/>
  <c r="O446" i="10" s="1"/>
  <c r="O443" i="10" a="1"/>
  <c r="O443" i="10" s="1"/>
  <c r="O323" i="10" a="1"/>
  <c r="O323" i="10" s="1"/>
  <c r="O312" i="10" a="1"/>
  <c r="O312" i="10" s="1"/>
  <c r="O326" i="10" a="1"/>
  <c r="O326" i="10" s="1"/>
  <c r="O329" i="10" a="1"/>
  <c r="O329" i="10" s="1"/>
  <c r="O363" i="10" a="1"/>
  <c r="O363" i="10" s="1"/>
  <c r="O389" i="10" a="1"/>
  <c r="O389" i="10" s="1"/>
  <c r="O388" i="10" a="1"/>
  <c r="O388" i="10" s="1"/>
  <c r="O415" i="10" a="1"/>
  <c r="O415" i="10" s="1"/>
  <c r="O424" i="10" a="1"/>
  <c r="O424" i="10" s="1"/>
  <c r="O436" i="10" a="1"/>
  <c r="O436" i="10" s="1"/>
  <c r="O344" i="10" a="1"/>
  <c r="O344" i="10" s="1"/>
  <c r="O355" i="10" a="1"/>
  <c r="O355" i="10" s="1"/>
  <c r="O351" i="10" a="1"/>
  <c r="O351" i="10" s="1"/>
  <c r="O376" i="10" a="1"/>
  <c r="O376" i="10" s="1"/>
  <c r="O319" i="10" a="1"/>
  <c r="O319" i="10" s="1"/>
  <c r="O353" i="10" a="1"/>
  <c r="O353" i="10" s="1"/>
  <c r="O390" i="10" a="1"/>
  <c r="O390" i="10" s="1"/>
  <c r="O440" i="10" a="1"/>
  <c r="O440" i="10" s="1"/>
  <c r="O432" i="10" a="1"/>
  <c r="O432" i="10" s="1"/>
  <c r="O437" i="10" a="1"/>
  <c r="O437" i="10" s="1"/>
  <c r="O394" i="10" a="1"/>
  <c r="O394" i="10" s="1"/>
  <c r="O313" i="10" a="1"/>
  <c r="O313" i="10" s="1"/>
  <c r="O371" i="10" a="1"/>
  <c r="O371" i="10" s="1"/>
  <c r="O347" i="10" a="1"/>
  <c r="O347" i="10" s="1"/>
  <c r="O317" i="10" a="1"/>
  <c r="O317" i="10" s="1"/>
  <c r="N454" i="10"/>
  <c r="AA150" i="10"/>
  <c r="Y154" i="10"/>
  <c r="P363" i="10" a="1"/>
  <c r="P363" i="10" s="1"/>
  <c r="P375" i="10" a="1"/>
  <c r="P375" i="10" s="1"/>
  <c r="P369" i="10" a="1"/>
  <c r="P369" i="10" s="1"/>
  <c r="P360" i="10" a="1"/>
  <c r="P360" i="10" s="1"/>
  <c r="Q308" i="10"/>
  <c r="Z152" i="10"/>
  <c r="O377" i="10" a="1"/>
  <c r="O377" i="10" s="1"/>
  <c r="P373" i="10" a="1"/>
  <c r="P373" i="10" s="1"/>
  <c r="P328" i="10" a="1"/>
  <c r="P328" i="10" s="1"/>
  <c r="P344" i="10" a="1"/>
  <c r="P344" i="10" s="1"/>
  <c r="O349" i="10" a="1"/>
  <c r="O349" i="10" s="1"/>
  <c r="P333" i="10" a="1"/>
  <c r="P333" i="10" s="1"/>
  <c r="P336" i="10" a="1"/>
  <c r="P336" i="10" s="1"/>
  <c r="P370" i="10" a="1"/>
  <c r="P370" i="10" s="1"/>
  <c r="O334" i="10" a="1"/>
  <c r="O334" i="10" s="1"/>
  <c r="P365" i="10" a="1"/>
  <c r="P365" i="10" s="1"/>
  <c r="P337" i="10" a="1"/>
  <c r="P337" i="10" s="1"/>
  <c r="P377" i="10" a="1"/>
  <c r="P377" i="10" s="1"/>
  <c r="P315" i="10" a="1"/>
  <c r="P315" i="10" s="1"/>
  <c r="O339" i="10" a="1"/>
  <c r="O339" i="10" s="1"/>
  <c r="P331" i="10" a="1"/>
  <c r="P331" i="10" s="1"/>
  <c r="P318" i="10" a="1"/>
  <c r="P318" i="10" s="1"/>
  <c r="P371" i="10" a="1"/>
  <c r="P371" i="10" s="1"/>
  <c r="P327" i="10" a="1"/>
  <c r="P327" i="10" s="1"/>
  <c r="P361" i="10" a="1"/>
  <c r="P361" i="10" s="1"/>
  <c r="P329" i="10" a="1"/>
  <c r="P329" i="10" s="1"/>
  <c r="AB5" i="10"/>
  <c r="AB150" i="10" s="1"/>
  <c r="P332" i="10" a="1"/>
  <c r="P332" i="10" s="1"/>
  <c r="P339" i="10" a="1"/>
  <c r="P339" i="10" s="1"/>
  <c r="P343" i="10" a="1"/>
  <c r="P343" i="10" s="1"/>
  <c r="P312" i="10" a="1"/>
  <c r="P312" i="10" s="1"/>
  <c r="P359" i="10" a="1"/>
  <c r="P359" i="10" s="1"/>
  <c r="C15" i="2"/>
  <c r="M14" i="2"/>
  <c r="K14" i="2"/>
  <c r="L15" i="2"/>
  <c r="L14" i="2"/>
  <c r="O15" i="2"/>
  <c r="K15" i="2"/>
  <c r="O14" i="2"/>
  <c r="N15" i="2"/>
  <c r="N14" i="2"/>
  <c r="M15" i="2"/>
  <c r="R292" i="12"/>
  <c r="I14" i="2"/>
  <c r="J14" i="2"/>
  <c r="E15" i="2"/>
  <c r="E14" i="2"/>
  <c r="G15" i="2"/>
  <c r="F15" i="2"/>
  <c r="F14" i="2"/>
  <c r="H15" i="2"/>
  <c r="G14" i="2"/>
  <c r="I15" i="2"/>
  <c r="H14" i="2"/>
  <c r="J15" i="2"/>
  <c r="B303" i="10"/>
  <c r="C14" i="2" s="1"/>
  <c r="D15" i="2"/>
  <c r="D14" i="2"/>
  <c r="L10" i="4"/>
  <c r="L12" i="4" s="1"/>
  <c r="L14" i="4" s="1"/>
  <c r="AJ142" i="10" l="1"/>
  <c r="AI142" i="10"/>
  <c r="AJ108" i="10"/>
  <c r="AI108" i="10"/>
  <c r="AJ8" i="10"/>
  <c r="AI8" i="10"/>
  <c r="AJ127" i="10"/>
  <c r="AI127" i="10"/>
  <c r="AJ96" i="10"/>
  <c r="AI96" i="10"/>
  <c r="Q104" i="1" s="1"/>
  <c r="AH62" i="10"/>
  <c r="AJ62" i="10" s="1"/>
  <c r="AI62" i="10"/>
  <c r="AJ139" i="10"/>
  <c r="AI139" i="10"/>
  <c r="AJ131" i="10"/>
  <c r="AI131" i="10"/>
  <c r="Q139" i="1" s="1"/>
  <c r="AJ105" i="10"/>
  <c r="AI105" i="10"/>
  <c r="AJ81" i="10"/>
  <c r="AI81" i="10"/>
  <c r="AJ67" i="10"/>
  <c r="AI67" i="10"/>
  <c r="AJ93" i="10"/>
  <c r="AI93" i="10"/>
  <c r="AJ66" i="10"/>
  <c r="AI66" i="10"/>
  <c r="AJ31" i="10"/>
  <c r="AI31" i="10"/>
  <c r="AJ42" i="10"/>
  <c r="AI42" i="10"/>
  <c r="AJ33" i="10"/>
  <c r="AI33" i="10"/>
  <c r="AJ48" i="10"/>
  <c r="AI48" i="10"/>
  <c r="AJ25" i="10"/>
  <c r="AI25" i="10"/>
  <c r="AJ38" i="10"/>
  <c r="AI38" i="10"/>
  <c r="AJ14" i="10"/>
  <c r="AI14" i="10"/>
  <c r="AI117" i="10"/>
  <c r="AJ61" i="10"/>
  <c r="AI61" i="10"/>
  <c r="AJ135" i="10"/>
  <c r="AI135" i="10"/>
  <c r="AJ146" i="10"/>
  <c r="AI146" i="10"/>
  <c r="AJ134" i="10"/>
  <c r="AI134" i="10"/>
  <c r="AJ128" i="10"/>
  <c r="AI128" i="10"/>
  <c r="AJ114" i="10"/>
  <c r="AI114" i="10"/>
  <c r="AJ83" i="10"/>
  <c r="AI83" i="10"/>
  <c r="AJ75" i="10"/>
  <c r="AI75" i="10"/>
  <c r="AJ94" i="10"/>
  <c r="R102" i="1" s="1"/>
  <c r="AI94" i="10"/>
  <c r="AJ88" i="10"/>
  <c r="AI88" i="10"/>
  <c r="AJ47" i="10"/>
  <c r="AI47" i="10"/>
  <c r="AJ26" i="10"/>
  <c r="AI26" i="10"/>
  <c r="AJ41" i="10"/>
  <c r="AI41" i="10"/>
  <c r="AJ28" i="10"/>
  <c r="AI28" i="10"/>
  <c r="AJ45" i="10"/>
  <c r="AI45" i="10"/>
  <c r="AJ20" i="10"/>
  <c r="AI20" i="10"/>
  <c r="AI15" i="10"/>
  <c r="AJ15" i="10"/>
  <c r="AI11" i="10"/>
  <c r="AJ11" i="10"/>
  <c r="AJ143" i="10"/>
  <c r="AI143" i="10"/>
  <c r="AJ106" i="10"/>
  <c r="R114" i="1" s="1"/>
  <c r="AI106" i="10"/>
  <c r="AI78" i="10"/>
  <c r="Q86" i="1" s="1"/>
  <c r="AJ78" i="10"/>
  <c r="AJ18" i="10"/>
  <c r="AI18" i="10"/>
  <c r="AJ133" i="10"/>
  <c r="AI133" i="10"/>
  <c r="AJ136" i="10"/>
  <c r="R144" i="1" s="1"/>
  <c r="AI136" i="10"/>
  <c r="AJ126" i="10"/>
  <c r="R134" i="1" s="1"/>
  <c r="AI126" i="10"/>
  <c r="AJ138" i="10"/>
  <c r="AI138" i="10"/>
  <c r="AJ107" i="10"/>
  <c r="AI107" i="10"/>
  <c r="AJ120" i="10"/>
  <c r="R128" i="1" s="1"/>
  <c r="AI120" i="10"/>
  <c r="AJ84" i="10"/>
  <c r="R92" i="1" s="1"/>
  <c r="AI84" i="10"/>
  <c r="AJ68" i="10"/>
  <c r="AI68" i="10"/>
  <c r="AI44" i="10"/>
  <c r="AJ44" i="10"/>
  <c r="AJ79" i="10"/>
  <c r="AI79" i="10"/>
  <c r="AJ72" i="10"/>
  <c r="AI72" i="10"/>
  <c r="AI57" i="10"/>
  <c r="AJ57" i="10"/>
  <c r="AJ60" i="10"/>
  <c r="AI60" i="10"/>
  <c r="AJ39" i="10"/>
  <c r="AI39" i="10"/>
  <c r="AJ58" i="10"/>
  <c r="AI58" i="10"/>
  <c r="AJ13" i="10"/>
  <c r="AI13" i="10"/>
  <c r="AJ6" i="10"/>
  <c r="AI6" i="10"/>
  <c r="AJ7" i="10"/>
  <c r="AI7" i="10"/>
  <c r="AJ113" i="10"/>
  <c r="R121" i="1" s="1"/>
  <c r="AI113" i="10"/>
  <c r="AI123" i="10"/>
  <c r="AJ123" i="10"/>
  <c r="AJ89" i="10"/>
  <c r="AI89" i="10"/>
  <c r="AJ64" i="10"/>
  <c r="AI64" i="10"/>
  <c r="AJ10" i="10"/>
  <c r="AI10" i="10"/>
  <c r="AJ112" i="10"/>
  <c r="AI112" i="10"/>
  <c r="AJ124" i="10"/>
  <c r="AI124" i="10"/>
  <c r="AJ116" i="10"/>
  <c r="R124" i="1" s="1"/>
  <c r="AI116" i="10"/>
  <c r="AI137" i="10"/>
  <c r="Q145" i="1" s="1"/>
  <c r="AJ137" i="10"/>
  <c r="AJ85" i="10"/>
  <c r="AI85" i="10"/>
  <c r="AJ111" i="10"/>
  <c r="AI111" i="10"/>
  <c r="AJ19" i="10"/>
  <c r="AI19" i="10"/>
  <c r="AJ99" i="10"/>
  <c r="R107" i="1" s="1"/>
  <c r="AI99" i="10"/>
  <c r="AJ77" i="10"/>
  <c r="AI77" i="10"/>
  <c r="AJ101" i="10"/>
  <c r="AI101" i="10"/>
  <c r="AI55" i="10"/>
  <c r="AJ55" i="10"/>
  <c r="AJ43" i="10"/>
  <c r="AI43" i="10"/>
  <c r="AJ32" i="10"/>
  <c r="AI32" i="10"/>
  <c r="AJ56" i="10"/>
  <c r="AI56" i="10"/>
  <c r="AJ63" i="10"/>
  <c r="AI63" i="10"/>
  <c r="AJ24" i="10"/>
  <c r="AI24" i="10"/>
  <c r="AJ36" i="10"/>
  <c r="AI36" i="10"/>
  <c r="AJ92" i="10"/>
  <c r="AI115" i="10"/>
  <c r="AJ145" i="10"/>
  <c r="R153" i="1" s="1"/>
  <c r="AI145" i="10"/>
  <c r="AJ69" i="10"/>
  <c r="AI69" i="10"/>
  <c r="AJ40" i="10"/>
  <c r="AI40" i="10"/>
  <c r="AJ9" i="10"/>
  <c r="AI9" i="10"/>
  <c r="AJ149" i="10"/>
  <c r="R157" i="1" s="1"/>
  <c r="AI149" i="10"/>
  <c r="AJ122" i="10"/>
  <c r="R130" i="1" s="1"/>
  <c r="AI122" i="10"/>
  <c r="AJ110" i="10"/>
  <c r="AI110" i="10"/>
  <c r="AJ129" i="10"/>
  <c r="AI129" i="10"/>
  <c r="AJ73" i="10"/>
  <c r="AI73" i="10"/>
  <c r="AJ103" i="10"/>
  <c r="R111" i="1" s="1"/>
  <c r="AI103" i="10"/>
  <c r="AJ141" i="10"/>
  <c r="AI141" i="10"/>
  <c r="AJ91" i="10"/>
  <c r="AI91" i="10"/>
  <c r="AJ90" i="10"/>
  <c r="AI90" i="10"/>
  <c r="AJ71" i="10"/>
  <c r="AI71" i="10"/>
  <c r="AJ97" i="10"/>
  <c r="AI97" i="10"/>
  <c r="AJ53" i="10"/>
  <c r="AI53" i="10"/>
  <c r="AJ37" i="10"/>
  <c r="AI37" i="10"/>
  <c r="AJ21" i="10"/>
  <c r="AI21" i="10"/>
  <c r="AJ54" i="10"/>
  <c r="AI54" i="10"/>
  <c r="AJ34" i="10"/>
  <c r="AI34" i="10"/>
  <c r="AJ17" i="10"/>
  <c r="AI17" i="10"/>
  <c r="AJ35" i="10"/>
  <c r="AI35" i="10"/>
  <c r="AI144" i="10"/>
  <c r="AJ132" i="10"/>
  <c r="AI132" i="10"/>
  <c r="AJ70" i="10"/>
  <c r="AI70" i="10"/>
  <c r="AJ130" i="10"/>
  <c r="AI130" i="10"/>
  <c r="Q138" i="1" s="1"/>
  <c r="AI86" i="10"/>
  <c r="AJ86" i="10"/>
  <c r="AJ125" i="10"/>
  <c r="AI125" i="10"/>
  <c r="AJ147" i="10"/>
  <c r="AI147" i="10"/>
  <c r="Q155" i="1" s="1"/>
  <c r="AJ100" i="10"/>
  <c r="AI100" i="10"/>
  <c r="Q108" i="1" s="1"/>
  <c r="AJ119" i="10"/>
  <c r="AI119" i="10"/>
  <c r="AJ82" i="10"/>
  <c r="AI82" i="10"/>
  <c r="AI80" i="10"/>
  <c r="AJ80" i="10"/>
  <c r="AJ102" i="10"/>
  <c r="AI102" i="10"/>
  <c r="Q110" i="1" s="1"/>
  <c r="AJ51" i="10"/>
  <c r="AI51" i="10"/>
  <c r="AJ16" i="10"/>
  <c r="AI16" i="10"/>
  <c r="AJ65" i="10"/>
  <c r="AI65" i="10"/>
  <c r="AJ52" i="10"/>
  <c r="AI52" i="10"/>
  <c r="AI30" i="10"/>
  <c r="AJ30" i="10"/>
  <c r="AJ12" i="10"/>
  <c r="AI12" i="10"/>
  <c r="AJ27" i="10"/>
  <c r="AI27" i="10"/>
  <c r="AI140" i="10"/>
  <c r="AI118" i="10"/>
  <c r="Q126" i="1" s="1"/>
  <c r="AJ104" i="10"/>
  <c r="AI104" i="10"/>
  <c r="AJ74" i="10"/>
  <c r="AI74" i="10"/>
  <c r="AJ121" i="10"/>
  <c r="AI121" i="10"/>
  <c r="Q129" i="1" s="1"/>
  <c r="AJ109" i="10"/>
  <c r="AI109" i="10"/>
  <c r="Q117" i="1" s="1"/>
  <c r="AI95" i="10"/>
  <c r="AJ95" i="10"/>
  <c r="AJ76" i="10"/>
  <c r="AI76" i="10"/>
  <c r="AI98" i="10"/>
  <c r="AJ98" i="10"/>
  <c r="R106" i="1" s="1"/>
  <c r="AJ87" i="10"/>
  <c r="AI87" i="10"/>
  <c r="Q95" i="1" s="1"/>
  <c r="AJ49" i="10"/>
  <c r="AI49" i="10"/>
  <c r="AJ46" i="10"/>
  <c r="AI46" i="10"/>
  <c r="AI59" i="10"/>
  <c r="AJ59" i="10"/>
  <c r="AJ50" i="10"/>
  <c r="AI50" i="10"/>
  <c r="AJ29" i="10"/>
  <c r="AI29" i="10"/>
  <c r="AI23" i="10"/>
  <c r="AJ23" i="10"/>
  <c r="AJ22" i="10"/>
  <c r="AI22" i="10"/>
  <c r="K40" i="15"/>
  <c r="K42" i="15" s="1"/>
  <c r="K46" i="15" s="1"/>
  <c r="K30" i="15" s="1"/>
  <c r="C35" i="2"/>
  <c r="B35" i="2" s="1"/>
  <c r="K34" i="2"/>
  <c r="K16" i="2"/>
  <c r="K20" i="2" s="1"/>
  <c r="K26" i="2" s="1"/>
  <c r="K42" i="2" s="1"/>
  <c r="K36" i="2"/>
  <c r="E34" i="2"/>
  <c r="E16" i="2"/>
  <c r="E20" i="2" s="1"/>
  <c r="E26" i="2" s="1"/>
  <c r="E42" i="2" s="1"/>
  <c r="E36" i="2"/>
  <c r="N34" i="2"/>
  <c r="N16" i="2"/>
  <c r="N20" i="2" s="1"/>
  <c r="N26" i="2" s="1"/>
  <c r="N42" i="2" s="1"/>
  <c r="N36" i="2"/>
  <c r="M34" i="2"/>
  <c r="M16" i="2"/>
  <c r="M20" i="2" s="1"/>
  <c r="M26" i="2" s="1"/>
  <c r="M42" i="2" s="1"/>
  <c r="M36" i="2"/>
  <c r="P150" i="10"/>
  <c r="O150" i="10"/>
  <c r="O16" i="2"/>
  <c r="O20" i="2" s="1"/>
  <c r="O26" i="2" s="1"/>
  <c r="O42" i="2" s="1"/>
  <c r="O36" i="2"/>
  <c r="O34" i="2"/>
  <c r="G16" i="2"/>
  <c r="G20" i="2" s="1"/>
  <c r="G26" i="2" s="1"/>
  <c r="G42" i="2" s="1"/>
  <c r="G36" i="2"/>
  <c r="G34" i="2"/>
  <c r="I36" i="2"/>
  <c r="I34" i="2"/>
  <c r="I16" i="2"/>
  <c r="I20" i="2" s="1"/>
  <c r="I26" i="2" s="1"/>
  <c r="I42" i="2" s="1"/>
  <c r="N150" i="10"/>
  <c r="M150" i="10"/>
  <c r="H16" i="2"/>
  <c r="H20" i="2" s="1"/>
  <c r="H26" i="2" s="1"/>
  <c r="H42" i="2" s="1"/>
  <c r="H36" i="2"/>
  <c r="H34" i="2"/>
  <c r="T150" i="10"/>
  <c r="S150" i="10"/>
  <c r="L150" i="10"/>
  <c r="K150" i="10"/>
  <c r="J34" i="2"/>
  <c r="J16" i="2"/>
  <c r="J20" i="2" s="1"/>
  <c r="J26" i="2" s="1"/>
  <c r="J42" i="2" s="1"/>
  <c r="J36" i="2"/>
  <c r="D34" i="2"/>
  <c r="D16" i="2"/>
  <c r="D20" i="2" s="1"/>
  <c r="D26" i="2" s="1"/>
  <c r="D36" i="2"/>
  <c r="F34" i="2"/>
  <c r="F16" i="2"/>
  <c r="F20" i="2" s="1"/>
  <c r="F26" i="2" s="1"/>
  <c r="F42" i="2" s="1"/>
  <c r="F36" i="2"/>
  <c r="L34" i="2"/>
  <c r="L16" i="2"/>
  <c r="L20" i="2" s="1"/>
  <c r="L26" i="2" s="1"/>
  <c r="L42" i="2" s="1"/>
  <c r="L36" i="2"/>
  <c r="Q87" i="1"/>
  <c r="R150" i="10"/>
  <c r="Q150" i="10"/>
  <c r="V150" i="10"/>
  <c r="L36" i="15"/>
  <c r="P341" i="10" a="1"/>
  <c r="P341" i="10" s="1"/>
  <c r="P352" i="10" a="1"/>
  <c r="P352" i="10" s="1"/>
  <c r="P425" i="10" a="1"/>
  <c r="P425" i="10" s="1"/>
  <c r="P417" i="10" a="1"/>
  <c r="P417" i="10" s="1"/>
  <c r="P391" i="10" a="1"/>
  <c r="P391" i="10" s="1"/>
  <c r="P396" i="10" a="1"/>
  <c r="P396" i="10" s="1"/>
  <c r="P410" i="10" a="1"/>
  <c r="P410" i="10" s="1"/>
  <c r="P395" i="10" a="1"/>
  <c r="P395" i="10" s="1"/>
  <c r="P400" i="10" a="1"/>
  <c r="P400" i="10" s="1"/>
  <c r="P413" i="10" a="1"/>
  <c r="P413" i="10" s="1"/>
  <c r="P444" i="10" a="1"/>
  <c r="P444" i="10" s="1"/>
  <c r="P342" i="10" a="1"/>
  <c r="P342" i="10" s="1"/>
  <c r="P428" i="10" a="1"/>
  <c r="P428" i="10" s="1"/>
  <c r="P420" i="10" a="1"/>
  <c r="P420" i="10" s="1"/>
  <c r="P394" i="10" a="1"/>
  <c r="P394" i="10" s="1"/>
  <c r="P399" i="10" a="1"/>
  <c r="P399" i="10" s="1"/>
  <c r="P382" i="10" a="1"/>
  <c r="P382" i="10" s="1"/>
  <c r="P403" i="10" a="1"/>
  <c r="P403" i="10" s="1"/>
  <c r="P408" i="10" a="1"/>
  <c r="P408" i="10" s="1"/>
  <c r="P421" i="10" a="1"/>
  <c r="P421" i="10" s="1"/>
  <c r="P452" i="10" a="1"/>
  <c r="P452" i="10" s="1"/>
  <c r="P387" i="10" a="1"/>
  <c r="P387" i="10" s="1"/>
  <c r="P406" i="10" a="1"/>
  <c r="P406" i="10" s="1"/>
  <c r="P411" i="10" a="1"/>
  <c r="P411" i="10" s="1"/>
  <c r="P429" i="10" a="1"/>
  <c r="P429" i="10" s="1"/>
  <c r="P430" i="10" a="1"/>
  <c r="P430" i="10" s="1"/>
  <c r="Q433" i="10" a="1"/>
  <c r="Q433" i="10" s="1"/>
  <c r="Q450" i="10" a="1"/>
  <c r="Q450" i="10" s="1"/>
  <c r="Q424" i="10" a="1"/>
  <c r="Q424" i="10" s="1"/>
  <c r="R424" i="10" s="1"/>
  <c r="Q400" i="10" a="1"/>
  <c r="Q400" i="10" s="1"/>
  <c r="Q392" i="10" a="1"/>
  <c r="Q392" i="10" s="1"/>
  <c r="R392" i="10" s="1"/>
  <c r="Q419" i="10" a="1"/>
  <c r="Q419" i="10" s="1"/>
  <c r="Q395" i="10" a="1"/>
  <c r="Q395" i="10" s="1"/>
  <c r="Q406" i="10" a="1"/>
  <c r="Q406" i="10" s="1"/>
  <c r="Q398" i="10" a="1"/>
  <c r="Q398" i="10" s="1"/>
  <c r="Q413" i="10" a="1"/>
  <c r="Q413" i="10" s="1"/>
  <c r="Q401" i="10" a="1"/>
  <c r="Q401" i="10" s="1"/>
  <c r="Q385" i="10" a="1"/>
  <c r="Q385" i="10" s="1"/>
  <c r="Q402" i="10" a="1"/>
  <c r="Q402" i="10" s="1"/>
  <c r="R402" i="10" s="1"/>
  <c r="Q380" i="10" a="1"/>
  <c r="Q380" i="10" s="1"/>
  <c r="Q383" i="10" a="1"/>
  <c r="Q383" i="10" s="1"/>
  <c r="R383" i="10" s="1"/>
  <c r="Q435" i="10" a="1"/>
  <c r="Q435" i="10" s="1"/>
  <c r="Q389" i="10" a="1"/>
  <c r="Q389" i="10" s="1"/>
  <c r="Q428" i="10" a="1"/>
  <c r="Q428" i="10" s="1"/>
  <c r="Q421" i="10" a="1"/>
  <c r="Q421" i="10" s="1"/>
  <c r="Q379" i="10" a="1"/>
  <c r="Q379" i="10" s="1"/>
  <c r="R379" i="10" s="1"/>
  <c r="P381" i="10" a="1"/>
  <c r="P381" i="10" s="1"/>
  <c r="P445" i="10" a="1"/>
  <c r="P445" i="10" s="1"/>
  <c r="P385" i="10" a="1"/>
  <c r="P385" i="10" s="1"/>
  <c r="P409" i="10" a="1"/>
  <c r="P409" i="10" s="1"/>
  <c r="P419" i="10" a="1"/>
  <c r="P419" i="10" s="1"/>
  <c r="P441" i="10" a="1"/>
  <c r="P441" i="10" s="1"/>
  <c r="P438" i="10" a="1"/>
  <c r="P438" i="10" s="1"/>
  <c r="P354" i="10" a="1"/>
  <c r="P354" i="10" s="1"/>
  <c r="P356" i="10" a="1"/>
  <c r="P356" i="10" s="1"/>
  <c r="P334" i="10" a="1"/>
  <c r="P334" i="10" s="1"/>
  <c r="P335" i="10" a="1"/>
  <c r="P335" i="10" s="1"/>
  <c r="P351" i="10" a="1"/>
  <c r="P351" i="10" s="1"/>
  <c r="P323" i="10" a="1"/>
  <c r="P323" i="10" s="1"/>
  <c r="P338" i="10" a="1"/>
  <c r="P338" i="10" s="1"/>
  <c r="P389" i="10" a="1"/>
  <c r="P389" i="10" s="1"/>
  <c r="P386" i="10" a="1"/>
  <c r="P386" i="10" s="1"/>
  <c r="P449" i="10" a="1"/>
  <c r="P449" i="10" s="1"/>
  <c r="P398" i="10" a="1"/>
  <c r="P398" i="10" s="1"/>
  <c r="P412" i="10" a="1"/>
  <c r="P412" i="10" s="1"/>
  <c r="P427" i="10" a="1"/>
  <c r="P427" i="10" s="1"/>
  <c r="P437" i="10" a="1"/>
  <c r="P437" i="10" s="1"/>
  <c r="P431" i="10" a="1"/>
  <c r="P431" i="10" s="1"/>
  <c r="P446" i="10" a="1"/>
  <c r="P446" i="10" s="1"/>
  <c r="P322" i="10" a="1"/>
  <c r="P322" i="10" s="1"/>
  <c r="P319" i="10" a="1"/>
  <c r="P319" i="10" s="1"/>
  <c r="P324" i="10" a="1"/>
  <c r="P324" i="10" s="1"/>
  <c r="P376" i="10" a="1"/>
  <c r="P376" i="10" s="1"/>
  <c r="P310" i="10" a="1"/>
  <c r="P310" i="10" s="1"/>
  <c r="P311" i="10" a="1"/>
  <c r="P311" i="10" s="1"/>
  <c r="P358" i="10" a="1"/>
  <c r="P358" i="10" s="1"/>
  <c r="P380" i="10" a="1"/>
  <c r="P380" i="10" s="1"/>
  <c r="P435" i="10" a="1"/>
  <c r="P435" i="10" s="1"/>
  <c r="P433" i="10" a="1"/>
  <c r="P433" i="10" s="1"/>
  <c r="P388" i="10" a="1"/>
  <c r="P388" i="10" s="1"/>
  <c r="P401" i="10" a="1"/>
  <c r="P401" i="10" s="1"/>
  <c r="P415" i="10" a="1"/>
  <c r="P415" i="10" s="1"/>
  <c r="P432" i="10" a="1"/>
  <c r="P432" i="10" s="1"/>
  <c r="P453" i="10" a="1"/>
  <c r="P453" i="10" s="1"/>
  <c r="P439" i="10" a="1"/>
  <c r="P439" i="10" s="1"/>
  <c r="P434" i="10" a="1"/>
  <c r="P434" i="10" s="1"/>
  <c r="P384" i="10" a="1"/>
  <c r="P384" i="10" s="1"/>
  <c r="P404" i="10" a="1"/>
  <c r="P404" i="10" s="1"/>
  <c r="P447" i="10" a="1"/>
  <c r="P447" i="10" s="1"/>
  <c r="P422" i="10" a="1"/>
  <c r="P422" i="10" s="1"/>
  <c r="P414" i="10" a="1"/>
  <c r="P414" i="10" s="1"/>
  <c r="P393" i="10" a="1"/>
  <c r="P393" i="10" s="1"/>
  <c r="P440" i="10" a="1"/>
  <c r="P440" i="10" s="1"/>
  <c r="P436" i="10" a="1"/>
  <c r="P436" i="10" s="1"/>
  <c r="P450" i="10" a="1"/>
  <c r="P450" i="10" s="1"/>
  <c r="O454" i="10"/>
  <c r="Q102" i="1"/>
  <c r="R141" i="1"/>
  <c r="Q141" i="1"/>
  <c r="R99" i="1"/>
  <c r="Q99" i="1"/>
  <c r="R95" i="1"/>
  <c r="R126" i="1"/>
  <c r="Q111" i="1"/>
  <c r="R109" i="1"/>
  <c r="Q109" i="1"/>
  <c r="R139" i="1"/>
  <c r="Q130" i="1"/>
  <c r="R105" i="1"/>
  <c r="Q105" i="1"/>
  <c r="P105" i="1" s="1"/>
  <c r="Q116" i="1"/>
  <c r="R116" i="1"/>
  <c r="R104" i="1"/>
  <c r="R91" i="1"/>
  <c r="Q91" i="1"/>
  <c r="Q134" i="1"/>
  <c r="R118" i="1"/>
  <c r="Q118" i="1"/>
  <c r="R115" i="1"/>
  <c r="Q115" i="1"/>
  <c r="R146" i="1"/>
  <c r="Q146" i="1"/>
  <c r="Q133" i="1"/>
  <c r="R133" i="1"/>
  <c r="Q121" i="1"/>
  <c r="R93" i="1"/>
  <c r="Q93" i="1"/>
  <c r="R85" i="1"/>
  <c r="Q85" i="1"/>
  <c r="P85" i="1" s="1"/>
  <c r="R112" i="1"/>
  <c r="Q112" i="1"/>
  <c r="R137" i="1"/>
  <c r="Q137" i="1"/>
  <c r="R119" i="1"/>
  <c r="Q119" i="1"/>
  <c r="Q144" i="1"/>
  <c r="R149" i="1"/>
  <c r="Q149" i="1"/>
  <c r="R140" i="1"/>
  <c r="Q140" i="1"/>
  <c r="R136" i="1"/>
  <c r="Q136" i="1"/>
  <c r="R94" i="1"/>
  <c r="Q94" i="1"/>
  <c r="P94" i="1" s="1"/>
  <c r="R86" i="1"/>
  <c r="R120" i="1"/>
  <c r="Q120" i="1"/>
  <c r="R113" i="1"/>
  <c r="Q113" i="1"/>
  <c r="R131" i="1"/>
  <c r="Q131" i="1"/>
  <c r="P131" i="1" s="1"/>
  <c r="R145" i="1"/>
  <c r="Q157" i="1"/>
  <c r="R122" i="1"/>
  <c r="Q122" i="1"/>
  <c r="AC150" i="10"/>
  <c r="R96" i="1"/>
  <c r="Q96" i="1"/>
  <c r="P96" i="1" s="1"/>
  <c r="R100" i="1"/>
  <c r="Q100" i="1"/>
  <c r="Q92" i="1"/>
  <c r="R151" i="1"/>
  <c r="Q151" i="1"/>
  <c r="R150" i="1"/>
  <c r="Q150" i="1"/>
  <c r="R138" i="1"/>
  <c r="R154" i="1"/>
  <c r="Q154" i="1"/>
  <c r="R148" i="1"/>
  <c r="Q148" i="1"/>
  <c r="R125" i="1"/>
  <c r="Q125" i="1"/>
  <c r="P125" i="1" s="1"/>
  <c r="R89" i="1"/>
  <c r="Q89" i="1"/>
  <c r="R147" i="1"/>
  <c r="Q147" i="1"/>
  <c r="R97" i="1"/>
  <c r="Q97" i="1"/>
  <c r="Q107" i="1"/>
  <c r="R108" i="1"/>
  <c r="Q114" i="1"/>
  <c r="R155" i="1"/>
  <c r="R152" i="1"/>
  <c r="Q152" i="1"/>
  <c r="P152" i="1" s="1"/>
  <c r="R132" i="1"/>
  <c r="Q132" i="1"/>
  <c r="P132" i="1" s="1"/>
  <c r="Q90" i="1"/>
  <c r="R90" i="1"/>
  <c r="R103" i="1"/>
  <c r="Q103" i="1"/>
  <c r="Q98" i="1"/>
  <c r="R98" i="1"/>
  <c r="R110" i="1"/>
  <c r="R127" i="1"/>
  <c r="Q127" i="1"/>
  <c r="Q124" i="1"/>
  <c r="Q128" i="1"/>
  <c r="Q153" i="1"/>
  <c r="R142" i="1"/>
  <c r="Q142" i="1"/>
  <c r="Q101" i="1"/>
  <c r="R101" i="1"/>
  <c r="R123" i="1"/>
  <c r="Q123" i="1"/>
  <c r="R88" i="1"/>
  <c r="Q88" i="1"/>
  <c r="Q84" i="1"/>
  <c r="R84" i="1"/>
  <c r="R117" i="1"/>
  <c r="R135" i="1"/>
  <c r="Q135" i="1"/>
  <c r="Q106" i="1"/>
  <c r="R129" i="1"/>
  <c r="R156" i="1"/>
  <c r="Q156" i="1"/>
  <c r="R143" i="1"/>
  <c r="Q143" i="1"/>
  <c r="AA154" i="10"/>
  <c r="K4" i="15"/>
  <c r="P350" i="10" a="1"/>
  <c r="P350" i="10" s="1"/>
  <c r="P348" i="10" a="1"/>
  <c r="P348" i="10" s="1"/>
  <c r="P321" i="10" a="1"/>
  <c r="P321" i="10" s="1"/>
  <c r="Q355" i="10" a="1"/>
  <c r="Q355" i="10" s="1"/>
  <c r="Q337" i="10" a="1"/>
  <c r="Q337" i="10" s="1"/>
  <c r="P320" i="10" a="1"/>
  <c r="P320" i="10" s="1"/>
  <c r="P326" i="10" a="1"/>
  <c r="P326" i="10" s="1"/>
  <c r="P353" i="10" a="1"/>
  <c r="P353" i="10" s="1"/>
  <c r="P367" i="10" a="1"/>
  <c r="P367" i="10" s="1"/>
  <c r="P357" i="10" a="1"/>
  <c r="P357" i="10" s="1"/>
  <c r="Q322" i="10" a="1"/>
  <c r="Q322" i="10" s="1"/>
  <c r="P368" i="10" a="1"/>
  <c r="P368" i="10" s="1"/>
  <c r="AE5" i="10"/>
  <c r="P309" i="10" a="1"/>
  <c r="P309" i="10" s="1"/>
  <c r="P340" i="10" a="1"/>
  <c r="P340" i="10" s="1"/>
  <c r="P345" i="10" a="1"/>
  <c r="P345" i="10" s="1"/>
  <c r="R83" i="1"/>
  <c r="P330" i="10" a="1"/>
  <c r="P330" i="10" s="1"/>
  <c r="P378" i="10" a="1"/>
  <c r="P378" i="10" s="1"/>
  <c r="Q336" i="10" a="1"/>
  <c r="Q336" i="10" s="1"/>
  <c r="Q373" i="10" a="1"/>
  <c r="Q373" i="10" s="1"/>
  <c r="Q374" i="10" a="1"/>
  <c r="Q374" i="10" s="1"/>
  <c r="P364" i="10" a="1"/>
  <c r="P364" i="10" s="1"/>
  <c r="Q353" i="10" a="1"/>
  <c r="Q353" i="10" s="1"/>
  <c r="Q346" i="10" a="1"/>
  <c r="Q346" i="10" s="1"/>
  <c r="P325" i="10" a="1"/>
  <c r="P325" i="10" s="1"/>
  <c r="P372" i="10" a="1"/>
  <c r="P372" i="10" s="1"/>
  <c r="P314" i="10" a="1"/>
  <c r="P314" i="10" s="1"/>
  <c r="Q343" i="10" a="1"/>
  <c r="Q343" i="10" s="1"/>
  <c r="AD150" i="10"/>
  <c r="Q312" i="10" a="1"/>
  <c r="Q312" i="10" s="1"/>
  <c r="P347" i="10" a="1"/>
  <c r="P347" i="10" s="1"/>
  <c r="Q310" i="10" a="1"/>
  <c r="Q310" i="10" s="1"/>
  <c r="P349" i="10" a="1"/>
  <c r="P349" i="10" s="1"/>
  <c r="Q363" i="10" a="1"/>
  <c r="Q363" i="10" s="1"/>
  <c r="P317" i="10" a="1"/>
  <c r="P317" i="10" s="1"/>
  <c r="P366" i="10" a="1"/>
  <c r="P366" i="10" s="1"/>
  <c r="P374" i="10" a="1"/>
  <c r="P374" i="10" s="1"/>
  <c r="P313" i="10" a="1"/>
  <c r="P313" i="10" s="1"/>
  <c r="P355" i="10" a="1"/>
  <c r="P355" i="10" s="1"/>
  <c r="P346" i="10" a="1"/>
  <c r="P346" i="10" s="1"/>
  <c r="P362" i="10" a="1"/>
  <c r="P362" i="10" s="1"/>
  <c r="P316" i="10" a="1"/>
  <c r="P316" i="10" s="1"/>
  <c r="P123" i="1" l="1"/>
  <c r="P128" i="1"/>
  <c r="P149" i="1"/>
  <c r="P112" i="1"/>
  <c r="P91" i="1"/>
  <c r="P143" i="1"/>
  <c r="P135" i="1"/>
  <c r="P100" i="1"/>
  <c r="P146" i="1"/>
  <c r="P141" i="1"/>
  <c r="P150" i="1"/>
  <c r="P106" i="1"/>
  <c r="P144" i="1"/>
  <c r="P117" i="1"/>
  <c r="P126" i="1"/>
  <c r="P110" i="1"/>
  <c r="P108" i="1"/>
  <c r="P138" i="1"/>
  <c r="P101" i="1"/>
  <c r="P116" i="1"/>
  <c r="P134" i="1"/>
  <c r="P107" i="1"/>
  <c r="P130" i="1"/>
  <c r="P102" i="1"/>
  <c r="P122" i="1"/>
  <c r="P113" i="1"/>
  <c r="P153" i="1"/>
  <c r="P145" i="1"/>
  <c r="P133" i="1"/>
  <c r="P111" i="1"/>
  <c r="P98" i="1"/>
  <c r="P156" i="1"/>
  <c r="P124" i="1"/>
  <c r="P103" i="1"/>
  <c r="P155" i="1"/>
  <c r="P97" i="1"/>
  <c r="P148" i="1"/>
  <c r="P151" i="1"/>
  <c r="P136" i="1"/>
  <c r="P119" i="1"/>
  <c r="P93" i="1"/>
  <c r="P115" i="1"/>
  <c r="P104" i="1"/>
  <c r="P139" i="1"/>
  <c r="P95" i="1"/>
  <c r="P129" i="1"/>
  <c r="P142" i="1"/>
  <c r="P127" i="1"/>
  <c r="P114" i="1"/>
  <c r="P147" i="1"/>
  <c r="P154" i="1"/>
  <c r="P92" i="1"/>
  <c r="P140" i="1"/>
  <c r="P137" i="1"/>
  <c r="P121" i="1"/>
  <c r="P118" i="1"/>
  <c r="P109" i="1"/>
  <c r="P99" i="1"/>
  <c r="P157" i="1"/>
  <c r="P120" i="1"/>
  <c r="R428" i="10"/>
  <c r="R413" i="10"/>
  <c r="R395" i="10"/>
  <c r="R400" i="10"/>
  <c r="P84" i="1"/>
  <c r="R398" i="10"/>
  <c r="R433" i="10"/>
  <c r="P86" i="1"/>
  <c r="R421" i="10"/>
  <c r="P88" i="1"/>
  <c r="P90" i="1"/>
  <c r="R406" i="10"/>
  <c r="P89" i="1"/>
  <c r="M36" i="15"/>
  <c r="M37" i="15"/>
  <c r="G4" i="15"/>
  <c r="C4" i="15"/>
  <c r="D4" i="15"/>
  <c r="F4" i="15"/>
  <c r="F8" i="15" s="1"/>
  <c r="F17" i="15" s="1"/>
  <c r="F14" i="15" s="1"/>
  <c r="I150" i="10"/>
  <c r="E4" i="15"/>
  <c r="E8" i="15" s="1"/>
  <c r="E17" i="15" s="1"/>
  <c r="E14" i="15" s="1"/>
  <c r="L40" i="15"/>
  <c r="L42" i="15" s="1"/>
  <c r="L46" i="15" s="1"/>
  <c r="L30" i="15" s="1"/>
  <c r="U150" i="10"/>
  <c r="H4" i="15" s="1"/>
  <c r="R450" i="10"/>
  <c r="R419" i="10"/>
  <c r="Q375" i="10" a="1"/>
  <c r="Q375" i="10" s="1"/>
  <c r="R375" i="10" s="1"/>
  <c r="Q316" i="10" a="1"/>
  <c r="Q316" i="10" s="1"/>
  <c r="R343" i="10"/>
  <c r="Q368" i="10" a="1"/>
  <c r="Q368" i="10" s="1"/>
  <c r="Q330" i="10" a="1"/>
  <c r="Q330" i="10" s="1"/>
  <c r="Q387" i="10" a="1"/>
  <c r="Q387" i="10" s="1"/>
  <c r="R387" i="10" s="1"/>
  <c r="Q440" i="10" a="1"/>
  <c r="Q440" i="10" s="1"/>
  <c r="R440" i="10" s="1"/>
  <c r="Q386" i="10" a="1"/>
  <c r="Q386" i="10" s="1"/>
  <c r="R386" i="10" s="1"/>
  <c r="Q393" i="10" a="1"/>
  <c r="Q393" i="10" s="1"/>
  <c r="R393" i="10" s="1"/>
  <c r="Q404" i="10" a="1"/>
  <c r="Q404" i="10" s="1"/>
  <c r="R404" i="10" s="1"/>
  <c r="Q414" i="10" a="1"/>
  <c r="Q414" i="10" s="1"/>
  <c r="R414" i="10" s="1"/>
  <c r="Q432" i="10" a="1"/>
  <c r="Q432" i="10" s="1"/>
  <c r="R432" i="10" s="1"/>
  <c r="Q452" i="10" a="1"/>
  <c r="Q452" i="10" s="1"/>
  <c r="R452" i="10" s="1"/>
  <c r="Q441" i="10" a="1"/>
  <c r="Q441" i="10" s="1"/>
  <c r="R441" i="10" s="1"/>
  <c r="R312" i="10"/>
  <c r="R322" i="10"/>
  <c r="Q354" i="10" a="1"/>
  <c r="Q354" i="10" s="1"/>
  <c r="Q417" i="10" a="1"/>
  <c r="Q417" i="10" s="1"/>
  <c r="R417" i="10" s="1"/>
  <c r="Q384" i="10" a="1"/>
  <c r="Q384" i="10" s="1"/>
  <c r="R384" i="10" s="1"/>
  <c r="Q451" i="10" a="1"/>
  <c r="Q451" i="10" s="1"/>
  <c r="R451" i="10" s="1"/>
  <c r="Q396" i="10" a="1"/>
  <c r="Q396" i="10" s="1"/>
  <c r="R396" i="10" s="1"/>
  <c r="Q407" i="10" a="1"/>
  <c r="Q407" i="10" s="1"/>
  <c r="R407" i="10" s="1"/>
  <c r="Q422" i="10" a="1"/>
  <c r="Q422" i="10" s="1"/>
  <c r="R422" i="10" s="1"/>
  <c r="Q448" i="10" a="1"/>
  <c r="Q448" i="10" s="1"/>
  <c r="R448" i="10" s="1"/>
  <c r="Q434" i="10" a="1"/>
  <c r="Q434" i="10" s="1"/>
  <c r="R434" i="10" s="1"/>
  <c r="Q449" i="10" a="1"/>
  <c r="Q449" i="10" s="1"/>
  <c r="R449" i="10" s="1"/>
  <c r="R310" i="10"/>
  <c r="Q420" i="10" a="1"/>
  <c r="Q420" i="10" s="1"/>
  <c r="R420" i="10" s="1"/>
  <c r="Q425" i="10" a="1"/>
  <c r="Q425" i="10" s="1"/>
  <c r="R425" i="10" s="1"/>
  <c r="Q399" i="10" a="1"/>
  <c r="Q399" i="10" s="1"/>
  <c r="R399" i="10" s="1"/>
  <c r="Q410" i="10" a="1"/>
  <c r="Q410" i="10" s="1"/>
  <c r="R410" i="10" s="1"/>
  <c r="Q443" i="10" a="1"/>
  <c r="Q443" i="10" s="1"/>
  <c r="R443" i="10" s="1"/>
  <c r="Q442" i="10" a="1"/>
  <c r="Q442" i="10" s="1"/>
  <c r="R442" i="10" s="1"/>
  <c r="Q429" i="10" a="1"/>
  <c r="Q429" i="10" s="1"/>
  <c r="R429" i="10" s="1"/>
  <c r="Q382" i="10" a="1"/>
  <c r="Q382" i="10" s="1"/>
  <c r="R382" i="10" s="1"/>
  <c r="Q423" i="10" a="1"/>
  <c r="Q423" i="10" s="1"/>
  <c r="R423" i="10" s="1"/>
  <c r="Q391" i="10" a="1"/>
  <c r="Q391" i="10" s="1"/>
  <c r="R391" i="10" s="1"/>
  <c r="Q437" i="10" a="1"/>
  <c r="Q437" i="10" s="1"/>
  <c r="R437" i="10" s="1"/>
  <c r="R373" i="10"/>
  <c r="Q358" i="10" a="1"/>
  <c r="Q358" i="10" s="1"/>
  <c r="Q314" i="10" a="1"/>
  <c r="Q314" i="10" s="1"/>
  <c r="Q409" i="10" a="1"/>
  <c r="Q409" i="10" s="1"/>
  <c r="R409" i="10" s="1"/>
  <c r="Q426" i="10" a="1"/>
  <c r="Q426" i="10" s="1"/>
  <c r="R426" i="10" s="1"/>
  <c r="Q412" i="10" a="1"/>
  <c r="Q412" i="10" s="1"/>
  <c r="R412" i="10" s="1"/>
  <c r="Q394" i="10" a="1"/>
  <c r="Q394" i="10" s="1"/>
  <c r="R394" i="10" s="1"/>
  <c r="Q405" i="10" a="1"/>
  <c r="Q405" i="10" s="1"/>
  <c r="R405" i="10" s="1"/>
  <c r="Q446" i="10" a="1"/>
  <c r="Q446" i="10" s="1"/>
  <c r="R446" i="10" s="1"/>
  <c r="Q403" i="10" a="1"/>
  <c r="Q403" i="10" s="1"/>
  <c r="R403" i="10" s="1"/>
  <c r="Q408" i="10" a="1"/>
  <c r="Q408" i="10" s="1"/>
  <c r="R408" i="10" s="1"/>
  <c r="Q431" i="10" a="1"/>
  <c r="Q431" i="10" s="1"/>
  <c r="R431" i="10" s="1"/>
  <c r="Q445" i="10" a="1"/>
  <c r="Q445" i="10" s="1"/>
  <c r="R445" i="10" s="1"/>
  <c r="Q360" i="10" a="1"/>
  <c r="Q360" i="10" s="1"/>
  <c r="Q340" i="10" a="1"/>
  <c r="Q340" i="10" s="1"/>
  <c r="R340" i="10" s="1"/>
  <c r="Q338" i="10" a="1"/>
  <c r="Q338" i="10" s="1"/>
  <c r="Q438" i="10" a="1"/>
  <c r="Q438" i="10" s="1"/>
  <c r="R438" i="10" s="1"/>
  <c r="Q415" i="10" a="1"/>
  <c r="Q415" i="10" s="1"/>
  <c r="R415" i="10" s="1"/>
  <c r="Q381" i="10" a="1"/>
  <c r="Q381" i="10" s="1"/>
  <c r="R381" i="10" s="1"/>
  <c r="Q397" i="10" a="1"/>
  <c r="Q397" i="10" s="1"/>
  <c r="R397" i="10" s="1"/>
  <c r="Q430" i="10" a="1"/>
  <c r="Q430" i="10" s="1"/>
  <c r="R430" i="10" s="1"/>
  <c r="Q390" i="10" a="1"/>
  <c r="Q390" i="10" s="1"/>
  <c r="R390" i="10" s="1"/>
  <c r="Q411" i="10" a="1"/>
  <c r="Q411" i="10" s="1"/>
  <c r="R411" i="10" s="1"/>
  <c r="Q416" i="10" a="1"/>
  <c r="Q416" i="10" s="1"/>
  <c r="R416" i="10" s="1"/>
  <c r="Q439" i="10" a="1"/>
  <c r="Q439" i="10" s="1"/>
  <c r="R439" i="10" s="1"/>
  <c r="Q453" i="10" a="1"/>
  <c r="Q453" i="10" s="1"/>
  <c r="R453" i="10" s="1"/>
  <c r="R336" i="10"/>
  <c r="Q83" i="1"/>
  <c r="P83" i="1" s="1"/>
  <c r="Q444" i="10" a="1"/>
  <c r="Q444" i="10" s="1"/>
  <c r="R444" i="10" s="1"/>
  <c r="Q418" i="10" a="1"/>
  <c r="Q418" i="10" s="1"/>
  <c r="R418" i="10" s="1"/>
  <c r="R389" i="10"/>
  <c r="R380" i="10"/>
  <c r="R385" i="10"/>
  <c r="Q447" i="10" a="1"/>
  <c r="Q447" i="10" s="1"/>
  <c r="R447" i="10" s="1"/>
  <c r="R363" i="10"/>
  <c r="R337" i="10"/>
  <c r="Q326" i="10" a="1"/>
  <c r="Q326" i="10" s="1"/>
  <c r="R435" i="10"/>
  <c r="Q388" i="10" a="1"/>
  <c r="Q388" i="10" s="1"/>
  <c r="R388" i="10" s="1"/>
  <c r="R401" i="10"/>
  <c r="Q427" i="10" a="1"/>
  <c r="Q427" i="10" s="1"/>
  <c r="R427" i="10" s="1"/>
  <c r="Q436" i="10" a="1"/>
  <c r="Q436" i="10" s="1"/>
  <c r="R436" i="10" s="1"/>
  <c r="P454" i="10"/>
  <c r="AE150" i="10"/>
  <c r="R374" i="10"/>
  <c r="R346" i="10"/>
  <c r="R355" i="10"/>
  <c r="Q377" i="10" a="1"/>
  <c r="Q377" i="10" s="1"/>
  <c r="R377" i="10" s="1"/>
  <c r="Q318" i="10" a="1"/>
  <c r="Q318" i="10" s="1"/>
  <c r="L4" i="15"/>
  <c r="Q315" i="10" a="1"/>
  <c r="Q315" i="10" s="1"/>
  <c r="Q319" i="10" a="1"/>
  <c r="Q319" i="10" s="1"/>
  <c r="Q359" i="10" a="1"/>
  <c r="Q359" i="10" s="1"/>
  <c r="AG5" i="10"/>
  <c r="Q309" i="10" a="1"/>
  <c r="Q309" i="10" s="1"/>
  <c r="N37" i="15" s="1"/>
  <c r="Q352" i="10" a="1"/>
  <c r="Q352" i="10" s="1"/>
  <c r="Q341" i="10" a="1"/>
  <c r="Q341" i="10" s="1"/>
  <c r="Q362" i="10" a="1"/>
  <c r="Q362" i="10" s="1"/>
  <c r="Q327" i="10" a="1"/>
  <c r="Q327" i="10" s="1"/>
  <c r="Q349" i="10" a="1"/>
  <c r="Q349" i="10" s="1"/>
  <c r="Q367" i="10" a="1"/>
  <c r="Q367" i="10" s="1"/>
  <c r="Q370" i="10" a="1"/>
  <c r="Q370" i="10" s="1"/>
  <c r="Q339" i="10" a="1"/>
  <c r="Q339" i="10" s="1"/>
  <c r="Q328" i="10" a="1"/>
  <c r="Q328" i="10" s="1"/>
  <c r="AF5" i="10"/>
  <c r="AF150" i="10" s="1"/>
  <c r="Q372" i="10" a="1"/>
  <c r="Q372" i="10" s="1"/>
  <c r="Q369" i="10" a="1"/>
  <c r="Q369" i="10" s="1"/>
  <c r="Q378" i="10" a="1"/>
  <c r="Q378" i="10" s="1"/>
  <c r="R378" i="10" s="1"/>
  <c r="Q332" i="10" a="1"/>
  <c r="Q332" i="10" s="1"/>
  <c r="Q350" i="10" a="1"/>
  <c r="Q350" i="10" s="1"/>
  <c r="Q345" i="10" a="1"/>
  <c r="Q345" i="10" s="1"/>
  <c r="Q351" i="10" a="1"/>
  <c r="Q351" i="10" s="1"/>
  <c r="Q348" i="10" a="1"/>
  <c r="Q348" i="10" s="1"/>
  <c r="Q331" i="10" a="1"/>
  <c r="Q331" i="10" s="1"/>
  <c r="Q357" i="10" a="1"/>
  <c r="Q357" i="10" s="1"/>
  <c r="Q323" i="10" a="1"/>
  <c r="Q323" i="10" s="1"/>
  <c r="Q317" i="10" a="1"/>
  <c r="Q317" i="10" s="1"/>
  <c r="Q334" i="10" a="1"/>
  <c r="Q334" i="10" s="1"/>
  <c r="Q356" i="10" a="1"/>
  <c r="Q356" i="10" s="1"/>
  <c r="Q376" i="10" a="1"/>
  <c r="Q376" i="10" s="1"/>
  <c r="R376" i="10" s="1"/>
  <c r="Q364" i="10" a="1"/>
  <c r="Q364" i="10" s="1"/>
  <c r="Q324" i="10" a="1"/>
  <c r="Q324" i="10" s="1"/>
  <c r="Q311" i="10" a="1"/>
  <c r="Q311" i="10" s="1"/>
  <c r="Q320" i="10" a="1"/>
  <c r="Q320" i="10" s="1"/>
  <c r="Q344" i="10" a="1"/>
  <c r="Q344" i="10" s="1"/>
  <c r="R353" i="10"/>
  <c r="Q335" i="10" a="1"/>
  <c r="Q335" i="10" s="1"/>
  <c r="Q313" i="10" a="1"/>
  <c r="Q313" i="10" s="1"/>
  <c r="Q365" i="10" a="1"/>
  <c r="Q365" i="10" s="1"/>
  <c r="Q361" i="10" a="1"/>
  <c r="Q361" i="10" s="1"/>
  <c r="Q329" i="10" a="1"/>
  <c r="Q329" i="10" s="1"/>
  <c r="Q366" i="10" a="1"/>
  <c r="Q366" i="10" s="1"/>
  <c r="Q325" i="10" a="1"/>
  <c r="Q325" i="10" s="1"/>
  <c r="Q321" i="10" a="1"/>
  <c r="Q321" i="10" s="1"/>
  <c r="Q347" i="10" a="1"/>
  <c r="Q347" i="10" s="1"/>
  <c r="Q342" i="10" a="1"/>
  <c r="Q342" i="10" s="1"/>
  <c r="Q371" i="10" a="1"/>
  <c r="Q371" i="10" s="1"/>
  <c r="Q333" i="10" a="1"/>
  <c r="Q333" i="10" s="1"/>
  <c r="R314" i="10" l="1"/>
  <c r="R326" i="10"/>
  <c r="R316" i="10"/>
  <c r="R368" i="10"/>
  <c r="M40" i="15"/>
  <c r="M42" i="15" s="1"/>
  <c r="M46" i="15" s="1"/>
  <c r="M30" i="15" s="1"/>
  <c r="O30" i="15" s="1"/>
  <c r="O37" i="15"/>
  <c r="J150" i="10"/>
  <c r="B4" i="15" s="1"/>
  <c r="R87" i="1"/>
  <c r="P87" i="1" s="1"/>
  <c r="N36" i="15"/>
  <c r="O36" i="15" s="1"/>
  <c r="R324" i="10"/>
  <c r="R318" i="10"/>
  <c r="R366" i="10"/>
  <c r="R357" i="10"/>
  <c r="R350" i="10"/>
  <c r="R327" i="10"/>
  <c r="R333" i="10"/>
  <c r="R329" i="10"/>
  <c r="R356" i="10"/>
  <c r="R331" i="10"/>
  <c r="R328" i="10"/>
  <c r="R362" i="10"/>
  <c r="R319" i="10"/>
  <c r="R358" i="10"/>
  <c r="R367" i="10"/>
  <c r="R334" i="10"/>
  <c r="R344" i="10"/>
  <c r="R348" i="10"/>
  <c r="R339" i="10"/>
  <c r="R315" i="10"/>
  <c r="R330" i="10"/>
  <c r="R338" i="10"/>
  <c r="R345" i="10"/>
  <c r="R361" i="10"/>
  <c r="R332" i="10"/>
  <c r="R342" i="10"/>
  <c r="R347" i="10"/>
  <c r="R317" i="10"/>
  <c r="R351" i="10"/>
  <c r="R352" i="10"/>
  <c r="R354" i="10"/>
  <c r="R323" i="10"/>
  <c r="R371" i="10"/>
  <c r="R341" i="10"/>
  <c r="R365" i="10"/>
  <c r="R321" i="10"/>
  <c r="R313" i="10"/>
  <c r="R311" i="10"/>
  <c r="R369" i="10"/>
  <c r="R370" i="10"/>
  <c r="R360" i="10"/>
  <c r="R325" i="10"/>
  <c r="R335" i="10"/>
  <c r="R364" i="10"/>
  <c r="R372" i="10"/>
  <c r="R349" i="10"/>
  <c r="R359" i="10"/>
  <c r="R320" i="10"/>
  <c r="Q454" i="10"/>
  <c r="AG150" i="10"/>
  <c r="R309" i="10"/>
  <c r="C16" i="2" s="1"/>
  <c r="AH5" i="10"/>
  <c r="AH150" i="10" s="1"/>
  <c r="AI5" i="10"/>
  <c r="M4" i="15"/>
  <c r="E26" i="15"/>
  <c r="E31" i="15" s="1"/>
  <c r="F26" i="15"/>
  <c r="F31" i="15" s="1"/>
  <c r="X150" i="10" l="1"/>
  <c r="N40" i="15"/>
  <c r="N42" i="15" s="1"/>
  <c r="O42" i="15" s="1"/>
  <c r="O46" i="15" s="1"/>
  <c r="W150" i="10"/>
  <c r="C20" i="2"/>
  <c r="B16" i="2"/>
  <c r="N4" i="15"/>
  <c r="AJ5" i="10"/>
  <c r="B21" i="15"/>
  <c r="O40" i="15" l="1"/>
  <c r="I4" i="15"/>
  <c r="O4" i="15" s="1"/>
  <c r="B20" i="2"/>
  <c r="B9" i="2" s="1"/>
  <c r="C26" i="2"/>
  <c r="B26" i="2" s="1"/>
  <c r="N8" i="15"/>
  <c r="B22" i="15"/>
  <c r="N17" i="15" l="1"/>
  <c r="N14" i="15" s="1"/>
  <c r="N26" i="15"/>
  <c r="I7" i="3" l="1"/>
  <c r="D88" i="4"/>
  <c r="E88" i="4" s="1"/>
  <c r="D87" i="4"/>
  <c r="E87" i="4" s="1"/>
  <c r="D46" i="4"/>
  <c r="E46" i="4" s="1"/>
  <c r="D86" i="4"/>
  <c r="E86" i="4" s="1"/>
  <c r="D45" i="4"/>
  <c r="E45" i="4" s="1"/>
  <c r="D85" i="4"/>
  <c r="E85" i="4" s="1"/>
  <c r="D44" i="4"/>
  <c r="E44" i="4" s="1"/>
  <c r="D84" i="4"/>
  <c r="E84" i="4" s="1"/>
  <c r="D43" i="4"/>
  <c r="E43" i="4" s="1"/>
  <c r="D83" i="4"/>
  <c r="E83" i="4" s="1"/>
  <c r="D42" i="4"/>
  <c r="E42" i="4" s="1"/>
  <c r="D82" i="4"/>
  <c r="E82" i="4" s="1"/>
  <c r="D41" i="4"/>
  <c r="E41" i="4" s="1"/>
  <c r="D81" i="4"/>
  <c r="E81" i="4" s="1"/>
  <c r="D40" i="4"/>
  <c r="E40" i="4" s="1"/>
  <c r="D80" i="4"/>
  <c r="E80" i="4" s="1"/>
  <c r="D39" i="4"/>
  <c r="E39" i="4" s="1"/>
  <c r="D79" i="4"/>
  <c r="E79" i="4" s="1"/>
  <c r="D38" i="4"/>
  <c r="E38" i="4" s="1"/>
  <c r="D78" i="4"/>
  <c r="E78" i="4" s="1"/>
  <c r="D37" i="4"/>
  <c r="E37" i="4" s="1"/>
  <c r="D77" i="4"/>
  <c r="E77" i="4" s="1"/>
  <c r="D36" i="4"/>
  <c r="E36" i="4" s="1"/>
  <c r="D76" i="4"/>
  <c r="E76" i="4" s="1"/>
  <c r="D35" i="4"/>
  <c r="E35" i="4" s="1"/>
  <c r="D75" i="4"/>
  <c r="E75" i="4" s="1"/>
  <c r="D34" i="4"/>
  <c r="E34" i="4" s="1"/>
  <c r="D74" i="4"/>
  <c r="E74" i="4" s="1"/>
  <c r="D33" i="4"/>
  <c r="E33" i="4" s="1"/>
  <c r="D73" i="4"/>
  <c r="E73" i="4" s="1"/>
  <c r="D32" i="4"/>
  <c r="E32" i="4" s="1"/>
  <c r="D72" i="4"/>
  <c r="E72" i="4" s="1"/>
  <c r="D31" i="4"/>
  <c r="E31" i="4" s="1"/>
  <c r="D71" i="4"/>
  <c r="E71" i="4" s="1"/>
  <c r="D30" i="4"/>
  <c r="E30" i="4" s="1"/>
  <c r="D70" i="4"/>
  <c r="E70" i="4" s="1"/>
  <c r="D29" i="4"/>
  <c r="E29" i="4" s="1"/>
  <c r="D69" i="4"/>
  <c r="E69" i="4" s="1"/>
  <c r="D28" i="4"/>
  <c r="E28" i="4" s="1"/>
  <c r="D68" i="4"/>
  <c r="E68" i="4" s="1"/>
  <c r="D27" i="4"/>
  <c r="E27" i="4" s="1"/>
  <c r="D67" i="4"/>
  <c r="E67" i="4" s="1"/>
  <c r="D26" i="4"/>
  <c r="E26" i="4" s="1"/>
  <c r="D66" i="4"/>
  <c r="E66" i="4" s="1"/>
  <c r="D25" i="4"/>
  <c r="E25" i="4" s="1"/>
  <c r="D65" i="4"/>
  <c r="E65" i="4" s="1"/>
  <c r="D24" i="4"/>
  <c r="E24" i="4" s="1"/>
  <c r="D64" i="4"/>
  <c r="E64" i="4" s="1"/>
  <c r="D23" i="4"/>
  <c r="E23" i="4" s="1"/>
  <c r="D63" i="4"/>
  <c r="E63" i="4" s="1"/>
  <c r="D22" i="4"/>
  <c r="E22" i="4" s="1"/>
  <c r="D62" i="4"/>
  <c r="E62" i="4" s="1"/>
  <c r="D21" i="4"/>
  <c r="E21" i="4" s="1"/>
  <c r="D61" i="4"/>
  <c r="E61" i="4" s="1"/>
  <c r="D20" i="4"/>
  <c r="E20" i="4" s="1"/>
  <c r="D60" i="4"/>
  <c r="E60" i="4" s="1"/>
  <c r="D19" i="4"/>
  <c r="E19" i="4" s="1"/>
  <c r="D59" i="4"/>
  <c r="E59" i="4" s="1"/>
  <c r="D18" i="4"/>
  <c r="E18" i="4" s="1"/>
  <c r="D58" i="4"/>
  <c r="E58" i="4" s="1"/>
  <c r="D17" i="4"/>
  <c r="E17" i="4" s="1"/>
  <c r="D57" i="4"/>
  <c r="E57" i="4" s="1"/>
  <c r="D16" i="4"/>
  <c r="E16" i="4" s="1"/>
  <c r="D56" i="4"/>
  <c r="E56" i="4" s="1"/>
  <c r="D15" i="4"/>
  <c r="E15" i="4" s="1"/>
  <c r="D55" i="4"/>
  <c r="E55" i="4" s="1"/>
  <c r="D14" i="4"/>
  <c r="E14" i="4" s="1"/>
  <c r="D54" i="4"/>
  <c r="E54" i="4" s="1"/>
  <c r="D13" i="4"/>
  <c r="E13" i="4" s="1"/>
  <c r="D53" i="4"/>
  <c r="E53" i="4" s="1"/>
  <c r="D12" i="4"/>
  <c r="E12" i="4" s="1"/>
  <c r="D52" i="4"/>
  <c r="E52" i="4" s="1"/>
  <c r="D11" i="4"/>
  <c r="E11" i="4" s="1"/>
  <c r="D51" i="4"/>
  <c r="E51" i="4" s="1"/>
  <c r="D10" i="4"/>
  <c r="E10" i="4" s="1"/>
  <c r="D50" i="4"/>
  <c r="E50" i="4" s="1"/>
  <c r="D9" i="4"/>
  <c r="E9" i="4" s="1"/>
  <c r="D49" i="4"/>
  <c r="E49" i="4" s="1"/>
  <c r="D8" i="4"/>
  <c r="E8" i="4" s="1"/>
  <c r="D48" i="4"/>
  <c r="E48" i="4" s="1"/>
  <c r="D7" i="4"/>
  <c r="E7" i="4" s="1"/>
  <c r="D47" i="4"/>
  <c r="E47" i="4" s="1"/>
  <c r="D6" i="4"/>
  <c r="E6" i="4" s="1"/>
  <c r="H28" i="4" l="1"/>
  <c r="F28" i="4"/>
  <c r="G28" i="4"/>
  <c r="H57" i="4"/>
  <c r="G57" i="4"/>
  <c r="F57" i="4"/>
  <c r="H81" i="4"/>
  <c r="F81" i="4"/>
  <c r="G81" i="4"/>
  <c r="F13" i="4"/>
  <c r="G13" i="4"/>
  <c r="H13" i="4"/>
  <c r="G17" i="4"/>
  <c r="H17" i="4"/>
  <c r="F17" i="4"/>
  <c r="F21" i="4"/>
  <c r="G21" i="4"/>
  <c r="H21" i="4"/>
  <c r="H25" i="4"/>
  <c r="G25" i="4"/>
  <c r="F25" i="4"/>
  <c r="F29" i="4"/>
  <c r="G29" i="4"/>
  <c r="H29" i="4"/>
  <c r="G33" i="4"/>
  <c r="H33" i="4"/>
  <c r="F33" i="4"/>
  <c r="F37" i="4"/>
  <c r="G37" i="4"/>
  <c r="H37" i="4"/>
  <c r="H41" i="4"/>
  <c r="G41" i="4"/>
  <c r="F41" i="4"/>
  <c r="F45" i="4"/>
  <c r="G45" i="4"/>
  <c r="H45" i="4"/>
  <c r="H12" i="4"/>
  <c r="F12" i="4"/>
  <c r="G12" i="4"/>
  <c r="F32" i="4"/>
  <c r="G32" i="4"/>
  <c r="H32" i="4"/>
  <c r="F53" i="4"/>
  <c r="G53" i="4"/>
  <c r="H53" i="4"/>
  <c r="G73" i="4"/>
  <c r="F73" i="4"/>
  <c r="H73" i="4"/>
  <c r="H9" i="4"/>
  <c r="G9" i="4"/>
  <c r="F9" i="4"/>
  <c r="F50" i="4"/>
  <c r="G50" i="4"/>
  <c r="H50" i="4"/>
  <c r="H54" i="4"/>
  <c r="F54" i="4"/>
  <c r="G54" i="4"/>
  <c r="F58" i="4"/>
  <c r="G58" i="4"/>
  <c r="H58" i="4"/>
  <c r="F62" i="4"/>
  <c r="G62" i="4"/>
  <c r="H62" i="4"/>
  <c r="F66" i="4"/>
  <c r="G66" i="4"/>
  <c r="H66" i="4"/>
  <c r="H70" i="4"/>
  <c r="F70" i="4"/>
  <c r="G70" i="4"/>
  <c r="F74" i="4"/>
  <c r="G74" i="4"/>
  <c r="H74" i="4"/>
  <c r="F78" i="4"/>
  <c r="H78" i="4"/>
  <c r="G78" i="4"/>
  <c r="F82" i="4"/>
  <c r="G82" i="4"/>
  <c r="H82" i="4"/>
  <c r="H86" i="4"/>
  <c r="F86" i="4"/>
  <c r="G86" i="4"/>
  <c r="F24" i="4"/>
  <c r="G24" i="4"/>
  <c r="H24" i="4"/>
  <c r="G49" i="4"/>
  <c r="H49" i="4"/>
  <c r="F49" i="4"/>
  <c r="F77" i="4"/>
  <c r="G77" i="4"/>
  <c r="H77" i="4"/>
  <c r="F10" i="4"/>
  <c r="G10" i="4"/>
  <c r="H10" i="4"/>
  <c r="F14" i="4"/>
  <c r="H14" i="4"/>
  <c r="G14" i="4"/>
  <c r="F18" i="4"/>
  <c r="G18" i="4"/>
  <c r="H18" i="4"/>
  <c r="F22" i="4"/>
  <c r="G22" i="4"/>
  <c r="H22" i="4"/>
  <c r="F26" i="4"/>
  <c r="G26" i="4"/>
  <c r="H26" i="4"/>
  <c r="F30" i="4"/>
  <c r="H30" i="4"/>
  <c r="G30" i="4"/>
  <c r="F34" i="4"/>
  <c r="G34" i="4"/>
  <c r="H34" i="4"/>
  <c r="H38" i="4"/>
  <c r="F38" i="4"/>
  <c r="G38" i="4"/>
  <c r="F42" i="4"/>
  <c r="G42" i="4"/>
  <c r="H42" i="4"/>
  <c r="F46" i="4"/>
  <c r="H46" i="4"/>
  <c r="G46" i="4"/>
  <c r="F8" i="4"/>
  <c r="G8" i="4"/>
  <c r="H8" i="4"/>
  <c r="H36" i="4"/>
  <c r="F36" i="4"/>
  <c r="G36" i="4"/>
  <c r="F61" i="4"/>
  <c r="G61" i="4"/>
  <c r="H61" i="4"/>
  <c r="F69" i="4"/>
  <c r="G69" i="4"/>
  <c r="H69" i="4"/>
  <c r="G47" i="4"/>
  <c r="H47" i="4"/>
  <c r="F47" i="4"/>
  <c r="F51" i="4"/>
  <c r="G51" i="4"/>
  <c r="H51" i="4"/>
  <c r="G55" i="4"/>
  <c r="H55" i="4"/>
  <c r="F55" i="4"/>
  <c r="F59" i="4"/>
  <c r="G59" i="4"/>
  <c r="H59" i="4"/>
  <c r="G63" i="4"/>
  <c r="H63" i="4"/>
  <c r="F63" i="4"/>
  <c r="F67" i="4"/>
  <c r="G67" i="4"/>
  <c r="H67" i="4"/>
  <c r="G71" i="4"/>
  <c r="F71" i="4"/>
  <c r="H71" i="4"/>
  <c r="F75" i="4"/>
  <c r="G75" i="4"/>
  <c r="H75" i="4"/>
  <c r="G79" i="4"/>
  <c r="H79" i="4"/>
  <c r="F79" i="4"/>
  <c r="F83" i="4"/>
  <c r="G83" i="4"/>
  <c r="H83" i="4"/>
  <c r="G87" i="4"/>
  <c r="F87" i="4"/>
  <c r="H87" i="4"/>
  <c r="F16" i="4"/>
  <c r="G16" i="4"/>
  <c r="H16" i="4"/>
  <c r="F40" i="4"/>
  <c r="G40" i="4"/>
  <c r="H40" i="4"/>
  <c r="F85" i="4"/>
  <c r="G85" i="4"/>
  <c r="H85" i="4"/>
  <c r="G7" i="4"/>
  <c r="H7" i="4"/>
  <c r="F7" i="4"/>
  <c r="G15" i="4"/>
  <c r="H15" i="4"/>
  <c r="F15" i="4"/>
  <c r="F19" i="4"/>
  <c r="G19" i="4"/>
  <c r="H19" i="4"/>
  <c r="G23" i="4"/>
  <c r="H23" i="4"/>
  <c r="F23" i="4"/>
  <c r="F27" i="4"/>
  <c r="G27" i="4"/>
  <c r="H27" i="4"/>
  <c r="G31" i="4"/>
  <c r="H31" i="4"/>
  <c r="F31" i="4"/>
  <c r="F35" i="4"/>
  <c r="G35" i="4"/>
  <c r="H35" i="4"/>
  <c r="G39" i="4"/>
  <c r="H39" i="4"/>
  <c r="F39" i="4"/>
  <c r="F43" i="4"/>
  <c r="G43" i="4"/>
  <c r="H43" i="4"/>
  <c r="F88" i="4"/>
  <c r="G88" i="4"/>
  <c r="H88" i="4"/>
  <c r="H20" i="4"/>
  <c r="F20" i="4"/>
  <c r="G20" i="4"/>
  <c r="H44" i="4"/>
  <c r="G44" i="4"/>
  <c r="F44" i="4"/>
  <c r="H65" i="4"/>
  <c r="G65" i="4"/>
  <c r="F65" i="4"/>
  <c r="H6" i="4"/>
  <c r="G6" i="4"/>
  <c r="F6" i="4"/>
  <c r="F11" i="4"/>
  <c r="G11" i="4"/>
  <c r="H11" i="4"/>
  <c r="F48" i="4"/>
  <c r="G48" i="4"/>
  <c r="H48" i="4"/>
  <c r="H52" i="4"/>
  <c r="F52" i="4"/>
  <c r="G52" i="4"/>
  <c r="F56" i="4"/>
  <c r="G56" i="4"/>
  <c r="H56" i="4"/>
  <c r="H60" i="4"/>
  <c r="F60" i="4"/>
  <c r="G60" i="4"/>
  <c r="F64" i="4"/>
  <c r="G64" i="4"/>
  <c r="H64" i="4"/>
  <c r="H68" i="4"/>
  <c r="F68" i="4"/>
  <c r="G68" i="4"/>
  <c r="F72" i="4"/>
  <c r="G72" i="4"/>
  <c r="H72" i="4"/>
  <c r="H76" i="4"/>
  <c r="F76" i="4"/>
  <c r="G76" i="4"/>
  <c r="F80" i="4"/>
  <c r="G80" i="4"/>
  <c r="H80" i="4"/>
  <c r="H84" i="4"/>
  <c r="F84" i="4"/>
  <c r="G84" i="4"/>
  <c r="I8" i="3"/>
  <c r="J7" i="3"/>
  <c r="K7" i="3"/>
  <c r="L7" i="3"/>
  <c r="I9" i="3" l="1"/>
  <c r="L8" i="3"/>
  <c r="J8" i="3"/>
  <c r="K8" i="3"/>
  <c r="I10" i="3" l="1"/>
  <c r="L9" i="3"/>
  <c r="J9" i="3"/>
  <c r="K9" i="3"/>
  <c r="I11" i="3" l="1"/>
  <c r="L10" i="3"/>
  <c r="J10" i="3"/>
  <c r="K10" i="3"/>
  <c r="I12" i="3" l="1"/>
  <c r="K11" i="3"/>
  <c r="J11" i="3"/>
  <c r="L11" i="3"/>
  <c r="I13" i="3" l="1"/>
  <c r="J12" i="3"/>
  <c r="K12" i="3"/>
  <c r="L12" i="3"/>
  <c r="I14" i="3" l="1"/>
  <c r="K13" i="3"/>
  <c r="J13" i="3"/>
  <c r="L13" i="3"/>
  <c r="I15" i="3" l="1"/>
  <c r="J14" i="3"/>
  <c r="K14" i="3"/>
  <c r="L14" i="3"/>
  <c r="I16" i="3" l="1"/>
  <c r="J15" i="3"/>
  <c r="K15" i="3"/>
  <c r="L15" i="3"/>
  <c r="I17" i="3" l="1"/>
  <c r="L16" i="3"/>
  <c r="J16" i="3"/>
  <c r="K16" i="3"/>
  <c r="I18" i="3" l="1"/>
  <c r="J17" i="3"/>
  <c r="K17" i="3"/>
  <c r="L17" i="3"/>
  <c r="I19" i="3" l="1"/>
  <c r="L18" i="3"/>
  <c r="J18" i="3"/>
  <c r="K18" i="3"/>
  <c r="I20" i="3" l="1"/>
  <c r="K19" i="3"/>
  <c r="J19" i="3"/>
  <c r="L19" i="3"/>
  <c r="I21" i="3" l="1"/>
  <c r="K20" i="3"/>
  <c r="L20" i="3"/>
  <c r="J20" i="3"/>
  <c r="I22" i="3" l="1"/>
  <c r="K21" i="3"/>
  <c r="J21" i="3"/>
  <c r="L21" i="3"/>
  <c r="I23" i="3" l="1"/>
  <c r="J22" i="3"/>
  <c r="K22" i="3"/>
  <c r="L22" i="3"/>
  <c r="I24" i="3" l="1"/>
  <c r="L23" i="3"/>
  <c r="J23" i="3"/>
  <c r="K23" i="3"/>
  <c r="I25" i="3" l="1"/>
  <c r="L24" i="3"/>
  <c r="J24" i="3"/>
  <c r="K24" i="3"/>
  <c r="I26" i="3" l="1"/>
  <c r="J25" i="3"/>
  <c r="K25" i="3"/>
  <c r="L25" i="3"/>
  <c r="I27" i="3" l="1"/>
  <c r="L26" i="3"/>
  <c r="J26" i="3"/>
  <c r="K26" i="3"/>
  <c r="I28" i="3" l="1"/>
  <c r="K27" i="3"/>
  <c r="L27" i="3"/>
  <c r="J27" i="3"/>
  <c r="I29" i="3" l="1"/>
  <c r="J28" i="3"/>
  <c r="K28" i="3"/>
  <c r="L28" i="3"/>
  <c r="I30" i="3" l="1"/>
  <c r="K29" i="3"/>
  <c r="J29" i="3"/>
  <c r="L29" i="3"/>
  <c r="I31" i="3" l="1"/>
  <c r="J30" i="3"/>
  <c r="K30" i="3"/>
  <c r="L30" i="3"/>
  <c r="I32" i="3" l="1"/>
  <c r="J31" i="3"/>
  <c r="K31" i="3"/>
  <c r="L31" i="3"/>
  <c r="I33" i="3" l="1"/>
  <c r="L32" i="3"/>
  <c r="J32" i="3"/>
  <c r="K32" i="3"/>
  <c r="I34" i="3" l="1"/>
  <c r="J33" i="3"/>
  <c r="K33" i="3"/>
  <c r="L33" i="3"/>
  <c r="I35" i="3" l="1"/>
  <c r="L34" i="3"/>
  <c r="K34" i="3"/>
  <c r="J34" i="3"/>
  <c r="I36" i="3" l="1"/>
  <c r="K35" i="3"/>
  <c r="J35" i="3"/>
  <c r="L35" i="3"/>
  <c r="I37" i="3" l="1"/>
  <c r="J36" i="3"/>
  <c r="K36" i="3"/>
  <c r="L36" i="3"/>
  <c r="I38" i="3" l="1"/>
  <c r="K37" i="3"/>
  <c r="J37" i="3"/>
  <c r="L37" i="3"/>
  <c r="I39" i="3" l="1"/>
  <c r="J38" i="3"/>
  <c r="K38" i="3"/>
  <c r="L38" i="3"/>
  <c r="I40" i="3" l="1"/>
  <c r="J39" i="3"/>
  <c r="K39" i="3"/>
  <c r="L39" i="3"/>
  <c r="I41" i="3" l="1"/>
  <c r="L40" i="3"/>
  <c r="J40" i="3"/>
  <c r="K40" i="3"/>
  <c r="I42" i="3" l="1"/>
  <c r="L41" i="3"/>
  <c r="J41" i="3"/>
  <c r="K41" i="3"/>
  <c r="I43" i="3" l="1"/>
  <c r="L42" i="3"/>
  <c r="J42" i="3"/>
  <c r="K42" i="3"/>
  <c r="I44" i="3" l="1"/>
  <c r="K43" i="3"/>
  <c r="J43" i="3"/>
  <c r="L43" i="3"/>
  <c r="I45" i="3" l="1"/>
  <c r="J44" i="3"/>
  <c r="K44" i="3"/>
  <c r="L44" i="3"/>
  <c r="I46" i="3" l="1"/>
  <c r="K45" i="3"/>
  <c r="J45" i="3"/>
  <c r="L45" i="3"/>
  <c r="I47" i="3" l="1"/>
  <c r="J46" i="3"/>
  <c r="K46" i="3"/>
  <c r="L46" i="3"/>
  <c r="I48" i="3" l="1"/>
  <c r="J47" i="3"/>
  <c r="K47" i="3"/>
  <c r="L47" i="3"/>
  <c r="I49" i="3" l="1"/>
  <c r="L48" i="3"/>
  <c r="J48" i="3"/>
  <c r="K48" i="3"/>
  <c r="I50" i="3" l="1"/>
  <c r="J49" i="3"/>
  <c r="K49" i="3"/>
  <c r="L49" i="3"/>
  <c r="I51" i="3" l="1"/>
  <c r="L50" i="3"/>
  <c r="J50" i="3"/>
  <c r="K50" i="3"/>
  <c r="I52" i="3" l="1"/>
  <c r="K51" i="3"/>
  <c r="J51" i="3"/>
  <c r="L51" i="3"/>
  <c r="I53" i="3" l="1"/>
  <c r="K52" i="3"/>
  <c r="L52" i="3"/>
  <c r="J52" i="3"/>
  <c r="I54" i="3" l="1"/>
  <c r="K53" i="3"/>
  <c r="J53" i="3"/>
  <c r="L53" i="3"/>
  <c r="I55" i="3" l="1"/>
  <c r="J54" i="3"/>
  <c r="K54" i="3"/>
  <c r="L54" i="3"/>
  <c r="I56" i="3" l="1"/>
  <c r="L55" i="3"/>
  <c r="J55" i="3"/>
  <c r="K55" i="3"/>
  <c r="I57" i="3" l="1"/>
  <c r="L56" i="3"/>
  <c r="J56" i="3"/>
  <c r="K56" i="3"/>
  <c r="I58" i="3" l="1"/>
  <c r="J57" i="3"/>
  <c r="K57" i="3"/>
  <c r="L57" i="3"/>
  <c r="I59" i="3" l="1"/>
  <c r="L58" i="3"/>
  <c r="J58" i="3"/>
  <c r="K58" i="3"/>
  <c r="I60" i="3" l="1"/>
  <c r="K59" i="3"/>
  <c r="L59" i="3"/>
  <c r="J59" i="3"/>
  <c r="I61" i="3" l="1"/>
  <c r="J60" i="3"/>
  <c r="K60" i="3"/>
  <c r="L60" i="3"/>
  <c r="I62" i="3" l="1"/>
  <c r="K61" i="3"/>
  <c r="J61" i="3"/>
  <c r="L61" i="3"/>
  <c r="I63" i="3" l="1"/>
  <c r="J62" i="3"/>
  <c r="K62" i="3"/>
  <c r="L62" i="3"/>
  <c r="I64" i="3" l="1"/>
  <c r="J63" i="3"/>
  <c r="K63" i="3"/>
  <c r="L63" i="3"/>
  <c r="I65" i="3" l="1"/>
  <c r="L64" i="3"/>
  <c r="J64" i="3"/>
  <c r="K64" i="3"/>
  <c r="I66" i="3" l="1"/>
  <c r="J65" i="3"/>
  <c r="K65" i="3"/>
  <c r="L65" i="3"/>
  <c r="I67" i="3" l="1"/>
  <c r="L66" i="3"/>
  <c r="K66" i="3"/>
  <c r="J66" i="3"/>
  <c r="I68" i="3" l="1"/>
  <c r="K67" i="3"/>
  <c r="J67" i="3"/>
  <c r="L67" i="3"/>
  <c r="I69" i="3" l="1"/>
  <c r="J68" i="3"/>
  <c r="K68" i="3"/>
  <c r="L68" i="3"/>
  <c r="I70" i="3" l="1"/>
  <c r="K69" i="3"/>
  <c r="J69" i="3"/>
  <c r="L69" i="3"/>
  <c r="I71" i="3" l="1"/>
  <c r="J70" i="3"/>
  <c r="K70" i="3"/>
  <c r="L70" i="3"/>
  <c r="I72" i="3" l="1"/>
  <c r="J71" i="3"/>
  <c r="K71" i="3"/>
  <c r="L71" i="3"/>
  <c r="I73" i="3" l="1"/>
  <c r="L72" i="3"/>
  <c r="J72" i="3"/>
  <c r="K72" i="3"/>
  <c r="I74" i="3" l="1"/>
  <c r="L73" i="3"/>
  <c r="J73" i="3"/>
  <c r="K73" i="3"/>
  <c r="I75" i="3" l="1"/>
  <c r="L74" i="3"/>
  <c r="J74" i="3"/>
  <c r="K74" i="3"/>
  <c r="I76" i="3" l="1"/>
  <c r="K75" i="3"/>
  <c r="J75" i="3"/>
  <c r="L75" i="3"/>
  <c r="I77" i="3" l="1"/>
  <c r="J76" i="3"/>
  <c r="K76" i="3"/>
  <c r="L76" i="3"/>
  <c r="I78" i="3" l="1"/>
  <c r="K77" i="3"/>
  <c r="J77" i="3"/>
  <c r="L77" i="3"/>
  <c r="I79" i="3" l="1"/>
  <c r="J78" i="3"/>
  <c r="K78" i="3"/>
  <c r="L78" i="3"/>
  <c r="I80" i="3" l="1"/>
  <c r="J79" i="3"/>
  <c r="K79" i="3"/>
  <c r="L79" i="3"/>
  <c r="I81" i="3" l="1"/>
  <c r="L80" i="3"/>
  <c r="J80" i="3"/>
  <c r="K80" i="3"/>
  <c r="I82" i="3" l="1"/>
  <c r="J81" i="3"/>
  <c r="K81" i="3"/>
  <c r="L81" i="3"/>
  <c r="I83" i="3" l="1"/>
  <c r="L82" i="3"/>
  <c r="J82" i="3"/>
  <c r="K82" i="3"/>
  <c r="I84" i="3" l="1"/>
  <c r="K83" i="3"/>
  <c r="J83" i="3"/>
  <c r="L83" i="3"/>
  <c r="I85" i="3" l="1"/>
  <c r="K84" i="3"/>
  <c r="L84" i="3"/>
  <c r="J84" i="3"/>
  <c r="I86" i="3" l="1"/>
  <c r="K85" i="3"/>
  <c r="J85" i="3"/>
  <c r="L85" i="3"/>
  <c r="I87" i="3" l="1"/>
  <c r="J86" i="3"/>
  <c r="K86" i="3"/>
  <c r="L86" i="3"/>
  <c r="I88" i="3" l="1"/>
  <c r="L87" i="3"/>
  <c r="J87" i="3"/>
  <c r="K87" i="3"/>
  <c r="I89" i="3" l="1"/>
  <c r="L88" i="3"/>
  <c r="J88" i="3"/>
  <c r="K88" i="3"/>
  <c r="I90" i="3" l="1"/>
  <c r="J89" i="3"/>
  <c r="K89" i="3"/>
  <c r="L89" i="3"/>
  <c r="I91" i="3" l="1"/>
  <c r="L90" i="3"/>
  <c r="J90" i="3"/>
  <c r="K90" i="3"/>
  <c r="I92" i="3" l="1"/>
  <c r="K91" i="3"/>
  <c r="L91" i="3"/>
  <c r="J91" i="3"/>
  <c r="I93" i="3" l="1"/>
  <c r="J92" i="3"/>
  <c r="K92" i="3"/>
  <c r="L92" i="3"/>
  <c r="I94" i="3" l="1"/>
  <c r="K93" i="3"/>
  <c r="J93" i="3"/>
  <c r="L93" i="3"/>
  <c r="I95" i="3" l="1"/>
  <c r="J94" i="3"/>
  <c r="K94" i="3"/>
  <c r="L94" i="3"/>
  <c r="I96" i="3" l="1"/>
  <c r="J95" i="3"/>
  <c r="K95" i="3"/>
  <c r="L95" i="3"/>
  <c r="I97" i="3" l="1"/>
  <c r="L96" i="3"/>
  <c r="J96" i="3"/>
  <c r="K96" i="3"/>
  <c r="I98" i="3" l="1"/>
  <c r="J97" i="3"/>
  <c r="K97" i="3"/>
  <c r="L97" i="3"/>
  <c r="I99" i="3" l="1"/>
  <c r="L98" i="3"/>
  <c r="K98" i="3"/>
  <c r="J98" i="3"/>
  <c r="I100" i="3" l="1"/>
  <c r="K99" i="3"/>
  <c r="J99" i="3"/>
  <c r="L99" i="3"/>
  <c r="I101" i="3" l="1"/>
  <c r="J100" i="3"/>
  <c r="K100" i="3"/>
  <c r="L100" i="3"/>
  <c r="I102" i="3" l="1"/>
  <c r="K101" i="3"/>
  <c r="J101" i="3"/>
  <c r="L101" i="3"/>
  <c r="I103" i="3" l="1"/>
  <c r="J102" i="3"/>
  <c r="K102" i="3"/>
  <c r="L102" i="3"/>
  <c r="I104" i="3" l="1"/>
  <c r="J103" i="3"/>
  <c r="K103" i="3"/>
  <c r="L103" i="3"/>
  <c r="I105" i="3" l="1"/>
  <c r="L104" i="3"/>
  <c r="J104" i="3"/>
  <c r="K104" i="3"/>
  <c r="I106" i="3" l="1"/>
  <c r="L105" i="3"/>
  <c r="J105" i="3"/>
  <c r="K105" i="3"/>
  <c r="I107" i="3" l="1"/>
  <c r="L106" i="3"/>
  <c r="J106" i="3"/>
  <c r="K106" i="3"/>
  <c r="I108" i="3" l="1"/>
  <c r="K107" i="3"/>
  <c r="J107" i="3"/>
  <c r="L107" i="3"/>
  <c r="I109" i="3" l="1"/>
  <c r="J108" i="3"/>
  <c r="K108" i="3"/>
  <c r="L108" i="3"/>
  <c r="I110" i="3" l="1"/>
  <c r="K109" i="3"/>
  <c r="J109" i="3"/>
  <c r="L109" i="3"/>
  <c r="I111" i="3" l="1"/>
  <c r="J110" i="3"/>
  <c r="K110" i="3"/>
  <c r="L110" i="3"/>
  <c r="I112" i="3" l="1"/>
  <c r="J111" i="3"/>
  <c r="K111" i="3"/>
  <c r="L111" i="3"/>
  <c r="I113" i="3" l="1"/>
  <c r="L112" i="3"/>
  <c r="J112" i="3"/>
  <c r="K112" i="3"/>
  <c r="I114" i="3" l="1"/>
  <c r="J113" i="3"/>
  <c r="K113" i="3"/>
  <c r="L113" i="3"/>
  <c r="I115" i="3" l="1"/>
  <c r="L114" i="3"/>
  <c r="J114" i="3"/>
  <c r="K114" i="3"/>
  <c r="I116" i="3" l="1"/>
  <c r="K115" i="3"/>
  <c r="J115" i="3"/>
  <c r="L115" i="3"/>
  <c r="I117" i="3" l="1"/>
  <c r="K116" i="3"/>
  <c r="L116" i="3"/>
  <c r="J116" i="3"/>
  <c r="I118" i="3" l="1"/>
  <c r="K117" i="3"/>
  <c r="J117" i="3"/>
  <c r="L117" i="3"/>
  <c r="I119" i="3" l="1"/>
  <c r="J118" i="3"/>
  <c r="K118" i="3"/>
  <c r="L118" i="3"/>
  <c r="I120" i="3" l="1"/>
  <c r="L119" i="3"/>
  <c r="J119" i="3"/>
  <c r="K119" i="3"/>
  <c r="I121" i="3" l="1"/>
  <c r="L120" i="3"/>
  <c r="J120" i="3"/>
  <c r="K120" i="3"/>
  <c r="I122" i="3" l="1"/>
  <c r="J121" i="3"/>
  <c r="K121" i="3"/>
  <c r="L121" i="3"/>
  <c r="I123" i="3" l="1"/>
  <c r="L122" i="3"/>
  <c r="J122" i="3"/>
  <c r="K122" i="3"/>
  <c r="I124" i="3" l="1"/>
  <c r="K123" i="3"/>
  <c r="L123" i="3"/>
  <c r="J123" i="3"/>
  <c r="I125" i="3" l="1"/>
  <c r="J124" i="3"/>
  <c r="K124" i="3"/>
  <c r="L124" i="3"/>
  <c r="I126" i="3" l="1"/>
  <c r="K125" i="3"/>
  <c r="J125" i="3"/>
  <c r="L125" i="3"/>
  <c r="I127" i="3" l="1"/>
  <c r="J126" i="3"/>
  <c r="K126" i="3"/>
  <c r="L126" i="3"/>
  <c r="I128" i="3" l="1"/>
  <c r="J127" i="3"/>
  <c r="K127" i="3"/>
  <c r="L127" i="3"/>
  <c r="I129" i="3" l="1"/>
  <c r="L128" i="3"/>
  <c r="J128" i="3"/>
  <c r="K128" i="3"/>
  <c r="I130" i="3" l="1"/>
  <c r="J129" i="3"/>
  <c r="K129" i="3"/>
  <c r="L129" i="3"/>
  <c r="I131" i="3" l="1"/>
  <c r="L130" i="3"/>
  <c r="K130" i="3"/>
  <c r="J130" i="3"/>
  <c r="I132" i="3" l="1"/>
  <c r="K131" i="3"/>
  <c r="J131" i="3"/>
  <c r="L131" i="3"/>
  <c r="I133" i="3" l="1"/>
  <c r="J132" i="3"/>
  <c r="K132" i="3"/>
  <c r="L132" i="3"/>
  <c r="I134" i="3" l="1"/>
  <c r="K133" i="3"/>
  <c r="J133" i="3"/>
  <c r="L133" i="3"/>
  <c r="I135" i="3" l="1"/>
  <c r="J134" i="3"/>
  <c r="K134" i="3"/>
  <c r="L134" i="3"/>
  <c r="I136" i="3" l="1"/>
  <c r="J135" i="3"/>
  <c r="K135" i="3"/>
  <c r="L135" i="3"/>
  <c r="I137" i="3" l="1"/>
  <c r="L136" i="3"/>
  <c r="J136" i="3"/>
  <c r="K136" i="3"/>
  <c r="I138" i="3" l="1"/>
  <c r="L137" i="3"/>
  <c r="J137" i="3"/>
  <c r="K137" i="3"/>
  <c r="I139" i="3" l="1"/>
  <c r="L138" i="3"/>
  <c r="J138" i="3"/>
  <c r="K138" i="3"/>
  <c r="I140" i="3" l="1"/>
  <c r="K139" i="3"/>
  <c r="J139" i="3"/>
  <c r="L139" i="3"/>
  <c r="I141" i="3" l="1"/>
  <c r="J140" i="3"/>
  <c r="K140" i="3"/>
  <c r="L140" i="3"/>
  <c r="I142" i="3" l="1"/>
  <c r="K141" i="3"/>
  <c r="J141" i="3"/>
  <c r="L141" i="3"/>
  <c r="I143" i="3" l="1"/>
  <c r="J142" i="3"/>
  <c r="K142" i="3"/>
  <c r="L142" i="3"/>
  <c r="I144" i="3" l="1"/>
  <c r="J143" i="3"/>
  <c r="K143" i="3"/>
  <c r="L143" i="3"/>
  <c r="I145" i="3" l="1"/>
  <c r="L144" i="3"/>
  <c r="J144" i="3"/>
  <c r="K144" i="3"/>
  <c r="I146" i="3" l="1"/>
  <c r="J145" i="3"/>
  <c r="K145" i="3"/>
  <c r="L145" i="3"/>
  <c r="I147" i="3" l="1"/>
  <c r="L146" i="3"/>
  <c r="J146" i="3"/>
  <c r="K146" i="3"/>
  <c r="I148" i="3" l="1"/>
  <c r="K147" i="3"/>
  <c r="J147" i="3"/>
  <c r="L147" i="3"/>
  <c r="I149" i="3" l="1"/>
  <c r="K148" i="3"/>
  <c r="L148" i="3"/>
  <c r="J148" i="3"/>
  <c r="I150" i="3" l="1"/>
  <c r="K149" i="3"/>
  <c r="J149" i="3"/>
  <c r="L149" i="3"/>
  <c r="I151" i="3" l="1"/>
  <c r="J150" i="3"/>
  <c r="K150" i="3"/>
  <c r="L150" i="3"/>
  <c r="I152" i="3" l="1"/>
  <c r="L151" i="3"/>
  <c r="J151" i="3"/>
  <c r="K151" i="3"/>
  <c r="I153" i="3" l="1"/>
  <c r="L152" i="3"/>
  <c r="J152" i="3"/>
  <c r="K152" i="3"/>
  <c r="I154" i="3" l="1"/>
  <c r="J153" i="3"/>
  <c r="K153" i="3"/>
  <c r="L153" i="3"/>
  <c r="I155" i="3" l="1"/>
  <c r="L154" i="3"/>
  <c r="J154" i="3"/>
  <c r="K154" i="3"/>
  <c r="I156" i="3" l="1"/>
  <c r="K155" i="3"/>
  <c r="L155" i="3"/>
  <c r="J155" i="3"/>
  <c r="I157" i="3" l="1"/>
  <c r="J156" i="3"/>
  <c r="K156" i="3"/>
  <c r="L156" i="3"/>
  <c r="I158" i="3" l="1"/>
  <c r="K157" i="3"/>
  <c r="J157" i="3"/>
  <c r="L157" i="3"/>
  <c r="I159" i="3" l="1"/>
  <c r="J158" i="3"/>
  <c r="K158" i="3"/>
  <c r="L158" i="3"/>
  <c r="I160" i="3" l="1"/>
  <c r="J159" i="3"/>
  <c r="K159" i="3"/>
  <c r="L159" i="3"/>
  <c r="I161" i="3" l="1"/>
  <c r="L160" i="3"/>
  <c r="J160" i="3"/>
  <c r="K160" i="3"/>
  <c r="I162" i="3" l="1"/>
  <c r="J161" i="3"/>
  <c r="K161" i="3"/>
  <c r="L161" i="3"/>
  <c r="I163" i="3" l="1"/>
  <c r="L162" i="3"/>
  <c r="K162" i="3"/>
  <c r="J162" i="3"/>
  <c r="I164" i="3" l="1"/>
  <c r="K163" i="3"/>
  <c r="J163" i="3"/>
  <c r="L163" i="3"/>
  <c r="I165" i="3" l="1"/>
  <c r="J164" i="3"/>
  <c r="K164" i="3"/>
  <c r="L164" i="3"/>
  <c r="I166" i="3" l="1"/>
  <c r="K165" i="3"/>
  <c r="J165" i="3"/>
  <c r="L165" i="3"/>
  <c r="I167" i="3" l="1"/>
  <c r="J166" i="3"/>
  <c r="K166" i="3"/>
  <c r="L166" i="3"/>
  <c r="I168" i="3" l="1"/>
  <c r="J167" i="3"/>
  <c r="K167" i="3"/>
  <c r="L167" i="3"/>
  <c r="I169" i="3" l="1"/>
  <c r="L168" i="3"/>
  <c r="J168" i="3"/>
  <c r="K168" i="3"/>
  <c r="I170" i="3" l="1"/>
  <c r="L169" i="3"/>
  <c r="J169" i="3"/>
  <c r="K169" i="3"/>
  <c r="I171" i="3" l="1"/>
  <c r="L170" i="3"/>
  <c r="J170" i="3"/>
  <c r="K170" i="3"/>
  <c r="I172" i="3" l="1"/>
  <c r="K171" i="3"/>
  <c r="J171" i="3"/>
  <c r="L171" i="3"/>
  <c r="I173" i="3" l="1"/>
  <c r="J172" i="3"/>
  <c r="K172" i="3"/>
  <c r="L172" i="3"/>
  <c r="I174" i="3" l="1"/>
  <c r="K173" i="3"/>
  <c r="J173" i="3"/>
  <c r="L173" i="3"/>
  <c r="I175" i="3" l="1"/>
  <c r="J174" i="3"/>
  <c r="K174" i="3"/>
  <c r="L174" i="3"/>
  <c r="I176" i="3" l="1"/>
  <c r="J175" i="3"/>
  <c r="K175" i="3"/>
  <c r="L175" i="3"/>
  <c r="I177" i="3" l="1"/>
  <c r="L176" i="3"/>
  <c r="J176" i="3"/>
  <c r="K176" i="3"/>
  <c r="I178" i="3" l="1"/>
  <c r="J177" i="3"/>
  <c r="K177" i="3"/>
  <c r="L177" i="3"/>
  <c r="I179" i="3" l="1"/>
  <c r="L178" i="3"/>
  <c r="J178" i="3"/>
  <c r="K178" i="3"/>
  <c r="I180" i="3" l="1"/>
  <c r="K179" i="3"/>
  <c r="J179" i="3"/>
  <c r="L179" i="3"/>
  <c r="I181" i="3" l="1"/>
  <c r="K180" i="3"/>
  <c r="L180" i="3"/>
  <c r="J180" i="3"/>
  <c r="I182" i="3" l="1"/>
  <c r="K181" i="3"/>
  <c r="J181" i="3"/>
  <c r="L181" i="3"/>
  <c r="I183" i="3" l="1"/>
  <c r="J182" i="3"/>
  <c r="K182" i="3"/>
  <c r="L182" i="3"/>
  <c r="I184" i="3" l="1"/>
  <c r="L183" i="3"/>
  <c r="J183" i="3"/>
  <c r="K183" i="3"/>
  <c r="I185" i="3" l="1"/>
  <c r="L184" i="3"/>
  <c r="J184" i="3"/>
  <c r="K184" i="3"/>
  <c r="I186" i="3" l="1"/>
  <c r="J185" i="3"/>
  <c r="K185" i="3"/>
  <c r="L185" i="3"/>
  <c r="I187" i="3" l="1"/>
  <c r="L186" i="3"/>
  <c r="J186" i="3"/>
  <c r="K186" i="3"/>
  <c r="I188" i="3" l="1"/>
  <c r="K187" i="3"/>
  <c r="L187" i="3"/>
  <c r="J187" i="3"/>
  <c r="I189" i="3" l="1"/>
  <c r="J188" i="3"/>
  <c r="K188" i="3"/>
  <c r="L188" i="3"/>
  <c r="I190" i="3" l="1"/>
  <c r="K189" i="3"/>
  <c r="J189" i="3"/>
  <c r="L189" i="3"/>
  <c r="I191" i="3" l="1"/>
  <c r="J190" i="3"/>
  <c r="K190" i="3"/>
  <c r="L190" i="3"/>
  <c r="I192" i="3" l="1"/>
  <c r="J191" i="3"/>
  <c r="K191" i="3"/>
  <c r="L191" i="3"/>
  <c r="I193" i="3" l="1"/>
  <c r="L192" i="3"/>
  <c r="J192" i="3"/>
  <c r="K192" i="3"/>
  <c r="I194" i="3" l="1"/>
  <c r="J193" i="3"/>
  <c r="K193" i="3"/>
  <c r="L193" i="3"/>
  <c r="I195" i="3" l="1"/>
  <c r="L194" i="3"/>
  <c r="K194" i="3"/>
  <c r="J194" i="3"/>
  <c r="I196" i="3" l="1"/>
  <c r="K195" i="3"/>
  <c r="J195" i="3"/>
  <c r="L195" i="3"/>
  <c r="I197" i="3" l="1"/>
  <c r="J196" i="3"/>
  <c r="K196" i="3"/>
  <c r="L196" i="3"/>
  <c r="I198" i="3" l="1"/>
  <c r="K197" i="3"/>
  <c r="J197" i="3"/>
  <c r="L197" i="3"/>
  <c r="I199" i="3" l="1"/>
  <c r="J198" i="3"/>
  <c r="K198" i="3"/>
  <c r="L198" i="3"/>
  <c r="I200" i="3" l="1"/>
  <c r="J199" i="3"/>
  <c r="K199" i="3"/>
  <c r="L199" i="3"/>
  <c r="I201" i="3" l="1"/>
  <c r="L200" i="3"/>
  <c r="J200" i="3"/>
  <c r="K200" i="3"/>
  <c r="I202" i="3" l="1"/>
  <c r="L201" i="3"/>
  <c r="J201" i="3"/>
  <c r="K201" i="3"/>
  <c r="I203" i="3" l="1"/>
  <c r="L202" i="3"/>
  <c r="J202" i="3"/>
  <c r="K202" i="3"/>
  <c r="I204" i="3" l="1"/>
  <c r="K203" i="3"/>
  <c r="J203" i="3"/>
  <c r="L203" i="3"/>
  <c r="I205" i="3" l="1"/>
  <c r="J204" i="3"/>
  <c r="K204" i="3"/>
  <c r="L204" i="3"/>
  <c r="I206" i="3" l="1"/>
  <c r="K205" i="3"/>
  <c r="J205" i="3"/>
  <c r="L205" i="3"/>
  <c r="I207" i="3" l="1"/>
  <c r="J206" i="3"/>
  <c r="K206" i="3"/>
  <c r="L206" i="3"/>
  <c r="I208" i="3" l="1"/>
  <c r="J207" i="3"/>
  <c r="K207" i="3"/>
  <c r="L207" i="3"/>
  <c r="I209" i="3" l="1"/>
  <c r="L208" i="3"/>
  <c r="J208" i="3"/>
  <c r="K208" i="3"/>
  <c r="I210" i="3" l="1"/>
  <c r="J209" i="3"/>
  <c r="K209" i="3"/>
  <c r="L209" i="3"/>
  <c r="I211" i="3" l="1"/>
  <c r="L210" i="3"/>
  <c r="J210" i="3"/>
  <c r="K210" i="3"/>
  <c r="I212" i="3" l="1"/>
  <c r="K211" i="3"/>
  <c r="J211" i="3"/>
  <c r="L211" i="3"/>
  <c r="I213" i="3" l="1"/>
  <c r="K212" i="3"/>
  <c r="L212" i="3"/>
  <c r="J212" i="3"/>
  <c r="I214" i="3" l="1"/>
  <c r="K213" i="3"/>
  <c r="J213" i="3"/>
  <c r="L213" i="3"/>
  <c r="I215" i="3" l="1"/>
  <c r="J214" i="3"/>
  <c r="K214" i="3"/>
  <c r="L214" i="3"/>
  <c r="I216" i="3" l="1"/>
  <c r="L215" i="3"/>
  <c r="J215" i="3"/>
  <c r="K215" i="3"/>
  <c r="I217" i="3" l="1"/>
  <c r="L216" i="3"/>
  <c r="J216" i="3"/>
  <c r="K216" i="3"/>
  <c r="I218" i="3" l="1"/>
  <c r="J217" i="3"/>
  <c r="K217" i="3"/>
  <c r="L217" i="3"/>
  <c r="I219" i="3" l="1"/>
  <c r="L218" i="3"/>
  <c r="J218" i="3"/>
  <c r="K218" i="3"/>
  <c r="I220" i="3" l="1"/>
  <c r="K219" i="3"/>
  <c r="L219" i="3"/>
  <c r="J219" i="3"/>
  <c r="I221" i="3" l="1"/>
  <c r="J220" i="3"/>
  <c r="K220" i="3"/>
  <c r="L220" i="3"/>
  <c r="I222" i="3" l="1"/>
  <c r="K221" i="3"/>
  <c r="J221" i="3"/>
  <c r="L221" i="3"/>
  <c r="I223" i="3" l="1"/>
  <c r="J222" i="3"/>
  <c r="K222" i="3"/>
  <c r="L222" i="3"/>
  <c r="I224" i="3" l="1"/>
  <c r="J223" i="3"/>
  <c r="K223" i="3"/>
  <c r="L223" i="3"/>
  <c r="I225" i="3" l="1"/>
  <c r="L224" i="3"/>
  <c r="J224" i="3"/>
  <c r="K224" i="3"/>
  <c r="I226" i="3" l="1"/>
  <c r="J225" i="3"/>
  <c r="K225" i="3"/>
  <c r="L225" i="3"/>
  <c r="I227" i="3" l="1"/>
  <c r="L226" i="3"/>
  <c r="K226" i="3"/>
  <c r="J226" i="3"/>
  <c r="I228" i="3" l="1"/>
  <c r="K227" i="3"/>
  <c r="J227" i="3"/>
  <c r="L227" i="3"/>
  <c r="I229" i="3" l="1"/>
  <c r="J228" i="3"/>
  <c r="K228" i="3"/>
  <c r="L228" i="3"/>
  <c r="I230" i="3" l="1"/>
  <c r="K229" i="3"/>
  <c r="J229" i="3"/>
  <c r="L229" i="3"/>
  <c r="I231" i="3" l="1"/>
  <c r="J230" i="3"/>
  <c r="K230" i="3"/>
  <c r="L230" i="3"/>
  <c r="I232" i="3" l="1"/>
  <c r="J231" i="3"/>
  <c r="K231" i="3"/>
  <c r="L231" i="3"/>
  <c r="I233" i="3" l="1"/>
  <c r="J232" i="3"/>
  <c r="K232" i="3"/>
  <c r="L232" i="3"/>
  <c r="I234" i="3" l="1"/>
  <c r="K233" i="3"/>
  <c r="L233" i="3"/>
  <c r="J233" i="3"/>
  <c r="I235" i="3" l="1"/>
  <c r="J234" i="3"/>
  <c r="K234" i="3"/>
  <c r="L234" i="3"/>
  <c r="I236" i="3" l="1"/>
  <c r="J235" i="3"/>
  <c r="K235" i="3"/>
  <c r="L235" i="3"/>
  <c r="I237" i="3" l="1"/>
  <c r="J236" i="3"/>
  <c r="K236" i="3"/>
  <c r="L236" i="3"/>
  <c r="I238" i="3" l="1"/>
  <c r="J237" i="3"/>
  <c r="K237" i="3"/>
  <c r="L237" i="3"/>
  <c r="I239" i="3" l="1"/>
  <c r="L238" i="3"/>
  <c r="J238" i="3"/>
  <c r="K238" i="3"/>
  <c r="I240" i="3" l="1"/>
  <c r="J239" i="3"/>
  <c r="K239" i="3"/>
  <c r="L239" i="3"/>
  <c r="J240" i="3" l="1"/>
  <c r="K240" i="3"/>
  <c r="L240" i="3"/>
  <c r="Q13" i="1" l="1"/>
  <c r="C36" i="2" s="1"/>
  <c r="R13" i="1"/>
  <c r="R82" i="1"/>
  <c r="R80" i="1"/>
  <c r="R81" i="1"/>
  <c r="R78" i="1"/>
  <c r="R79" i="1"/>
  <c r="R76" i="1"/>
  <c r="R77" i="1"/>
  <c r="R75" i="1"/>
  <c r="R74" i="1"/>
  <c r="R72" i="1"/>
  <c r="R73" i="1"/>
  <c r="R70" i="1"/>
  <c r="R71" i="1"/>
  <c r="R69" i="1"/>
  <c r="R68" i="1"/>
  <c r="R66" i="1"/>
  <c r="R67" i="1"/>
  <c r="R65" i="1"/>
  <c r="R64" i="1"/>
  <c r="R63" i="1"/>
  <c r="R62" i="1"/>
  <c r="R61" i="1"/>
  <c r="R60" i="1"/>
  <c r="R58" i="1"/>
  <c r="R59" i="1"/>
  <c r="R56" i="1"/>
  <c r="R57" i="1"/>
  <c r="R55" i="1"/>
  <c r="R54" i="1"/>
  <c r="R53" i="1"/>
  <c r="R52" i="1"/>
  <c r="R50" i="1"/>
  <c r="R51" i="1"/>
  <c r="R49" i="1"/>
  <c r="R48" i="1"/>
  <c r="R47" i="1"/>
  <c r="R46" i="1"/>
  <c r="R44" i="1"/>
  <c r="R45" i="1"/>
  <c r="R43" i="1"/>
  <c r="R42" i="1"/>
  <c r="R40" i="1"/>
  <c r="R41" i="1"/>
  <c r="R38" i="1"/>
  <c r="R39" i="1"/>
  <c r="R37" i="1"/>
  <c r="R36" i="1"/>
  <c r="R35" i="1"/>
  <c r="R34" i="1"/>
  <c r="R33" i="1"/>
  <c r="R32" i="1"/>
  <c r="R30" i="1"/>
  <c r="R31" i="1"/>
  <c r="R29" i="1"/>
  <c r="R28" i="1"/>
  <c r="R27" i="1"/>
  <c r="R26" i="1"/>
  <c r="R24" i="1"/>
  <c r="R25" i="1"/>
  <c r="R23" i="1"/>
  <c r="R22" i="1"/>
  <c r="R21" i="1"/>
  <c r="R20" i="1"/>
  <c r="R18" i="1"/>
  <c r="R19" i="1"/>
  <c r="R17" i="1"/>
  <c r="R16" i="1"/>
  <c r="R15" i="1"/>
  <c r="R14" i="1"/>
  <c r="Q82" i="1"/>
  <c r="P82" i="1" s="1"/>
  <c r="Q78" i="1"/>
  <c r="P78" i="1" s="1"/>
  <c r="Q74" i="1"/>
  <c r="P74" i="1" s="1"/>
  <c r="Q65" i="1"/>
  <c r="P65" i="1" s="1"/>
  <c r="Q81" i="1"/>
  <c r="P81" i="1" s="1"/>
  <c r="Q77" i="1"/>
  <c r="Q73" i="1"/>
  <c r="P73" i="1" s="1"/>
  <c r="Q69" i="1"/>
  <c r="Q61" i="1"/>
  <c r="P61" i="1" s="1"/>
  <c r="Q79" i="1"/>
  <c r="P79" i="1" s="1"/>
  <c r="Q75" i="1"/>
  <c r="P75" i="1" s="1"/>
  <c r="Q67" i="1"/>
  <c r="P67" i="1" s="1"/>
  <c r="Q57" i="1"/>
  <c r="P57" i="1" s="1"/>
  <c r="Q71" i="1"/>
  <c r="P71" i="1" s="1"/>
  <c r="Q80" i="1"/>
  <c r="P80" i="1" s="1"/>
  <c r="Q76" i="1"/>
  <c r="Q72" i="1"/>
  <c r="P72" i="1" s="1"/>
  <c r="Q68" i="1"/>
  <c r="Q70" i="1"/>
  <c r="Q66" i="1"/>
  <c r="P66" i="1" s="1"/>
  <c r="Q62" i="1"/>
  <c r="P62" i="1" s="1"/>
  <c r="Q58" i="1"/>
  <c r="P58" i="1" s="1"/>
  <c r="Q54" i="1"/>
  <c r="P54" i="1" s="1"/>
  <c r="Q43" i="1"/>
  <c r="P43" i="1" s="1"/>
  <c r="Q24" i="1"/>
  <c r="P24" i="1" s="1"/>
  <c r="Q45" i="1"/>
  <c r="P45" i="1" s="1"/>
  <c r="Q20" i="1"/>
  <c r="Q41" i="1"/>
  <c r="P41" i="1" s="1"/>
  <c r="Q64" i="1"/>
  <c r="P64" i="1" s="1"/>
  <c r="Q60" i="1"/>
  <c r="Q56" i="1"/>
  <c r="P56" i="1" s="1"/>
  <c r="Q52" i="1"/>
  <c r="Q51" i="1"/>
  <c r="P51" i="1" s="1"/>
  <c r="Q47" i="1"/>
  <c r="P47" i="1" s="1"/>
  <c r="Q49" i="1"/>
  <c r="P49" i="1" s="1"/>
  <c r="Q63" i="1"/>
  <c r="P63" i="1" s="1"/>
  <c r="Q59" i="1"/>
  <c r="P59" i="1" s="1"/>
  <c r="Q55" i="1"/>
  <c r="P55" i="1" s="1"/>
  <c r="Q53" i="1"/>
  <c r="Q50" i="1"/>
  <c r="P50" i="1" s="1"/>
  <c r="Q46" i="1"/>
  <c r="P46" i="1" s="1"/>
  <c r="Q42" i="1"/>
  <c r="P42" i="1" s="1"/>
  <c r="Q32" i="1"/>
  <c r="P32" i="1" s="1"/>
  <c r="Q28" i="1"/>
  <c r="Q48" i="1"/>
  <c r="P48" i="1" s="1"/>
  <c r="Q44" i="1"/>
  <c r="Q40" i="1"/>
  <c r="P40" i="1" s="1"/>
  <c r="Q16" i="1"/>
  <c r="P16" i="1" s="1"/>
  <c r="Q36" i="1"/>
  <c r="Q37" i="1"/>
  <c r="Q33" i="1"/>
  <c r="P33" i="1" s="1"/>
  <c r="Q29" i="1"/>
  <c r="Q25" i="1"/>
  <c r="P25" i="1" s="1"/>
  <c r="Q21" i="1"/>
  <c r="Q17" i="1"/>
  <c r="P17" i="1" s="1"/>
  <c r="Q39" i="1"/>
  <c r="P39" i="1" s="1"/>
  <c r="Q35" i="1"/>
  <c r="P35" i="1" s="1"/>
  <c r="Q31" i="1"/>
  <c r="P31" i="1" s="1"/>
  <c r="Q27" i="1"/>
  <c r="P27" i="1" s="1"/>
  <c r="Q23" i="1"/>
  <c r="P23" i="1" s="1"/>
  <c r="Q19" i="1"/>
  <c r="P19" i="1" s="1"/>
  <c r="Q15" i="1"/>
  <c r="P15" i="1" s="1"/>
  <c r="Q38" i="1"/>
  <c r="P38" i="1" s="1"/>
  <c r="Q34" i="1"/>
  <c r="P34" i="1" s="1"/>
  <c r="Q30" i="1"/>
  <c r="P30" i="1" s="1"/>
  <c r="Q26" i="1"/>
  <c r="P26" i="1" s="1"/>
  <c r="Q22" i="1"/>
  <c r="P22" i="1" s="1"/>
  <c r="Q18" i="1"/>
  <c r="P18" i="1" s="1"/>
  <c r="Q14" i="1"/>
  <c r="P14" i="1" s="1"/>
  <c r="P77" i="1" l="1"/>
  <c r="P70" i="1"/>
  <c r="E33" i="2"/>
  <c r="M33" i="2"/>
  <c r="D33" i="2"/>
  <c r="D38" i="2" s="1"/>
  <c r="L33" i="2"/>
  <c r="K33" i="2"/>
  <c r="G33" i="2"/>
  <c r="J33" i="2"/>
  <c r="O33" i="2"/>
  <c r="H33" i="2"/>
  <c r="N33" i="2"/>
  <c r="I33" i="2"/>
  <c r="F33" i="2"/>
  <c r="P44" i="1"/>
  <c r="P76" i="1"/>
  <c r="C33" i="2"/>
  <c r="C34" i="2"/>
  <c r="P69" i="1"/>
  <c r="P53" i="1"/>
  <c r="P21" i="1"/>
  <c r="P29" i="1"/>
  <c r="P37" i="1"/>
  <c r="P20" i="1"/>
  <c r="P28" i="1"/>
  <c r="P36" i="1"/>
  <c r="P52" i="1"/>
  <c r="P60" i="1"/>
  <c r="P68" i="1"/>
  <c r="AJ150" i="10"/>
  <c r="AI150" i="10"/>
  <c r="P13" i="1"/>
  <c r="I25" i="2" l="1"/>
  <c r="I28" i="2" s="1"/>
  <c r="N38" i="2"/>
  <c r="O38" i="2"/>
  <c r="K38" i="2"/>
  <c r="L38" i="2"/>
  <c r="M38" i="2"/>
  <c r="B36" i="2"/>
  <c r="B34" i="2"/>
  <c r="B33" i="2"/>
  <c r="F38" i="2"/>
  <c r="H38" i="2"/>
  <c r="E38" i="2"/>
  <c r="J38" i="2"/>
  <c r="I38" i="2"/>
  <c r="G38" i="2"/>
  <c r="C38" i="2"/>
  <c r="E25" i="2" l="1"/>
  <c r="E28" i="2" s="1"/>
  <c r="E39" i="2" s="1"/>
  <c r="E40" i="2" s="1"/>
  <c r="M25" i="2"/>
  <c r="M28" i="2" s="1"/>
  <c r="M39" i="2" s="1"/>
  <c r="M40" i="2" s="1"/>
  <c r="G25" i="2"/>
  <c r="G28" i="2" s="1"/>
  <c r="G39" i="2" s="1"/>
  <c r="G40" i="2" s="1"/>
  <c r="C25" i="2"/>
  <c r="O25" i="2"/>
  <c r="O28" i="2" s="1"/>
  <c r="O39" i="2" s="1"/>
  <c r="O40" i="2" s="1"/>
  <c r="K25" i="2"/>
  <c r="K28" i="2" s="1"/>
  <c r="K39" i="2" s="1"/>
  <c r="K40" i="2" s="1"/>
  <c r="N25" i="2"/>
  <c r="N28" i="2" s="1"/>
  <c r="N39" i="2" s="1"/>
  <c r="N40" i="2" s="1"/>
  <c r="D25" i="2"/>
  <c r="D28" i="2" s="1"/>
  <c r="D39" i="2" s="1"/>
  <c r="D40" i="2" s="1"/>
  <c r="D42" i="2" s="1"/>
  <c r="H25" i="2"/>
  <c r="H28" i="2" s="1"/>
  <c r="H39" i="2" s="1"/>
  <c r="H40" i="2" s="1"/>
  <c r="L25" i="2"/>
  <c r="L28" i="2" s="1"/>
  <c r="L39" i="2" s="1"/>
  <c r="L40" i="2" s="1"/>
  <c r="F25" i="2"/>
  <c r="F28" i="2" s="1"/>
  <c r="F30" i="2" s="1"/>
  <c r="J25" i="2"/>
  <c r="J28" i="2" s="1"/>
  <c r="J30" i="2" s="1"/>
  <c r="B38" i="2"/>
  <c r="I39" i="2"/>
  <c r="I40" i="2" s="1"/>
  <c r="I30" i="2"/>
  <c r="E30" i="2" l="1"/>
  <c r="G30" i="2"/>
  <c r="O30" i="2"/>
  <c r="M30" i="2"/>
  <c r="N30" i="2"/>
  <c r="K30" i="2"/>
  <c r="D30" i="2"/>
  <c r="F39" i="2"/>
  <c r="F40" i="2" s="1"/>
  <c r="L30" i="2"/>
  <c r="H30" i="2"/>
  <c r="J39" i="2"/>
  <c r="J40" i="2" s="1"/>
  <c r="F12" i="14" l="1"/>
  <c r="C5" i="15" l="1"/>
  <c r="D5" i="15"/>
  <c r="K21" i="14"/>
  <c r="K292" i="14" s="1"/>
  <c r="G7" i="15" s="1"/>
  <c r="G8" i="15" s="1"/>
  <c r="M19" i="14"/>
  <c r="M292" i="14" s="1"/>
  <c r="I7" i="15" s="1"/>
  <c r="I8" i="15" s="1"/>
  <c r="O16" i="14"/>
  <c r="O292" i="14" s="1"/>
  <c r="K7" i="15" s="1"/>
  <c r="K8" i="15" s="1"/>
  <c r="Q26" i="14"/>
  <c r="Q292" i="14" s="1"/>
  <c r="M7" i="15" s="1"/>
  <c r="M8" i="15" s="1"/>
  <c r="N18" i="14"/>
  <c r="N292" i="14" s="1"/>
  <c r="J7" i="15" s="1"/>
  <c r="J8" i="15" s="1"/>
  <c r="L25" i="14"/>
  <c r="L292" i="14" s="1"/>
  <c r="H7" i="15" s="1"/>
  <c r="H8" i="15" s="1"/>
  <c r="P26" i="14"/>
  <c r="P292" i="14" s="1"/>
  <c r="L7" i="15" s="1"/>
  <c r="L8" i="15" s="1"/>
  <c r="O5" i="15" l="1"/>
  <c r="L17" i="15"/>
  <c r="L14" i="15" s="1"/>
  <c r="L26" i="15"/>
  <c r="L31" i="15" s="1"/>
  <c r="I26" i="15"/>
  <c r="I31" i="15" s="1"/>
  <c r="I17" i="15"/>
  <c r="I14" i="15" s="1"/>
  <c r="G26" i="15"/>
  <c r="G31" i="15" s="1"/>
  <c r="G17" i="15"/>
  <c r="G14" i="15" s="1"/>
  <c r="J26" i="15"/>
  <c r="J31" i="15" s="1"/>
  <c r="J17" i="15"/>
  <c r="J14" i="15" s="1"/>
  <c r="K26" i="15"/>
  <c r="K31" i="15" s="1"/>
  <c r="K17" i="15"/>
  <c r="K14" i="15" s="1"/>
  <c r="H26" i="15"/>
  <c r="H31" i="15" s="1"/>
  <c r="H17" i="15"/>
  <c r="H14" i="15" s="1"/>
  <c r="M26" i="15"/>
  <c r="M31" i="15" s="1"/>
  <c r="M17" i="15"/>
  <c r="M14" i="15" s="1"/>
  <c r="G12" i="14"/>
  <c r="G33" i="14"/>
  <c r="G35" i="14"/>
  <c r="G22" i="14"/>
  <c r="G15" i="14"/>
  <c r="G24" i="14"/>
  <c r="G18" i="14"/>
  <c r="G48" i="14"/>
  <c r="G23" i="14"/>
  <c r="G47" i="14"/>
  <c r="G44" i="14"/>
  <c r="G13" i="14"/>
  <c r="G41" i="14"/>
  <c r="G58" i="14"/>
  <c r="G17" i="14"/>
  <c r="G49" i="14"/>
  <c r="G21" i="14"/>
  <c r="G36" i="14"/>
  <c r="G19" i="14"/>
  <c r="G57" i="14"/>
  <c r="G50" i="14"/>
  <c r="G40" i="14"/>
  <c r="G32" i="14"/>
  <c r="G29" i="14"/>
  <c r="G43" i="14"/>
  <c r="G14" i="14"/>
  <c r="G56" i="14"/>
  <c r="G54" i="14"/>
  <c r="G25" i="14"/>
  <c r="G20" i="14"/>
  <c r="G31" i="14"/>
  <c r="G34" i="14"/>
  <c r="G27" i="14"/>
  <c r="G16" i="14"/>
  <c r="G30" i="14"/>
  <c r="G53" i="14"/>
  <c r="G51" i="14"/>
  <c r="G42" i="14"/>
  <c r="G46" i="14"/>
  <c r="G38" i="14"/>
  <c r="G26" i="14"/>
  <c r="G59" i="14"/>
  <c r="G52" i="14"/>
  <c r="G45" i="14"/>
  <c r="G39" i="14"/>
  <c r="G28" i="14"/>
  <c r="G60" i="14"/>
  <c r="G55" i="14"/>
  <c r="G37" i="14"/>
  <c r="H56" i="14"/>
  <c r="S56" i="14" l="1"/>
  <c r="H23" i="14"/>
  <c r="H57" i="14"/>
  <c r="H51" i="14"/>
  <c r="S51" i="14" s="1"/>
  <c r="H40" i="14"/>
  <c r="S40" i="14" s="1"/>
  <c r="H16" i="14"/>
  <c r="S16" i="14" s="1"/>
  <c r="H25" i="14"/>
  <c r="S25" i="14" s="1"/>
  <c r="H54" i="14"/>
  <c r="S54" i="14" s="1"/>
  <c r="H34" i="14"/>
  <c r="S34" i="14" s="1"/>
  <c r="H14" i="14"/>
  <c r="S14" i="14" s="1"/>
  <c r="H49" i="14"/>
  <c r="S49" i="14" s="1"/>
  <c r="H39" i="14"/>
  <c r="S39" i="14" s="1"/>
  <c r="H38" i="14"/>
  <c r="S38" i="14" s="1"/>
  <c r="S23" i="14"/>
  <c r="H46" i="14"/>
  <c r="S46" i="14" s="1"/>
  <c r="H53" i="14"/>
  <c r="S53" i="14" s="1"/>
  <c r="H21" i="14"/>
  <c r="S21" i="14" s="1"/>
  <c r="H22" i="14"/>
  <c r="S22" i="14" s="1"/>
  <c r="H41" i="14"/>
  <c r="S41" i="14" s="1"/>
  <c r="S57" i="14"/>
  <c r="H33" i="14"/>
  <c r="S33" i="14" s="1"/>
  <c r="H58" i="14"/>
  <c r="S58" i="14" s="1"/>
  <c r="H30" i="14"/>
  <c r="S30" i="14" s="1"/>
  <c r="H52" i="14"/>
  <c r="S52" i="14" s="1"/>
  <c r="H42" i="14"/>
  <c r="S42" i="14" s="1"/>
  <c r="H11" i="14"/>
  <c r="I11" i="12" s="1"/>
  <c r="H44" i="14"/>
  <c r="S44" i="14" s="1"/>
  <c r="H20" i="14"/>
  <c r="S20" i="14" s="1"/>
  <c r="H24" i="14"/>
  <c r="S24" i="14" s="1"/>
  <c r="H26" i="14"/>
  <c r="S26" i="14" s="1"/>
  <c r="H31" i="14"/>
  <c r="S31" i="14" s="1"/>
  <c r="H28" i="14"/>
  <c r="S28" i="14" s="1"/>
  <c r="H18" i="14"/>
  <c r="S18" i="14" s="1"/>
  <c r="H13" i="14"/>
  <c r="S13" i="14" s="1"/>
  <c r="H59" i="14"/>
  <c r="S59" i="14" s="1"/>
  <c r="H15" i="14"/>
  <c r="S15" i="14" s="1"/>
  <c r="H48" i="14"/>
  <c r="S48" i="14" s="1"/>
  <c r="H27" i="14"/>
  <c r="S27" i="14" s="1"/>
  <c r="H45" i="14"/>
  <c r="S45" i="14" s="1"/>
  <c r="H35" i="14"/>
  <c r="S35" i="14" s="1"/>
  <c r="H50" i="14"/>
  <c r="S50" i="14" s="1"/>
  <c r="H17" i="14"/>
  <c r="S17" i="14" s="1"/>
  <c r="H32" i="14"/>
  <c r="S32" i="14" s="1"/>
  <c r="H43" i="14"/>
  <c r="S43" i="14" s="1"/>
  <c r="H29" i="14"/>
  <c r="S29" i="14" s="1"/>
  <c r="H19" i="14"/>
  <c r="S19" i="14" s="1"/>
  <c r="H12" i="14"/>
  <c r="H47" i="14"/>
  <c r="S47" i="14" s="1"/>
  <c r="H55" i="14"/>
  <c r="S55" i="14" s="1"/>
  <c r="H60" i="14"/>
  <c r="S60" i="14" s="1"/>
  <c r="H36" i="14"/>
  <c r="S36" i="14" s="1"/>
  <c r="H37" i="14"/>
  <c r="S37" i="14" s="1"/>
  <c r="S12" i="14" l="1"/>
  <c r="I12" i="12"/>
  <c r="H292" i="14"/>
  <c r="D7" i="15" s="1"/>
  <c r="I292" i="12" l="1"/>
  <c r="S12" i="12"/>
  <c r="D8" i="15"/>
  <c r="D17" i="15" l="1"/>
  <c r="D26" i="15"/>
  <c r="D31" i="15" l="1"/>
  <c r="D14" i="15"/>
  <c r="F11" i="14" l="1"/>
  <c r="G11" i="14"/>
  <c r="G292" i="14" s="1"/>
  <c r="C7" i="15" s="1"/>
  <c r="C8" i="15" s="1"/>
  <c r="H292" i="12"/>
  <c r="S11" i="12"/>
  <c r="S292" i="12" s="1"/>
  <c r="G292" i="12"/>
  <c r="F292" i="14" l="1"/>
  <c r="B7" i="15" s="1"/>
  <c r="S11" i="14"/>
  <c r="C26" i="15"/>
  <c r="C31" i="15" s="1"/>
  <c r="C17" i="15"/>
  <c r="C14" i="15" s="1"/>
  <c r="S292" i="14" l="1"/>
  <c r="O7" i="15"/>
  <c r="O8" i="15" s="1"/>
  <c r="B8" i="15"/>
  <c r="B17" i="15" l="1"/>
  <c r="B26" i="15"/>
  <c r="C28" i="2"/>
  <c r="B25" i="2"/>
  <c r="B28" i="2" l="1"/>
  <c r="B30" i="2" s="1"/>
  <c r="C30" i="2"/>
  <c r="C39" i="2"/>
  <c r="B31" i="15"/>
  <c r="O26" i="15"/>
  <c r="O17" i="15"/>
  <c r="B14" i="15"/>
  <c r="O14" i="15" s="1"/>
  <c r="O31" i="15" l="1"/>
  <c r="C21" i="15"/>
  <c r="B39" i="2"/>
  <c r="B40" i="2" s="1"/>
  <c r="B42" i="2" s="1"/>
  <c r="C40" i="2"/>
  <c r="C42" i="2" s="1"/>
  <c r="E21" i="15" l="1"/>
  <c r="C22" i="15"/>
  <c r="E2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0" authorId="0" shapeId="0" xr:uid="{4CCCEA34-0A7B-46C9-8DE6-19BCB78B1F1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Fra v. 4.20 beregnes det også rundsumsfinansiering av budsjetterte timer, dersom man har angitt at NFR vil finansiere med rundsum</t>
        </r>
      </text>
    </comment>
    <comment ref="A41" authorId="0" shapeId="0" xr:uid="{3F240909-A5E1-4FBE-843D-C6DB1D48EC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Inkluderer alle stillinger det ikke gis rundsum for.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tc={E7F06905-31DD-4A00-8C9B-C8E707448C7C}</author>
  </authors>
  <commentList>
    <comment ref="N7" authorId="0" shapeId="0" xr:uid="{E7F06905-31DD-4A00-8C9B-C8E707448C7C}">
      <text>
        <t>[Threaded comment]
Your version of Excel allows you to read this threaded comment; however, any edits to it will get removed if the file is opened in a newer version of Excel. Learn more: https://go.microsoft.com/fwlink/?linkid=870924
Comment:
    NB: hvis årsverk er valgt som enhet må input i 
kolonnen "Antall enheter" være 0% - 100%
(det er f.eks. feil å registrere 300% selv om det budsjetteres en person med 100% i 3 år)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<sst xmlns="http://schemas.openxmlformats.org/spreadsheetml/2006/main" count="855" uniqueCount="712">
  <si>
    <t>Navn</t>
  </si>
  <si>
    <t>Rolle</t>
  </si>
  <si>
    <t>Koststed</t>
  </si>
  <si>
    <t>Lønnsbånd</t>
  </si>
  <si>
    <t>Startdato</t>
  </si>
  <si>
    <t>Varighet</t>
  </si>
  <si>
    <t>Sluttdato</t>
  </si>
  <si>
    <t>Budsjettenhet</t>
  </si>
  <si>
    <t>Ramme-/prosjektlønnet</t>
  </si>
  <si>
    <t>APL</t>
  </si>
  <si>
    <t>FOR</t>
  </si>
  <si>
    <t>POST</t>
  </si>
  <si>
    <t>PROF</t>
  </si>
  <si>
    <t>PL</t>
  </si>
  <si>
    <t>PHD</t>
  </si>
  <si>
    <t>Prosjektinformasjon</t>
  </si>
  <si>
    <t xml:space="preserve"> </t>
  </si>
  <si>
    <t>Prosjektnavn</t>
  </si>
  <si>
    <t>Finansiør (reell finansiør)</t>
  </si>
  <si>
    <t>Norges Forskningsråd</t>
  </si>
  <si>
    <t>Planlagt prosjekttoppstart</t>
  </si>
  <si>
    <t>Planlagt sluttdato</t>
  </si>
  <si>
    <t>Totalt søknadsbeløp universitet</t>
  </si>
  <si>
    <t>Totalt søknadsbeløp inklusive eksterne partnere</t>
  </si>
  <si>
    <t>Sammendrag</t>
  </si>
  <si>
    <t>Budsjetterte totale kostnader</t>
  </si>
  <si>
    <t>Ekstern finansiering</t>
  </si>
  <si>
    <t>Sentral (evt. fra fakultet) finansiering</t>
  </si>
  <si>
    <t>Egenfinansiering koststed</t>
  </si>
  <si>
    <t>Inntekt fra indirekte kostnader for prosjektlønnede</t>
  </si>
  <si>
    <t>Inntekt fra indirekte kostnader for allokerte personressurser</t>
  </si>
  <si>
    <t>Inntekt fra lønnsoverføring for allokerte personressurser</t>
  </si>
  <si>
    <t>Inntekt fra bruk av egne leiesteder</t>
  </si>
  <si>
    <t>Bruttobidrag fra prosjektet</t>
  </si>
  <si>
    <t>Koststedets egenfinansiering</t>
  </si>
  <si>
    <t>Nettobidrag fra prosjektet</t>
  </si>
  <si>
    <t>Nettobidrag (%)</t>
  </si>
  <si>
    <t>NTNU</t>
  </si>
  <si>
    <t>Beskrivelse</t>
  </si>
  <si>
    <t>Topposteringer</t>
  </si>
  <si>
    <t>RE-Rektor</t>
  </si>
  <si>
    <t>RE-Styret</t>
  </si>
  <si>
    <t>FO-UB felles</t>
  </si>
  <si>
    <t>FO-UB Litt.- og publ</t>
  </si>
  <si>
    <t>UTD-AUK felles</t>
  </si>
  <si>
    <t>UTD-Seksjon EVU</t>
  </si>
  <si>
    <t>UTD-Fjernund og EVU</t>
  </si>
  <si>
    <t>UTD-ASA felles</t>
  </si>
  <si>
    <t>UTD-AST felles</t>
  </si>
  <si>
    <t>Felleskost AD FAK</t>
  </si>
  <si>
    <t>AD - adm utd forsk</t>
  </si>
  <si>
    <t>AD - adm hr øk</t>
  </si>
  <si>
    <t>AD  Kunstakademiet</t>
  </si>
  <si>
    <t>AD - ID</t>
  </si>
  <si>
    <t>AD - ID - Gjøvik</t>
  </si>
  <si>
    <t>AD - IAP</t>
  </si>
  <si>
    <t>AD - IAT</t>
  </si>
  <si>
    <t>AD - IAT- ZEN</t>
  </si>
  <si>
    <t>HF - Adm</t>
  </si>
  <si>
    <t>HF - FME</t>
  </si>
  <si>
    <t>HF - IKM</t>
  </si>
  <si>
    <t>HF - KULT</t>
  </si>
  <si>
    <t>HF - IMU</t>
  </si>
  <si>
    <t>HF - ISL</t>
  </si>
  <si>
    <t>HF - ISL Språklab</t>
  </si>
  <si>
    <t>HF - IFR</t>
  </si>
  <si>
    <t>HF - IHK</t>
  </si>
  <si>
    <t>HF - IMS</t>
  </si>
  <si>
    <t>IE - IDI</t>
  </si>
  <si>
    <t>IE - IDI Gjøvik</t>
  </si>
  <si>
    <t>IE - IDI AIT</t>
  </si>
  <si>
    <t>IE - IDI Comp</t>
  </si>
  <si>
    <t>IE - IDI Data</t>
  </si>
  <si>
    <t>IE - IDI Software</t>
  </si>
  <si>
    <t>IE - IDI SFU Exc</t>
  </si>
  <si>
    <t>IE - IDI NAIL</t>
  </si>
  <si>
    <t>IE - IDI SFI AI</t>
  </si>
  <si>
    <t>IE - IMF</t>
  </si>
  <si>
    <t>IE - IMF Realfag</t>
  </si>
  <si>
    <t>IE - IMF Forkurs</t>
  </si>
  <si>
    <t>IE - IEL</t>
  </si>
  <si>
    <t>IE - IEL Verksted</t>
  </si>
  <si>
    <t>IE - ITK</t>
  </si>
  <si>
    <t>IE - ITK Elektronikk</t>
  </si>
  <si>
    <t>IE - ITK Datalab</t>
  </si>
  <si>
    <t>IE - IIK</t>
  </si>
  <si>
    <t>IE - IIK CCIS</t>
  </si>
  <si>
    <t>IE - IIK SFI NORCICS</t>
  </si>
  <si>
    <t>IE - IES</t>
  </si>
  <si>
    <t>IE - IES Akustikk</t>
  </si>
  <si>
    <t>IE - IES SFI CGF</t>
  </si>
  <si>
    <t>IE - IIR Realfag</t>
  </si>
  <si>
    <t>IV Fak.adm</t>
  </si>
  <si>
    <t>IV Felles</t>
  </si>
  <si>
    <t>IV FSO</t>
  </si>
  <si>
    <t>IV IMT</t>
  </si>
  <si>
    <t>IV IMT - Hydrolab</t>
  </si>
  <si>
    <t>IV IMT - AURlab</t>
  </si>
  <si>
    <t>IV IMT - Mlab</t>
  </si>
  <si>
    <t>IV IMT - Klab</t>
  </si>
  <si>
    <t>IV EPT</t>
  </si>
  <si>
    <t>IV EPT - TF lab</t>
  </si>
  <si>
    <t>IV EPT - SES lab</t>
  </si>
  <si>
    <t>IV EPT - PP lab</t>
  </si>
  <si>
    <t>IV EPT-FME Hydrocen</t>
  </si>
  <si>
    <t>IV KT</t>
  </si>
  <si>
    <t>IV KT - MatTestLab</t>
  </si>
  <si>
    <t>IV KT - ConcreteLab</t>
  </si>
  <si>
    <t>IV KT - ChemistryLab</t>
  </si>
  <si>
    <t>IV KT - SensorLab</t>
  </si>
  <si>
    <t>IV KT - Warehouse</t>
  </si>
  <si>
    <t>IV KT - SFI CASA</t>
  </si>
  <si>
    <t>IV IMT - SFF AMOS</t>
  </si>
  <si>
    <t>IV IGP</t>
  </si>
  <si>
    <t>IV IGP – Oppdredning</t>
  </si>
  <si>
    <t>IV IGP – Ing.Berglab</t>
  </si>
  <si>
    <t>IV IGP – KMlab</t>
  </si>
  <si>
    <t>IV IGP – Sliplab</t>
  </si>
  <si>
    <t>IV IGP – EMlab</t>
  </si>
  <si>
    <t>IV IGP – Magnometri</t>
  </si>
  <si>
    <t>IV IGP – Reservoar</t>
  </si>
  <si>
    <t>IV IGP – Verksted</t>
  </si>
  <si>
    <t>IV IGP – Forsøkshall</t>
  </si>
  <si>
    <t>IV IBM</t>
  </si>
  <si>
    <t>IV IBM - F.verksted</t>
  </si>
  <si>
    <t>IV IBM - Islab</t>
  </si>
  <si>
    <t>IV IBM - VJT lab</t>
  </si>
  <si>
    <t>IV IBM - GT lab</t>
  </si>
  <si>
    <t>IV IBM - Snølab</t>
  </si>
  <si>
    <t>IV IBM - Trafikk lab</t>
  </si>
  <si>
    <t>IV IBM - El.verksted</t>
  </si>
  <si>
    <t>IV IBM - VT lab</t>
  </si>
  <si>
    <t>IV IBM - VA lab</t>
  </si>
  <si>
    <t>IV IBM - SIAT</t>
  </si>
  <si>
    <t>IV MTP</t>
  </si>
  <si>
    <t>IV MTP - Forskning</t>
  </si>
  <si>
    <t>IV MTP - Manulab I40</t>
  </si>
  <si>
    <t>IV MTP - Manulab Nap</t>
  </si>
  <si>
    <t>IV MTP - PFIB</t>
  </si>
  <si>
    <t>IV MTP - Nanomek</t>
  </si>
  <si>
    <t>IV MTP - Utmatting</t>
  </si>
  <si>
    <t>IV MTP - Kompositt</t>
  </si>
  <si>
    <t>IV MTP - Korrosjon</t>
  </si>
  <si>
    <t>IV MTP - Translate</t>
  </si>
  <si>
    <t>IV MTP - Undervisnin</t>
  </si>
  <si>
    <t>IV MTP - Verksted</t>
  </si>
  <si>
    <t>IV IHB</t>
  </si>
  <si>
    <t>IV IHB - Maritim tek</t>
  </si>
  <si>
    <t>IV IHB - Mech lab</t>
  </si>
  <si>
    <t>IV IHB - Manulab</t>
  </si>
  <si>
    <t>IV IHB - Masch lab</t>
  </si>
  <si>
    <t>IV IHB - Skips lab</t>
  </si>
  <si>
    <t>IV IHB - Proto lab</t>
  </si>
  <si>
    <t>IV IHB - Innovat lab</t>
  </si>
  <si>
    <t>IV IHB - SFI MOVE</t>
  </si>
  <si>
    <t>IV IHB - Maritime op</t>
  </si>
  <si>
    <t>IV IHB - Mar Sim lab</t>
  </si>
  <si>
    <t>IV IHB - Sim Senter</t>
  </si>
  <si>
    <t>IV IHB - Byggteknikk</t>
  </si>
  <si>
    <t>IV IHB - Smart W lab</t>
  </si>
  <si>
    <t>IV IHB - Byggtek lab</t>
  </si>
  <si>
    <t>IV IHB - Vei lab</t>
  </si>
  <si>
    <t>IV IVB</t>
  </si>
  <si>
    <t>IV IVB - Lab</t>
  </si>
  <si>
    <t>IV IVB - ManuLab</t>
  </si>
  <si>
    <t>MH-ADM-Stab</t>
  </si>
  <si>
    <t>MH-ADM-Forskning</t>
  </si>
  <si>
    <t>MH-ADM-Utdanning</t>
  </si>
  <si>
    <t>MH-ADM-Økonomi</t>
  </si>
  <si>
    <t>MH-ADM-IT</t>
  </si>
  <si>
    <t>MH-ADM-HR</t>
  </si>
  <si>
    <t>MH-ADM-REK</t>
  </si>
  <si>
    <t>MH-ADM-CoMed</t>
  </si>
  <si>
    <t>MH-ADM-Klinforsk</t>
  </si>
  <si>
    <t>MH-IKOM</t>
  </si>
  <si>
    <t>MH-IKOM-leiested</t>
  </si>
  <si>
    <t>MH-IKOM-CEMIR</t>
  </si>
  <si>
    <t>MH-IKOM-GCF</t>
  </si>
  <si>
    <t>MH-IKOM-BioCore</t>
  </si>
  <si>
    <t>MH-IKOM-Promec</t>
  </si>
  <si>
    <t>MH-IKOM-CMIC</t>
  </si>
  <si>
    <t>MH-IKOM-CMIC-Alm</t>
  </si>
  <si>
    <t>MH-IKOM-CMIC-EM</t>
  </si>
  <si>
    <t>MH-IKOM-CMIC-Hist</t>
  </si>
  <si>
    <t>MH-ISM</t>
  </si>
  <si>
    <t>MH-ISM-HUNT</t>
  </si>
  <si>
    <t>MH-ISB</t>
  </si>
  <si>
    <t>MH-ISB-MRCore</t>
  </si>
  <si>
    <t>MH-ISB-CIUS</t>
  </si>
  <si>
    <t>MH-ISB-Ultralydlab</t>
  </si>
  <si>
    <t>MH-ISB-Generellab</t>
  </si>
  <si>
    <t>MH-ISB-Norwegian 7T</t>
  </si>
  <si>
    <t>MH-INB</t>
  </si>
  <si>
    <t>MH-INB-Stamcellelab</t>
  </si>
  <si>
    <t>MH-INB-Nevrobiolab</t>
  </si>
  <si>
    <t>MH-INB-Klinikknærlab</t>
  </si>
  <si>
    <t>MH-INB-NextMove</t>
  </si>
  <si>
    <t>MH-INB-SenTIF</t>
  </si>
  <si>
    <t>MH-IPH</t>
  </si>
  <si>
    <t>MH-IPH-NAKU</t>
  </si>
  <si>
    <t>MH-IPH-RKBU</t>
  </si>
  <si>
    <t>MH-KIN</t>
  </si>
  <si>
    <t>MH-KIN-Virallab</t>
  </si>
  <si>
    <t>MH-KIN-Moser</t>
  </si>
  <si>
    <t>MH-KIN-Witter</t>
  </si>
  <si>
    <t>MH-KIN-Roudi</t>
  </si>
  <si>
    <t>MH-KIN-Kentros</t>
  </si>
  <si>
    <t>MH-KIN-Yaksi</t>
  </si>
  <si>
    <t>MH-KIN-Whitlock</t>
  </si>
  <si>
    <t>MH-KIN-Quatrocolo</t>
  </si>
  <si>
    <t>MH-KIN-Nigro</t>
  </si>
  <si>
    <t>MH-KIN-Schroeder</t>
  </si>
  <si>
    <t>MH-KIN-Ziaei</t>
  </si>
  <si>
    <t>MH-KIN-Doeller</t>
  </si>
  <si>
    <t>MH-IHG</t>
  </si>
  <si>
    <t>MH-IHG-SOF</t>
  </si>
  <si>
    <t>MH-IHA</t>
  </si>
  <si>
    <t>MH-IHA-Leiested</t>
  </si>
  <si>
    <t>NV Felles- Dekanat</t>
  </si>
  <si>
    <t>NV Felles- Stab</t>
  </si>
  <si>
    <t>NV Felles- FoI</t>
  </si>
  <si>
    <t>NV Felles- Utdanning</t>
  </si>
  <si>
    <t>NV Felles- HR/HMS</t>
  </si>
  <si>
    <t>NV Felles- ØPS</t>
  </si>
  <si>
    <t>NV ADM - Dekanat</t>
  </si>
  <si>
    <t>NV ADM - FoI-seksjon</t>
  </si>
  <si>
    <t>NV ADM - Utdanning</t>
  </si>
  <si>
    <t>NV ADM - HR/HMS</t>
  </si>
  <si>
    <t>NV ADM - ØP-seksjon</t>
  </si>
  <si>
    <t>NV Finmek verksted</t>
  </si>
  <si>
    <t>NV Glassblåserverkst</t>
  </si>
  <si>
    <t>NV Elektronikkverkst</t>
  </si>
  <si>
    <t>NV-IBI-Økologi-sekv.</t>
  </si>
  <si>
    <t>NV-IBI-Veksthus PBS</t>
  </si>
  <si>
    <t>NV-IBI-TBS</t>
  </si>
  <si>
    <t>NV-IBI-SFF-CBD</t>
  </si>
  <si>
    <t>NV-IBT-Institutt</t>
  </si>
  <si>
    <t>NV-IBT-Mikrob Biotek</t>
  </si>
  <si>
    <t>NV-IBT-Biopolymerer</t>
  </si>
  <si>
    <t>NV-IBT-MNM</t>
  </si>
  <si>
    <t>NV-IBT-NMR</t>
  </si>
  <si>
    <t>NV-IBT-Teknologilab</t>
  </si>
  <si>
    <t>NV-IFY-Institutt</t>
  </si>
  <si>
    <t>NV-IFY-Skolelab</t>
  </si>
  <si>
    <t>NV-IFY-Tekn. Tjenest</t>
  </si>
  <si>
    <t>NV-IFY-NORTEM</t>
  </si>
  <si>
    <t>NV-IFY-Molekylær avb</t>
  </si>
  <si>
    <t>NV-IFY-Xray Phys Lab</t>
  </si>
  <si>
    <t>NV-IFY-BioplymerfysI</t>
  </si>
  <si>
    <t>NV-IFY-Lysspektrosk.</t>
  </si>
  <si>
    <t>NV-IFY-MykeKomplekse</t>
  </si>
  <si>
    <t>NV-IFY-Atmosf./miljø</t>
  </si>
  <si>
    <t>NV-IFY-Materialvekst</t>
  </si>
  <si>
    <t>NV-IFY-Ultrar. laser</t>
  </si>
  <si>
    <t>NV-IFY-Linux</t>
  </si>
  <si>
    <t>NV-IFY-SFF-QuSpin</t>
  </si>
  <si>
    <t>NV-IFY-SFF-PoreLab</t>
  </si>
  <si>
    <t>NV-IKJ-Institutt</t>
  </si>
  <si>
    <t>NV-IKJ-ICPMS</t>
  </si>
  <si>
    <t>NV-IKJ-MS-konsortiet</t>
  </si>
  <si>
    <t>NV-IKJ-Analysetjenes</t>
  </si>
  <si>
    <t>NV-IKJ-Lab.Arbeidspl</t>
  </si>
  <si>
    <t>NV-IKP-Institutt</t>
  </si>
  <si>
    <t>NV-IKP-Katalyselab</t>
  </si>
  <si>
    <t>NV-IKP-Kolloidlab</t>
  </si>
  <si>
    <t>NV-IKP-Miljøreaktorl</t>
  </si>
  <si>
    <t>NV-IKP-Monteringshal</t>
  </si>
  <si>
    <t>NV-IKP-CO2-Pilot</t>
  </si>
  <si>
    <t>NV-IKP-CybProSystlab</t>
  </si>
  <si>
    <t>NV-IKP-Pros&amp;Systtekn</t>
  </si>
  <si>
    <t>NV-IKP-PEC Centre</t>
  </si>
  <si>
    <t>NV-IKP-SFI-ICSI</t>
  </si>
  <si>
    <t>NV-IKP-SFI-SUBPRO</t>
  </si>
  <si>
    <t>NV-IMA-Institutt</t>
  </si>
  <si>
    <t>NV-IMA-XRD</t>
  </si>
  <si>
    <t>NV-IMA-EM-lab</t>
  </si>
  <si>
    <t>NV-IMA-FACET</t>
  </si>
  <si>
    <t>NV-IMA-Felles  lab</t>
  </si>
  <si>
    <t>NV-IMA-REM</t>
  </si>
  <si>
    <t>NV-IMA-FysMet</t>
  </si>
  <si>
    <t>NV-IMA-Elektrokjemi</t>
  </si>
  <si>
    <t>NV-IMA-APT</t>
  </si>
  <si>
    <t>NV-IMA-SPS</t>
  </si>
  <si>
    <t>NV-IMA-GDMS/GDOES</t>
  </si>
  <si>
    <t>NV-IMA-BET</t>
  </si>
  <si>
    <t>NV-IMA-Consarq</t>
  </si>
  <si>
    <t>NV-IMA-Varmelab</t>
  </si>
  <si>
    <t>NV-IMA-PLDS-lab</t>
  </si>
  <si>
    <t>NV-IMA-SPM-lab</t>
  </si>
  <si>
    <t>NV-IMA-SSB-lab</t>
  </si>
  <si>
    <t>NV-IMA-SFI-Metal Pro</t>
  </si>
  <si>
    <t>NV-IMA-SFI-PhysMet</t>
  </si>
  <si>
    <t>NV-IBF-Institutt</t>
  </si>
  <si>
    <t>NV-IBF-CEMIR</t>
  </si>
  <si>
    <t>NV-IBF-LK 21</t>
  </si>
  <si>
    <t>NV-IBA-Institutt</t>
  </si>
  <si>
    <t>NV-IBA-Laksekonsesj.</t>
  </si>
  <si>
    <t>NV-IBA-Forskerlab</t>
  </si>
  <si>
    <t>NV-FFI-NTNU</t>
  </si>
  <si>
    <t>NV-FFI-NTNU-Nanolab</t>
  </si>
  <si>
    <t>NV-FFI-NTNU-Sealab</t>
  </si>
  <si>
    <t>NV-FFI-NTNU-Gunnerus</t>
  </si>
  <si>
    <t>Koststeder</t>
  </si>
  <si>
    <t>Lønnstrinn</t>
  </si>
  <si>
    <t>Brutto årslønn i kr</t>
  </si>
  <si>
    <t>Sosiale kostn. - Sone 1</t>
  </si>
  <si>
    <t>Totale dir. kostnader</t>
  </si>
  <si>
    <t>PHD_U</t>
  </si>
  <si>
    <t>PROF_U</t>
  </si>
  <si>
    <t>POST_U</t>
  </si>
  <si>
    <t>FOR_U</t>
  </si>
  <si>
    <t>TEK</t>
  </si>
  <si>
    <t>APL_U</t>
  </si>
  <si>
    <t>ADMIN</t>
  </si>
  <si>
    <t>PL_U</t>
  </si>
  <si>
    <t>Stipendiat</t>
  </si>
  <si>
    <t>Prosjektleder</t>
  </si>
  <si>
    <t>Professor eller førsteaman.</t>
  </si>
  <si>
    <t>Postdoc</t>
  </si>
  <si>
    <t>Forsker</t>
  </si>
  <si>
    <t>Tekniker</t>
  </si>
  <si>
    <t>Assisterende prosjektleder</t>
  </si>
  <si>
    <t>Administrativ ressurs</t>
  </si>
  <si>
    <t>Begrep</t>
  </si>
  <si>
    <t>Rundsum</t>
  </si>
  <si>
    <t>Nei</t>
  </si>
  <si>
    <t>Ja</t>
  </si>
  <si>
    <t>Årsverk (%-vis innsats pr. år)</t>
  </si>
  <si>
    <t>Prosjekttittel</t>
  </si>
  <si>
    <t>Budsjettmal</t>
  </si>
  <si>
    <t>Ola Nordmann</t>
  </si>
  <si>
    <t>Prosjekttype</t>
  </si>
  <si>
    <t>Bidrag</t>
  </si>
  <si>
    <t>Hovedfinansieringsskilde</t>
  </si>
  <si>
    <t>Deltaker 1</t>
  </si>
  <si>
    <t>Deltaker 2</t>
  </si>
  <si>
    <t>Deltaker 3</t>
  </si>
  <si>
    <t>Deltaker 4</t>
  </si>
  <si>
    <t>Deltaker 5</t>
  </si>
  <si>
    <t>Deltaker 6</t>
  </si>
  <si>
    <t>Deltaker 7</t>
  </si>
  <si>
    <t>Deltaker 8</t>
  </si>
  <si>
    <t>Vitensk./Tekn.adm</t>
  </si>
  <si>
    <t>Vitenskapelig</t>
  </si>
  <si>
    <t>Tekn./adm</t>
  </si>
  <si>
    <t>Varighet (T)</t>
  </si>
  <si>
    <t>Koord. enhet</t>
  </si>
  <si>
    <t>Prosentsats for sosiale kostnader</t>
  </si>
  <si>
    <t>Utg.pkt. lønn 1000</t>
  </si>
  <si>
    <t>Feriepenger</t>
  </si>
  <si>
    <t>Pensjonsavg.</t>
  </si>
  <si>
    <t>AGA</t>
  </si>
  <si>
    <t>Årslønn</t>
  </si>
  <si>
    <t>FP-grunnlag</t>
  </si>
  <si>
    <t>Sum kostnad (ex. Gr.liv)</t>
  </si>
  <si>
    <t>AGA &gt; 750'</t>
  </si>
  <si>
    <t xml:space="preserve">Årslønn &gt; </t>
  </si>
  <si>
    <t>NTNU-enheter som deltar (alle involverte enheter må angis her)</t>
  </si>
  <si>
    <t>Prosjektleder u_rundsum</t>
  </si>
  <si>
    <t>Prof. eller 1.aman. u_rundsum (ikke PL)</t>
  </si>
  <si>
    <t>Forsker u_rundsum</t>
  </si>
  <si>
    <t>Stipendiat u_rundsum</t>
  </si>
  <si>
    <t>Postdoc u_rundsum</t>
  </si>
  <si>
    <t>Ass. Prosjektleder u_rundsum</t>
  </si>
  <si>
    <t>Tot. timer (i hele prosj.)</t>
  </si>
  <si>
    <t>Vitenskapelige</t>
  </si>
  <si>
    <t>BOA</t>
  </si>
  <si>
    <t>EVU</t>
  </si>
  <si>
    <t>Tekn./adm.</t>
  </si>
  <si>
    <t>Arb.plass</t>
  </si>
  <si>
    <t>Totalkostnad</t>
  </si>
  <si>
    <t>Vit./Tekn.Adm</t>
  </si>
  <si>
    <t>Dir.kost</t>
  </si>
  <si>
    <t>Indir. Kost</t>
  </si>
  <si>
    <t>Personalkostnader</t>
  </si>
  <si>
    <t>DA/DI</t>
  </si>
  <si>
    <t>Andel</t>
  </si>
  <si>
    <t>Inflasjonsjust. Lønn</t>
  </si>
  <si>
    <t>Start</t>
  </si>
  <si>
    <t>Slutt</t>
  </si>
  <si>
    <t>Sum dir.kost</t>
  </si>
  <si>
    <t>Sum Indir.kost</t>
  </si>
  <si>
    <t>Dir. kostn.</t>
  </si>
  <si>
    <t>Indir. Kostn.</t>
  </si>
  <si>
    <t>Blå celler fylles ut</t>
  </si>
  <si>
    <t>Kostnadstype</t>
  </si>
  <si>
    <t>Total</t>
  </si>
  <si>
    <t>Sum total</t>
  </si>
  <si>
    <t>Reisekostnader</t>
  </si>
  <si>
    <t>Andre driftskostnader</t>
  </si>
  <si>
    <t>Rundsumsatser NFR</t>
  </si>
  <si>
    <t>Just. år 1</t>
  </si>
  <si>
    <t>Just. år 2</t>
  </si>
  <si>
    <t>Kostnadskateg.</t>
  </si>
  <si>
    <t>Underleverandører</t>
  </si>
  <si>
    <t>Utstyr</t>
  </si>
  <si>
    <t>Leiestedskostnader</t>
  </si>
  <si>
    <t>Forbruksmateriell</t>
  </si>
  <si>
    <t>Møtekostnader</t>
  </si>
  <si>
    <t>Andre/div. kostnader</t>
  </si>
  <si>
    <t>Konto</t>
  </si>
  <si>
    <t>Betegnelse</t>
  </si>
  <si>
    <t>Utstyr (kostn.føres)</t>
  </si>
  <si>
    <t>Utstyr (aktiveres)</t>
  </si>
  <si>
    <t>Flat period.?</t>
  </si>
  <si>
    <t>Totalkostn.</t>
  </si>
  <si>
    <t>Totalt</t>
  </si>
  <si>
    <t>Rundsumstillinger Norges forskningsråd</t>
  </si>
  <si>
    <t>Annen bevilgning Norges forskningsråd</t>
  </si>
  <si>
    <t>Finansieringskilde 3</t>
  </si>
  <si>
    <t>Finansieringskilde 4</t>
  </si>
  <si>
    <t>Sum Ekstern finansiering</t>
  </si>
  <si>
    <t>Finansiering</t>
  </si>
  <si>
    <t>Sentral egenfinansiering (RSO) - på eget delprosjekt</t>
  </si>
  <si>
    <t>NTNU Totalt</t>
  </si>
  <si>
    <t>Prosjektets økonomiske effekt (samspill)</t>
  </si>
  <si>
    <t>Koststeder (fra prosjektopplysninger)</t>
  </si>
  <si>
    <t>Rundsumfinansiering</t>
  </si>
  <si>
    <t>Egenfinansieringsandel (%)</t>
  </si>
  <si>
    <t>Blå felt kan fylles ut</t>
  </si>
  <si>
    <t>Totalsum (for NTNU)</t>
  </si>
  <si>
    <t>Kostnadsplan</t>
  </si>
  <si>
    <t>Personal og indirekte kostnad</t>
  </si>
  <si>
    <t>Innkjøp av FoU-tjenester (ikke gjennomstrømning)</t>
  </si>
  <si>
    <t>Kostnadssted</t>
  </si>
  <si>
    <t>Næringsliv</t>
  </si>
  <si>
    <t>Instituttsektor</t>
  </si>
  <si>
    <t>UoH-sektor</t>
  </si>
  <si>
    <t>Andre sektorer</t>
  </si>
  <si>
    <t>Utlandet</t>
  </si>
  <si>
    <t>Finansiering pr. prosjektpartner</t>
  </si>
  <si>
    <t>Forsknings-
rådet</t>
  </si>
  <si>
    <t>Egen-
finansiering</t>
  </si>
  <si>
    <t>Annen
finansiering</t>
  </si>
  <si>
    <t>Finansieringsplan</t>
  </si>
  <si>
    <t>Egenfinansiering (total NTNU finansiering)</t>
  </si>
  <si>
    <t>Internasjonale midler</t>
  </si>
  <si>
    <t>Offentlig finansiering</t>
  </si>
  <si>
    <t>Privat finansiering</t>
  </si>
  <si>
    <t>Forskningsrådet</t>
  </si>
  <si>
    <t>Søkes Norges Forskningsråd</t>
  </si>
  <si>
    <t>Studentstipend</t>
  </si>
  <si>
    <t>Doktorgradsstipend</t>
  </si>
  <si>
    <t>Postdoktorstipend</t>
  </si>
  <si>
    <t>Gjesteforskerstipend</t>
  </si>
  <si>
    <t>Utenlandsstipend</t>
  </si>
  <si>
    <t>Forskerstilling</t>
  </si>
  <si>
    <t>Timebasert lønn inkl. indirekte kostnader</t>
  </si>
  <si>
    <t>Sum personal og indirekte kostnader</t>
  </si>
  <si>
    <t>Innkjøp av FoU-tjenester (Ikke gjennomstrømning)</t>
  </si>
  <si>
    <t>Søkes Norges forskningsråd (for NTNU)</t>
  </si>
  <si>
    <t>Årsverksatser</t>
  </si>
  <si>
    <t>9402 Frikjøp - DA (Rammelønnet)</t>
  </si>
  <si>
    <t>9404 Timeføring - DA (Rammelønnet)</t>
  </si>
  <si>
    <t>5100 - DI (Prosjektlønnet)</t>
  </si>
  <si>
    <t>Andel reg. i Unit4</t>
  </si>
  <si>
    <t>Budsj. konto</t>
  </si>
  <si>
    <t>Versjon 1</t>
  </si>
  <si>
    <t>Versjon 2</t>
  </si>
  <si>
    <t>Har åpnet større områder på fane "Prosjektopplysninger" slik at det er mulig å skrive egne kommentarer etc.</t>
  </si>
  <si>
    <t>Har korrigert en feil i beregning av personalkostnader dersom det var brukt budsjettenhet "Tot. timer (i hele prosj.)"</t>
  </si>
  <si>
    <t>Har lagt inn informasjon om hvilken andel som skal registreres i Unit4 dersom budsjettenhet i Excel er "Tot. Timer (i hele prosj.)"</t>
  </si>
  <si>
    <t>Har korrigert feil rundsum i 2023, samt endret formel for estimert rundsum for fremtidige år</t>
  </si>
  <si>
    <t>Har lagt inn informasjon om hvilken konto kostnadene skal budsjetteres på i Unit4 ved registrering av budsjett etter tilslag</t>
  </si>
  <si>
    <t>Versjon 3</t>
  </si>
  <si>
    <t>På fanen "Driftskostnader" var det en tabell på rad 68-77. Dette var en etterlevning fra budsjettmal 2022 som var brukt som utgangspunkt for årets mal. Tabellen hadde ingen funksjon (og heller ingen tall), så den er fjernet.</t>
  </si>
  <si>
    <t>Det var en feil i beregningen av rundsumfinansiering pr. år</t>
  </si>
  <si>
    <t>Det var en feil i fordeling av driftskostnader pr. år dersom det var valgt flat periodisering</t>
  </si>
  <si>
    <t>Ant. Mndr</t>
  </si>
  <si>
    <t>Versjon 4</t>
  </si>
  <si>
    <t xml:space="preserve">Periodiseringen av driftskostnader og beregning av rundsum var tom. Versjon periodisert etter antall dager. Dette er nå endret slik at det periodiseres etter antall (hele) måneder. </t>
  </si>
  <si>
    <t xml:space="preserve"> - Denne periodiseringen forutsetter at prosjektstart er den 1. i måneden og prosjektslutt er siste dag i måneden. Dersom man har et budsjett med startdato f.eks. 16. i måneden og sluttdato 15. vil det bli en liten feil i periodiseringen (1 måned for mye)</t>
  </si>
  <si>
    <t>Alle faner som har mulighet for brukerinput er nå uten arkbeskyttelse, slik at det er mulig å skrive kommentarer osv i forbindelse med budsjetteringen</t>
  </si>
  <si>
    <t>Deltaker 9</t>
  </si>
  <si>
    <t>Deltaker 10</t>
  </si>
  <si>
    <t>Deltaker 11</t>
  </si>
  <si>
    <t>Deltaker 12</t>
  </si>
  <si>
    <t>Versjon 5</t>
  </si>
  <si>
    <t xml:space="preserve">Utvidet dokumentet til å hensyta inntil 12 deltakere. I tillegg til mindre endringer tilknyttet låsing og summeringslinjer. </t>
  </si>
  <si>
    <t>Versjon 6</t>
  </si>
  <si>
    <t>Korrigert en feil ved beregning av personalkostnader i versjon 5</t>
  </si>
  <si>
    <t>Versjon 7</t>
  </si>
  <si>
    <t>Oppdatert med ny lønnstabell i Staten fra 1.5.23</t>
  </si>
  <si>
    <t>Lønn for arbeidstakere i staten gjeldende fra 1. mai 2023</t>
  </si>
  <si>
    <t>Arb.pl</t>
  </si>
  <si>
    <t>Året</t>
  </si>
  <si>
    <t>Akkum.</t>
  </si>
  <si>
    <t>Forskning</t>
  </si>
  <si>
    <t>Regulering av TDI-satser</t>
  </si>
  <si>
    <t>Oppdatert med beregnet TDI-satser for 2024, samt økt forventet økning etterfølgende år</t>
  </si>
  <si>
    <t>Indir. Kostn. Studenter</t>
  </si>
  <si>
    <t xml:space="preserve">Dersom det er et BOA EVU-prosjekt som budsjetteres må man huske å budsjettere for indirekte kostnader studenter. </t>
  </si>
  <si>
    <t xml:space="preserve"> - Konto 9416 Indirekte kostnader studenter er ikke tilgjengelig for budsjettering, så konto 9414 benyttes for budsjettformål</t>
  </si>
  <si>
    <t>Inntekt fra indirekte kostnader studenter</t>
  </si>
  <si>
    <t>Versjon 8</t>
  </si>
  <si>
    <t>Korrigert en formelfeil som gjorde at personalkostnader (både direkte og indirekte) ble beregnet til bitte litt for lavt</t>
  </si>
  <si>
    <t>Versjon 9</t>
  </si>
  <si>
    <t>Endret en formel som ble brukt for å beregne lengden på arbeid i prosjektet. Den tidligere formelen fungerte ikke i Excel 365 (online).</t>
  </si>
  <si>
    <t>Gjort større områder på fanene åpne, slik at det er lettere å legge inn egne kommentarer mv.</t>
  </si>
  <si>
    <t>Har utvidet antall inputlinjer, sånn at det er mulig å registrere flere ansatte (145 ansattlinjer) eller flere linjer med driftskostnader (281 linjer)</t>
  </si>
  <si>
    <t>Celler som inneholder formler, men som kan overskrives</t>
  </si>
  <si>
    <t>Dersom formel overskrives kan den ikke fås tilbake, men formel kan kopieres fra celle over/under</t>
  </si>
  <si>
    <t>Celler som skal fylles ut</t>
  </si>
  <si>
    <t>Det forutsettes 3 års ansettelse for stipendiater, 2 år for Postdoc, og for andre roller forutsettes det arbeid til prosjektets sluttdato</t>
  </si>
  <si>
    <t>I kolonnen Sluttdato (kolonne K) foreslås sluttdato, mens det i kolonnen Ramme-/prosjektlønnet foreslås kontering av medarbeideren</t>
  </si>
  <si>
    <t>Ford.bal og usikmarg</t>
  </si>
  <si>
    <t>RE-STAB</t>
  </si>
  <si>
    <t>FO-Prorek forskning</t>
  </si>
  <si>
    <t>FO-UB adm</t>
  </si>
  <si>
    <t>FO-UB BKI</t>
  </si>
  <si>
    <t>FO-UB FDA</t>
  </si>
  <si>
    <t>FO-UB UL</t>
  </si>
  <si>
    <t>FO-UB SRD</t>
  </si>
  <si>
    <t>FO-UB KIK</t>
  </si>
  <si>
    <t>UTD-Prorek utdanning</t>
  </si>
  <si>
    <t>UTD-SLS</t>
  </si>
  <si>
    <t>UTD-Sek utd Gjøvik</t>
  </si>
  <si>
    <t>UTD-Sek utd Ålesund</t>
  </si>
  <si>
    <t>UTD-Studentene</t>
  </si>
  <si>
    <t>UTD-Internasj sek</t>
  </si>
  <si>
    <t>OI-Dir org og infra</t>
  </si>
  <si>
    <t>OI-Universitetsavisa</t>
  </si>
  <si>
    <t>OI-Dig.programmet</t>
  </si>
  <si>
    <t>OI-FIE</t>
  </si>
  <si>
    <t>OI-DOKU</t>
  </si>
  <si>
    <t>OI-HRHMS</t>
  </si>
  <si>
    <t>OI-HRHMS Fellestilt</t>
  </si>
  <si>
    <t>OI-HRHMS Sek HRFA</t>
  </si>
  <si>
    <t>OI-HRHMS HMS-B</t>
  </si>
  <si>
    <t>OI-HRHMS HMS-B BHT</t>
  </si>
  <si>
    <t>OI-HRHMS HR NTNU</t>
  </si>
  <si>
    <t>OI-HRHMS Lønn HR-tj</t>
  </si>
  <si>
    <t>OI-IT-avdelingen</t>
  </si>
  <si>
    <t>OI-IT Sek IT-Drift</t>
  </si>
  <si>
    <t>OI-IT Applikasjon</t>
  </si>
  <si>
    <t>OI-IT Klient</t>
  </si>
  <si>
    <t>OI-IT Nett</t>
  </si>
  <si>
    <t>OI-IT Server</t>
  </si>
  <si>
    <t>OI-IT Campus Ålesund</t>
  </si>
  <si>
    <t>OI-IT Idun e-infrast</t>
  </si>
  <si>
    <t>OI-IT Sigma2 HPC</t>
  </si>
  <si>
    <t>OI-IT Brukerstøtte</t>
  </si>
  <si>
    <t>OI-IT Campnære tjen</t>
  </si>
  <si>
    <t>OI-IT Mottakssenter</t>
  </si>
  <si>
    <t>OI-IT Nettbutikk</t>
  </si>
  <si>
    <t>OI-IT Forvaltning</t>
  </si>
  <si>
    <t>OI-IT Gr.l. IT</t>
  </si>
  <si>
    <t>OI-IT Fysisk campus</t>
  </si>
  <si>
    <t>OI-IT Samhandling</t>
  </si>
  <si>
    <t>OI-IT Utdanning</t>
  </si>
  <si>
    <t>OI-IT Styring</t>
  </si>
  <si>
    <t>OI-IT Forskning</t>
  </si>
  <si>
    <t>OI-IT Utvikling</t>
  </si>
  <si>
    <t>OI-IT Forsk.støtte</t>
  </si>
  <si>
    <t>OI-IT Strat styring</t>
  </si>
  <si>
    <t>OI-IT Komm lederst</t>
  </si>
  <si>
    <t>OI-IT Prosjekt</t>
  </si>
  <si>
    <t>OI-IT Ark og rådg</t>
  </si>
  <si>
    <t>OI-IT Dig sikkerhet</t>
  </si>
  <si>
    <t>OI-IT Campus Gjøvik</t>
  </si>
  <si>
    <t>OI-Kommunikasjonsavd</t>
  </si>
  <si>
    <t>OI-Grafisk senter</t>
  </si>
  <si>
    <t>OI-OK Stab</t>
  </si>
  <si>
    <t>OI-OK-TJENFA</t>
  </si>
  <si>
    <t>OI-OK-ANSINN</t>
  </si>
  <si>
    <t>OI-OK-REGPRO</t>
  </si>
  <si>
    <t>OI-OK-REGPRO-EU</t>
  </si>
  <si>
    <t>OI-EA Eiendomsdir</t>
  </si>
  <si>
    <t>OI-EA ED Seksjon</t>
  </si>
  <si>
    <t>OI-EA ED Nord</t>
  </si>
  <si>
    <t>OI-EA ED Sør</t>
  </si>
  <si>
    <t>OI-EA ED Øst</t>
  </si>
  <si>
    <t>OI-EA ED Øya</t>
  </si>
  <si>
    <t>OI-EA ED Kalvskinnet</t>
  </si>
  <si>
    <t>OI-EA BD Logistikk</t>
  </si>
  <si>
    <t>OI-EA ES Seksjon</t>
  </si>
  <si>
    <t>OI-EA ES Services.</t>
  </si>
  <si>
    <t>OI-EA ES EFV</t>
  </si>
  <si>
    <t>OI-EA ES FDV</t>
  </si>
  <si>
    <t>OI-EA VE Seksjon</t>
  </si>
  <si>
    <t>OI-EA VE Bygg</t>
  </si>
  <si>
    <t>OI-EA VE Elektro</t>
  </si>
  <si>
    <t>OI-EA VE VVS</t>
  </si>
  <si>
    <t>OI-EA VE Vakt Serv</t>
  </si>
  <si>
    <t>OI-EA VE Landskap</t>
  </si>
  <si>
    <t>OI-EA-PUF</t>
  </si>
  <si>
    <t>OI-EA-PUF Leieavt</t>
  </si>
  <si>
    <t>OI-EA BE Seksjon</t>
  </si>
  <si>
    <t>OI-EA BE Prosjekt</t>
  </si>
  <si>
    <t>OI-EA BE Efin. prosj</t>
  </si>
  <si>
    <t>OI-EA BE Bfin. prosj</t>
  </si>
  <si>
    <t>OI-EA BE SEU</t>
  </si>
  <si>
    <t>OI-EA Støttetjen.</t>
  </si>
  <si>
    <t>OI-NTNU CU</t>
  </si>
  <si>
    <t>OI-VIRK</t>
  </si>
  <si>
    <t>OI-Avd for utdanning</t>
  </si>
  <si>
    <t>AUD-SLD-felles</t>
  </si>
  <si>
    <t>AUD-SLD-FS-eksamen</t>
  </si>
  <si>
    <t>AUD-SLD-timep areal</t>
  </si>
  <si>
    <t>AUD-SLD-læringsstøtt</t>
  </si>
  <si>
    <t>AUD-SLD-konferanse</t>
  </si>
  <si>
    <t>AUD-SUL-felles</t>
  </si>
  <si>
    <t>AUD-SUL-EVU</t>
  </si>
  <si>
    <t>AUD-SUL-portef kval</t>
  </si>
  <si>
    <t>AUD-SUL-tilr stud.dem</t>
  </si>
  <si>
    <t>AUD-SOI-felles</t>
  </si>
  <si>
    <t>AUD-SOI-oppt utenl</t>
  </si>
  <si>
    <t>AUD-SOI-mob int prog</t>
  </si>
  <si>
    <t>AUD-Ålesund</t>
  </si>
  <si>
    <t>AUD-Gjøvik</t>
  </si>
  <si>
    <t>NY-Prorek nyskaping</t>
  </si>
  <si>
    <t>VRG-Viserek Gjøvik</t>
  </si>
  <si>
    <t>VRG-Eiendom drift</t>
  </si>
  <si>
    <t>VRG-Driftsenheter</t>
  </si>
  <si>
    <t>VRA-Viserek Ålesund</t>
  </si>
  <si>
    <t>VRA-Eiendom drift</t>
  </si>
  <si>
    <t>VRA-Driftsenheter</t>
  </si>
  <si>
    <t>ØK - fak felles</t>
  </si>
  <si>
    <t>ØK - fak adm</t>
  </si>
  <si>
    <t>ØK - HHS</t>
  </si>
  <si>
    <t>ØK - IIF</t>
  </si>
  <si>
    <t>ØK - ISØ</t>
  </si>
  <si>
    <t>ØK - IØT - T</t>
  </si>
  <si>
    <t>ØK - IØT - cluster</t>
  </si>
  <si>
    <t>ØK - IØT - klimalab</t>
  </si>
  <si>
    <t>ØK - IØT - hms lab</t>
  </si>
  <si>
    <t>ØK - IØT - G</t>
  </si>
  <si>
    <t>ØK - IØT - E</t>
  </si>
  <si>
    <t>HF - FELLES</t>
  </si>
  <si>
    <t>IE - Adm</t>
  </si>
  <si>
    <t>IE - Felles</t>
  </si>
  <si>
    <t>IE - NSR</t>
  </si>
  <si>
    <t>IE-CYBER</t>
  </si>
  <si>
    <t>IE - IDI Leie Color</t>
  </si>
  <si>
    <t>IE - IEL Leie lab</t>
  </si>
  <si>
    <t>IE - IEL Leie celle</t>
  </si>
  <si>
    <t>IE - IEL Leie ELA</t>
  </si>
  <si>
    <t>IE - IEL Leie smart</t>
  </si>
  <si>
    <t>IE - IEL Leie verk</t>
  </si>
  <si>
    <t>IE - ITK Leie forsk</t>
  </si>
  <si>
    <t>IE - ITK Leie verk</t>
  </si>
  <si>
    <t>IE - ITK Leie robot</t>
  </si>
  <si>
    <t>IE - ITK SFI Autosh.</t>
  </si>
  <si>
    <t>IE - IIK Leie forens</t>
  </si>
  <si>
    <t>IE - IIK Leie biomet</t>
  </si>
  <si>
    <t>IE - IIK Leie cisco</t>
  </si>
  <si>
    <t>IE - IIK Leie NCR</t>
  </si>
  <si>
    <t>IE- IIK Leie server</t>
  </si>
  <si>
    <t>IE - IIK Leie IoT</t>
  </si>
  <si>
    <t>IE - IES Admin</t>
  </si>
  <si>
    <t>IE - IES Teknisk</t>
  </si>
  <si>
    <t>IE - IES Nanofoton.</t>
  </si>
  <si>
    <t>IE - IES Kr. og rtek</t>
  </si>
  <si>
    <t>IE - IES Signalbeh.</t>
  </si>
  <si>
    <t>IE - IES Sm Wireless</t>
  </si>
  <si>
    <t>IE - IES Leie Gløs</t>
  </si>
  <si>
    <t>IE - IES Leie Gjøvik</t>
  </si>
  <si>
    <t>IE - IES Leie Utd</t>
  </si>
  <si>
    <t>IE - IES Leie LivLab</t>
  </si>
  <si>
    <t>IE - IIR Felles</t>
  </si>
  <si>
    <t>IE - IIR Data</t>
  </si>
  <si>
    <t>IE - IIR Automasjon</t>
  </si>
  <si>
    <t>IE - IIR Leie Vislab</t>
  </si>
  <si>
    <t>IE - IIR Leie Data</t>
  </si>
  <si>
    <t>IE - IIR Leie Auto</t>
  </si>
  <si>
    <t>IV Fak Utdanning</t>
  </si>
  <si>
    <t>IV EPT - Dataleiest.</t>
  </si>
  <si>
    <t>IV EPT - Gen. lab</t>
  </si>
  <si>
    <t>IV MTP - Manulab Rob</t>
  </si>
  <si>
    <t>IV IHB - Møreoc. lab</t>
  </si>
  <si>
    <t>MH-INB-NORHEAD</t>
  </si>
  <si>
    <t>NV ADM - Stab</t>
  </si>
  <si>
    <t>NV-Gjærevollsenteret</t>
  </si>
  <si>
    <t>NV-IBI Institutt</t>
  </si>
  <si>
    <t>NV-IKJ-GPC/SEC</t>
  </si>
  <si>
    <t>NV-IKJ-A.R.Services</t>
  </si>
  <si>
    <t>SU-fak felles</t>
  </si>
  <si>
    <t>SU-adm</t>
  </si>
  <si>
    <t>SU-IGE</t>
  </si>
  <si>
    <t>SU-IGE GIS-lab</t>
  </si>
  <si>
    <t>SU-ISS</t>
  </si>
  <si>
    <t>SU-IPS</t>
  </si>
  <si>
    <t>SU-IPS leiested</t>
  </si>
  <si>
    <t>SU-IPS TtiT</t>
  </si>
  <si>
    <t>SU-SA</t>
  </si>
  <si>
    <t>SU-IPL</t>
  </si>
  <si>
    <t>SU-IPL VRLAB</t>
  </si>
  <si>
    <t>SU-Uniped</t>
  </si>
  <si>
    <t>SU-ILU</t>
  </si>
  <si>
    <t>SU-ILU Praksis</t>
  </si>
  <si>
    <t>SU-ILU Sensur</t>
  </si>
  <si>
    <t>SU-ILU Studenttiltak</t>
  </si>
  <si>
    <t>SU-ILU SL</t>
  </si>
  <si>
    <t>SU-ILU NSM</t>
  </si>
  <si>
    <t>SU-ILU NSS</t>
  </si>
  <si>
    <t>SU-ISA</t>
  </si>
  <si>
    <t>VM - Adm og felles</t>
  </si>
  <si>
    <t>VM - UPS</t>
  </si>
  <si>
    <t>VM - NLD</t>
  </si>
  <si>
    <t>VM - NLD AMS</t>
  </si>
  <si>
    <t>VM - NLD Dendrokrono</t>
  </si>
  <si>
    <t>VM - NLD Stab. isot</t>
  </si>
  <si>
    <t>VM - IAK</t>
  </si>
  <si>
    <t>VM - IAK Konserv</t>
  </si>
  <si>
    <t>VM - IAK GIS/Geo/Mar</t>
  </si>
  <si>
    <t>VM - INH</t>
  </si>
  <si>
    <t>VM - INH NorBOL</t>
  </si>
  <si>
    <t>VM - INH Øko-mikrol.</t>
  </si>
  <si>
    <t>VM - INH Telemet.båt</t>
  </si>
  <si>
    <t>VM - INH Molekylærl.</t>
  </si>
  <si>
    <t>VM - INH Videooverv.</t>
  </si>
  <si>
    <t>Malen er også oppdatert med NFRs publiserte rundsumsatser fra og med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</si>
</sst>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_ ;_ * \-#,##0_ ;_ * &quot;-&quot;??_ ;_ @_ "/>
    <numFmt numFmtId="165" formatCode="_-* #,##0_-;\-* #,##0_-;_-* &quot;-&quot;??_-;_-@_-"/>
    <numFmt numFmtId="166" formatCode="0.0\ %"/>
    <numFmt numFmtId="167" formatCode="_-* #,##0.000_-;\-* #,##0.000_-;_-* &quot;-&quot;??_-;_-@_-"/>
    <numFmt numFmtId="168" formatCode="_ * #,##0_ ;_ * \-#,##0_ ;_ * &quot;-&quot;_ ;_ @_ "/>
    <numFmt numFmtId="169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3A3A3A"/>
      <name val="Open Sans"/>
      <family val="2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 applyAlignment="1">
      <alignment horizontal="center"/>
    </xf>
    <xf numFmtId="1" fontId="12" fillId="0" borderId="0" xfId="0" applyNumberFormat="1" applyFont="1"/>
    <xf numFmtId="0" fontId="2" fillId="0" borderId="6" xfId="0" applyFont="1" applyBorder="1"/>
    <xf numFmtId="0" fontId="0" fillId="5" borderId="7" xfId="0" applyFill="1" applyBorder="1" applyProtection="1">
      <protection locked="0"/>
    </xf>
    <xf numFmtId="0" fontId="2" fillId="0" borderId="8" xfId="0" applyFont="1" applyBorder="1"/>
    <xf numFmtId="0" fontId="0" fillId="5" borderId="9" xfId="0" applyFill="1" applyBorder="1" applyProtection="1">
      <protection locked="0"/>
    </xf>
    <xf numFmtId="14" fontId="0" fillId="5" borderId="9" xfId="0" applyNumberFormat="1" applyFill="1" applyBorder="1" applyAlignment="1" applyProtection="1">
      <alignment horizontal="left"/>
      <protection locked="0"/>
    </xf>
    <xf numFmtId="0" fontId="2" fillId="0" borderId="10" xfId="0" applyFont="1" applyBorder="1"/>
    <xf numFmtId="9" fontId="0" fillId="0" borderId="0" xfId="0" applyNumberFormat="1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2" xfId="1" applyFont="1" applyBorder="1"/>
    <xf numFmtId="43" fontId="0" fillId="0" borderId="2" xfId="1" applyFont="1" applyBorder="1"/>
    <xf numFmtId="43" fontId="0" fillId="0" borderId="0" xfId="1" applyFont="1" applyBorder="1"/>
    <xf numFmtId="9" fontId="0" fillId="0" borderId="0" xfId="6" applyFont="1"/>
    <xf numFmtId="166" fontId="0" fillId="0" borderId="0" xfId="6" applyNumberFormat="1" applyFont="1"/>
    <xf numFmtId="10" fontId="0" fillId="0" borderId="0" xfId="6" applyNumberFormat="1" applyFont="1"/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14" fontId="0" fillId="0" borderId="9" xfId="0" applyNumberFormat="1" applyBorder="1" applyAlignment="1" applyProtection="1">
      <alignment horizontal="left"/>
      <protection locked="0"/>
    </xf>
    <xf numFmtId="0" fontId="12" fillId="0" borderId="0" xfId="0" applyFont="1"/>
    <xf numFmtId="165" fontId="0" fillId="0" borderId="0" xfId="0" applyNumberFormat="1"/>
    <xf numFmtId="166" fontId="0" fillId="0" borderId="0" xfId="0" applyNumberFormat="1"/>
    <xf numFmtId="0" fontId="16" fillId="0" borderId="0" xfId="0" applyFont="1"/>
    <xf numFmtId="14" fontId="0" fillId="0" borderId="0" xfId="0" applyNumberFormat="1"/>
    <xf numFmtId="43" fontId="2" fillId="0" borderId="0" xfId="1" applyFont="1"/>
    <xf numFmtId="0" fontId="2" fillId="5" borderId="0" xfId="0" applyFont="1" applyFill="1"/>
    <xf numFmtId="164" fontId="2" fillId="0" borderId="1" xfId="0" applyNumberFormat="1" applyFont="1" applyBorder="1" applyAlignment="1" applyProtection="1">
      <alignment wrapText="1"/>
      <protection locked="0"/>
    </xf>
    <xf numFmtId="164" fontId="0" fillId="5" borderId="1" xfId="0" applyNumberFormat="1" applyFill="1" applyBorder="1" applyProtection="1">
      <protection locked="0"/>
    </xf>
    <xf numFmtId="0" fontId="0" fillId="0" borderId="8" xfId="0" applyBorder="1"/>
    <xf numFmtId="164" fontId="2" fillId="0" borderId="0" xfId="0" applyNumberFormat="1" applyFont="1" applyAlignment="1" applyProtection="1">
      <alignment horizontal="left" wrapText="1"/>
      <protection locked="0"/>
    </xf>
    <xf numFmtId="168" fontId="2" fillId="6" borderId="0" xfId="0" applyNumberFormat="1" applyFont="1" applyFill="1"/>
    <xf numFmtId="164" fontId="2" fillId="0" borderId="15" xfId="0" applyNumberFormat="1" applyFont="1" applyBorder="1" applyAlignment="1" applyProtection="1">
      <alignment horizontal="left" wrapText="1"/>
      <protection locked="0"/>
    </xf>
    <xf numFmtId="165" fontId="0" fillId="5" borderId="1" xfId="1" applyNumberFormat="1" applyFont="1" applyFill="1" applyBorder="1" applyProtection="1">
      <protection locked="0"/>
    </xf>
    <xf numFmtId="165" fontId="2" fillId="6" borderId="1" xfId="1" applyNumberFormat="1" applyFont="1" applyFill="1" applyBorder="1"/>
    <xf numFmtId="165" fontId="2" fillId="0" borderId="15" xfId="1" applyNumberFormat="1" applyFont="1" applyBorder="1" applyAlignment="1" applyProtection="1">
      <alignment horizontal="left" wrapText="1"/>
      <protection locked="0"/>
    </xf>
    <xf numFmtId="0" fontId="2" fillId="0" borderId="1" xfId="0" applyFont="1" applyBorder="1"/>
    <xf numFmtId="43" fontId="2" fillId="0" borderId="0" xfId="0" applyNumberFormat="1" applyFont="1"/>
    <xf numFmtId="0" fontId="0" fillId="5" borderId="1" xfId="0" applyFill="1" applyBorder="1" applyProtection="1">
      <protection locked="0"/>
    </xf>
    <xf numFmtId="165" fontId="0" fillId="0" borderId="1" xfId="1" applyNumberFormat="1" applyFont="1" applyBorder="1"/>
    <xf numFmtId="164" fontId="0" fillId="5" borderId="1" xfId="7" applyNumberFormat="1" applyFont="1" applyFill="1" applyBorder="1" applyProtection="1">
      <protection locked="0"/>
    </xf>
    <xf numFmtId="164" fontId="0" fillId="5" borderId="3" xfId="7" applyNumberFormat="1" applyFont="1" applyFill="1" applyBorder="1" applyProtection="1">
      <protection locked="0"/>
    </xf>
    <xf numFmtId="164" fontId="1" fillId="5" borderId="1" xfId="7" applyNumberFormat="1" applyFont="1" applyFill="1" applyBorder="1" applyProtection="1">
      <protection locked="0"/>
    </xf>
    <xf numFmtId="164" fontId="1" fillId="5" borderId="3" xfId="7" applyNumberFormat="1" applyFont="1" applyFill="1" applyBorder="1" applyProtection="1">
      <protection locked="0"/>
    </xf>
    <xf numFmtId="165" fontId="0" fillId="8" borderId="0" xfId="1" applyNumberFormat="1" applyFont="1" applyFill="1"/>
    <xf numFmtId="166" fontId="0" fillId="8" borderId="0" xfId="6" applyNumberFormat="1" applyFont="1" applyFill="1"/>
    <xf numFmtId="165" fontId="2" fillId="8" borderId="0" xfId="1" applyNumberFormat="1" applyFont="1" applyFill="1" applyAlignment="1">
      <alignment horizontal="center"/>
    </xf>
    <xf numFmtId="10" fontId="0" fillId="8" borderId="0" xfId="0" applyNumberFormat="1" applyFill="1"/>
    <xf numFmtId="165" fontId="0" fillId="5" borderId="0" xfId="1" applyNumberFormat="1" applyFont="1" applyFill="1" applyProtection="1"/>
    <xf numFmtId="165" fontId="0" fillId="0" borderId="0" xfId="1" applyNumberFormat="1" applyFont="1" applyProtection="1"/>
    <xf numFmtId="0" fontId="13" fillId="0" borderId="0" xfId="0" applyFont="1"/>
    <xf numFmtId="0" fontId="14" fillId="0" borderId="0" xfId="0" applyFont="1"/>
    <xf numFmtId="165" fontId="14" fillId="0" borderId="0" xfId="1" applyNumberFormat="1" applyFont="1" applyProtection="1"/>
    <xf numFmtId="0" fontId="5" fillId="3" borderId="5" xfId="0" applyFont="1" applyFill="1" applyBorder="1" applyAlignment="1">
      <alignment horizontal="left" vertical="center" wrapText="1"/>
    </xf>
    <xf numFmtId="10" fontId="0" fillId="0" borderId="0" xfId="6" applyNumberFormat="1" applyFont="1" applyProtection="1"/>
    <xf numFmtId="0" fontId="0" fillId="4" borderId="0" xfId="0" applyFill="1"/>
    <xf numFmtId="167" fontId="0" fillId="0" borderId="0" xfId="1" applyNumberFormat="1" applyFont="1" applyProtection="1"/>
    <xf numFmtId="0" fontId="0" fillId="8" borderId="0" xfId="0" applyFill="1"/>
    <xf numFmtId="165" fontId="0" fillId="8" borderId="0" xfId="1" applyNumberFormat="1" applyFont="1" applyFill="1" applyProtection="1"/>
    <xf numFmtId="9" fontId="0" fillId="8" borderId="0" xfId="0" applyNumberFormat="1" applyFill="1"/>
    <xf numFmtId="0" fontId="0" fillId="4" borderId="11" xfId="0" applyFill="1" applyBorder="1"/>
    <xf numFmtId="0" fontId="0" fillId="4" borderId="7" xfId="0" applyFill="1" applyBorder="1"/>
    <xf numFmtId="0" fontId="0" fillId="4" borderId="9" xfId="0" applyFill="1" applyBorder="1"/>
    <xf numFmtId="0" fontId="0" fillId="5" borderId="1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3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14" fontId="0" fillId="0" borderId="9" xfId="0" applyNumberFormat="1" applyBorder="1" applyAlignment="1">
      <alignment horizontal="left"/>
    </xf>
    <xf numFmtId="0" fontId="0" fillId="0" borderId="11" xfId="0" applyBorder="1"/>
    <xf numFmtId="165" fontId="2" fillId="0" borderId="0" xfId="1" applyNumberFormat="1" applyFont="1" applyProtection="1"/>
    <xf numFmtId="0" fontId="4" fillId="0" borderId="0" xfId="0" applyFont="1"/>
    <xf numFmtId="165" fontId="4" fillId="0" borderId="0" xfId="1" applyNumberFormat="1" applyFont="1" applyProtection="1"/>
    <xf numFmtId="0" fontId="0" fillId="5" borderId="0" xfId="0" applyFill="1"/>
    <xf numFmtId="0" fontId="15" fillId="0" borderId="0" xfId="0" applyFont="1"/>
    <xf numFmtId="14" fontId="0" fillId="5" borderId="0" xfId="0" applyNumberFormat="1" applyFill="1" applyProtection="1">
      <protection locked="0"/>
    </xf>
    <xf numFmtId="2" fontId="0" fillId="5" borderId="0" xfId="0" applyNumberFormat="1" applyFill="1" applyProtection="1">
      <protection locked="0"/>
    </xf>
    <xf numFmtId="164" fontId="2" fillId="0" borderId="1" xfId="0" applyNumberFormat="1" applyFont="1" applyBorder="1" applyAlignment="1">
      <alignment wrapText="1"/>
    </xf>
    <xf numFmtId="165" fontId="2" fillId="6" borderId="1" xfId="1" applyNumberFormat="1" applyFont="1" applyFill="1" applyBorder="1" applyProtection="1"/>
    <xf numFmtId="164" fontId="2" fillId="0" borderId="15" xfId="0" applyNumberFormat="1" applyFont="1" applyBorder="1" applyAlignment="1">
      <alignment horizontal="left" wrapText="1"/>
    </xf>
    <xf numFmtId="165" fontId="2" fillId="0" borderId="15" xfId="1" applyNumberFormat="1" applyFont="1" applyBorder="1" applyAlignment="1" applyProtection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5" fillId="5" borderId="1" xfId="2" applyNumberFormat="1" applyFill="1" applyBorder="1" applyAlignment="1" applyProtection="1">
      <alignment horizontal="right"/>
      <protection locked="0"/>
    </xf>
    <xf numFmtId="0" fontId="2" fillId="5" borderId="8" xfId="0" applyFont="1" applyFill="1" applyBorder="1" applyProtection="1">
      <protection locked="0"/>
    </xf>
    <xf numFmtId="165" fontId="5" fillId="5" borderId="1" xfId="1" applyNumberFormat="1" applyFont="1" applyFill="1" applyBorder="1" applyProtection="1">
      <protection locked="0"/>
    </xf>
    <xf numFmtId="164" fontId="5" fillId="5" borderId="1" xfId="2" applyNumberFormat="1" applyFill="1" applyBorder="1" applyProtection="1">
      <protection locked="0"/>
    </xf>
    <xf numFmtId="164" fontId="0" fillId="0" borderId="0" xfId="0" applyNumberFormat="1"/>
    <xf numFmtId="164" fontId="0" fillId="0" borderId="0" xfId="7" applyNumberFormat="1" applyFont="1" applyProtection="1"/>
    <xf numFmtId="0" fontId="2" fillId="7" borderId="8" xfId="0" applyFont="1" applyFill="1" applyBorder="1"/>
    <xf numFmtId="0" fontId="2" fillId="7" borderId="12" xfId="0" applyFont="1" applyFill="1" applyBorder="1"/>
    <xf numFmtId="0" fontId="2" fillId="7" borderId="17" xfId="0" applyFont="1" applyFill="1" applyBorder="1"/>
    <xf numFmtId="164" fontId="0" fillId="0" borderId="0" xfId="7" applyNumberFormat="1" applyFont="1" applyBorder="1" applyProtection="1"/>
    <xf numFmtId="164" fontId="2" fillId="0" borderId="19" xfId="0" applyNumberFormat="1" applyFont="1" applyBorder="1"/>
    <xf numFmtId="164" fontId="0" fillId="0" borderId="2" xfId="7" applyNumberFormat="1" applyFont="1" applyBorder="1" applyProtection="1"/>
    <xf numFmtId="164" fontId="2" fillId="0" borderId="18" xfId="0" applyNumberFormat="1" applyFont="1" applyBorder="1"/>
    <xf numFmtId="164" fontId="2" fillId="0" borderId="0" xfId="7" applyNumberFormat="1" applyFont="1" applyBorder="1" applyProtection="1"/>
    <xf numFmtId="0" fontId="0" fillId="0" borderId="19" xfId="0" applyBorder="1"/>
    <xf numFmtId="0" fontId="2" fillId="7" borderId="0" xfId="0" applyFont="1" applyFill="1"/>
    <xf numFmtId="0" fontId="2" fillId="7" borderId="19" xfId="0" applyFont="1" applyFill="1" applyBorder="1"/>
    <xf numFmtId="164" fontId="0" fillId="7" borderId="0" xfId="7" applyNumberFormat="1" applyFont="1" applyFill="1" applyBorder="1" applyAlignment="1" applyProtection="1">
      <alignment wrapText="1"/>
    </xf>
    <xf numFmtId="164" fontId="2" fillId="0" borderId="4" xfId="7" applyNumberFormat="1" applyFont="1" applyBorder="1" applyProtection="1"/>
    <xf numFmtId="164" fontId="1" fillId="0" borderId="14" xfId="7" applyNumberFormat="1" applyFont="1" applyFill="1" applyBorder="1" applyAlignment="1" applyProtection="1"/>
    <xf numFmtId="164" fontId="21" fillId="0" borderId="0" xfId="0" applyNumberFormat="1" applyFont="1"/>
    <xf numFmtId="0" fontId="22" fillId="0" borderId="8" xfId="0" applyFont="1" applyBorder="1"/>
    <xf numFmtId="0" fontId="0" fillId="0" borderId="16" xfId="0" applyBorder="1"/>
    <xf numFmtId="164" fontId="0" fillId="0" borderId="14" xfId="7" applyNumberFormat="1" applyFont="1" applyBorder="1" applyProtection="1"/>
    <xf numFmtId="0" fontId="0" fillId="0" borderId="20" xfId="0" applyBorder="1"/>
    <xf numFmtId="164" fontId="2" fillId="0" borderId="13" xfId="7" applyNumberFormat="1" applyFont="1" applyBorder="1" applyProtection="1"/>
    <xf numFmtId="164" fontId="2" fillId="0" borderId="11" xfId="7" applyNumberFormat="1" applyFont="1" applyBorder="1" applyProtection="1"/>
    <xf numFmtId="0" fontId="0" fillId="0" borderId="0" xfId="0" applyProtection="1">
      <protection locked="0"/>
    </xf>
    <xf numFmtId="2" fontId="0" fillId="0" borderId="0" xfId="0" applyNumberFormat="1"/>
    <xf numFmtId="2" fontId="0" fillId="0" borderId="0" xfId="6" applyNumberFormat="1" applyFont="1"/>
    <xf numFmtId="0" fontId="0" fillId="0" borderId="1" xfId="0" applyBorder="1"/>
    <xf numFmtId="0" fontId="0" fillId="0" borderId="0" xfId="0" quotePrefix="1"/>
    <xf numFmtId="0" fontId="2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4" borderId="11" xfId="0" applyFill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2" applyFont="1"/>
    <xf numFmtId="0" fontId="5" fillId="0" borderId="0" xfId="2"/>
    <xf numFmtId="0" fontId="5" fillId="0" borderId="0" xfId="2" applyAlignment="1">
      <alignment horizontal="right"/>
    </xf>
    <xf numFmtId="0" fontId="5" fillId="0" borderId="1" xfId="2" applyBorder="1"/>
    <xf numFmtId="0" fontId="5" fillId="0" borderId="1" xfId="2" applyBorder="1" applyAlignment="1">
      <alignment horizontal="right" wrapText="1"/>
    </xf>
    <xf numFmtId="14" fontId="5" fillId="0" borderId="1" xfId="2" applyNumberFormat="1" applyBorder="1" applyAlignment="1">
      <alignment horizontal="right"/>
    </xf>
    <xf numFmtId="164" fontId="5" fillId="0" borderId="1" xfId="2" applyNumberFormat="1" applyBorder="1" applyAlignment="1">
      <alignment horizontal="right"/>
    </xf>
    <xf numFmtId="164" fontId="5" fillId="0" borderId="0" xfId="2" applyNumberFormat="1" applyAlignment="1">
      <alignment horizontal="right"/>
    </xf>
    <xf numFmtId="0" fontId="5" fillId="0" borderId="0" xfId="2" applyAlignment="1">
      <alignment horizontal="center"/>
    </xf>
    <xf numFmtId="164" fontId="20" fillId="0" borderId="0" xfId="2" applyNumberFormat="1" applyFont="1" applyAlignment="1">
      <alignment horizontal="right"/>
    </xf>
    <xf numFmtId="165" fontId="5" fillId="6" borderId="1" xfId="1" applyNumberFormat="1" applyFont="1" applyFill="1" applyBorder="1" applyProtection="1"/>
    <xf numFmtId="164" fontId="20" fillId="0" borderId="1" xfId="2" applyNumberFormat="1" applyFont="1" applyBorder="1" applyAlignment="1">
      <alignment horizontal="right"/>
    </xf>
    <xf numFmtId="165" fontId="20" fillId="0" borderId="1" xfId="1" applyNumberFormat="1" applyFont="1" applyBorder="1" applyProtection="1"/>
    <xf numFmtId="0" fontId="5" fillId="0" borderId="3" xfId="2" applyBorder="1"/>
    <xf numFmtId="164" fontId="5" fillId="0" borderId="1" xfId="2" applyNumberFormat="1" applyBorder="1"/>
    <xf numFmtId="0" fontId="20" fillId="0" borderId="0" xfId="2" applyFont="1"/>
    <xf numFmtId="166" fontId="5" fillId="0" borderId="0" xfId="6" applyNumberFormat="1" applyFont="1" applyBorder="1" applyProtection="1"/>
    <xf numFmtId="0" fontId="8" fillId="0" borderId="0" xfId="4" applyFont="1"/>
    <xf numFmtId="0" fontId="9" fillId="2" borderId="1" xfId="4" applyFont="1" applyFill="1" applyBorder="1"/>
    <xf numFmtId="164" fontId="9" fillId="2" borderId="1" xfId="4" applyNumberFormat="1" applyFont="1" applyFill="1" applyBorder="1"/>
    <xf numFmtId="0" fontId="7" fillId="0" borderId="1" xfId="4" applyBorder="1"/>
    <xf numFmtId="0" fontId="10" fillId="0" borderId="0" xfId="2" applyFont="1"/>
    <xf numFmtId="9" fontId="5" fillId="0" borderId="0" xfId="2" applyNumberFormat="1"/>
    <xf numFmtId="0" fontId="5" fillId="0" borderId="0" xfId="2" applyProtection="1">
      <protection locked="0"/>
    </xf>
    <xf numFmtId="164" fontId="0" fillId="0" borderId="0" xfId="0" applyNumberFormat="1" applyProtection="1">
      <protection locked="0"/>
    </xf>
    <xf numFmtId="164" fontId="0" fillId="0" borderId="0" xfId="7" applyNumberFormat="1" applyFont="1" applyProtection="1">
      <protection locked="0"/>
    </xf>
    <xf numFmtId="3" fontId="0" fillId="4" borderId="0" xfId="0" applyNumberFormat="1" applyFill="1"/>
    <xf numFmtId="14" fontId="23" fillId="0" borderId="0" xfId="0" applyNumberFormat="1" applyFont="1"/>
    <xf numFmtId="165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165" fontId="2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9" fontId="5" fillId="0" borderId="0" xfId="6" applyFont="1" applyProtection="1">
      <protection locked="0"/>
    </xf>
    <xf numFmtId="0" fontId="5" fillId="0" borderId="0" xfId="2" applyAlignment="1" applyProtection="1">
      <alignment horizontal="center"/>
      <protection locked="0"/>
    </xf>
    <xf numFmtId="165" fontId="0" fillId="9" borderId="1" xfId="1" applyNumberFormat="1" applyFont="1" applyFill="1" applyBorder="1" applyProtection="1">
      <protection locked="0"/>
    </xf>
    <xf numFmtId="14" fontId="0" fillId="9" borderId="0" xfId="0" applyNumberFormat="1" applyFill="1" applyProtection="1">
      <protection locked="0"/>
    </xf>
    <xf numFmtId="0" fontId="0" fillId="9" borderId="0" xfId="0" applyFill="1" applyProtection="1">
      <protection locked="0"/>
    </xf>
    <xf numFmtId="0" fontId="24" fillId="0" borderId="0" xfId="0" applyFont="1"/>
    <xf numFmtId="0" fontId="0" fillId="10" borderId="1" xfId="0" applyFill="1" applyBorder="1"/>
    <xf numFmtId="0" fontId="0" fillId="9" borderId="1" xfId="0" applyFill="1" applyBorder="1"/>
    <xf numFmtId="164" fontId="2" fillId="0" borderId="3" xfId="0" applyNumberFormat="1" applyFont="1" applyBorder="1" applyAlignment="1">
      <alignment horizontal="left" wrapText="1"/>
    </xf>
    <xf numFmtId="164" fontId="2" fillId="0" borderId="15" xfId="0" applyNumberFormat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 applyProtection="1">
      <alignment horizontal="left" wrapText="1"/>
      <protection locked="0"/>
    </xf>
    <xf numFmtId="164" fontId="2" fillId="0" borderId="15" xfId="0" applyNumberFormat="1" applyFont="1" applyBorder="1" applyAlignment="1" applyProtection="1">
      <alignment horizontal="left" wrapText="1"/>
      <protection locked="0"/>
    </xf>
    <xf numFmtId="0" fontId="0" fillId="0" borderId="0" xfId="0" applyProtection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9">
    <cellStyle name="Comma" xfId="1" builtinId="3"/>
    <cellStyle name="Comma 2" xfId="3" xr:uid="{5861A9C4-7B4B-4B1E-B067-AD9D3CF6F19D}"/>
    <cellStyle name="Comma 3" xfId="7" xr:uid="{C764CB81-9756-4A84-8D21-3A7F475DCF09}"/>
    <cellStyle name="Normal" xfId="0" builtinId="0"/>
    <cellStyle name="Normal 2" xfId="2" xr:uid="{6C08F58E-9C5F-470A-A686-C6DC0AD4B005}"/>
    <cellStyle name="Normal 2 2" xfId="5" xr:uid="{53A4EAB6-9215-4F48-B5C9-54BF977342D2}"/>
    <cellStyle name="Normal 2 3" xfId="8" xr:uid="{EFDCDEC9-32D2-4C7C-B50E-EF7AD1AF8318}"/>
    <cellStyle name="Normal 3" xfId="4" xr:uid="{444F8628-C347-459C-A040-7DF5164E7C88}"/>
    <cellStyle name="Percent" xfId="6" builtinId="5"/>
  </cellStyles>
  <dxfs count="9">
    <dxf>
      <font>
        <color theme="2" tint="-0.2499465926084170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rgb="FFFF0000"/>
      </font>
    </dxf>
    <dxf>
      <font>
        <color theme="2" tint="-9.9948118533890809E-2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5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95250</xdr:rowOff>
    </xdr:from>
    <xdr:to>
      <xdr:col>4</xdr:col>
      <xdr:colOff>28575</xdr:colOff>
      <xdr:row>24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33CD608-3B1E-2728-3ACE-73B09E715A3A}"/>
            </a:ext>
          </a:extLst>
        </xdr:cNvPr>
        <xdr:cNvSpPr txBox="1"/>
      </xdr:nvSpPr>
      <xdr:spPr>
        <a:xfrm>
          <a:off x="2838450" y="4248150"/>
          <a:ext cx="17907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Infoen i disse kolonnene</a:t>
          </a:r>
        </a:p>
        <a:p>
          <a:r>
            <a:rPr lang="nb-NO" sz="1100"/>
            <a:t> er for beregnings-formål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ntnu-my.sharepoint.com/oe/ok/radg/Prosjektst&#248;tte/BOA/Budsjettmaler/2022/Gjeldende%20versjon/NFR_v6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iledning"/>
      <sheetName val="1. Prosjektinfo"/>
      <sheetName val="2. Budsjettering - Direkte lønn"/>
      <sheetName val="3. Budsjettering - Timer"/>
      <sheetName val="4. Budsjettering -Drift"/>
      <sheetName val="5. Oppsummering Budsjett"/>
      <sheetName val="6. NFR-søknad"/>
      <sheetName val="7. Samspill BOA-BFV"/>
      <sheetName val="Oppslag"/>
    </sheetNames>
    <sheetDataSet>
      <sheetData sheetId="0" refreshError="1"/>
      <sheetData sheetId="1"/>
      <sheetData sheetId="2"/>
      <sheetData sheetId="3"/>
      <sheetData sheetId="4"/>
      <sheetData sheetId="5">
        <row r="15">
          <cell r="A15" t="str">
            <v>Direkte personalkostnader - rammelønnede</v>
          </cell>
        </row>
      </sheetData>
      <sheetData sheetId="6" refreshError="1"/>
      <sheetData sheetId="7" refreshError="1"/>
      <sheetData sheetId="8">
        <row r="3">
          <cell r="B3" t="str">
            <v>Stipendiat</v>
          </cell>
          <cell r="AX3" t="str">
            <v>År</v>
          </cell>
          <cell r="AY3" t="str">
            <v>Reisekostnader</v>
          </cell>
          <cell r="BA3" t="str">
            <v>Ja</v>
          </cell>
        </row>
        <row r="4">
          <cell r="B4" t="str">
            <v>Postdoktor</v>
          </cell>
          <cell r="AX4" t="str">
            <v>Måneder</v>
          </cell>
          <cell r="AY4" t="str">
            <v>Innkjøp av FoU-tjen.</v>
          </cell>
          <cell r="BA4" t="str">
            <v>Nei</v>
          </cell>
        </row>
        <row r="5">
          <cell r="B5" t="str">
            <v>Forsker</v>
          </cell>
          <cell r="AY5" t="str">
            <v>Andre leiested</v>
          </cell>
        </row>
        <row r="6">
          <cell r="B6" t="str">
            <v>Professor</v>
          </cell>
          <cell r="AY6" t="str">
            <v>Investeringer</v>
          </cell>
        </row>
        <row r="7">
          <cell r="B7" t="str">
            <v>Professor II</v>
          </cell>
          <cell r="AY7" t="str">
            <v>Eget leiested</v>
          </cell>
        </row>
        <row r="8">
          <cell r="B8" t="str">
            <v>Vitenskapelig assistent</v>
          </cell>
          <cell r="AY8" t="str">
            <v>Andre driftskostnader</v>
          </cell>
          <cell r="BA8" t="str">
            <v>NFR</v>
          </cell>
        </row>
        <row r="9">
          <cell r="B9" t="str">
            <v>Førsteamanuensis</v>
          </cell>
          <cell r="AY9" t="str">
            <v>Indir. Kostn. - studenter</v>
          </cell>
          <cell r="BA9" t="str">
            <v>RSO</v>
          </cell>
        </row>
        <row r="10">
          <cell r="B10" t="str">
            <v>Avdelingsingeniør</v>
          </cell>
          <cell r="BA10" t="str">
            <v>Nei</v>
          </cell>
        </row>
        <row r="11">
          <cell r="B11" t="str">
            <v>Førsteamanuensis II</v>
          </cell>
        </row>
        <row r="12">
          <cell r="B12" t="str">
            <v>Prosjektleder</v>
          </cell>
        </row>
        <row r="13">
          <cell r="B13" t="str">
            <v>Ingeniør</v>
          </cell>
        </row>
        <row r="14">
          <cell r="B14" t="str">
            <v>Hjelpearbeider</v>
          </cell>
          <cell r="S14" t="str">
            <v>Tekn./Adm. 7</v>
          </cell>
        </row>
        <row r="15">
          <cell r="B15" t="str">
            <v>Unge arbeidstakere</v>
          </cell>
          <cell r="S15" t="str">
            <v>Tekn./Adm. 6</v>
          </cell>
        </row>
        <row r="16">
          <cell r="B16" t="str">
            <v>Laboratorieassistent</v>
          </cell>
          <cell r="S16" t="str">
            <v>Tekn./Adm. 5</v>
          </cell>
        </row>
        <row r="17">
          <cell r="B17" t="str">
            <v>Lærling</v>
          </cell>
          <cell r="S17" t="str">
            <v>Tekn./Adm. 4</v>
          </cell>
        </row>
        <row r="18">
          <cell r="B18" t="str">
            <v>Lærling (reform  94)</v>
          </cell>
          <cell r="S18" t="str">
            <v>Tekn./Adm. 3</v>
          </cell>
        </row>
        <row r="19">
          <cell r="B19" t="str">
            <v>Sekretær</v>
          </cell>
          <cell r="S19" t="str">
            <v>Tekn./Adm. 2</v>
          </cell>
        </row>
        <row r="20">
          <cell r="B20" t="str">
            <v>Renholder</v>
          </cell>
          <cell r="S20" t="str">
            <v>Tekn./Adm. 1</v>
          </cell>
        </row>
        <row r="21">
          <cell r="B21" t="str">
            <v>Fullmektig</v>
          </cell>
          <cell r="S21" t="str">
            <v>Forsker 7</v>
          </cell>
        </row>
        <row r="22">
          <cell r="B22" t="str">
            <v>Førstefullmektig</v>
          </cell>
          <cell r="S22" t="str">
            <v>Forsker 6</v>
          </cell>
        </row>
        <row r="23">
          <cell r="B23" t="str">
            <v>Driftsoperatør</v>
          </cell>
          <cell r="S23" t="str">
            <v>Forsker 5</v>
          </cell>
        </row>
        <row r="24">
          <cell r="B24" t="str">
            <v>Driftstekniker</v>
          </cell>
          <cell r="S24" t="str">
            <v>Forsker 4</v>
          </cell>
        </row>
        <row r="25">
          <cell r="B25" t="str">
            <v>Førstesekretær</v>
          </cell>
          <cell r="S25" t="str">
            <v>Forsker 3</v>
          </cell>
        </row>
        <row r="26">
          <cell r="B26" t="str">
            <v>Fagarbeider m/fagbrev</v>
          </cell>
          <cell r="S26" t="str">
            <v>Forsker 2</v>
          </cell>
        </row>
        <row r="27">
          <cell r="B27" t="str">
            <v>Bibliotekar</v>
          </cell>
          <cell r="S27" t="str">
            <v>Forsker 1</v>
          </cell>
        </row>
        <row r="28">
          <cell r="B28" t="str">
            <v>Sjåfør</v>
          </cell>
        </row>
        <row r="29">
          <cell r="B29" t="str">
            <v>Renholdsleder</v>
          </cell>
        </row>
        <row r="30">
          <cell r="B30" t="str">
            <v>Tekniker</v>
          </cell>
        </row>
        <row r="31">
          <cell r="B31" t="str">
            <v>Driftsleder</v>
          </cell>
        </row>
        <row r="32">
          <cell r="B32" t="str">
            <v>Konsulent</v>
          </cell>
        </row>
        <row r="33">
          <cell r="B33" t="str">
            <v>Førstekonsulent</v>
          </cell>
        </row>
        <row r="34">
          <cell r="B34" t="str">
            <v>Spesialbibliotekar</v>
          </cell>
        </row>
        <row r="35">
          <cell r="B35" t="str">
            <v>Seniorkonsulent</v>
          </cell>
        </row>
        <row r="36">
          <cell r="B36" t="str">
            <v>Hovedbibliotekar</v>
          </cell>
        </row>
        <row r="37">
          <cell r="B37" t="str">
            <v>Overingeniør</v>
          </cell>
        </row>
        <row r="38">
          <cell r="B38" t="str">
            <v>Høgskolelærer/øvingslærer</v>
          </cell>
        </row>
        <row r="39">
          <cell r="B39" t="str">
            <v>Avdelingsleder</v>
          </cell>
        </row>
        <row r="40">
          <cell r="B40" t="str">
            <v>Rådgiver</v>
          </cell>
        </row>
        <row r="41">
          <cell r="B41" t="str">
            <v>Universitetslektor</v>
          </cell>
        </row>
        <row r="42">
          <cell r="B42" t="str">
            <v>Universitetslektor I</v>
          </cell>
        </row>
        <row r="43">
          <cell r="B43" t="str">
            <v>Avdelingssykepleier</v>
          </cell>
        </row>
        <row r="44">
          <cell r="B44" t="str">
            <v>Undervisningsleder</v>
          </cell>
        </row>
        <row r="45">
          <cell r="B45" t="str">
            <v>Universitetsbibliotekar</v>
          </cell>
        </row>
        <row r="46">
          <cell r="B46" t="str">
            <v>Bedriftsfysioterapeut</v>
          </cell>
        </row>
        <row r="47">
          <cell r="B47" t="str">
            <v>Bedriftssykepleier</v>
          </cell>
        </row>
        <row r="48">
          <cell r="B48" t="str">
            <v>Senioringeniør</v>
          </cell>
        </row>
        <row r="49">
          <cell r="B49" t="str">
            <v>Amanuensis</v>
          </cell>
        </row>
        <row r="50">
          <cell r="B50" t="str">
            <v>Førstebibliotekar</v>
          </cell>
        </row>
        <row r="51">
          <cell r="B51" t="str">
            <v>Høgskolelektor</v>
          </cell>
        </row>
        <row r="52">
          <cell r="B52" t="str">
            <v>Klinikkveterinær</v>
          </cell>
        </row>
        <row r="53">
          <cell r="B53" t="str">
            <v>Førstelektor</v>
          </cell>
        </row>
        <row r="54">
          <cell r="B54" t="str">
            <v>Kontorsjef</v>
          </cell>
        </row>
        <row r="55">
          <cell r="B55" t="str">
            <v>Seniorrådgiver</v>
          </cell>
        </row>
        <row r="56">
          <cell r="B56" t="str">
            <v>Sjefingeniør</v>
          </cell>
        </row>
        <row r="57">
          <cell r="B57" t="str">
            <v>Psykolog med godkjent spesiali</v>
          </cell>
        </row>
        <row r="58">
          <cell r="B58" t="str">
            <v>Seniorarkitekt</v>
          </cell>
        </row>
        <row r="59">
          <cell r="B59" t="str">
            <v>Seksjonssjef</v>
          </cell>
        </row>
        <row r="60">
          <cell r="B60" t="str">
            <v>Dosent</v>
          </cell>
        </row>
        <row r="61">
          <cell r="B61" t="str">
            <v>Bedriftslege</v>
          </cell>
        </row>
        <row r="62">
          <cell r="B62" t="str">
            <v>Avdelingsdirektør</v>
          </cell>
        </row>
        <row r="63">
          <cell r="B63" t="str">
            <v>Instituttleder</v>
          </cell>
        </row>
        <row r="64">
          <cell r="B64" t="str">
            <v>Forskningssjef</v>
          </cell>
        </row>
        <row r="65">
          <cell r="B65" t="str">
            <v>Dekan</v>
          </cell>
        </row>
        <row r="66">
          <cell r="B66" t="str">
            <v>Prorektor</v>
          </cell>
        </row>
        <row r="67">
          <cell r="B67" t="str">
            <v>Direktør</v>
          </cell>
        </row>
        <row r="68">
          <cell r="B68" t="str">
            <v>Næringsphd</v>
          </cell>
        </row>
        <row r="69">
          <cell r="B69" t="str">
            <v>Tekn./Adm. 7 ikke ferieuttak</v>
          </cell>
        </row>
        <row r="70">
          <cell r="B70" t="str">
            <v>Tekn./Adm. 6 ikke ferieuttak</v>
          </cell>
        </row>
        <row r="71">
          <cell r="B71" t="str">
            <v>Tekn./Adm. 5 ikke ferieuttak</v>
          </cell>
        </row>
        <row r="72">
          <cell r="B72" t="str">
            <v>Tekn./Adm. 4 ikke ferieuttak</v>
          </cell>
        </row>
        <row r="73">
          <cell r="B73" t="str">
            <v>Tekn./Adm. 3 ikke ferieuttak</v>
          </cell>
        </row>
        <row r="74">
          <cell r="B74" t="str">
            <v>Tekn./Adm. 2 ikke ferieuttak</v>
          </cell>
        </row>
        <row r="75">
          <cell r="B75" t="str">
            <v>Tekn./Adm. 1 ikke ferieuttak</v>
          </cell>
        </row>
        <row r="76">
          <cell r="B76" t="str">
            <v>Forsker 7 ikke ferieuttak</v>
          </cell>
        </row>
        <row r="77">
          <cell r="B77" t="str">
            <v>Forsker 6 ikke ferieuttak</v>
          </cell>
        </row>
        <row r="78">
          <cell r="B78" t="str">
            <v>Forsker 5 ikke ferieuttak</v>
          </cell>
        </row>
        <row r="79">
          <cell r="B79" t="str">
            <v>Forsker 4 ikke ferieuttak</v>
          </cell>
        </row>
        <row r="80">
          <cell r="B80" t="str">
            <v>Forsker 3 ikke ferieuttak</v>
          </cell>
        </row>
        <row r="81">
          <cell r="B81" t="str">
            <v>Forsker 2 ikke ferieuttak</v>
          </cell>
        </row>
        <row r="82">
          <cell r="B82" t="str">
            <v>Forsker 1 ikke ferieuttak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rje Ruud" id="{54478348-DF9C-43A0-895E-FCF0D43A9A9B}" userId="S::terjru@ntnu.no::80210fc6-dbb7-49cc-ba3b-9524c1a7b20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7" dT="2022-10-20T07:51:49.47" personId="{54478348-DF9C-43A0-895E-FCF0D43A9A9B}" id="{E7F06905-31DD-4A00-8C9B-C8E707448C7C}">
    <text>NB: hvis årsverk er valgt som enhet må input i 
kolonnen "Antall enheter" være 0% - 100%
(det er f.eks. feil å registrere 300% selv om det budsjetteres en person med 100% i 3 år)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D012-EE14-4B50-AD4E-0819BBFDBCBB}">
  <dimension ref="A2:B41"/>
  <sheetViews>
    <sheetView topLeftCell="A7" workbookViewId="0">
      <selection activeCell="B37" sqref="B37"/>
    </sheetView>
  </sheetViews>
  <sheetFormatPr defaultRowHeight="15" x14ac:dyDescent="0.25"/>
  <cols>
    <col min="1" max="1" width="11.42578125" customWidth="1"/>
  </cols>
  <sheetData>
    <row r="2" spans="1:2" x14ac:dyDescent="0.25">
      <c r="A2" s="34">
        <v>44924</v>
      </c>
      <c r="B2" s="1" t="s">
        <v>457</v>
      </c>
    </row>
    <row r="4" spans="1:2" x14ac:dyDescent="0.25">
      <c r="A4" s="34">
        <v>44936</v>
      </c>
      <c r="B4" s="1" t="s">
        <v>458</v>
      </c>
    </row>
    <row r="5" spans="1:2" x14ac:dyDescent="0.25">
      <c r="B5" t="s">
        <v>459</v>
      </c>
    </row>
    <row r="6" spans="1:2" x14ac:dyDescent="0.25">
      <c r="B6" t="s">
        <v>460</v>
      </c>
    </row>
    <row r="7" spans="1:2" x14ac:dyDescent="0.25">
      <c r="B7" t="s">
        <v>462</v>
      </c>
    </row>
    <row r="8" spans="1:2" x14ac:dyDescent="0.25">
      <c r="B8" t="s">
        <v>461</v>
      </c>
    </row>
    <row r="9" spans="1:2" x14ac:dyDescent="0.25">
      <c r="B9" t="s">
        <v>463</v>
      </c>
    </row>
    <row r="11" spans="1:2" x14ac:dyDescent="0.25">
      <c r="A11" s="34">
        <v>44939</v>
      </c>
      <c r="B11" s="1" t="s">
        <v>464</v>
      </c>
    </row>
    <row r="12" spans="1:2" x14ac:dyDescent="0.25">
      <c r="B12" t="s">
        <v>465</v>
      </c>
    </row>
    <row r="13" spans="1:2" x14ac:dyDescent="0.25">
      <c r="B13" t="s">
        <v>466</v>
      </c>
    </row>
    <row r="14" spans="1:2" x14ac:dyDescent="0.25">
      <c r="B14" t="s">
        <v>467</v>
      </c>
    </row>
    <row r="17" spans="1:2" x14ac:dyDescent="0.25">
      <c r="A17" s="34">
        <v>44956</v>
      </c>
      <c r="B17" s="1" t="s">
        <v>469</v>
      </c>
    </row>
    <row r="18" spans="1:2" x14ac:dyDescent="0.25">
      <c r="B18" t="s">
        <v>470</v>
      </c>
    </row>
    <row r="19" spans="1:2" x14ac:dyDescent="0.25">
      <c r="B19" s="123" t="s">
        <v>471</v>
      </c>
    </row>
    <row r="20" spans="1:2" x14ac:dyDescent="0.25">
      <c r="B20" t="s">
        <v>472</v>
      </c>
    </row>
    <row r="22" spans="1:2" x14ac:dyDescent="0.25">
      <c r="A22" s="34">
        <v>44966</v>
      </c>
      <c r="B22" s="1" t="s">
        <v>477</v>
      </c>
    </row>
    <row r="23" spans="1:2" x14ac:dyDescent="0.25">
      <c r="B23" t="s">
        <v>478</v>
      </c>
    </row>
    <row r="25" spans="1:2" x14ac:dyDescent="0.25">
      <c r="A25" s="34">
        <v>45015</v>
      </c>
      <c r="B25" s="1" t="s">
        <v>479</v>
      </c>
    </row>
    <row r="26" spans="1:2" x14ac:dyDescent="0.25">
      <c r="B26" t="s">
        <v>480</v>
      </c>
    </row>
    <row r="28" spans="1:2" x14ac:dyDescent="0.25">
      <c r="A28" s="34">
        <v>45053</v>
      </c>
      <c r="B28" s="1" t="s">
        <v>481</v>
      </c>
    </row>
    <row r="29" spans="1:2" x14ac:dyDescent="0.25">
      <c r="B29" t="s">
        <v>482</v>
      </c>
    </row>
    <row r="30" spans="1:2" x14ac:dyDescent="0.25">
      <c r="B30" t="s">
        <v>489</v>
      </c>
    </row>
    <row r="31" spans="1:2" x14ac:dyDescent="0.25">
      <c r="B31" t="s">
        <v>491</v>
      </c>
    </row>
    <row r="32" spans="1:2" x14ac:dyDescent="0.25">
      <c r="B32" s="123" t="s">
        <v>492</v>
      </c>
    </row>
    <row r="34" spans="1:2" x14ac:dyDescent="0.25">
      <c r="A34" s="34">
        <v>45140</v>
      </c>
      <c r="B34" s="1" t="s">
        <v>494</v>
      </c>
    </row>
    <row r="35" spans="1:2" x14ac:dyDescent="0.25">
      <c r="B35" t="s">
        <v>495</v>
      </c>
    </row>
    <row r="37" spans="1:2" x14ac:dyDescent="0.25">
      <c r="A37" s="34">
        <v>45209</v>
      </c>
      <c r="B37" s="1" t="s">
        <v>496</v>
      </c>
    </row>
    <row r="38" spans="1:2" x14ac:dyDescent="0.25">
      <c r="B38" t="s">
        <v>497</v>
      </c>
    </row>
    <row r="39" spans="1:2" x14ac:dyDescent="0.25">
      <c r="B39" t="s">
        <v>498</v>
      </c>
    </row>
    <row r="40" spans="1:2" x14ac:dyDescent="0.25">
      <c r="B40" t="s">
        <v>499</v>
      </c>
    </row>
    <row r="41" spans="1:2" x14ac:dyDescent="0.25">
      <c r="B41" t="s">
        <v>711</v>
      </c>
    </row>
  </sheetData>
  <sheetProtection algorithmName="SHA-512" hashValue="DA6xJEGMEtD7OWYhFCCnEDPbsulPxzEhozkOZiE7CoPEkFvbhGEHYEXO0B49qSWGKLKw0aF7QmO5UGwpXJrwvw==" saltValue="fCjSrzejvwVYqO2FHRADfA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7E9E-BD71-4A78-A8FF-37D50EE83D32}">
  <dimension ref="A1:W448"/>
  <sheetViews>
    <sheetView topLeftCell="A264" workbookViewId="0">
      <selection activeCell="R292" sqref="R292"/>
    </sheetView>
  </sheetViews>
  <sheetFormatPr defaultColWidth="11.42578125" defaultRowHeight="15" outlineLevelRow="1" outlineLevelCol="1" x14ac:dyDescent="0.25"/>
  <cols>
    <col min="1" max="1" width="23.7109375" bestFit="1" customWidth="1"/>
    <col min="2" max="2" width="29.7109375" customWidth="1"/>
    <col min="3" max="3" width="16.28515625" customWidth="1"/>
    <col min="4" max="4" width="12.85546875" customWidth="1"/>
    <col min="6" max="6" width="11.5703125" bestFit="1" customWidth="1"/>
    <col min="7" max="7" width="12.85546875" bestFit="1" customWidth="1"/>
    <col min="8" max="8" width="11.42578125" customWidth="1"/>
    <col min="9" max="14" width="11.42578125" customWidth="1" outlineLevel="1"/>
    <col min="15" max="18" width="11.42578125" outlineLevel="1"/>
    <col min="21" max="21" width="8.42578125" customWidth="1"/>
  </cols>
  <sheetData>
    <row r="1" spans="1:23" ht="15.75" thickBot="1" x14ac:dyDescent="0.3"/>
    <row r="2" spans="1:23" x14ac:dyDescent="0.25">
      <c r="A2" s="11" t="s">
        <v>328</v>
      </c>
      <c r="B2" s="26" t="str">
        <f>Prosjektopplysninger!B3</f>
        <v>Budsjettmal</v>
      </c>
      <c r="C2" s="36" t="s">
        <v>384</v>
      </c>
      <c r="D2" s="36"/>
    </row>
    <row r="3" spans="1:23" x14ac:dyDescent="0.25">
      <c r="A3" s="13" t="s">
        <v>316</v>
      </c>
      <c r="B3" s="27" t="str">
        <f>Prosjektopplysninger!B4</f>
        <v>Ola Nordmann</v>
      </c>
    </row>
    <row r="4" spans="1:23" x14ac:dyDescent="0.25">
      <c r="A4" s="13" t="s">
        <v>4</v>
      </c>
      <c r="B4" s="29">
        <f>Prosjektopplysninger!B5</f>
        <v>0</v>
      </c>
    </row>
    <row r="5" spans="1:23" x14ac:dyDescent="0.25">
      <c r="A5" s="13" t="s">
        <v>6</v>
      </c>
      <c r="B5" s="29">
        <f>Prosjektopplysninger!B6</f>
        <v>0</v>
      </c>
    </row>
    <row r="6" spans="1:23" x14ac:dyDescent="0.25">
      <c r="A6" s="13" t="s">
        <v>331</v>
      </c>
      <c r="B6" s="27" t="str">
        <f>Prosjektopplysninger!B7</f>
        <v>Bidrag</v>
      </c>
    </row>
    <row r="7" spans="1:23" ht="15.75" thickBot="1" x14ac:dyDescent="0.3">
      <c r="A7" s="16" t="s">
        <v>333</v>
      </c>
      <c r="B7" s="28" t="str">
        <f>Prosjektopplysninger!B8</f>
        <v>Norges Forskningsråd</v>
      </c>
    </row>
    <row r="8" spans="1:23" x14ac:dyDescent="0.25">
      <c r="U8" t="s">
        <v>468</v>
      </c>
      <c r="V8">
        <f>(12*(YEAR(B5)-YEAR(B4))+(MONTH(B5)-MONTH(B4)+1))</f>
        <v>1</v>
      </c>
    </row>
    <row r="9" spans="1:23" x14ac:dyDescent="0.25">
      <c r="U9">
        <v>2023</v>
      </c>
      <c r="V9">
        <f>IF(YEAR($B$4)&gt;YEAR(W9),0,
IF(YEAR($B$4)=YEAR($B$5),MONTH($B$5)-MONTH($B$4)+1,
IF(YEAR($B$4)=YEAR(W9),MONTH(W9)-MONTH($B$4)+1,
IF(YEAR(W9)=YEAR($B$5),MONTH($B$5),
IF(YEAR(W9)&lt;YEAR($B$5),12,0)))))</f>
        <v>1</v>
      </c>
      <c r="W9" s="34">
        <v>45291</v>
      </c>
    </row>
    <row r="10" spans="1:23" x14ac:dyDescent="0.25">
      <c r="A10" s="37" t="s">
        <v>385</v>
      </c>
      <c r="B10" s="37" t="s">
        <v>38</v>
      </c>
      <c r="C10" s="37" t="s">
        <v>2</v>
      </c>
      <c r="D10" s="37" t="s">
        <v>404</v>
      </c>
      <c r="E10" s="37" t="s">
        <v>405</v>
      </c>
      <c r="F10" s="46" t="str">
        <f>IF(Prosjektopplysninger!B5&gt;0,YEAR(Prosjektopplysninger!B5),"")</f>
        <v/>
      </c>
      <c r="G10" s="46" t="str">
        <f>IF(F10="","",IF(F10=YEAR(Prosjektopplysninger!$B$6),"",F10+1))</f>
        <v/>
      </c>
      <c r="H10" s="46" t="str">
        <f>IF(G10="","",IF(G10=YEAR(Prosjektopplysninger!$B$6),"",G10+1))</f>
        <v/>
      </c>
      <c r="I10" s="46" t="str">
        <f>IF(H10="","",IF(H10=YEAR(Prosjektopplysninger!$B$6),"",H10+1))</f>
        <v/>
      </c>
      <c r="J10" s="46" t="str">
        <f>IF(I10="","",IF(I10=YEAR(Prosjektopplysninger!$B$6),"",I10+1))</f>
        <v/>
      </c>
      <c r="K10" s="46" t="str">
        <f>IF(J10="","",IF(J10=YEAR(Prosjektopplysninger!$B$6),"",J10+1))</f>
        <v/>
      </c>
      <c r="L10" s="46" t="str">
        <f>IF(K10="","",IF(K10=YEAR(Prosjektopplysninger!$B$6),"",K10+1))</f>
        <v/>
      </c>
      <c r="M10" s="46" t="str">
        <f>IF(L10="","",IF(L10=YEAR(Prosjektopplysninger!$B$6),"",L10+1))</f>
        <v/>
      </c>
      <c r="N10" s="46" t="str">
        <f>IF(M10="","",IF(M10=YEAR(Prosjektopplysninger!$B$6),"",M10+1))</f>
        <v/>
      </c>
      <c r="O10" s="46" t="str">
        <f>IF(N10="","",IF(N10=YEAR(Prosjektopplysninger!$B$6),"",N10+1))</f>
        <v/>
      </c>
      <c r="P10" s="46" t="str">
        <f>IF(O10="","",IF(O10=YEAR(Prosjektopplysninger!$B$6),"",O10+1))</f>
        <v/>
      </c>
      <c r="Q10" s="46" t="str">
        <f>IF(P10="","",IF(P10=YEAR(Prosjektopplysninger!$B$6),"",P10+1))</f>
        <v/>
      </c>
      <c r="R10" s="46" t="str">
        <f>IF(Q10="","",IF(Q10=YEAR(Prosjektopplysninger!$B$6),"",Q10+1))</f>
        <v/>
      </c>
      <c r="S10" s="37" t="s">
        <v>386</v>
      </c>
      <c r="U10">
        <v>2024</v>
      </c>
      <c r="V10">
        <f t="shared" ref="V10:V21" si="0">IF(YEAR($B$4)&gt;YEAR(W10),0,
IF(YEAR($B$4)=YEAR($B$5),MONTH($B$5)-MONTH($B$4)+1,
IF(YEAR($B$4)=YEAR(W10),MONTH(W10)-MONTH($B$4)+1,
IF(YEAR(W10)=YEAR($B$5),MONTH($B$5),
IF(YEAR(W10)&lt;YEAR($B$5),12,0)))))</f>
        <v>1</v>
      </c>
      <c r="W10" s="34">
        <v>45657</v>
      </c>
    </row>
    <row r="11" spans="1:23" x14ac:dyDescent="0.25">
      <c r="A11" s="38">
        <f>Driftskostnader!A11</f>
        <v>0</v>
      </c>
      <c r="B11" s="38">
        <f>Driftskostnader!B11</f>
        <v>0</v>
      </c>
      <c r="C11" s="48">
        <f>Driftskostnader!C11</f>
        <v>0</v>
      </c>
      <c r="D11" s="38">
        <f>Driftskostnader!E11</f>
        <v>0</v>
      </c>
      <c r="E11" s="43">
        <f>Driftskostnader!F11</f>
        <v>0</v>
      </c>
      <c r="F11" s="49" t="str">
        <f>IF(F$10="","",IF($D11="NEI",Driftskostnader!G11,((VLOOKUP(F$10,$U$9:$W$21,2)/$V$8)*$E11)))</f>
        <v/>
      </c>
      <c r="G11" s="49" t="str">
        <f>IF(G$10="","",IF($D11="NEI",Driftskostnader!H11,((VLOOKUP(G$10,$U$9:$W$21,2)/$V$8)*$E11)))</f>
        <v/>
      </c>
      <c r="H11" s="49" t="str">
        <f>IF(H$10="","",IF($D11="NEI",Driftskostnader!I11,((VLOOKUP(H$10,$U$9:$W$21,2)/$V$8)*$E11)))</f>
        <v/>
      </c>
      <c r="I11" s="49" t="str">
        <f>IF(I$10="","",IF($D11="NEI",Driftskostnader!J11,((VLOOKUP(I$10,$U$9:$W$21,2)/$V$8)*$E11)))</f>
        <v/>
      </c>
      <c r="J11" s="49" t="str">
        <f>IF(J$10="","",IF($D11="NEI",Driftskostnader!K11,((VLOOKUP(J$10,$U$9:$W$21,2)/$V$8)*$E11)))</f>
        <v/>
      </c>
      <c r="K11" s="49" t="str">
        <f>IF(K$10="","",IF($D11="NEI",Driftskostnader!L11,((VLOOKUP(K$10,$U$9:$W$21,2)/$V$8)*$E11)))</f>
        <v/>
      </c>
      <c r="L11" s="49" t="str">
        <f>IF(L$10="","",IF($D11="NEI",Driftskostnader!M11,((VLOOKUP(L$10,$U$9:$W$21,2)/$V$8)*$E11)))</f>
        <v/>
      </c>
      <c r="M11" s="49" t="str">
        <f>IF(M$10="","",IF($D11="NEI",Driftskostnader!N11,((VLOOKUP(M$10,$U$9:$W$21,2)/$V$8)*$E11)))</f>
        <v/>
      </c>
      <c r="N11" s="49" t="str">
        <f>IF(N$10="","",IF($D11="NEI",Driftskostnader!O11,((VLOOKUP(N$10,$U$9:$W$21,2)/$V$8)*$E11)))</f>
        <v/>
      </c>
      <c r="O11" s="49" t="str">
        <f>IF(O$10="","",IF($D11="NEI",Driftskostnader!P11,((VLOOKUP(O$10,$U$9:$W$21,2)/$V$8)*$E11)))</f>
        <v/>
      </c>
      <c r="P11" s="49" t="str">
        <f>IF(P$10="","",IF($D11="NEI",Driftskostnader!Q11,((VLOOKUP(P$10,$U$9:$W$21,2)/$V$8)*$E11)))</f>
        <v/>
      </c>
      <c r="Q11" s="49" t="str">
        <f>IF(Q$10="","",IF($D11="NEI",Driftskostnader!R11,((VLOOKUP(Q$10,$U$9:$W$21,2)/$V$8)*$E11)))</f>
        <v/>
      </c>
      <c r="R11" s="49" t="str">
        <f>IF(R$10="","",IF($D11="NEI",Driftskostnader!S11,((VLOOKUP(R$10,$U$9:$W$21,2)/$V$8)*$E11)))</f>
        <v/>
      </c>
      <c r="S11" s="44">
        <f>SUM(F11:Q11)</f>
        <v>0</v>
      </c>
      <c r="U11">
        <v>2025</v>
      </c>
      <c r="V11">
        <f t="shared" si="0"/>
        <v>1</v>
      </c>
      <c r="W11" s="34">
        <v>46022</v>
      </c>
    </row>
    <row r="12" spans="1:23" x14ac:dyDescent="0.25">
      <c r="A12" s="38">
        <f>Driftskostnader!A12</f>
        <v>0</v>
      </c>
      <c r="B12" s="38">
        <f>Driftskostnader!B12</f>
        <v>0</v>
      </c>
      <c r="C12" s="48">
        <f>Driftskostnader!C12</f>
        <v>0</v>
      </c>
      <c r="D12" s="38">
        <f>Driftskostnader!E12</f>
        <v>0</v>
      </c>
      <c r="E12" s="43">
        <f>Driftskostnader!F12</f>
        <v>0</v>
      </c>
      <c r="F12" s="49" t="str">
        <f>IF(F$10="","",IF($D12="NEI",Driftskostnader!G12,((VLOOKUP(F$10,$U$9:$W$21,2)/$V$8)*$E12)))</f>
        <v/>
      </c>
      <c r="G12" s="49" t="str">
        <f>IF(G$10="","",IF($D12="NEI",Driftskostnader!H12,((VLOOKUP(G$10,$U$9:$W$21,2)/$V$8)*$E12)))</f>
        <v/>
      </c>
      <c r="H12" s="49" t="str">
        <f>IF(H$10="","",IF($D12="NEI",Driftskostnader!I12,((VLOOKUP(H$10,$U$9:$W$21,2)/$V$8)*$E12)))</f>
        <v/>
      </c>
      <c r="I12" s="49" t="str">
        <f>IF(I$10="","",IF($D12="NEI",Driftskostnader!J12,((VLOOKUP(I$10,$U$9:$W$21,2)/$V$8)*$E12)))</f>
        <v/>
      </c>
      <c r="J12" s="49" t="str">
        <f>IF(J$10="","",IF($D12="NEI",Driftskostnader!K12,((VLOOKUP(J$10,$U$9:$W$21,2)/$V$8)*$E12)))</f>
        <v/>
      </c>
      <c r="K12" s="49" t="str">
        <f>IF(K$10="","",IF($D12="NEI",Driftskostnader!L12,((VLOOKUP(K$10,$U$9:$W$21,2)/$V$8)*$E12)))</f>
        <v/>
      </c>
      <c r="L12" s="49" t="str">
        <f>IF(L$10="","",IF($D12="NEI",Driftskostnader!M12,((VLOOKUP(L$10,$U$9:$W$21,2)/$V$8)*$E12)))</f>
        <v/>
      </c>
      <c r="M12" s="49" t="str">
        <f>IF(M$10="","",IF($D12="NEI",Driftskostnader!N12,((VLOOKUP(M$10,$U$9:$W$21,2)/$V$8)*$E12)))</f>
        <v/>
      </c>
      <c r="N12" s="49" t="str">
        <f>IF(N$10="","",IF($D12="NEI",Driftskostnader!O12,((VLOOKUP(N$10,$U$9:$W$21,2)/$V$8)*$E12)))</f>
        <v/>
      </c>
      <c r="O12" s="49" t="str">
        <f>IF(O$10="","",IF($D12="NEI",Driftskostnader!P12,((VLOOKUP(O$10,$U$9:$W$21,2)/$V$8)*$E12)))</f>
        <v/>
      </c>
      <c r="P12" s="49" t="str">
        <f>IF(P$10="","",IF($D12="NEI",Driftskostnader!Q12,((VLOOKUP(P$10,$U$9:$W$21,2)/$V$8)*$E12)))</f>
        <v/>
      </c>
      <c r="Q12" s="49" t="str">
        <f>IF(Q$10="","",IF($D12="NEI",Driftskostnader!R12,((VLOOKUP(Q$10,$U$9:$W$21,2)/$V$8)*$E12)))</f>
        <v/>
      </c>
      <c r="R12" s="49" t="str">
        <f>IF(R$10="","",IF($D12="NEI",Driftskostnader!S12,((VLOOKUP(R$10,$U$9:$W$21,2)/$V$8)*$E12)))</f>
        <v/>
      </c>
      <c r="S12" s="44">
        <f t="shared" ref="S12:S60" si="1">IF(D12="JA",E12,SUM(F12:Q12))</f>
        <v>0</v>
      </c>
      <c r="U12">
        <v>2026</v>
      </c>
      <c r="V12">
        <f t="shared" si="0"/>
        <v>1</v>
      </c>
      <c r="W12" s="34">
        <v>46387</v>
      </c>
    </row>
    <row r="13" spans="1:23" x14ac:dyDescent="0.25">
      <c r="A13" s="38">
        <f>Driftskostnader!A13</f>
        <v>0</v>
      </c>
      <c r="B13" s="38">
        <f>Driftskostnader!B13</f>
        <v>0</v>
      </c>
      <c r="C13" s="48">
        <f>Driftskostnader!C13</f>
        <v>0</v>
      </c>
      <c r="D13" s="38">
        <f>Driftskostnader!E13</f>
        <v>0</v>
      </c>
      <c r="E13" s="43">
        <f>Driftskostnader!F13</f>
        <v>0</v>
      </c>
      <c r="F13" s="49" t="str">
        <f>IF(F$10="","",IF($D13="NEI",Driftskostnader!G13,((VLOOKUP(F$10,$U$9:$W$21,2)/$V$8)*$E13)))</f>
        <v/>
      </c>
      <c r="G13" s="49" t="str">
        <f>IF(G$10="","",IF($D13="NEI",Driftskostnader!H13,((VLOOKUP(G$10,$U$9:$W$21,2)/$V$8)*$E13)))</f>
        <v/>
      </c>
      <c r="H13" s="49" t="str">
        <f>IF(H$10="","",IF($D13="NEI",Driftskostnader!I13,((VLOOKUP(H$10,$U$9:$W$21,2)/$V$8)*$E13)))</f>
        <v/>
      </c>
      <c r="I13" s="49" t="str">
        <f>IF(I$10="","",IF($D13="NEI",Driftskostnader!J13,((VLOOKUP(I$10,$U$9:$W$21,2)/$V$8)*$E13)))</f>
        <v/>
      </c>
      <c r="J13" s="49" t="str">
        <f>IF(J$10="","",IF($D13="NEI",Driftskostnader!K13,((VLOOKUP(J$10,$U$9:$W$21,2)/$V$8)*$E13)))</f>
        <v/>
      </c>
      <c r="K13" s="49" t="str">
        <f>IF(K$10="","",IF($D13="NEI",Driftskostnader!L13,((VLOOKUP(K$10,$U$9:$W$21,2)/$V$8)*$E13)))</f>
        <v/>
      </c>
      <c r="L13" s="49" t="str">
        <f>IF(L$10="","",IF($D13="NEI",Driftskostnader!M13,((VLOOKUP(L$10,$U$9:$W$21,2)/$V$8)*$E13)))</f>
        <v/>
      </c>
      <c r="M13" s="49" t="str">
        <f>IF(M$10="","",IF($D13="NEI",Driftskostnader!N13,((VLOOKUP(M$10,$U$9:$W$21,2)/$V$8)*$E13)))</f>
        <v/>
      </c>
      <c r="N13" s="49" t="str">
        <f>IF(N$10="","",IF($D13="NEI",Driftskostnader!O13,((VLOOKUP(N$10,$U$9:$W$21,2)/$V$8)*$E13)))</f>
        <v/>
      </c>
      <c r="O13" s="49" t="str">
        <f>IF(O$10="","",IF($D13="NEI",Driftskostnader!P13,((VLOOKUP(O$10,$U$9:$W$21,2)/$V$8)*$E13)))</f>
        <v/>
      </c>
      <c r="P13" s="49" t="str">
        <f>IF(P$10="","",IF($D13="NEI",Driftskostnader!Q13,((VLOOKUP(P$10,$U$9:$W$21,2)/$V$8)*$E13)))</f>
        <v/>
      </c>
      <c r="Q13" s="49" t="str">
        <f>IF(Q$10="","",IF($D13="NEI",Driftskostnader!R13,((VLOOKUP(Q$10,$U$9:$W$21,2)/$V$8)*$E13)))</f>
        <v/>
      </c>
      <c r="R13" s="49" t="str">
        <f>IF(R$10="","",IF($D13="NEI",Driftskostnader!S13,((VLOOKUP(R$10,$U$9:$W$21,2)/$V$8)*$E13)))</f>
        <v/>
      </c>
      <c r="S13" s="44">
        <f t="shared" si="1"/>
        <v>0</v>
      </c>
      <c r="U13">
        <v>2027</v>
      </c>
      <c r="V13">
        <f t="shared" si="0"/>
        <v>1</v>
      </c>
      <c r="W13" s="34">
        <v>46752</v>
      </c>
    </row>
    <row r="14" spans="1:23" x14ac:dyDescent="0.25">
      <c r="A14" s="38">
        <f>Driftskostnader!A14</f>
        <v>0</v>
      </c>
      <c r="B14" s="38">
        <f>Driftskostnader!B14</f>
        <v>0</v>
      </c>
      <c r="C14" s="48">
        <f>Driftskostnader!C14</f>
        <v>0</v>
      </c>
      <c r="D14" s="38">
        <f>Driftskostnader!E14</f>
        <v>0</v>
      </c>
      <c r="E14" s="43">
        <f>Driftskostnader!F14</f>
        <v>0</v>
      </c>
      <c r="F14" s="49" t="str">
        <f>IF(F$10="","",IF($D14="NEI",Driftskostnader!G14,((VLOOKUP(F$10,$U$9:$W$21,2)/$V$8)*$E14)))</f>
        <v/>
      </c>
      <c r="G14" s="49" t="str">
        <f>IF(G$10="","",IF($D14="NEI",Driftskostnader!H14,((VLOOKUP(G$10,$U$9:$W$21,2)/$V$8)*$E14)))</f>
        <v/>
      </c>
      <c r="H14" s="49" t="str">
        <f>IF(H$10="","",IF($D14="NEI",Driftskostnader!I14,((VLOOKUP(H$10,$U$9:$W$21,2)/$V$8)*$E14)))</f>
        <v/>
      </c>
      <c r="I14" s="49" t="str">
        <f>IF(I$10="","",IF($D14="NEI",Driftskostnader!J14,((VLOOKUP(I$10,$U$9:$W$21,2)/$V$8)*$E14)))</f>
        <v/>
      </c>
      <c r="J14" s="49" t="str">
        <f>IF(J$10="","",IF($D14="NEI",Driftskostnader!K14,((VLOOKUP(J$10,$U$9:$W$21,2)/$V$8)*$E14)))</f>
        <v/>
      </c>
      <c r="K14" s="49" t="str">
        <f>IF(K$10="","",IF($D14="NEI",Driftskostnader!L14,((VLOOKUP(K$10,$U$9:$W$21,2)/$V$8)*$E14)))</f>
        <v/>
      </c>
      <c r="L14" s="49" t="str">
        <f>IF(L$10="","",IF($D14="NEI",Driftskostnader!M14,((VLOOKUP(L$10,$U$9:$W$21,2)/$V$8)*$E14)))</f>
        <v/>
      </c>
      <c r="M14" s="49" t="str">
        <f>IF(M$10="","",IF($D14="NEI",Driftskostnader!N14,((VLOOKUP(M$10,$U$9:$W$21,2)/$V$8)*$E14)))</f>
        <v/>
      </c>
      <c r="N14" s="49" t="str">
        <f>IF(N$10="","",IF($D14="NEI",Driftskostnader!O14,((VLOOKUP(N$10,$U$9:$W$21,2)/$V$8)*$E14)))</f>
        <v/>
      </c>
      <c r="O14" s="49" t="str">
        <f>IF(O$10="","",IF($D14="NEI",Driftskostnader!P14,((VLOOKUP(O$10,$U$9:$W$21,2)/$V$8)*$E14)))</f>
        <v/>
      </c>
      <c r="P14" s="49" t="str">
        <f>IF(P$10="","",IF($D14="NEI",Driftskostnader!Q14,((VLOOKUP(P$10,$U$9:$W$21,2)/$V$8)*$E14)))</f>
        <v/>
      </c>
      <c r="Q14" s="49" t="str">
        <f>IF(Q$10="","",IF($D14="NEI",Driftskostnader!R14,((VLOOKUP(Q$10,$U$9:$W$21,2)/$V$8)*$E14)))</f>
        <v/>
      </c>
      <c r="R14" s="49" t="str">
        <f>IF(R$10="","",IF($D14="NEI",Driftskostnader!S14,((VLOOKUP(R$10,$U$9:$W$21,2)/$V$8)*$E14)))</f>
        <v/>
      </c>
      <c r="S14" s="44">
        <f t="shared" si="1"/>
        <v>0</v>
      </c>
      <c r="U14">
        <v>2028</v>
      </c>
      <c r="V14">
        <f t="shared" si="0"/>
        <v>1</v>
      </c>
      <c r="W14" s="34">
        <v>47118</v>
      </c>
    </row>
    <row r="15" spans="1:23" x14ac:dyDescent="0.25">
      <c r="A15" s="38">
        <f>Driftskostnader!A15</f>
        <v>0</v>
      </c>
      <c r="B15" s="38">
        <f>Driftskostnader!B15</f>
        <v>0</v>
      </c>
      <c r="C15" s="48">
        <f>Driftskostnader!C15</f>
        <v>0</v>
      </c>
      <c r="D15" s="38">
        <f>Driftskostnader!E15</f>
        <v>0</v>
      </c>
      <c r="E15" s="43">
        <f>Driftskostnader!F15</f>
        <v>0</v>
      </c>
      <c r="F15" s="49" t="str">
        <f>IF(F$10="","",IF($D15="NEI",Driftskostnader!G15,((VLOOKUP(F$10,$U$9:$W$21,2)/$V$8)*$E15)))</f>
        <v/>
      </c>
      <c r="G15" s="49" t="str">
        <f>IF(G$10="","",IF($D15="NEI",Driftskostnader!H15,((VLOOKUP(G$10,$U$9:$W$21,2)/$V$8)*$E15)))</f>
        <v/>
      </c>
      <c r="H15" s="49" t="str">
        <f>IF(H$10="","",IF($D15="NEI",Driftskostnader!I15,((VLOOKUP(H$10,$U$9:$W$21,2)/$V$8)*$E15)))</f>
        <v/>
      </c>
      <c r="I15" s="49" t="str">
        <f>IF(I$10="","",IF($D15="NEI",Driftskostnader!J15,((VLOOKUP(I$10,$U$9:$W$21,2)/$V$8)*$E15)))</f>
        <v/>
      </c>
      <c r="J15" s="49" t="str">
        <f>IF(J$10="","",IF($D15="NEI",Driftskostnader!K15,((VLOOKUP(J$10,$U$9:$W$21,2)/$V$8)*$E15)))</f>
        <v/>
      </c>
      <c r="K15" s="49" t="str">
        <f>IF(K$10="","",IF($D15="NEI",Driftskostnader!L15,((VLOOKUP(K$10,$U$9:$W$21,2)/$V$8)*$E15)))</f>
        <v/>
      </c>
      <c r="L15" s="49" t="str">
        <f>IF(L$10="","",IF($D15="NEI",Driftskostnader!M15,((VLOOKUP(L$10,$U$9:$W$21,2)/$V$8)*$E15)))</f>
        <v/>
      </c>
      <c r="M15" s="49" t="str">
        <f>IF(M$10="","",IF($D15="NEI",Driftskostnader!N15,((VLOOKUP(M$10,$U$9:$W$21,2)/$V$8)*$E15)))</f>
        <v/>
      </c>
      <c r="N15" s="49" t="str">
        <f>IF(N$10="","",IF($D15="NEI",Driftskostnader!O15,((VLOOKUP(N$10,$U$9:$W$21,2)/$V$8)*$E15)))</f>
        <v/>
      </c>
      <c r="O15" s="49" t="str">
        <f>IF(O$10="","",IF($D15="NEI",Driftskostnader!P15,((VLOOKUP(O$10,$U$9:$W$21,2)/$V$8)*$E15)))</f>
        <v/>
      </c>
      <c r="P15" s="49" t="str">
        <f>IF(P$10="","",IF($D15="NEI",Driftskostnader!Q15,((VLOOKUP(P$10,$U$9:$W$21,2)/$V$8)*$E15)))</f>
        <v/>
      </c>
      <c r="Q15" s="49" t="str">
        <f>IF(Q$10="","",IF($D15="NEI",Driftskostnader!R15,((VLOOKUP(Q$10,$U$9:$W$21,2)/$V$8)*$E15)))</f>
        <v/>
      </c>
      <c r="R15" s="49" t="str">
        <f>IF(R$10="","",IF($D15="NEI",Driftskostnader!S15,((VLOOKUP(R$10,$U$9:$W$21,2)/$V$8)*$E15)))</f>
        <v/>
      </c>
      <c r="S15" s="44">
        <f t="shared" si="1"/>
        <v>0</v>
      </c>
      <c r="U15">
        <v>2029</v>
      </c>
      <c r="V15">
        <f t="shared" si="0"/>
        <v>1</v>
      </c>
      <c r="W15" s="34">
        <v>47483</v>
      </c>
    </row>
    <row r="16" spans="1:23" x14ac:dyDescent="0.25">
      <c r="A16" s="38">
        <f>Driftskostnader!A16</f>
        <v>0</v>
      </c>
      <c r="B16" s="38">
        <f>Driftskostnader!B16</f>
        <v>0</v>
      </c>
      <c r="C16" s="48">
        <f>Driftskostnader!C16</f>
        <v>0</v>
      </c>
      <c r="D16" s="38">
        <f>Driftskostnader!E16</f>
        <v>0</v>
      </c>
      <c r="E16" s="43">
        <f>Driftskostnader!F16</f>
        <v>0</v>
      </c>
      <c r="F16" s="49" t="str">
        <f>IF(F$10="","",IF($D16="NEI",Driftskostnader!G16,((VLOOKUP(F$10,$U$9:$W$21,2)/$V$8)*$E16)))</f>
        <v/>
      </c>
      <c r="G16" s="49" t="str">
        <f>IF(G$10="","",IF($D16="NEI",Driftskostnader!H16,((VLOOKUP(G$10,$U$9:$W$21,2)/$V$8)*$E16)))</f>
        <v/>
      </c>
      <c r="H16" s="49" t="str">
        <f>IF(H$10="","",IF($D16="NEI",Driftskostnader!I16,((VLOOKUP(H$10,$U$9:$W$21,2)/$V$8)*$E16)))</f>
        <v/>
      </c>
      <c r="I16" s="49" t="str">
        <f>IF(I$10="","",IF($D16="NEI",Driftskostnader!J16,((VLOOKUP(I$10,$U$9:$W$21,2)/$V$8)*$E16)))</f>
        <v/>
      </c>
      <c r="J16" s="49" t="str">
        <f>IF(J$10="","",IF($D16="NEI",Driftskostnader!K16,((VLOOKUP(J$10,$U$9:$W$21,2)/$V$8)*$E16)))</f>
        <v/>
      </c>
      <c r="K16" s="49" t="str">
        <f>IF(K$10="","",IF($D16="NEI",Driftskostnader!L16,((VLOOKUP(K$10,$U$9:$W$21,2)/$V$8)*$E16)))</f>
        <v/>
      </c>
      <c r="L16" s="49" t="str">
        <f>IF(L$10="","",IF($D16="NEI",Driftskostnader!M16,((VLOOKUP(L$10,$U$9:$W$21,2)/$V$8)*$E16)))</f>
        <v/>
      </c>
      <c r="M16" s="49" t="str">
        <f>IF(M$10="","",IF($D16="NEI",Driftskostnader!N16,((VLOOKUP(M$10,$U$9:$W$21,2)/$V$8)*$E16)))</f>
        <v/>
      </c>
      <c r="N16" s="49" t="str">
        <f>IF(N$10="","",IF($D16="NEI",Driftskostnader!O16,((VLOOKUP(N$10,$U$9:$W$21,2)/$V$8)*$E16)))</f>
        <v/>
      </c>
      <c r="O16" s="49" t="str">
        <f>IF(O$10="","",IF($D16="NEI",Driftskostnader!P16,((VLOOKUP(O$10,$U$9:$W$21,2)/$V$8)*$E16)))</f>
        <v/>
      </c>
      <c r="P16" s="49" t="str">
        <f>IF(P$10="","",IF($D16="NEI",Driftskostnader!Q16,((VLOOKUP(P$10,$U$9:$W$21,2)/$V$8)*$E16)))</f>
        <v/>
      </c>
      <c r="Q16" s="49" t="str">
        <f>IF(Q$10="","",IF($D16="NEI",Driftskostnader!R16,((VLOOKUP(Q$10,$U$9:$W$21,2)/$V$8)*$E16)))</f>
        <v/>
      </c>
      <c r="R16" s="49" t="str">
        <f>IF(R$10="","",IF($D16="NEI",Driftskostnader!S16,((VLOOKUP(R$10,$U$9:$W$21,2)/$V$8)*$E16)))</f>
        <v/>
      </c>
      <c r="S16" s="44">
        <f t="shared" si="1"/>
        <v>0</v>
      </c>
      <c r="U16">
        <v>2030</v>
      </c>
      <c r="V16">
        <f t="shared" si="0"/>
        <v>1</v>
      </c>
      <c r="W16" s="34">
        <v>47848</v>
      </c>
    </row>
    <row r="17" spans="1:23" x14ac:dyDescent="0.25">
      <c r="A17" s="38">
        <f>Driftskostnader!A17</f>
        <v>0</v>
      </c>
      <c r="B17" s="38">
        <f>Driftskostnader!B17</f>
        <v>0</v>
      </c>
      <c r="C17" s="48">
        <f>Driftskostnader!C17</f>
        <v>0</v>
      </c>
      <c r="D17" s="38">
        <f>Driftskostnader!E17</f>
        <v>0</v>
      </c>
      <c r="E17" s="43">
        <f>Driftskostnader!F17</f>
        <v>0</v>
      </c>
      <c r="F17" s="49" t="str">
        <f>IF(F$10="","",IF($D17="NEI",Driftskostnader!G17,((VLOOKUP(F$10,$U$9:$W$21,2)/$V$8)*$E17)))</f>
        <v/>
      </c>
      <c r="G17" s="49" t="str">
        <f>IF(G$10="","",IF($D17="NEI",Driftskostnader!H17,((VLOOKUP(G$10,$U$9:$W$21,2)/$V$8)*$E17)))</f>
        <v/>
      </c>
      <c r="H17" s="49" t="str">
        <f>IF(H$10="","",IF($D17="NEI",Driftskostnader!I17,((VLOOKUP(H$10,$U$9:$W$21,2)/$V$8)*$E17)))</f>
        <v/>
      </c>
      <c r="I17" s="49" t="str">
        <f>IF(I$10="","",IF($D17="NEI",Driftskostnader!J17,((VLOOKUP(I$10,$U$9:$W$21,2)/$V$8)*$E17)))</f>
        <v/>
      </c>
      <c r="J17" s="49" t="str">
        <f>IF(J$10="","",IF($D17="NEI",Driftskostnader!K17,((VLOOKUP(J$10,$U$9:$W$21,2)/$V$8)*$E17)))</f>
        <v/>
      </c>
      <c r="K17" s="49" t="str">
        <f>IF(K$10="","",IF($D17="NEI",Driftskostnader!L17,((VLOOKUP(K$10,$U$9:$W$21,2)/$V$8)*$E17)))</f>
        <v/>
      </c>
      <c r="L17" s="49" t="str">
        <f>IF(L$10="","",IF($D17="NEI",Driftskostnader!M17,((VLOOKUP(L$10,$U$9:$W$21,2)/$V$8)*$E17)))</f>
        <v/>
      </c>
      <c r="M17" s="49" t="str">
        <f>IF(M$10="","",IF($D17="NEI",Driftskostnader!N17,((VLOOKUP(M$10,$U$9:$W$21,2)/$V$8)*$E17)))</f>
        <v/>
      </c>
      <c r="N17" s="49" t="str">
        <f>IF(N$10="","",IF($D17="NEI",Driftskostnader!O17,((VLOOKUP(N$10,$U$9:$W$21,2)/$V$8)*$E17)))</f>
        <v/>
      </c>
      <c r="O17" s="49" t="str">
        <f>IF(O$10="","",IF($D17="NEI",Driftskostnader!P17,((VLOOKUP(O$10,$U$9:$W$21,2)/$V$8)*$E17)))</f>
        <v/>
      </c>
      <c r="P17" s="49" t="str">
        <f>IF(P$10="","",IF($D17="NEI",Driftskostnader!Q17,((VLOOKUP(P$10,$U$9:$W$21,2)/$V$8)*$E17)))</f>
        <v/>
      </c>
      <c r="Q17" s="49" t="str">
        <f>IF(Q$10="","",IF($D17="NEI",Driftskostnader!R17,((VLOOKUP(Q$10,$U$9:$W$21,2)/$V$8)*$E17)))</f>
        <v/>
      </c>
      <c r="R17" s="49" t="str">
        <f>IF(R$10="","",IF($D17="NEI",Driftskostnader!S17,((VLOOKUP(R$10,$U$9:$W$21,2)/$V$8)*$E17)))</f>
        <v/>
      </c>
      <c r="S17" s="44">
        <f t="shared" si="1"/>
        <v>0</v>
      </c>
      <c r="U17">
        <v>2031</v>
      </c>
      <c r="V17">
        <f t="shared" si="0"/>
        <v>1</v>
      </c>
      <c r="W17" s="34">
        <v>48213</v>
      </c>
    </row>
    <row r="18" spans="1:23" x14ac:dyDescent="0.25">
      <c r="A18" s="38">
        <f>Driftskostnader!A18</f>
        <v>0</v>
      </c>
      <c r="B18" s="38">
        <f>Driftskostnader!B18</f>
        <v>0</v>
      </c>
      <c r="C18" s="48">
        <f>Driftskostnader!C18</f>
        <v>0</v>
      </c>
      <c r="D18" s="38">
        <f>Driftskostnader!E18</f>
        <v>0</v>
      </c>
      <c r="E18" s="43">
        <f>Driftskostnader!F18</f>
        <v>0</v>
      </c>
      <c r="F18" s="49" t="str">
        <f>IF(F$10="","",IF($D18="NEI",Driftskostnader!G18,((VLOOKUP(F$10,$U$9:$W$21,2)/$V$8)*$E18)))</f>
        <v/>
      </c>
      <c r="G18" s="49" t="str">
        <f>IF(G$10="","",IF($D18="NEI",Driftskostnader!H18,((VLOOKUP(G$10,$U$9:$W$21,2)/$V$8)*$E18)))</f>
        <v/>
      </c>
      <c r="H18" s="49" t="str">
        <f>IF(H$10="","",IF($D18="NEI",Driftskostnader!I18,((VLOOKUP(H$10,$U$9:$W$21,2)/$V$8)*$E18)))</f>
        <v/>
      </c>
      <c r="I18" s="49" t="str">
        <f>IF(I$10="","",IF($D18="NEI",Driftskostnader!J18,((VLOOKUP(I$10,$U$9:$W$21,2)/$V$8)*$E18)))</f>
        <v/>
      </c>
      <c r="J18" s="49" t="str">
        <f>IF(J$10="","",IF($D18="NEI",Driftskostnader!K18,((VLOOKUP(J$10,$U$9:$W$21,2)/$V$8)*$E18)))</f>
        <v/>
      </c>
      <c r="K18" s="49" t="str">
        <f>IF(K$10="","",IF($D18="NEI",Driftskostnader!L18,((VLOOKUP(K$10,$U$9:$W$21,2)/$V$8)*$E18)))</f>
        <v/>
      </c>
      <c r="L18" s="49" t="str">
        <f>IF(L$10="","",IF($D18="NEI",Driftskostnader!M18,((VLOOKUP(L$10,$U$9:$W$21,2)/$V$8)*$E18)))</f>
        <v/>
      </c>
      <c r="M18" s="49" t="str">
        <f>IF(M$10="","",IF($D18="NEI",Driftskostnader!N18,((VLOOKUP(M$10,$U$9:$W$21,2)/$V$8)*$E18)))</f>
        <v/>
      </c>
      <c r="N18" s="49" t="str">
        <f>IF(N$10="","",IF($D18="NEI",Driftskostnader!O18,((VLOOKUP(N$10,$U$9:$W$21,2)/$V$8)*$E18)))</f>
        <v/>
      </c>
      <c r="O18" s="49" t="str">
        <f>IF(O$10="","",IF($D18="NEI",Driftskostnader!P18,((VLOOKUP(O$10,$U$9:$W$21,2)/$V$8)*$E18)))</f>
        <v/>
      </c>
      <c r="P18" s="49" t="str">
        <f>IF(P$10="","",IF($D18="NEI",Driftskostnader!Q18,((VLOOKUP(P$10,$U$9:$W$21,2)/$V$8)*$E18)))</f>
        <v/>
      </c>
      <c r="Q18" s="49" t="str">
        <f>IF(Q$10="","",IF($D18="NEI",Driftskostnader!R18,((VLOOKUP(Q$10,$U$9:$W$21,2)/$V$8)*$E18)))</f>
        <v/>
      </c>
      <c r="R18" s="49" t="str">
        <f>IF(R$10="","",IF($D18="NEI",Driftskostnader!S18,((VLOOKUP(R$10,$U$9:$W$21,2)/$V$8)*$E18)))</f>
        <v/>
      </c>
      <c r="S18" s="44">
        <f t="shared" si="1"/>
        <v>0</v>
      </c>
      <c r="U18">
        <v>2032</v>
      </c>
      <c r="V18">
        <f t="shared" si="0"/>
        <v>1</v>
      </c>
      <c r="W18" s="34">
        <v>48579</v>
      </c>
    </row>
    <row r="19" spans="1:23" outlineLevel="1" x14ac:dyDescent="0.25">
      <c r="A19" s="38">
        <f>Driftskostnader!A19</f>
        <v>0</v>
      </c>
      <c r="B19" s="38">
        <f>Driftskostnader!B19</f>
        <v>0</v>
      </c>
      <c r="C19" s="48">
        <f>Driftskostnader!C19</f>
        <v>0</v>
      </c>
      <c r="D19" s="38">
        <f>Driftskostnader!E19</f>
        <v>0</v>
      </c>
      <c r="E19" s="43">
        <f>Driftskostnader!F19</f>
        <v>0</v>
      </c>
      <c r="F19" s="49" t="str">
        <f>IF(F$10="","",IF($D19="NEI",Driftskostnader!G19,((VLOOKUP(F$10,$U$9:$W$21,2)/$V$8)*$E19)))</f>
        <v/>
      </c>
      <c r="G19" s="49" t="str">
        <f>IF(G$10="","",IF($D19="NEI",Driftskostnader!H19,((VLOOKUP(G$10,$U$9:$W$21,2)/$V$8)*$E19)))</f>
        <v/>
      </c>
      <c r="H19" s="49" t="str">
        <f>IF(H$10="","",IF($D19="NEI",Driftskostnader!I19,((VLOOKUP(H$10,$U$9:$W$21,2)/$V$8)*$E19)))</f>
        <v/>
      </c>
      <c r="I19" s="49" t="str">
        <f>IF(I$10="","",IF($D19="NEI",Driftskostnader!J19,((VLOOKUP(I$10,$U$9:$W$21,2)/$V$8)*$E19)))</f>
        <v/>
      </c>
      <c r="J19" s="49" t="str">
        <f>IF(J$10="","",IF($D19="NEI",Driftskostnader!K19,((VLOOKUP(J$10,$U$9:$W$21,2)/$V$8)*$E19)))</f>
        <v/>
      </c>
      <c r="K19" s="49" t="str">
        <f>IF(K$10="","",IF($D19="NEI",Driftskostnader!L19,((VLOOKUP(K$10,$U$9:$W$21,2)/$V$8)*$E19)))</f>
        <v/>
      </c>
      <c r="L19" s="49" t="str">
        <f>IF(L$10="","",IF($D19="NEI",Driftskostnader!M19,((VLOOKUP(L$10,$U$9:$W$21,2)/$V$8)*$E19)))</f>
        <v/>
      </c>
      <c r="M19" s="49" t="str">
        <f>IF(M$10="","",IF($D19="NEI",Driftskostnader!N19,((VLOOKUP(M$10,$U$9:$W$21,2)/$V$8)*$E19)))</f>
        <v/>
      </c>
      <c r="N19" s="49" t="str">
        <f>IF(N$10="","",IF($D19="NEI",Driftskostnader!O19,((VLOOKUP(N$10,$U$9:$W$21,2)/$V$8)*$E19)))</f>
        <v/>
      </c>
      <c r="O19" s="49" t="str">
        <f>IF(O$10="","",IF($D19="NEI",Driftskostnader!P19,((VLOOKUP(O$10,$U$9:$W$21,2)/$V$8)*$E19)))</f>
        <v/>
      </c>
      <c r="P19" s="49" t="str">
        <f>IF(P$10="","",IF($D19="NEI",Driftskostnader!Q19,((VLOOKUP(P$10,$U$9:$W$21,2)/$V$8)*$E19)))</f>
        <v/>
      </c>
      <c r="Q19" s="49" t="str">
        <f>IF(Q$10="","",IF($D19="NEI",Driftskostnader!R19,((VLOOKUP(Q$10,$U$9:$W$21,2)/$V$8)*$E19)))</f>
        <v/>
      </c>
      <c r="R19" s="49" t="str">
        <f>IF(R$10="","",IF($D19="NEI",Driftskostnader!S19,((VLOOKUP(R$10,$U$9:$W$21,2)/$V$8)*$E19)))</f>
        <v/>
      </c>
      <c r="S19" s="44">
        <f t="shared" si="1"/>
        <v>0</v>
      </c>
      <c r="U19">
        <v>2033</v>
      </c>
      <c r="V19">
        <f t="shared" si="0"/>
        <v>1</v>
      </c>
      <c r="W19" s="34">
        <v>48944</v>
      </c>
    </row>
    <row r="20" spans="1:23" outlineLevel="1" x14ac:dyDescent="0.25">
      <c r="A20" s="38">
        <f>Driftskostnader!A20</f>
        <v>0</v>
      </c>
      <c r="B20" s="38">
        <f>Driftskostnader!B20</f>
        <v>0</v>
      </c>
      <c r="C20" s="48">
        <f>Driftskostnader!C20</f>
        <v>0</v>
      </c>
      <c r="D20" s="38">
        <f>Driftskostnader!E20</f>
        <v>0</v>
      </c>
      <c r="E20" s="43">
        <f>Driftskostnader!F20</f>
        <v>0</v>
      </c>
      <c r="F20" s="49" t="str">
        <f>IF(F$10="","",IF($D20="NEI",Driftskostnader!G20,((VLOOKUP(F$10,$U$9:$W$21,2)/$V$8)*$E20)))</f>
        <v/>
      </c>
      <c r="G20" s="49" t="str">
        <f>IF(G$10="","",IF($D20="NEI",Driftskostnader!H20,((VLOOKUP(G$10,$U$9:$W$21,2)/$V$8)*$E20)))</f>
        <v/>
      </c>
      <c r="H20" s="49" t="str">
        <f>IF(H$10="","",IF($D20="NEI",Driftskostnader!I20,((VLOOKUP(H$10,$U$9:$W$21,2)/$V$8)*$E20)))</f>
        <v/>
      </c>
      <c r="I20" s="49" t="str">
        <f>IF(I$10="","",IF($D20="NEI",Driftskostnader!J20,((VLOOKUP(I$10,$U$9:$W$21,2)/$V$8)*$E20)))</f>
        <v/>
      </c>
      <c r="J20" s="49" t="str">
        <f>IF(J$10="","",IF($D20="NEI",Driftskostnader!K20,((VLOOKUP(J$10,$U$9:$W$21,2)/$V$8)*$E20)))</f>
        <v/>
      </c>
      <c r="K20" s="49" t="str">
        <f>IF(K$10="","",IF($D20="NEI",Driftskostnader!L20,((VLOOKUP(K$10,$U$9:$W$21,2)/$V$8)*$E20)))</f>
        <v/>
      </c>
      <c r="L20" s="49" t="str">
        <f>IF(L$10="","",IF($D20="NEI",Driftskostnader!M20,((VLOOKUP(L$10,$U$9:$W$21,2)/$V$8)*$E20)))</f>
        <v/>
      </c>
      <c r="M20" s="49" t="str">
        <f>IF(M$10="","",IF($D20="NEI",Driftskostnader!N20,((VLOOKUP(M$10,$U$9:$W$21,2)/$V$8)*$E20)))</f>
        <v/>
      </c>
      <c r="N20" s="49" t="str">
        <f>IF(N$10="","",IF($D20="NEI",Driftskostnader!O20,((VLOOKUP(N$10,$U$9:$W$21,2)/$V$8)*$E20)))</f>
        <v/>
      </c>
      <c r="O20" s="49" t="str">
        <f>IF(O$10="","",IF($D20="NEI",Driftskostnader!P20,((VLOOKUP(O$10,$U$9:$W$21,2)/$V$8)*$E20)))</f>
        <v/>
      </c>
      <c r="P20" s="49" t="str">
        <f>IF(P$10="","",IF($D20="NEI",Driftskostnader!Q20,((VLOOKUP(P$10,$U$9:$W$21,2)/$V$8)*$E20)))</f>
        <v/>
      </c>
      <c r="Q20" s="49" t="str">
        <f>IF(Q$10="","",IF($D20="NEI",Driftskostnader!R20,((VLOOKUP(Q$10,$U$9:$W$21,2)/$V$8)*$E20)))</f>
        <v/>
      </c>
      <c r="R20" s="49" t="str">
        <f>IF(R$10="","",IF($D20="NEI",Driftskostnader!S20,((VLOOKUP(R$10,$U$9:$W$21,2)/$V$8)*$E20)))</f>
        <v/>
      </c>
      <c r="S20" s="44">
        <f t="shared" si="1"/>
        <v>0</v>
      </c>
      <c r="U20">
        <v>2034</v>
      </c>
      <c r="V20">
        <f t="shared" si="0"/>
        <v>1</v>
      </c>
      <c r="W20" s="34">
        <v>49309</v>
      </c>
    </row>
    <row r="21" spans="1:23" outlineLevel="1" x14ac:dyDescent="0.25">
      <c r="A21" s="38">
        <f>Driftskostnader!A21</f>
        <v>0</v>
      </c>
      <c r="B21" s="38">
        <f>Driftskostnader!B21</f>
        <v>0</v>
      </c>
      <c r="C21" s="48">
        <f>Driftskostnader!C21</f>
        <v>0</v>
      </c>
      <c r="D21" s="38">
        <f>Driftskostnader!E21</f>
        <v>0</v>
      </c>
      <c r="E21" s="43">
        <f>Driftskostnader!F21</f>
        <v>0</v>
      </c>
      <c r="F21" s="49" t="str">
        <f>IF(F$10="","",IF($D21="NEI",Driftskostnader!G21,((VLOOKUP(F$10,$U$9:$W$21,2)/$V$8)*$E21)))</f>
        <v/>
      </c>
      <c r="G21" s="49" t="str">
        <f>IF(G$10="","",IF($D21="NEI",Driftskostnader!H21,((VLOOKUP(G$10,$U$9:$W$21,2)/$V$8)*$E21)))</f>
        <v/>
      </c>
      <c r="H21" s="49" t="str">
        <f>IF(H$10="","",IF($D21="NEI",Driftskostnader!I21,((VLOOKUP(H$10,$U$9:$W$21,2)/$V$8)*$E21)))</f>
        <v/>
      </c>
      <c r="I21" s="49" t="str">
        <f>IF(I$10="","",IF($D21="NEI",Driftskostnader!J21,((VLOOKUP(I$10,$U$9:$W$21,2)/$V$8)*$E21)))</f>
        <v/>
      </c>
      <c r="J21" s="49" t="str">
        <f>IF(J$10="","",IF($D21="NEI",Driftskostnader!K21,((VLOOKUP(J$10,$U$9:$W$21,2)/$V$8)*$E21)))</f>
        <v/>
      </c>
      <c r="K21" s="49" t="str">
        <f>IF(K$10="","",IF($D21="NEI",Driftskostnader!L21,((VLOOKUP(K$10,$U$9:$W$21,2)/$V$8)*$E21)))</f>
        <v/>
      </c>
      <c r="L21" s="49" t="str">
        <f>IF(L$10="","",IF($D21="NEI",Driftskostnader!M21,((VLOOKUP(L$10,$U$9:$W$21,2)/$V$8)*$E21)))</f>
        <v/>
      </c>
      <c r="M21" s="49" t="str">
        <f>IF(M$10="","",IF($D21="NEI",Driftskostnader!N21,((VLOOKUP(M$10,$U$9:$W$21,2)/$V$8)*$E21)))</f>
        <v/>
      </c>
      <c r="N21" s="49" t="str">
        <f>IF(N$10="","",IF($D21="NEI",Driftskostnader!O21,((VLOOKUP(N$10,$U$9:$W$21,2)/$V$8)*$E21)))</f>
        <v/>
      </c>
      <c r="O21" s="49" t="str">
        <f>IF(O$10="","",IF($D21="NEI",Driftskostnader!P21,((VLOOKUP(O$10,$U$9:$W$21,2)/$V$8)*$E21)))</f>
        <v/>
      </c>
      <c r="P21" s="49" t="str">
        <f>IF(P$10="","",IF($D21="NEI",Driftskostnader!Q21,((VLOOKUP(P$10,$U$9:$W$21,2)/$V$8)*$E21)))</f>
        <v/>
      </c>
      <c r="Q21" s="49" t="str">
        <f>IF(Q$10="","",IF($D21="NEI",Driftskostnader!R21,((VLOOKUP(Q$10,$U$9:$W$21,2)/$V$8)*$E21)))</f>
        <v/>
      </c>
      <c r="R21" s="49" t="str">
        <f>IF(R$10="","",IF($D21="NEI",Driftskostnader!S21,((VLOOKUP(R$10,$U$9:$W$21,2)/$V$8)*$E21)))</f>
        <v/>
      </c>
      <c r="S21" s="44">
        <f t="shared" si="1"/>
        <v>0</v>
      </c>
      <c r="U21">
        <v>2035</v>
      </c>
      <c r="V21">
        <f t="shared" si="0"/>
        <v>1</v>
      </c>
      <c r="W21" s="34">
        <v>49674</v>
      </c>
    </row>
    <row r="22" spans="1:23" outlineLevel="1" x14ac:dyDescent="0.25">
      <c r="A22" s="38">
        <f>Driftskostnader!A22</f>
        <v>0</v>
      </c>
      <c r="B22" s="38">
        <f>Driftskostnader!B22</f>
        <v>0</v>
      </c>
      <c r="C22" s="48">
        <f>Driftskostnader!C22</f>
        <v>0</v>
      </c>
      <c r="D22" s="38">
        <f>Driftskostnader!E22</f>
        <v>0</v>
      </c>
      <c r="E22" s="43">
        <f>Driftskostnader!F22</f>
        <v>0</v>
      </c>
      <c r="F22" s="49" t="str">
        <f>IF(F$10="","",IF($D22="NEI",Driftskostnader!G22,((VLOOKUP(F$10,$U$9:$W$21,2)/$V$8)*$E22)))</f>
        <v/>
      </c>
      <c r="G22" s="49" t="str">
        <f>IF(G$10="","",IF($D22="NEI",Driftskostnader!H22,((VLOOKUP(G$10,$U$9:$W$21,2)/$V$8)*$E22)))</f>
        <v/>
      </c>
      <c r="H22" s="49" t="str">
        <f>IF(H$10="","",IF($D22="NEI",Driftskostnader!I22,((VLOOKUP(H$10,$U$9:$W$21,2)/$V$8)*$E22)))</f>
        <v/>
      </c>
      <c r="I22" s="49" t="str">
        <f>IF(I$10="","",IF($D22="NEI",Driftskostnader!J22,((VLOOKUP(I$10,$U$9:$W$21,2)/$V$8)*$E22)))</f>
        <v/>
      </c>
      <c r="J22" s="49" t="str">
        <f>IF(J$10="","",IF($D22="NEI",Driftskostnader!K22,((VLOOKUP(J$10,$U$9:$W$21,2)/$V$8)*$E22)))</f>
        <v/>
      </c>
      <c r="K22" s="49" t="str">
        <f>IF(K$10="","",IF($D22="NEI",Driftskostnader!L22,((VLOOKUP(K$10,$U$9:$W$21,2)/$V$8)*$E22)))</f>
        <v/>
      </c>
      <c r="L22" s="49" t="str">
        <f>IF(L$10="","",IF($D22="NEI",Driftskostnader!M22,((VLOOKUP(L$10,$U$9:$W$21,2)/$V$8)*$E22)))</f>
        <v/>
      </c>
      <c r="M22" s="49" t="str">
        <f>IF(M$10="","",IF($D22="NEI",Driftskostnader!N22,((VLOOKUP(M$10,$U$9:$W$21,2)/$V$8)*$E22)))</f>
        <v/>
      </c>
      <c r="N22" s="49" t="str">
        <f>IF(N$10="","",IF($D22="NEI",Driftskostnader!O22,((VLOOKUP(N$10,$U$9:$W$21,2)/$V$8)*$E22)))</f>
        <v/>
      </c>
      <c r="O22" s="49" t="str">
        <f>IF(O$10="","",IF($D22="NEI",Driftskostnader!P22,((VLOOKUP(O$10,$U$9:$W$21,2)/$V$8)*$E22)))</f>
        <v/>
      </c>
      <c r="P22" s="49" t="str">
        <f>IF(P$10="","",IF($D22="NEI",Driftskostnader!Q22,((VLOOKUP(P$10,$U$9:$W$21,2)/$V$8)*$E22)))</f>
        <v/>
      </c>
      <c r="Q22" s="49" t="str">
        <f>IF(Q$10="","",IF($D22="NEI",Driftskostnader!R22,((VLOOKUP(Q$10,$U$9:$W$21,2)/$V$8)*$E22)))</f>
        <v/>
      </c>
      <c r="R22" s="49" t="str">
        <f>IF(R$10="","",IF($D22="NEI",Driftskostnader!S22,((VLOOKUP(R$10,$U$9:$W$21,2)/$V$8)*$E22)))</f>
        <v/>
      </c>
      <c r="S22" s="44">
        <f t="shared" si="1"/>
        <v>0</v>
      </c>
    </row>
    <row r="23" spans="1:23" outlineLevel="1" x14ac:dyDescent="0.25">
      <c r="A23" s="38">
        <f>Driftskostnader!A23</f>
        <v>0</v>
      </c>
      <c r="B23" s="38">
        <f>Driftskostnader!B23</f>
        <v>0</v>
      </c>
      <c r="C23" s="48">
        <f>Driftskostnader!C23</f>
        <v>0</v>
      </c>
      <c r="D23" s="38">
        <f>Driftskostnader!E23</f>
        <v>0</v>
      </c>
      <c r="E23" s="43">
        <f>Driftskostnader!F23</f>
        <v>0</v>
      </c>
      <c r="F23" s="49" t="str">
        <f>IF(F$10="","",IF($D23="NEI",Driftskostnader!G23,((VLOOKUP(F$10,$U$9:$W$21,2)/$V$8)*$E23)))</f>
        <v/>
      </c>
      <c r="G23" s="49" t="str">
        <f>IF(G$10="","",IF($D23="NEI",Driftskostnader!H23,((VLOOKUP(G$10,$U$9:$W$21,2)/$V$8)*$E23)))</f>
        <v/>
      </c>
      <c r="H23" s="49" t="str">
        <f>IF(H$10="","",IF($D23="NEI",Driftskostnader!I23,((VLOOKUP(H$10,$U$9:$W$21,2)/$V$8)*$E23)))</f>
        <v/>
      </c>
      <c r="I23" s="49" t="str">
        <f>IF(I$10="","",IF($D23="NEI",Driftskostnader!J23,((VLOOKUP(I$10,$U$9:$W$21,2)/$V$8)*$E23)))</f>
        <v/>
      </c>
      <c r="J23" s="49" t="str">
        <f>IF(J$10="","",IF($D23="NEI",Driftskostnader!K23,((VLOOKUP(J$10,$U$9:$W$21,2)/$V$8)*$E23)))</f>
        <v/>
      </c>
      <c r="K23" s="49" t="str">
        <f>IF(K$10="","",IF($D23="NEI",Driftskostnader!L23,((VLOOKUP(K$10,$U$9:$W$21,2)/$V$8)*$E23)))</f>
        <v/>
      </c>
      <c r="L23" s="49" t="str">
        <f>IF(L$10="","",IF($D23="NEI",Driftskostnader!M23,((VLOOKUP(L$10,$U$9:$W$21,2)/$V$8)*$E23)))</f>
        <v/>
      </c>
      <c r="M23" s="49" t="str">
        <f>IF(M$10="","",IF($D23="NEI",Driftskostnader!N23,((VLOOKUP(M$10,$U$9:$W$21,2)/$V$8)*$E23)))</f>
        <v/>
      </c>
      <c r="N23" s="49" t="str">
        <f>IF(N$10="","",IF($D23="NEI",Driftskostnader!O23,((VLOOKUP(N$10,$U$9:$W$21,2)/$V$8)*$E23)))</f>
        <v/>
      </c>
      <c r="O23" s="49" t="str">
        <f>IF(O$10="","",IF($D23="NEI",Driftskostnader!P23,((VLOOKUP(O$10,$U$9:$W$21,2)/$V$8)*$E23)))</f>
        <v/>
      </c>
      <c r="P23" s="49" t="str">
        <f>IF(P$10="","",IF($D23="NEI",Driftskostnader!Q23,((VLOOKUP(P$10,$U$9:$W$21,2)/$V$8)*$E23)))</f>
        <v/>
      </c>
      <c r="Q23" s="49" t="str">
        <f>IF(Q$10="","",IF($D23="NEI",Driftskostnader!R23,((VLOOKUP(Q$10,$U$9:$W$21,2)/$V$8)*$E23)))</f>
        <v/>
      </c>
      <c r="R23" s="49" t="str">
        <f>IF(R$10="","",IF($D23="NEI",Driftskostnader!S23,((VLOOKUP(R$10,$U$9:$W$21,2)/$V$8)*$E23)))</f>
        <v/>
      </c>
      <c r="S23" s="44">
        <f t="shared" si="1"/>
        <v>0</v>
      </c>
    </row>
    <row r="24" spans="1:23" outlineLevel="1" x14ac:dyDescent="0.25">
      <c r="A24" s="38">
        <f>Driftskostnader!A24</f>
        <v>0</v>
      </c>
      <c r="B24" s="38">
        <f>Driftskostnader!B24</f>
        <v>0</v>
      </c>
      <c r="C24" s="48">
        <f>Driftskostnader!C24</f>
        <v>0</v>
      </c>
      <c r="D24" s="38">
        <f>Driftskostnader!E24</f>
        <v>0</v>
      </c>
      <c r="E24" s="43">
        <f>Driftskostnader!F24</f>
        <v>0</v>
      </c>
      <c r="F24" s="49" t="str">
        <f>IF(F$10="","",IF($D24="NEI",Driftskostnader!G24,((VLOOKUP(F$10,$U$9:$W$21,2)/$V$8)*$E24)))</f>
        <v/>
      </c>
      <c r="G24" s="49" t="str">
        <f>IF(G$10="","",IF($D24="NEI",Driftskostnader!H24,((VLOOKUP(G$10,$U$9:$W$21,2)/$V$8)*$E24)))</f>
        <v/>
      </c>
      <c r="H24" s="49" t="str">
        <f>IF(H$10="","",IF($D24="NEI",Driftskostnader!I24,((VLOOKUP(H$10,$U$9:$W$21,2)/$V$8)*$E24)))</f>
        <v/>
      </c>
      <c r="I24" s="49" t="str">
        <f>IF(I$10="","",IF($D24="NEI",Driftskostnader!J24,((VLOOKUP(I$10,$U$9:$W$21,2)/$V$8)*$E24)))</f>
        <v/>
      </c>
      <c r="J24" s="49" t="str">
        <f>IF(J$10="","",IF($D24="NEI",Driftskostnader!K24,((VLOOKUP(J$10,$U$9:$W$21,2)/$V$8)*$E24)))</f>
        <v/>
      </c>
      <c r="K24" s="49" t="str">
        <f>IF(K$10="","",IF($D24="NEI",Driftskostnader!L24,((VLOOKUP(K$10,$U$9:$W$21,2)/$V$8)*$E24)))</f>
        <v/>
      </c>
      <c r="L24" s="49" t="str">
        <f>IF(L$10="","",IF($D24="NEI",Driftskostnader!M24,((VLOOKUP(L$10,$U$9:$W$21,2)/$V$8)*$E24)))</f>
        <v/>
      </c>
      <c r="M24" s="49" t="str">
        <f>IF(M$10="","",IF($D24="NEI",Driftskostnader!N24,((VLOOKUP(M$10,$U$9:$W$21,2)/$V$8)*$E24)))</f>
        <v/>
      </c>
      <c r="N24" s="49" t="str">
        <f>IF(N$10="","",IF($D24="NEI",Driftskostnader!O24,((VLOOKUP(N$10,$U$9:$W$21,2)/$V$8)*$E24)))</f>
        <v/>
      </c>
      <c r="O24" s="49" t="str">
        <f>IF(O$10="","",IF($D24="NEI",Driftskostnader!P24,((VLOOKUP(O$10,$U$9:$W$21,2)/$V$8)*$E24)))</f>
        <v/>
      </c>
      <c r="P24" s="49" t="str">
        <f>IF(P$10="","",IF($D24="NEI",Driftskostnader!Q24,((VLOOKUP(P$10,$U$9:$W$21,2)/$V$8)*$E24)))</f>
        <v/>
      </c>
      <c r="Q24" s="49" t="str">
        <f>IF(Q$10="","",IF($D24="NEI",Driftskostnader!R24,((VLOOKUP(Q$10,$U$9:$W$21,2)/$V$8)*$E24)))</f>
        <v/>
      </c>
      <c r="R24" s="49" t="str">
        <f>IF(R$10="","",IF($D24="NEI",Driftskostnader!S24,((VLOOKUP(R$10,$U$9:$W$21,2)/$V$8)*$E24)))</f>
        <v/>
      </c>
      <c r="S24" s="44">
        <f t="shared" si="1"/>
        <v>0</v>
      </c>
    </row>
    <row r="25" spans="1:23" outlineLevel="1" x14ac:dyDescent="0.25">
      <c r="A25" s="38">
        <f>Driftskostnader!A25</f>
        <v>0</v>
      </c>
      <c r="B25" s="38">
        <f>Driftskostnader!B25</f>
        <v>0</v>
      </c>
      <c r="C25" s="48">
        <f>Driftskostnader!C25</f>
        <v>0</v>
      </c>
      <c r="D25" s="38">
        <f>Driftskostnader!E25</f>
        <v>0</v>
      </c>
      <c r="E25" s="43">
        <f>Driftskostnader!F25</f>
        <v>0</v>
      </c>
      <c r="F25" s="49" t="str">
        <f>IF(F$10="","",IF($D25="NEI",Driftskostnader!G25,((VLOOKUP(F$10,$U$9:$W$21,2)/$V$8)*$E25)))</f>
        <v/>
      </c>
      <c r="G25" s="49" t="str">
        <f>IF(G$10="","",IF($D25="NEI",Driftskostnader!H25,((VLOOKUP(G$10,$U$9:$W$21,2)/$V$8)*$E25)))</f>
        <v/>
      </c>
      <c r="H25" s="49" t="str">
        <f>IF(H$10="","",IF($D25="NEI",Driftskostnader!I25,((VLOOKUP(H$10,$U$9:$W$21,2)/$V$8)*$E25)))</f>
        <v/>
      </c>
      <c r="I25" s="49" t="str">
        <f>IF(I$10="","",IF($D25="NEI",Driftskostnader!J25,((VLOOKUP(I$10,$U$9:$W$21,2)/$V$8)*$E25)))</f>
        <v/>
      </c>
      <c r="J25" s="49" t="str">
        <f>IF(J$10="","",IF($D25="NEI",Driftskostnader!K25,((VLOOKUP(J$10,$U$9:$W$21,2)/$V$8)*$E25)))</f>
        <v/>
      </c>
      <c r="K25" s="49" t="str">
        <f>IF(K$10="","",IF($D25="NEI",Driftskostnader!L25,((VLOOKUP(K$10,$U$9:$W$21,2)/$V$8)*$E25)))</f>
        <v/>
      </c>
      <c r="L25" s="49" t="str">
        <f>IF(L$10="","",IF($D25="NEI",Driftskostnader!M25,((VLOOKUP(L$10,$U$9:$W$21,2)/$V$8)*$E25)))</f>
        <v/>
      </c>
      <c r="M25" s="49" t="str">
        <f>IF(M$10="","",IF($D25="NEI",Driftskostnader!N25,((VLOOKUP(M$10,$U$9:$W$21,2)/$V$8)*$E25)))</f>
        <v/>
      </c>
      <c r="N25" s="49" t="str">
        <f>IF(N$10="","",IF($D25="NEI",Driftskostnader!O25,((VLOOKUP(N$10,$U$9:$W$21,2)/$V$8)*$E25)))</f>
        <v/>
      </c>
      <c r="O25" s="49" t="str">
        <f>IF(O$10="","",IF($D25="NEI",Driftskostnader!P25,((VLOOKUP(O$10,$U$9:$W$21,2)/$V$8)*$E25)))</f>
        <v/>
      </c>
      <c r="P25" s="49" t="str">
        <f>IF(P$10="","",IF($D25="NEI",Driftskostnader!Q25,((VLOOKUP(P$10,$U$9:$W$21,2)/$V$8)*$E25)))</f>
        <v/>
      </c>
      <c r="Q25" s="49" t="str">
        <f>IF(Q$10="","",IF($D25="NEI",Driftskostnader!R25,((VLOOKUP(Q$10,$U$9:$W$21,2)/$V$8)*$E25)))</f>
        <v/>
      </c>
      <c r="R25" s="49" t="str">
        <f>IF(R$10="","",IF($D25="NEI",Driftskostnader!S25,((VLOOKUP(R$10,$U$9:$W$21,2)/$V$8)*$E25)))</f>
        <v/>
      </c>
      <c r="S25" s="44">
        <f t="shared" si="1"/>
        <v>0</v>
      </c>
    </row>
    <row r="26" spans="1:23" outlineLevel="1" x14ac:dyDescent="0.25">
      <c r="A26" s="38">
        <f>Driftskostnader!A26</f>
        <v>0</v>
      </c>
      <c r="B26" s="38">
        <f>Driftskostnader!B26</f>
        <v>0</v>
      </c>
      <c r="C26" s="48">
        <f>Driftskostnader!C26</f>
        <v>0</v>
      </c>
      <c r="D26" s="38">
        <f>Driftskostnader!E26</f>
        <v>0</v>
      </c>
      <c r="E26" s="43">
        <f>Driftskostnader!F26</f>
        <v>0</v>
      </c>
      <c r="F26" s="49" t="str">
        <f>IF(F$10="","",IF($D26="NEI",Driftskostnader!G26,((VLOOKUP(F$10,$U$9:$W$21,2)/$V$8)*$E26)))</f>
        <v/>
      </c>
      <c r="G26" s="49" t="str">
        <f>IF(G$10="","",IF($D26="NEI",Driftskostnader!H26,((VLOOKUP(G$10,$U$9:$W$21,2)/$V$8)*$E26)))</f>
        <v/>
      </c>
      <c r="H26" s="49" t="str">
        <f>IF(H$10="","",IF($D26="NEI",Driftskostnader!I26,((VLOOKUP(H$10,$U$9:$W$21,2)/$V$8)*$E26)))</f>
        <v/>
      </c>
      <c r="I26" s="49" t="str">
        <f>IF(I$10="","",IF($D26="NEI",Driftskostnader!J26,((VLOOKUP(I$10,$U$9:$W$21,2)/$V$8)*$E26)))</f>
        <v/>
      </c>
      <c r="J26" s="49" t="str">
        <f>IF(J$10="","",IF($D26="NEI",Driftskostnader!K26,((VLOOKUP(J$10,$U$9:$W$21,2)/$V$8)*$E26)))</f>
        <v/>
      </c>
      <c r="K26" s="49" t="str">
        <f>IF(K$10="","",IF($D26="NEI",Driftskostnader!L26,((VLOOKUP(K$10,$U$9:$W$21,2)/$V$8)*$E26)))</f>
        <v/>
      </c>
      <c r="L26" s="49" t="str">
        <f>IF(L$10="","",IF($D26="NEI",Driftskostnader!M26,((VLOOKUP(L$10,$U$9:$W$21,2)/$V$8)*$E26)))</f>
        <v/>
      </c>
      <c r="M26" s="49" t="str">
        <f>IF(M$10="","",IF($D26="NEI",Driftskostnader!N26,((VLOOKUP(M$10,$U$9:$W$21,2)/$V$8)*$E26)))</f>
        <v/>
      </c>
      <c r="N26" s="49" t="str">
        <f>IF(N$10="","",IF($D26="NEI",Driftskostnader!O26,((VLOOKUP(N$10,$U$9:$W$21,2)/$V$8)*$E26)))</f>
        <v/>
      </c>
      <c r="O26" s="49" t="str">
        <f>IF(O$10="","",IF($D26="NEI",Driftskostnader!P26,((VLOOKUP(O$10,$U$9:$W$21,2)/$V$8)*$E26)))</f>
        <v/>
      </c>
      <c r="P26" s="49" t="str">
        <f>IF(P$10="","",IF($D26="NEI",Driftskostnader!Q26,((VLOOKUP(P$10,$U$9:$W$21,2)/$V$8)*$E26)))</f>
        <v/>
      </c>
      <c r="Q26" s="49" t="str">
        <f>IF(Q$10="","",IF($D26="NEI",Driftskostnader!R26,((VLOOKUP(Q$10,$U$9:$W$21,2)/$V$8)*$E26)))</f>
        <v/>
      </c>
      <c r="R26" s="49" t="str">
        <f>IF(R$10="","",IF($D26="NEI",Driftskostnader!S26,((VLOOKUP(R$10,$U$9:$W$21,2)/$V$8)*$E26)))</f>
        <v/>
      </c>
      <c r="S26" s="44">
        <f t="shared" si="1"/>
        <v>0</v>
      </c>
    </row>
    <row r="27" spans="1:23" outlineLevel="1" x14ac:dyDescent="0.25">
      <c r="A27" s="38">
        <f>Driftskostnader!A27</f>
        <v>0</v>
      </c>
      <c r="B27" s="38">
        <f>Driftskostnader!B27</f>
        <v>0</v>
      </c>
      <c r="C27" s="48">
        <f>Driftskostnader!C27</f>
        <v>0</v>
      </c>
      <c r="D27" s="38">
        <f>Driftskostnader!E27</f>
        <v>0</v>
      </c>
      <c r="E27" s="43">
        <f>Driftskostnader!F27</f>
        <v>0</v>
      </c>
      <c r="F27" s="49" t="str">
        <f>IF(F$10="","",IF($D27="NEI",Driftskostnader!G27,((VLOOKUP(F$10,$U$9:$W$21,2)/$V$8)*$E27)))</f>
        <v/>
      </c>
      <c r="G27" s="49" t="str">
        <f>IF(G$10="","",IF($D27="NEI",Driftskostnader!H27,((VLOOKUP(G$10,$U$9:$W$21,2)/$V$8)*$E27)))</f>
        <v/>
      </c>
      <c r="H27" s="49" t="str">
        <f>IF(H$10="","",IF($D27="NEI",Driftskostnader!I27,((VLOOKUP(H$10,$U$9:$W$21,2)/$V$8)*$E27)))</f>
        <v/>
      </c>
      <c r="I27" s="49" t="str">
        <f>IF(I$10="","",IF($D27="NEI",Driftskostnader!J27,((VLOOKUP(I$10,$U$9:$W$21,2)/$V$8)*$E27)))</f>
        <v/>
      </c>
      <c r="J27" s="49" t="str">
        <f>IF(J$10="","",IF($D27="NEI",Driftskostnader!K27,((VLOOKUP(J$10,$U$9:$W$21,2)/$V$8)*$E27)))</f>
        <v/>
      </c>
      <c r="K27" s="49" t="str">
        <f>IF(K$10="","",IF($D27="NEI",Driftskostnader!L27,((VLOOKUP(K$10,$U$9:$W$21,2)/$V$8)*$E27)))</f>
        <v/>
      </c>
      <c r="L27" s="49" t="str">
        <f>IF(L$10="","",IF($D27="NEI",Driftskostnader!M27,((VLOOKUP(L$10,$U$9:$W$21,2)/$V$8)*$E27)))</f>
        <v/>
      </c>
      <c r="M27" s="49" t="str">
        <f>IF(M$10="","",IF($D27="NEI",Driftskostnader!N27,((VLOOKUP(M$10,$U$9:$W$21,2)/$V$8)*$E27)))</f>
        <v/>
      </c>
      <c r="N27" s="49" t="str">
        <f>IF(N$10="","",IF($D27="NEI",Driftskostnader!O27,((VLOOKUP(N$10,$U$9:$W$21,2)/$V$8)*$E27)))</f>
        <v/>
      </c>
      <c r="O27" s="49" t="str">
        <f>IF(O$10="","",IF($D27="NEI",Driftskostnader!P27,((VLOOKUP(O$10,$U$9:$W$21,2)/$V$8)*$E27)))</f>
        <v/>
      </c>
      <c r="P27" s="49" t="str">
        <f>IF(P$10="","",IF($D27="NEI",Driftskostnader!Q27,((VLOOKUP(P$10,$U$9:$W$21,2)/$V$8)*$E27)))</f>
        <v/>
      </c>
      <c r="Q27" s="49" t="str">
        <f>IF(Q$10="","",IF($D27="NEI",Driftskostnader!R27,((VLOOKUP(Q$10,$U$9:$W$21,2)/$V$8)*$E27)))</f>
        <v/>
      </c>
      <c r="R27" s="49" t="str">
        <f>IF(R$10="","",IF($D27="NEI",Driftskostnader!S27,((VLOOKUP(R$10,$U$9:$W$21,2)/$V$8)*$E27)))</f>
        <v/>
      </c>
      <c r="S27" s="44">
        <f t="shared" si="1"/>
        <v>0</v>
      </c>
    </row>
    <row r="28" spans="1:23" outlineLevel="1" x14ac:dyDescent="0.25">
      <c r="A28" s="38">
        <f>Driftskostnader!A28</f>
        <v>0</v>
      </c>
      <c r="B28" s="38">
        <f>Driftskostnader!B28</f>
        <v>0</v>
      </c>
      <c r="C28" s="48">
        <f>Driftskostnader!C28</f>
        <v>0</v>
      </c>
      <c r="D28" s="38">
        <f>Driftskostnader!E28</f>
        <v>0</v>
      </c>
      <c r="E28" s="43">
        <f>Driftskostnader!F28</f>
        <v>0</v>
      </c>
      <c r="F28" s="49" t="str">
        <f>IF(F$10="","",IF($D28="NEI",Driftskostnader!G28,((VLOOKUP(F$10,$U$9:$W$21,2)/$V$8)*$E28)))</f>
        <v/>
      </c>
      <c r="G28" s="49" t="str">
        <f>IF(G$10="","",IF($D28="NEI",Driftskostnader!H28,((VLOOKUP(G$10,$U$9:$W$21,2)/$V$8)*$E28)))</f>
        <v/>
      </c>
      <c r="H28" s="49" t="str">
        <f>IF(H$10="","",IF($D28="NEI",Driftskostnader!I28,((VLOOKUP(H$10,$U$9:$W$21,2)/$V$8)*$E28)))</f>
        <v/>
      </c>
      <c r="I28" s="49" t="str">
        <f>IF(I$10="","",IF($D28="NEI",Driftskostnader!J28,((VLOOKUP(I$10,$U$9:$W$21,2)/$V$8)*$E28)))</f>
        <v/>
      </c>
      <c r="J28" s="49" t="str">
        <f>IF(J$10="","",IF($D28="NEI",Driftskostnader!K28,((VLOOKUP(J$10,$U$9:$W$21,2)/$V$8)*$E28)))</f>
        <v/>
      </c>
      <c r="K28" s="49" t="str">
        <f>IF(K$10="","",IF($D28="NEI",Driftskostnader!L28,((VLOOKUP(K$10,$U$9:$W$21,2)/$V$8)*$E28)))</f>
        <v/>
      </c>
      <c r="L28" s="49" t="str">
        <f>IF(L$10="","",IF($D28="NEI",Driftskostnader!M28,((VLOOKUP(L$10,$U$9:$W$21,2)/$V$8)*$E28)))</f>
        <v/>
      </c>
      <c r="M28" s="49" t="str">
        <f>IF(M$10="","",IF($D28="NEI",Driftskostnader!N28,((VLOOKUP(M$10,$U$9:$W$21,2)/$V$8)*$E28)))</f>
        <v/>
      </c>
      <c r="N28" s="49" t="str">
        <f>IF(N$10="","",IF($D28="NEI",Driftskostnader!O28,((VLOOKUP(N$10,$U$9:$W$21,2)/$V$8)*$E28)))</f>
        <v/>
      </c>
      <c r="O28" s="49" t="str">
        <f>IF(O$10="","",IF($D28="NEI",Driftskostnader!P28,((VLOOKUP(O$10,$U$9:$W$21,2)/$V$8)*$E28)))</f>
        <v/>
      </c>
      <c r="P28" s="49" t="str">
        <f>IF(P$10="","",IF($D28="NEI",Driftskostnader!Q28,((VLOOKUP(P$10,$U$9:$W$21,2)/$V$8)*$E28)))</f>
        <v/>
      </c>
      <c r="Q28" s="49" t="str">
        <f>IF(Q$10="","",IF($D28="NEI",Driftskostnader!R28,((VLOOKUP(Q$10,$U$9:$W$21,2)/$V$8)*$E28)))</f>
        <v/>
      </c>
      <c r="R28" s="49" t="str">
        <f>IF(R$10="","",IF($D28="NEI",Driftskostnader!S28,((VLOOKUP(R$10,$U$9:$W$21,2)/$V$8)*$E28)))</f>
        <v/>
      </c>
      <c r="S28" s="44">
        <f t="shared" si="1"/>
        <v>0</v>
      </c>
    </row>
    <row r="29" spans="1:23" outlineLevel="1" x14ac:dyDescent="0.25">
      <c r="A29" s="38">
        <f>Driftskostnader!A29</f>
        <v>0</v>
      </c>
      <c r="B29" s="38">
        <f>Driftskostnader!B29</f>
        <v>0</v>
      </c>
      <c r="C29" s="48">
        <f>Driftskostnader!C29</f>
        <v>0</v>
      </c>
      <c r="D29" s="38">
        <f>Driftskostnader!E29</f>
        <v>0</v>
      </c>
      <c r="E29" s="43">
        <f>Driftskostnader!F29</f>
        <v>0</v>
      </c>
      <c r="F29" s="49" t="str">
        <f>IF(F$10="","",IF($D29="NEI",Driftskostnader!G29,((VLOOKUP(F$10,$U$9:$W$21,2)/$V$8)*$E29)))</f>
        <v/>
      </c>
      <c r="G29" s="49" t="str">
        <f>IF(G$10="","",IF($D29="NEI",Driftskostnader!H29,((VLOOKUP(G$10,$U$9:$W$21,2)/$V$8)*$E29)))</f>
        <v/>
      </c>
      <c r="H29" s="49" t="str">
        <f>IF(H$10="","",IF($D29="NEI",Driftskostnader!I29,((VLOOKUP(H$10,$U$9:$W$21,2)/$V$8)*$E29)))</f>
        <v/>
      </c>
      <c r="I29" s="49" t="str">
        <f>IF(I$10="","",IF($D29="NEI",Driftskostnader!J29,((VLOOKUP(I$10,$U$9:$W$21,2)/$V$8)*$E29)))</f>
        <v/>
      </c>
      <c r="J29" s="49" t="str">
        <f>IF(J$10="","",IF($D29="NEI",Driftskostnader!K29,((VLOOKUP(J$10,$U$9:$W$21,2)/$V$8)*$E29)))</f>
        <v/>
      </c>
      <c r="K29" s="49" t="str">
        <f>IF(K$10="","",IF($D29="NEI",Driftskostnader!L29,((VLOOKUP(K$10,$U$9:$W$21,2)/$V$8)*$E29)))</f>
        <v/>
      </c>
      <c r="L29" s="49" t="str">
        <f>IF(L$10="","",IF($D29="NEI",Driftskostnader!M29,((VLOOKUP(L$10,$U$9:$W$21,2)/$V$8)*$E29)))</f>
        <v/>
      </c>
      <c r="M29" s="49" t="str">
        <f>IF(M$10="","",IF($D29="NEI",Driftskostnader!N29,((VLOOKUP(M$10,$U$9:$W$21,2)/$V$8)*$E29)))</f>
        <v/>
      </c>
      <c r="N29" s="49" t="str">
        <f>IF(N$10="","",IF($D29="NEI",Driftskostnader!O29,((VLOOKUP(N$10,$U$9:$W$21,2)/$V$8)*$E29)))</f>
        <v/>
      </c>
      <c r="O29" s="49" t="str">
        <f>IF(O$10="","",IF($D29="NEI",Driftskostnader!P29,((VLOOKUP(O$10,$U$9:$W$21,2)/$V$8)*$E29)))</f>
        <v/>
      </c>
      <c r="P29" s="49" t="str">
        <f>IF(P$10="","",IF($D29="NEI",Driftskostnader!Q29,((VLOOKUP(P$10,$U$9:$W$21,2)/$V$8)*$E29)))</f>
        <v/>
      </c>
      <c r="Q29" s="49" t="str">
        <f>IF(Q$10="","",IF($D29="NEI",Driftskostnader!R29,((VLOOKUP(Q$10,$U$9:$W$21,2)/$V$8)*$E29)))</f>
        <v/>
      </c>
      <c r="R29" s="49" t="str">
        <f>IF(R$10="","",IF($D29="NEI",Driftskostnader!S29,((VLOOKUP(R$10,$U$9:$W$21,2)/$V$8)*$E29)))</f>
        <v/>
      </c>
      <c r="S29" s="44">
        <f t="shared" si="1"/>
        <v>0</v>
      </c>
    </row>
    <row r="30" spans="1:23" outlineLevel="1" x14ac:dyDescent="0.25">
      <c r="A30" s="38">
        <f>Driftskostnader!A30</f>
        <v>0</v>
      </c>
      <c r="B30" s="38">
        <f>Driftskostnader!B30</f>
        <v>0</v>
      </c>
      <c r="C30" s="48">
        <f>Driftskostnader!C30</f>
        <v>0</v>
      </c>
      <c r="D30" s="38">
        <f>Driftskostnader!E30</f>
        <v>0</v>
      </c>
      <c r="E30" s="43">
        <f>Driftskostnader!F30</f>
        <v>0</v>
      </c>
      <c r="F30" s="49" t="str">
        <f>IF(F$10="","",IF($D30="NEI",Driftskostnader!G30,((VLOOKUP(F$10,$U$9:$W$21,2)/$V$8)*$E30)))</f>
        <v/>
      </c>
      <c r="G30" s="49" t="str">
        <f>IF(G$10="","",IF($D30="NEI",Driftskostnader!H30,((VLOOKUP(G$10,$U$9:$W$21,2)/$V$8)*$E30)))</f>
        <v/>
      </c>
      <c r="H30" s="49" t="str">
        <f>IF(H$10="","",IF($D30="NEI",Driftskostnader!I30,((VLOOKUP(H$10,$U$9:$W$21,2)/$V$8)*$E30)))</f>
        <v/>
      </c>
      <c r="I30" s="49" t="str">
        <f>IF(I$10="","",IF($D30="NEI",Driftskostnader!J30,((VLOOKUP(I$10,$U$9:$W$21,2)/$V$8)*$E30)))</f>
        <v/>
      </c>
      <c r="J30" s="49" t="str">
        <f>IF(J$10="","",IF($D30="NEI",Driftskostnader!K30,((VLOOKUP(J$10,$U$9:$W$21,2)/$V$8)*$E30)))</f>
        <v/>
      </c>
      <c r="K30" s="49" t="str">
        <f>IF(K$10="","",IF($D30="NEI",Driftskostnader!L30,((VLOOKUP(K$10,$U$9:$W$21,2)/$V$8)*$E30)))</f>
        <v/>
      </c>
      <c r="L30" s="49" t="str">
        <f>IF(L$10="","",IF($D30="NEI",Driftskostnader!M30,((VLOOKUP(L$10,$U$9:$W$21,2)/$V$8)*$E30)))</f>
        <v/>
      </c>
      <c r="M30" s="49" t="str">
        <f>IF(M$10="","",IF($D30="NEI",Driftskostnader!N30,((VLOOKUP(M$10,$U$9:$W$21,2)/$V$8)*$E30)))</f>
        <v/>
      </c>
      <c r="N30" s="49" t="str">
        <f>IF(N$10="","",IF($D30="NEI",Driftskostnader!O30,((VLOOKUP(N$10,$U$9:$W$21,2)/$V$8)*$E30)))</f>
        <v/>
      </c>
      <c r="O30" s="49" t="str">
        <f>IF(O$10="","",IF($D30="NEI",Driftskostnader!P30,((VLOOKUP(O$10,$U$9:$W$21,2)/$V$8)*$E30)))</f>
        <v/>
      </c>
      <c r="P30" s="49" t="str">
        <f>IF(P$10="","",IF($D30="NEI",Driftskostnader!Q30,((VLOOKUP(P$10,$U$9:$W$21,2)/$V$8)*$E30)))</f>
        <v/>
      </c>
      <c r="Q30" s="49" t="str">
        <f>IF(Q$10="","",IF($D30="NEI",Driftskostnader!R30,((VLOOKUP(Q$10,$U$9:$W$21,2)/$V$8)*$E30)))</f>
        <v/>
      </c>
      <c r="R30" s="49" t="str">
        <f>IF(R$10="","",IF($D30="NEI",Driftskostnader!S30,((VLOOKUP(R$10,$U$9:$W$21,2)/$V$8)*$E30)))</f>
        <v/>
      </c>
      <c r="S30" s="44">
        <f t="shared" si="1"/>
        <v>0</v>
      </c>
    </row>
    <row r="31" spans="1:23" outlineLevel="1" x14ac:dyDescent="0.25">
      <c r="A31" s="38">
        <f>Driftskostnader!A31</f>
        <v>0</v>
      </c>
      <c r="B31" s="38">
        <f>Driftskostnader!B31</f>
        <v>0</v>
      </c>
      <c r="C31" s="48">
        <f>Driftskostnader!C31</f>
        <v>0</v>
      </c>
      <c r="D31" s="38">
        <f>Driftskostnader!E31</f>
        <v>0</v>
      </c>
      <c r="E31" s="43">
        <f>Driftskostnader!F31</f>
        <v>0</v>
      </c>
      <c r="F31" s="49" t="str">
        <f>IF(F$10="","",IF($D31="NEI",Driftskostnader!G31,((VLOOKUP(F$10,$U$9:$W$21,2)/$V$8)*$E31)))</f>
        <v/>
      </c>
      <c r="G31" s="49" t="str">
        <f>IF(G$10="","",IF($D31="NEI",Driftskostnader!H31,((VLOOKUP(G$10,$U$9:$W$21,2)/$V$8)*$E31)))</f>
        <v/>
      </c>
      <c r="H31" s="49" t="str">
        <f>IF(H$10="","",IF($D31="NEI",Driftskostnader!I31,((VLOOKUP(H$10,$U$9:$W$21,2)/$V$8)*$E31)))</f>
        <v/>
      </c>
      <c r="I31" s="49" t="str">
        <f>IF(I$10="","",IF($D31="NEI",Driftskostnader!J31,((VLOOKUP(I$10,$U$9:$W$21,2)/$V$8)*$E31)))</f>
        <v/>
      </c>
      <c r="J31" s="49" t="str">
        <f>IF(J$10="","",IF($D31="NEI",Driftskostnader!K31,((VLOOKUP(J$10,$U$9:$W$21,2)/$V$8)*$E31)))</f>
        <v/>
      </c>
      <c r="K31" s="49" t="str">
        <f>IF(K$10="","",IF($D31="NEI",Driftskostnader!L31,((VLOOKUP(K$10,$U$9:$W$21,2)/$V$8)*$E31)))</f>
        <v/>
      </c>
      <c r="L31" s="49" t="str">
        <f>IF(L$10="","",IF($D31="NEI",Driftskostnader!M31,((VLOOKUP(L$10,$U$9:$W$21,2)/$V$8)*$E31)))</f>
        <v/>
      </c>
      <c r="M31" s="49" t="str">
        <f>IF(M$10="","",IF($D31="NEI",Driftskostnader!N31,((VLOOKUP(M$10,$U$9:$W$21,2)/$V$8)*$E31)))</f>
        <v/>
      </c>
      <c r="N31" s="49" t="str">
        <f>IF(N$10="","",IF($D31="NEI",Driftskostnader!O31,((VLOOKUP(N$10,$U$9:$W$21,2)/$V$8)*$E31)))</f>
        <v/>
      </c>
      <c r="O31" s="49" t="str">
        <f>IF(O$10="","",IF($D31="NEI",Driftskostnader!P31,((VLOOKUP(O$10,$U$9:$W$21,2)/$V$8)*$E31)))</f>
        <v/>
      </c>
      <c r="P31" s="49" t="str">
        <f>IF(P$10="","",IF($D31="NEI",Driftskostnader!Q31,((VLOOKUP(P$10,$U$9:$W$21,2)/$V$8)*$E31)))</f>
        <v/>
      </c>
      <c r="Q31" s="49" t="str">
        <f>IF(Q$10="","",IF($D31="NEI",Driftskostnader!R31,((VLOOKUP(Q$10,$U$9:$W$21,2)/$V$8)*$E31)))</f>
        <v/>
      </c>
      <c r="R31" s="49" t="str">
        <f>IF(R$10="","",IF($D31="NEI",Driftskostnader!S31,((VLOOKUP(R$10,$U$9:$W$21,2)/$V$8)*$E31)))</f>
        <v/>
      </c>
      <c r="S31" s="44">
        <f t="shared" si="1"/>
        <v>0</v>
      </c>
    </row>
    <row r="32" spans="1:23" outlineLevel="1" x14ac:dyDescent="0.25">
      <c r="A32" s="38">
        <f>Driftskostnader!A32</f>
        <v>0</v>
      </c>
      <c r="B32" s="38">
        <f>Driftskostnader!B32</f>
        <v>0</v>
      </c>
      <c r="C32" s="48">
        <f>Driftskostnader!C32</f>
        <v>0</v>
      </c>
      <c r="D32" s="38">
        <f>Driftskostnader!E32</f>
        <v>0</v>
      </c>
      <c r="E32" s="43">
        <f>Driftskostnader!F32</f>
        <v>0</v>
      </c>
      <c r="F32" s="49" t="str">
        <f>IF(F$10="","",IF($D32="NEI",Driftskostnader!G32,((VLOOKUP(F$10,$U$9:$W$21,2)/$V$8)*$E32)))</f>
        <v/>
      </c>
      <c r="G32" s="49" t="str">
        <f>IF(G$10="","",IF($D32="NEI",Driftskostnader!H32,((VLOOKUP(G$10,$U$9:$W$21,2)/$V$8)*$E32)))</f>
        <v/>
      </c>
      <c r="H32" s="49" t="str">
        <f>IF(H$10="","",IF($D32="NEI",Driftskostnader!I32,((VLOOKUP(H$10,$U$9:$W$21,2)/$V$8)*$E32)))</f>
        <v/>
      </c>
      <c r="I32" s="49" t="str">
        <f>IF(I$10="","",IF($D32="NEI",Driftskostnader!J32,((VLOOKUP(I$10,$U$9:$W$21,2)/$V$8)*$E32)))</f>
        <v/>
      </c>
      <c r="J32" s="49" t="str">
        <f>IF(J$10="","",IF($D32="NEI",Driftskostnader!K32,((VLOOKUP(J$10,$U$9:$W$21,2)/$V$8)*$E32)))</f>
        <v/>
      </c>
      <c r="K32" s="49" t="str">
        <f>IF(K$10="","",IF($D32="NEI",Driftskostnader!L32,((VLOOKUP(K$10,$U$9:$W$21,2)/$V$8)*$E32)))</f>
        <v/>
      </c>
      <c r="L32" s="49" t="str">
        <f>IF(L$10="","",IF($D32="NEI",Driftskostnader!M32,((VLOOKUP(L$10,$U$9:$W$21,2)/$V$8)*$E32)))</f>
        <v/>
      </c>
      <c r="M32" s="49" t="str">
        <f>IF(M$10="","",IF($D32="NEI",Driftskostnader!N32,((VLOOKUP(M$10,$U$9:$W$21,2)/$V$8)*$E32)))</f>
        <v/>
      </c>
      <c r="N32" s="49" t="str">
        <f>IF(N$10="","",IF($D32="NEI",Driftskostnader!O32,((VLOOKUP(N$10,$U$9:$W$21,2)/$V$8)*$E32)))</f>
        <v/>
      </c>
      <c r="O32" s="49" t="str">
        <f>IF(O$10="","",IF($D32="NEI",Driftskostnader!P32,((VLOOKUP(O$10,$U$9:$W$21,2)/$V$8)*$E32)))</f>
        <v/>
      </c>
      <c r="P32" s="49" t="str">
        <f>IF(P$10="","",IF($D32="NEI",Driftskostnader!Q32,((VLOOKUP(P$10,$U$9:$W$21,2)/$V$8)*$E32)))</f>
        <v/>
      </c>
      <c r="Q32" s="49" t="str">
        <f>IF(Q$10="","",IF($D32="NEI",Driftskostnader!R32,((VLOOKUP(Q$10,$U$9:$W$21,2)/$V$8)*$E32)))</f>
        <v/>
      </c>
      <c r="R32" s="49" t="str">
        <f>IF(R$10="","",IF($D32="NEI",Driftskostnader!S32,((VLOOKUP(R$10,$U$9:$W$21,2)/$V$8)*$E32)))</f>
        <v/>
      </c>
      <c r="S32" s="44">
        <f t="shared" si="1"/>
        <v>0</v>
      </c>
    </row>
    <row r="33" spans="1:19" outlineLevel="1" x14ac:dyDescent="0.25">
      <c r="A33" s="38">
        <f>Driftskostnader!A33</f>
        <v>0</v>
      </c>
      <c r="B33" s="38">
        <f>Driftskostnader!B33</f>
        <v>0</v>
      </c>
      <c r="C33" s="48">
        <f>Driftskostnader!C33</f>
        <v>0</v>
      </c>
      <c r="D33" s="38">
        <f>Driftskostnader!E33</f>
        <v>0</v>
      </c>
      <c r="E33" s="43">
        <f>Driftskostnader!F33</f>
        <v>0</v>
      </c>
      <c r="F33" s="49" t="str">
        <f>IF(F$10="","",IF($D33="NEI",Driftskostnader!G33,((VLOOKUP(F$10,$U$9:$W$21,2)/$V$8)*$E33)))</f>
        <v/>
      </c>
      <c r="G33" s="49" t="str">
        <f>IF(G$10="","",IF($D33="NEI",Driftskostnader!H33,((VLOOKUP(G$10,$U$9:$W$21,2)/$V$8)*$E33)))</f>
        <v/>
      </c>
      <c r="H33" s="49" t="str">
        <f>IF(H$10="","",IF($D33="NEI",Driftskostnader!I33,((VLOOKUP(H$10,$U$9:$W$21,2)/$V$8)*$E33)))</f>
        <v/>
      </c>
      <c r="I33" s="49" t="str">
        <f>IF(I$10="","",IF($D33="NEI",Driftskostnader!J33,((VLOOKUP(I$10,$U$9:$W$21,2)/$V$8)*$E33)))</f>
        <v/>
      </c>
      <c r="J33" s="49" t="str">
        <f>IF(J$10="","",IF($D33="NEI",Driftskostnader!K33,((VLOOKUP(J$10,$U$9:$W$21,2)/$V$8)*$E33)))</f>
        <v/>
      </c>
      <c r="K33" s="49" t="str">
        <f>IF(K$10="","",IF($D33="NEI",Driftskostnader!L33,((VLOOKUP(K$10,$U$9:$W$21,2)/$V$8)*$E33)))</f>
        <v/>
      </c>
      <c r="L33" s="49" t="str">
        <f>IF(L$10="","",IF($D33="NEI",Driftskostnader!M33,((VLOOKUP(L$10,$U$9:$W$21,2)/$V$8)*$E33)))</f>
        <v/>
      </c>
      <c r="M33" s="49" t="str">
        <f>IF(M$10="","",IF($D33="NEI",Driftskostnader!N33,((VLOOKUP(M$10,$U$9:$W$21,2)/$V$8)*$E33)))</f>
        <v/>
      </c>
      <c r="N33" s="49" t="str">
        <f>IF(N$10="","",IF($D33="NEI",Driftskostnader!O33,((VLOOKUP(N$10,$U$9:$W$21,2)/$V$8)*$E33)))</f>
        <v/>
      </c>
      <c r="O33" s="49" t="str">
        <f>IF(O$10="","",IF($D33="NEI",Driftskostnader!P33,((VLOOKUP(O$10,$U$9:$W$21,2)/$V$8)*$E33)))</f>
        <v/>
      </c>
      <c r="P33" s="49" t="str">
        <f>IF(P$10="","",IF($D33="NEI",Driftskostnader!Q33,((VLOOKUP(P$10,$U$9:$W$21,2)/$V$8)*$E33)))</f>
        <v/>
      </c>
      <c r="Q33" s="49" t="str">
        <f>IF(Q$10="","",IF($D33="NEI",Driftskostnader!R33,((VLOOKUP(Q$10,$U$9:$W$21,2)/$V$8)*$E33)))</f>
        <v/>
      </c>
      <c r="R33" s="49" t="str">
        <f>IF(R$10="","",IF($D33="NEI",Driftskostnader!S33,((VLOOKUP(R$10,$U$9:$W$21,2)/$V$8)*$E33)))</f>
        <v/>
      </c>
      <c r="S33" s="44">
        <f t="shared" si="1"/>
        <v>0</v>
      </c>
    </row>
    <row r="34" spans="1:19" outlineLevel="1" x14ac:dyDescent="0.25">
      <c r="A34" s="38">
        <f>Driftskostnader!A34</f>
        <v>0</v>
      </c>
      <c r="B34" s="38">
        <f>Driftskostnader!B34</f>
        <v>0</v>
      </c>
      <c r="C34" s="48">
        <f>Driftskostnader!C34</f>
        <v>0</v>
      </c>
      <c r="D34" s="38">
        <f>Driftskostnader!E34</f>
        <v>0</v>
      </c>
      <c r="E34" s="43">
        <f>Driftskostnader!F34</f>
        <v>0</v>
      </c>
      <c r="F34" s="49" t="str">
        <f>IF(F$10="","",IF($D34="NEI",Driftskostnader!G34,((VLOOKUP(F$10,$U$9:$W$21,2)/$V$8)*$E34)))</f>
        <v/>
      </c>
      <c r="G34" s="49" t="str">
        <f>IF(G$10="","",IF($D34="NEI",Driftskostnader!H34,((VLOOKUP(G$10,$U$9:$W$21,2)/$V$8)*$E34)))</f>
        <v/>
      </c>
      <c r="H34" s="49" t="str">
        <f>IF(H$10="","",IF($D34="NEI",Driftskostnader!I34,((VLOOKUP(H$10,$U$9:$W$21,2)/$V$8)*$E34)))</f>
        <v/>
      </c>
      <c r="I34" s="49" t="str">
        <f>IF(I$10="","",IF($D34="NEI",Driftskostnader!J34,((VLOOKUP(I$10,$U$9:$W$21,2)/$V$8)*$E34)))</f>
        <v/>
      </c>
      <c r="J34" s="49" t="str">
        <f>IF(J$10="","",IF($D34="NEI",Driftskostnader!K34,((VLOOKUP(J$10,$U$9:$W$21,2)/$V$8)*$E34)))</f>
        <v/>
      </c>
      <c r="K34" s="49" t="str">
        <f>IF(K$10="","",IF($D34="NEI",Driftskostnader!L34,((VLOOKUP(K$10,$U$9:$W$21,2)/$V$8)*$E34)))</f>
        <v/>
      </c>
      <c r="L34" s="49" t="str">
        <f>IF(L$10="","",IF($D34="NEI",Driftskostnader!M34,((VLOOKUP(L$10,$U$9:$W$21,2)/$V$8)*$E34)))</f>
        <v/>
      </c>
      <c r="M34" s="49" t="str">
        <f>IF(M$10="","",IF($D34="NEI",Driftskostnader!N34,((VLOOKUP(M$10,$U$9:$W$21,2)/$V$8)*$E34)))</f>
        <v/>
      </c>
      <c r="N34" s="49" t="str">
        <f>IF(N$10="","",IF($D34="NEI",Driftskostnader!O34,((VLOOKUP(N$10,$U$9:$W$21,2)/$V$8)*$E34)))</f>
        <v/>
      </c>
      <c r="O34" s="49" t="str">
        <f>IF(O$10="","",IF($D34="NEI",Driftskostnader!P34,((VLOOKUP(O$10,$U$9:$W$21,2)/$V$8)*$E34)))</f>
        <v/>
      </c>
      <c r="P34" s="49" t="str">
        <f>IF(P$10="","",IF($D34="NEI",Driftskostnader!Q34,((VLOOKUP(P$10,$U$9:$W$21,2)/$V$8)*$E34)))</f>
        <v/>
      </c>
      <c r="Q34" s="49" t="str">
        <f>IF(Q$10="","",IF($D34="NEI",Driftskostnader!R34,((VLOOKUP(Q$10,$U$9:$W$21,2)/$V$8)*$E34)))</f>
        <v/>
      </c>
      <c r="R34" s="49" t="str">
        <f>IF(R$10="","",IF($D34="NEI",Driftskostnader!S34,((VLOOKUP(R$10,$U$9:$W$21,2)/$V$8)*$E34)))</f>
        <v/>
      </c>
      <c r="S34" s="44">
        <f t="shared" si="1"/>
        <v>0</v>
      </c>
    </row>
    <row r="35" spans="1:19" outlineLevel="1" x14ac:dyDescent="0.25">
      <c r="A35" s="38">
        <f>Driftskostnader!A35</f>
        <v>0</v>
      </c>
      <c r="B35" s="38">
        <f>Driftskostnader!B35</f>
        <v>0</v>
      </c>
      <c r="C35" s="48">
        <f>Driftskostnader!C35</f>
        <v>0</v>
      </c>
      <c r="D35" s="38">
        <f>Driftskostnader!E35</f>
        <v>0</v>
      </c>
      <c r="E35" s="43">
        <f>Driftskostnader!F35</f>
        <v>0</v>
      </c>
      <c r="F35" s="49" t="str">
        <f>IF(F$10="","",IF($D35="NEI",Driftskostnader!G35,((VLOOKUP(F$10,$U$9:$W$21,2)/$V$8)*$E35)))</f>
        <v/>
      </c>
      <c r="G35" s="49" t="str">
        <f>IF(G$10="","",IF($D35="NEI",Driftskostnader!H35,((VLOOKUP(G$10,$U$9:$W$21,2)/$V$8)*$E35)))</f>
        <v/>
      </c>
      <c r="H35" s="49" t="str">
        <f>IF(H$10="","",IF($D35="NEI",Driftskostnader!I35,((VLOOKUP(H$10,$U$9:$W$21,2)/$V$8)*$E35)))</f>
        <v/>
      </c>
      <c r="I35" s="49" t="str">
        <f>IF(I$10="","",IF($D35="NEI",Driftskostnader!J35,((VLOOKUP(I$10,$U$9:$W$21,2)/$V$8)*$E35)))</f>
        <v/>
      </c>
      <c r="J35" s="49" t="str">
        <f>IF(J$10="","",IF($D35="NEI",Driftskostnader!K35,((VLOOKUP(J$10,$U$9:$W$21,2)/$V$8)*$E35)))</f>
        <v/>
      </c>
      <c r="K35" s="49" t="str">
        <f>IF(K$10="","",IF($D35="NEI",Driftskostnader!L35,((VLOOKUP(K$10,$U$9:$W$21,2)/$V$8)*$E35)))</f>
        <v/>
      </c>
      <c r="L35" s="49" t="str">
        <f>IF(L$10="","",IF($D35="NEI",Driftskostnader!M35,((VLOOKUP(L$10,$U$9:$W$21,2)/$V$8)*$E35)))</f>
        <v/>
      </c>
      <c r="M35" s="49" t="str">
        <f>IF(M$10="","",IF($D35="NEI",Driftskostnader!N35,((VLOOKUP(M$10,$U$9:$W$21,2)/$V$8)*$E35)))</f>
        <v/>
      </c>
      <c r="N35" s="49" t="str">
        <f>IF(N$10="","",IF($D35="NEI",Driftskostnader!O35,((VLOOKUP(N$10,$U$9:$W$21,2)/$V$8)*$E35)))</f>
        <v/>
      </c>
      <c r="O35" s="49" t="str">
        <f>IF(O$10="","",IF($D35="NEI",Driftskostnader!P35,((VLOOKUP(O$10,$U$9:$W$21,2)/$V$8)*$E35)))</f>
        <v/>
      </c>
      <c r="P35" s="49" t="str">
        <f>IF(P$10="","",IF($D35="NEI",Driftskostnader!Q35,((VLOOKUP(P$10,$U$9:$W$21,2)/$V$8)*$E35)))</f>
        <v/>
      </c>
      <c r="Q35" s="49" t="str">
        <f>IF(Q$10="","",IF($D35="NEI",Driftskostnader!R35,((VLOOKUP(Q$10,$U$9:$W$21,2)/$V$8)*$E35)))</f>
        <v/>
      </c>
      <c r="R35" s="49" t="str">
        <f>IF(R$10="","",IF($D35="NEI",Driftskostnader!S35,((VLOOKUP(R$10,$U$9:$W$21,2)/$V$8)*$E35)))</f>
        <v/>
      </c>
      <c r="S35" s="44">
        <f t="shared" si="1"/>
        <v>0</v>
      </c>
    </row>
    <row r="36" spans="1:19" outlineLevel="1" x14ac:dyDescent="0.25">
      <c r="A36" s="38">
        <f>Driftskostnader!A36</f>
        <v>0</v>
      </c>
      <c r="B36" s="38">
        <f>Driftskostnader!B36</f>
        <v>0</v>
      </c>
      <c r="C36" s="48">
        <f>Driftskostnader!C36</f>
        <v>0</v>
      </c>
      <c r="D36" s="38">
        <f>Driftskostnader!E36</f>
        <v>0</v>
      </c>
      <c r="E36" s="43">
        <f>Driftskostnader!F36</f>
        <v>0</v>
      </c>
      <c r="F36" s="49" t="str">
        <f>IF(F$10="","",IF($D36="NEI",Driftskostnader!G36,((VLOOKUP(F$10,$U$9:$W$21,2)/$V$8)*$E36)))</f>
        <v/>
      </c>
      <c r="G36" s="49" t="str">
        <f>IF(G$10="","",IF($D36="NEI",Driftskostnader!H36,((VLOOKUP(G$10,$U$9:$W$21,2)/$V$8)*$E36)))</f>
        <v/>
      </c>
      <c r="H36" s="49" t="str">
        <f>IF(H$10="","",IF($D36="NEI",Driftskostnader!I36,((VLOOKUP(H$10,$U$9:$W$21,2)/$V$8)*$E36)))</f>
        <v/>
      </c>
      <c r="I36" s="49" t="str">
        <f>IF(I$10="","",IF($D36="NEI",Driftskostnader!J36,((VLOOKUP(I$10,$U$9:$W$21,2)/$V$8)*$E36)))</f>
        <v/>
      </c>
      <c r="J36" s="49" t="str">
        <f>IF(J$10="","",IF($D36="NEI",Driftskostnader!K36,((VLOOKUP(J$10,$U$9:$W$21,2)/$V$8)*$E36)))</f>
        <v/>
      </c>
      <c r="K36" s="49" t="str">
        <f>IF(K$10="","",IF($D36="NEI",Driftskostnader!L36,((VLOOKUP(K$10,$U$9:$W$21,2)/$V$8)*$E36)))</f>
        <v/>
      </c>
      <c r="L36" s="49" t="str">
        <f>IF(L$10="","",IF($D36="NEI",Driftskostnader!M36,((VLOOKUP(L$10,$U$9:$W$21,2)/$V$8)*$E36)))</f>
        <v/>
      </c>
      <c r="M36" s="49" t="str">
        <f>IF(M$10="","",IF($D36="NEI",Driftskostnader!N36,((VLOOKUP(M$10,$U$9:$W$21,2)/$V$8)*$E36)))</f>
        <v/>
      </c>
      <c r="N36" s="49" t="str">
        <f>IF(N$10="","",IF($D36="NEI",Driftskostnader!O36,((VLOOKUP(N$10,$U$9:$W$21,2)/$V$8)*$E36)))</f>
        <v/>
      </c>
      <c r="O36" s="49" t="str">
        <f>IF(O$10="","",IF($D36="NEI",Driftskostnader!P36,((VLOOKUP(O$10,$U$9:$W$21,2)/$V$8)*$E36)))</f>
        <v/>
      </c>
      <c r="P36" s="49" t="str">
        <f>IF(P$10="","",IF($D36="NEI",Driftskostnader!Q36,((VLOOKUP(P$10,$U$9:$W$21,2)/$V$8)*$E36)))</f>
        <v/>
      </c>
      <c r="Q36" s="49" t="str">
        <f>IF(Q$10="","",IF($D36="NEI",Driftskostnader!R36,((VLOOKUP(Q$10,$U$9:$W$21,2)/$V$8)*$E36)))</f>
        <v/>
      </c>
      <c r="R36" s="49" t="str">
        <f>IF(R$10="","",IF($D36="NEI",Driftskostnader!S36,((VLOOKUP(R$10,$U$9:$W$21,2)/$V$8)*$E36)))</f>
        <v/>
      </c>
      <c r="S36" s="44">
        <f t="shared" si="1"/>
        <v>0</v>
      </c>
    </row>
    <row r="37" spans="1:19" outlineLevel="1" x14ac:dyDescent="0.25">
      <c r="A37" s="38">
        <f>Driftskostnader!A37</f>
        <v>0</v>
      </c>
      <c r="B37" s="38">
        <f>Driftskostnader!B37</f>
        <v>0</v>
      </c>
      <c r="C37" s="48">
        <f>Driftskostnader!C37</f>
        <v>0</v>
      </c>
      <c r="D37" s="38">
        <f>Driftskostnader!E37</f>
        <v>0</v>
      </c>
      <c r="E37" s="43">
        <f>Driftskostnader!F37</f>
        <v>0</v>
      </c>
      <c r="F37" s="49" t="str">
        <f>IF(F$10="","",IF($D37="NEI",Driftskostnader!G37,((VLOOKUP(F$10,$U$9:$W$21,2)/$V$8)*$E37)))</f>
        <v/>
      </c>
      <c r="G37" s="49" t="str">
        <f>IF(G$10="","",IF($D37="NEI",Driftskostnader!H37,((VLOOKUP(G$10,$U$9:$W$21,2)/$V$8)*$E37)))</f>
        <v/>
      </c>
      <c r="H37" s="49" t="str">
        <f>IF(H$10="","",IF($D37="NEI",Driftskostnader!I37,((VLOOKUP(H$10,$U$9:$W$21,2)/$V$8)*$E37)))</f>
        <v/>
      </c>
      <c r="I37" s="49" t="str">
        <f>IF(I$10="","",IF($D37="NEI",Driftskostnader!J37,((VLOOKUP(I$10,$U$9:$W$21,2)/$V$8)*$E37)))</f>
        <v/>
      </c>
      <c r="J37" s="49" t="str">
        <f>IF(J$10="","",IF($D37="NEI",Driftskostnader!K37,((VLOOKUP(J$10,$U$9:$W$21,2)/$V$8)*$E37)))</f>
        <v/>
      </c>
      <c r="K37" s="49" t="str">
        <f>IF(K$10="","",IF($D37="NEI",Driftskostnader!L37,((VLOOKUP(K$10,$U$9:$W$21,2)/$V$8)*$E37)))</f>
        <v/>
      </c>
      <c r="L37" s="49" t="str">
        <f>IF(L$10="","",IF($D37="NEI",Driftskostnader!M37,((VLOOKUP(L$10,$U$9:$W$21,2)/$V$8)*$E37)))</f>
        <v/>
      </c>
      <c r="M37" s="49" t="str">
        <f>IF(M$10="","",IF($D37="NEI",Driftskostnader!N37,((VLOOKUP(M$10,$U$9:$W$21,2)/$V$8)*$E37)))</f>
        <v/>
      </c>
      <c r="N37" s="49" t="str">
        <f>IF(N$10="","",IF($D37="NEI",Driftskostnader!O37,((VLOOKUP(N$10,$U$9:$W$21,2)/$V$8)*$E37)))</f>
        <v/>
      </c>
      <c r="O37" s="49" t="str">
        <f>IF(O$10="","",IF($D37="NEI",Driftskostnader!P37,((VLOOKUP(O$10,$U$9:$W$21,2)/$V$8)*$E37)))</f>
        <v/>
      </c>
      <c r="P37" s="49" t="str">
        <f>IF(P$10="","",IF($D37="NEI",Driftskostnader!Q37,((VLOOKUP(P$10,$U$9:$W$21,2)/$V$8)*$E37)))</f>
        <v/>
      </c>
      <c r="Q37" s="49" t="str">
        <f>IF(Q$10="","",IF($D37="NEI",Driftskostnader!R37,((VLOOKUP(Q$10,$U$9:$W$21,2)/$V$8)*$E37)))</f>
        <v/>
      </c>
      <c r="R37" s="49" t="str">
        <f>IF(R$10="","",IF($D37="NEI",Driftskostnader!S37,((VLOOKUP(R$10,$U$9:$W$21,2)/$V$8)*$E37)))</f>
        <v/>
      </c>
      <c r="S37" s="44">
        <f t="shared" si="1"/>
        <v>0</v>
      </c>
    </row>
    <row r="38" spans="1:19" outlineLevel="1" x14ac:dyDescent="0.25">
      <c r="A38" s="38">
        <f>Driftskostnader!A38</f>
        <v>0</v>
      </c>
      <c r="B38" s="38">
        <f>Driftskostnader!B38</f>
        <v>0</v>
      </c>
      <c r="C38" s="48">
        <f>Driftskostnader!C38</f>
        <v>0</v>
      </c>
      <c r="D38" s="38">
        <f>Driftskostnader!E38</f>
        <v>0</v>
      </c>
      <c r="E38" s="43">
        <f>Driftskostnader!F38</f>
        <v>0</v>
      </c>
      <c r="F38" s="49" t="str">
        <f>IF(F$10="","",IF($D38="NEI",Driftskostnader!G38,((VLOOKUP(F$10,$U$9:$W$21,2)/$V$8)*$E38)))</f>
        <v/>
      </c>
      <c r="G38" s="49" t="str">
        <f>IF(G$10="","",IF($D38="NEI",Driftskostnader!H38,((VLOOKUP(G$10,$U$9:$W$21,2)/$V$8)*$E38)))</f>
        <v/>
      </c>
      <c r="H38" s="49" t="str">
        <f>IF(H$10="","",IF($D38="NEI",Driftskostnader!I38,((VLOOKUP(H$10,$U$9:$W$21,2)/$V$8)*$E38)))</f>
        <v/>
      </c>
      <c r="I38" s="49" t="str">
        <f>IF(I$10="","",IF($D38="NEI",Driftskostnader!J38,((VLOOKUP(I$10,$U$9:$W$21,2)/$V$8)*$E38)))</f>
        <v/>
      </c>
      <c r="J38" s="49" t="str">
        <f>IF(J$10="","",IF($D38="NEI",Driftskostnader!K38,((VLOOKUP(J$10,$U$9:$W$21,2)/$V$8)*$E38)))</f>
        <v/>
      </c>
      <c r="K38" s="49" t="str">
        <f>IF(K$10="","",IF($D38="NEI",Driftskostnader!L38,((VLOOKUP(K$10,$U$9:$W$21,2)/$V$8)*$E38)))</f>
        <v/>
      </c>
      <c r="L38" s="49" t="str">
        <f>IF(L$10="","",IF($D38="NEI",Driftskostnader!M38,((VLOOKUP(L$10,$U$9:$W$21,2)/$V$8)*$E38)))</f>
        <v/>
      </c>
      <c r="M38" s="49" t="str">
        <f>IF(M$10="","",IF($D38="NEI",Driftskostnader!N38,((VLOOKUP(M$10,$U$9:$W$21,2)/$V$8)*$E38)))</f>
        <v/>
      </c>
      <c r="N38" s="49" t="str">
        <f>IF(N$10="","",IF($D38="NEI",Driftskostnader!O38,((VLOOKUP(N$10,$U$9:$W$21,2)/$V$8)*$E38)))</f>
        <v/>
      </c>
      <c r="O38" s="49" t="str">
        <f>IF(O$10="","",IF($D38="NEI",Driftskostnader!P38,((VLOOKUP(O$10,$U$9:$W$21,2)/$V$8)*$E38)))</f>
        <v/>
      </c>
      <c r="P38" s="49" t="str">
        <f>IF(P$10="","",IF($D38="NEI",Driftskostnader!Q38,((VLOOKUP(P$10,$U$9:$W$21,2)/$V$8)*$E38)))</f>
        <v/>
      </c>
      <c r="Q38" s="49" t="str">
        <f>IF(Q$10="","",IF($D38="NEI",Driftskostnader!R38,((VLOOKUP(Q$10,$U$9:$W$21,2)/$V$8)*$E38)))</f>
        <v/>
      </c>
      <c r="R38" s="49" t="str">
        <f>IF(R$10="","",IF($D38="NEI",Driftskostnader!S38,((VLOOKUP(R$10,$U$9:$W$21,2)/$V$8)*$E38)))</f>
        <v/>
      </c>
      <c r="S38" s="44">
        <f t="shared" si="1"/>
        <v>0</v>
      </c>
    </row>
    <row r="39" spans="1:19" outlineLevel="1" x14ac:dyDescent="0.25">
      <c r="A39" s="38">
        <f>Driftskostnader!A39</f>
        <v>0</v>
      </c>
      <c r="B39" s="38">
        <f>Driftskostnader!B39</f>
        <v>0</v>
      </c>
      <c r="C39" s="48">
        <f>Driftskostnader!C39</f>
        <v>0</v>
      </c>
      <c r="D39" s="38">
        <f>Driftskostnader!E39</f>
        <v>0</v>
      </c>
      <c r="E39" s="43">
        <f>Driftskostnader!F39</f>
        <v>0</v>
      </c>
      <c r="F39" s="49" t="str">
        <f>IF(F$10="","",IF($D39="NEI",Driftskostnader!G39,((VLOOKUP(F$10,$U$9:$W$21,2)/$V$8)*$E39)))</f>
        <v/>
      </c>
      <c r="G39" s="49" t="str">
        <f>IF(G$10="","",IF($D39="NEI",Driftskostnader!H39,((VLOOKUP(G$10,$U$9:$W$21,2)/$V$8)*$E39)))</f>
        <v/>
      </c>
      <c r="H39" s="49" t="str">
        <f>IF(H$10="","",IF($D39="NEI",Driftskostnader!I39,((VLOOKUP(H$10,$U$9:$W$21,2)/$V$8)*$E39)))</f>
        <v/>
      </c>
      <c r="I39" s="49" t="str">
        <f>IF(I$10="","",IF($D39="NEI",Driftskostnader!J39,((VLOOKUP(I$10,$U$9:$W$21,2)/$V$8)*$E39)))</f>
        <v/>
      </c>
      <c r="J39" s="49" t="str">
        <f>IF(J$10="","",IF($D39="NEI",Driftskostnader!K39,((VLOOKUP(J$10,$U$9:$W$21,2)/$V$8)*$E39)))</f>
        <v/>
      </c>
      <c r="K39" s="49" t="str">
        <f>IF(K$10="","",IF($D39="NEI",Driftskostnader!L39,((VLOOKUP(K$10,$U$9:$W$21,2)/$V$8)*$E39)))</f>
        <v/>
      </c>
      <c r="L39" s="49" t="str">
        <f>IF(L$10="","",IF($D39="NEI",Driftskostnader!M39,((VLOOKUP(L$10,$U$9:$W$21,2)/$V$8)*$E39)))</f>
        <v/>
      </c>
      <c r="M39" s="49" t="str">
        <f>IF(M$10="","",IF($D39="NEI",Driftskostnader!N39,((VLOOKUP(M$10,$U$9:$W$21,2)/$V$8)*$E39)))</f>
        <v/>
      </c>
      <c r="N39" s="49" t="str">
        <f>IF(N$10="","",IF($D39="NEI",Driftskostnader!O39,((VLOOKUP(N$10,$U$9:$W$21,2)/$V$8)*$E39)))</f>
        <v/>
      </c>
      <c r="O39" s="49" t="str">
        <f>IF(O$10="","",IF($D39="NEI",Driftskostnader!P39,((VLOOKUP(O$10,$U$9:$W$21,2)/$V$8)*$E39)))</f>
        <v/>
      </c>
      <c r="P39" s="49" t="str">
        <f>IF(P$10="","",IF($D39="NEI",Driftskostnader!Q39,((VLOOKUP(P$10,$U$9:$W$21,2)/$V$8)*$E39)))</f>
        <v/>
      </c>
      <c r="Q39" s="49" t="str">
        <f>IF(Q$10="","",IF($D39="NEI",Driftskostnader!R39,((VLOOKUP(Q$10,$U$9:$W$21,2)/$V$8)*$E39)))</f>
        <v/>
      </c>
      <c r="R39" s="49" t="str">
        <f>IF(R$10="","",IF($D39="NEI",Driftskostnader!S39,((VLOOKUP(R$10,$U$9:$W$21,2)/$V$8)*$E39)))</f>
        <v/>
      </c>
      <c r="S39" s="44">
        <f t="shared" si="1"/>
        <v>0</v>
      </c>
    </row>
    <row r="40" spans="1:19" outlineLevel="1" x14ac:dyDescent="0.25">
      <c r="A40" s="38">
        <f>Driftskostnader!A40</f>
        <v>0</v>
      </c>
      <c r="B40" s="38">
        <f>Driftskostnader!B40</f>
        <v>0</v>
      </c>
      <c r="C40" s="48">
        <f>Driftskostnader!C40</f>
        <v>0</v>
      </c>
      <c r="D40" s="38">
        <f>Driftskostnader!E40</f>
        <v>0</v>
      </c>
      <c r="E40" s="43">
        <f>Driftskostnader!F40</f>
        <v>0</v>
      </c>
      <c r="F40" s="49" t="str">
        <f>IF(F$10="","",IF($D40="NEI",Driftskostnader!G40,((VLOOKUP(F$10,$U$9:$W$21,2)/$V$8)*$E40)))</f>
        <v/>
      </c>
      <c r="G40" s="49" t="str">
        <f>IF(G$10="","",IF($D40="NEI",Driftskostnader!H40,((VLOOKUP(G$10,$U$9:$W$21,2)/$V$8)*$E40)))</f>
        <v/>
      </c>
      <c r="H40" s="49" t="str">
        <f>IF(H$10="","",IF($D40="NEI",Driftskostnader!I40,((VLOOKUP(H$10,$U$9:$W$21,2)/$V$8)*$E40)))</f>
        <v/>
      </c>
      <c r="I40" s="49" t="str">
        <f>IF(I$10="","",IF($D40="NEI",Driftskostnader!J40,((VLOOKUP(I$10,$U$9:$W$21,2)/$V$8)*$E40)))</f>
        <v/>
      </c>
      <c r="J40" s="49" t="str">
        <f>IF(J$10="","",IF($D40="NEI",Driftskostnader!K40,((VLOOKUP(J$10,$U$9:$W$21,2)/$V$8)*$E40)))</f>
        <v/>
      </c>
      <c r="K40" s="49" t="str">
        <f>IF(K$10="","",IF($D40="NEI",Driftskostnader!L40,((VLOOKUP(K$10,$U$9:$W$21,2)/$V$8)*$E40)))</f>
        <v/>
      </c>
      <c r="L40" s="49" t="str">
        <f>IF(L$10="","",IF($D40="NEI",Driftskostnader!M40,((VLOOKUP(L$10,$U$9:$W$21,2)/$V$8)*$E40)))</f>
        <v/>
      </c>
      <c r="M40" s="49" t="str">
        <f>IF(M$10="","",IF($D40="NEI",Driftskostnader!N40,((VLOOKUP(M$10,$U$9:$W$21,2)/$V$8)*$E40)))</f>
        <v/>
      </c>
      <c r="N40" s="49" t="str">
        <f>IF(N$10="","",IF($D40="NEI",Driftskostnader!O40,((VLOOKUP(N$10,$U$9:$W$21,2)/$V$8)*$E40)))</f>
        <v/>
      </c>
      <c r="O40" s="49" t="str">
        <f>IF(O$10="","",IF($D40="NEI",Driftskostnader!P40,((VLOOKUP(O$10,$U$9:$W$21,2)/$V$8)*$E40)))</f>
        <v/>
      </c>
      <c r="P40" s="49" t="str">
        <f>IF(P$10="","",IF($D40="NEI",Driftskostnader!Q40,((VLOOKUP(P$10,$U$9:$W$21,2)/$V$8)*$E40)))</f>
        <v/>
      </c>
      <c r="Q40" s="49" t="str">
        <f>IF(Q$10="","",IF($D40="NEI",Driftskostnader!R40,((VLOOKUP(Q$10,$U$9:$W$21,2)/$V$8)*$E40)))</f>
        <v/>
      </c>
      <c r="R40" s="49" t="str">
        <f>IF(R$10="","",IF($D40="NEI",Driftskostnader!S40,((VLOOKUP(R$10,$U$9:$W$21,2)/$V$8)*$E40)))</f>
        <v/>
      </c>
      <c r="S40" s="44">
        <f t="shared" si="1"/>
        <v>0</v>
      </c>
    </row>
    <row r="41" spans="1:19" outlineLevel="1" x14ac:dyDescent="0.25">
      <c r="A41" s="38">
        <f>Driftskostnader!A41</f>
        <v>0</v>
      </c>
      <c r="B41" s="38">
        <f>Driftskostnader!B41</f>
        <v>0</v>
      </c>
      <c r="C41" s="48">
        <f>Driftskostnader!C41</f>
        <v>0</v>
      </c>
      <c r="D41" s="38">
        <f>Driftskostnader!E41</f>
        <v>0</v>
      </c>
      <c r="E41" s="43">
        <f>Driftskostnader!F41</f>
        <v>0</v>
      </c>
      <c r="F41" s="49" t="str">
        <f>IF(F$10="","",IF($D41="NEI",Driftskostnader!G41,((VLOOKUP(F$10,$U$9:$W$21,2)/$V$8)*$E41)))</f>
        <v/>
      </c>
      <c r="G41" s="49" t="str">
        <f>IF(G$10="","",IF($D41="NEI",Driftskostnader!H41,((VLOOKUP(G$10,$U$9:$W$21,2)/$V$8)*$E41)))</f>
        <v/>
      </c>
      <c r="H41" s="49" t="str">
        <f>IF(H$10="","",IF($D41="NEI",Driftskostnader!I41,((VLOOKUP(H$10,$U$9:$W$21,2)/$V$8)*$E41)))</f>
        <v/>
      </c>
      <c r="I41" s="49" t="str">
        <f>IF(I$10="","",IF($D41="NEI",Driftskostnader!J41,((VLOOKUP(I$10,$U$9:$W$21,2)/$V$8)*$E41)))</f>
        <v/>
      </c>
      <c r="J41" s="49" t="str">
        <f>IF(J$10="","",IF($D41="NEI",Driftskostnader!K41,((VLOOKUP(J$10,$U$9:$W$21,2)/$V$8)*$E41)))</f>
        <v/>
      </c>
      <c r="K41" s="49" t="str">
        <f>IF(K$10="","",IF($D41="NEI",Driftskostnader!L41,((VLOOKUP(K$10,$U$9:$W$21,2)/$V$8)*$E41)))</f>
        <v/>
      </c>
      <c r="L41" s="49" t="str">
        <f>IF(L$10="","",IF($D41="NEI",Driftskostnader!M41,((VLOOKUP(L$10,$U$9:$W$21,2)/$V$8)*$E41)))</f>
        <v/>
      </c>
      <c r="M41" s="49" t="str">
        <f>IF(M$10="","",IF($D41="NEI",Driftskostnader!N41,((VLOOKUP(M$10,$U$9:$W$21,2)/$V$8)*$E41)))</f>
        <v/>
      </c>
      <c r="N41" s="49" t="str">
        <f>IF(N$10="","",IF($D41="NEI",Driftskostnader!O41,((VLOOKUP(N$10,$U$9:$W$21,2)/$V$8)*$E41)))</f>
        <v/>
      </c>
      <c r="O41" s="49" t="str">
        <f>IF(O$10="","",IF($D41="NEI",Driftskostnader!P41,((VLOOKUP(O$10,$U$9:$W$21,2)/$V$8)*$E41)))</f>
        <v/>
      </c>
      <c r="P41" s="49" t="str">
        <f>IF(P$10="","",IF($D41="NEI",Driftskostnader!Q41,((VLOOKUP(P$10,$U$9:$W$21,2)/$V$8)*$E41)))</f>
        <v/>
      </c>
      <c r="Q41" s="49" t="str">
        <f>IF(Q$10="","",IF($D41="NEI",Driftskostnader!R41,((VLOOKUP(Q$10,$U$9:$W$21,2)/$V$8)*$E41)))</f>
        <v/>
      </c>
      <c r="R41" s="49" t="str">
        <f>IF(R$10="","",IF($D41="NEI",Driftskostnader!S41,((VLOOKUP(R$10,$U$9:$W$21,2)/$V$8)*$E41)))</f>
        <v/>
      </c>
      <c r="S41" s="44">
        <f t="shared" si="1"/>
        <v>0</v>
      </c>
    </row>
    <row r="42" spans="1:19" outlineLevel="1" x14ac:dyDescent="0.25">
      <c r="A42" s="38">
        <f>Driftskostnader!A42</f>
        <v>0</v>
      </c>
      <c r="B42" s="38">
        <f>Driftskostnader!B42</f>
        <v>0</v>
      </c>
      <c r="C42" s="48">
        <f>Driftskostnader!C42</f>
        <v>0</v>
      </c>
      <c r="D42" s="38">
        <f>Driftskostnader!E42</f>
        <v>0</v>
      </c>
      <c r="E42" s="43">
        <f>Driftskostnader!F42</f>
        <v>0</v>
      </c>
      <c r="F42" s="49" t="str">
        <f>IF(F$10="","",IF($D42="NEI",Driftskostnader!G42,((VLOOKUP(F$10,$U$9:$W$21,2)/$V$8)*$E42)))</f>
        <v/>
      </c>
      <c r="G42" s="49" t="str">
        <f>IF(G$10="","",IF($D42="NEI",Driftskostnader!H42,((VLOOKUP(G$10,$U$9:$W$21,2)/$V$8)*$E42)))</f>
        <v/>
      </c>
      <c r="H42" s="49" t="str">
        <f>IF(H$10="","",IF($D42="NEI",Driftskostnader!I42,((VLOOKUP(H$10,$U$9:$W$21,2)/$V$8)*$E42)))</f>
        <v/>
      </c>
      <c r="I42" s="49" t="str">
        <f>IF(I$10="","",IF($D42="NEI",Driftskostnader!J42,((VLOOKUP(I$10,$U$9:$W$21,2)/$V$8)*$E42)))</f>
        <v/>
      </c>
      <c r="J42" s="49" t="str">
        <f>IF(J$10="","",IF($D42="NEI",Driftskostnader!K42,((VLOOKUP(J$10,$U$9:$W$21,2)/$V$8)*$E42)))</f>
        <v/>
      </c>
      <c r="K42" s="49" t="str">
        <f>IF(K$10="","",IF($D42="NEI",Driftskostnader!L42,((VLOOKUP(K$10,$U$9:$W$21,2)/$V$8)*$E42)))</f>
        <v/>
      </c>
      <c r="L42" s="49" t="str">
        <f>IF(L$10="","",IF($D42="NEI",Driftskostnader!M42,((VLOOKUP(L$10,$U$9:$W$21,2)/$V$8)*$E42)))</f>
        <v/>
      </c>
      <c r="M42" s="49" t="str">
        <f>IF(M$10="","",IF($D42="NEI",Driftskostnader!N42,((VLOOKUP(M$10,$U$9:$W$21,2)/$V$8)*$E42)))</f>
        <v/>
      </c>
      <c r="N42" s="49" t="str">
        <f>IF(N$10="","",IF($D42="NEI",Driftskostnader!O42,((VLOOKUP(N$10,$U$9:$W$21,2)/$V$8)*$E42)))</f>
        <v/>
      </c>
      <c r="O42" s="49" t="str">
        <f>IF(O$10="","",IF($D42="NEI",Driftskostnader!P42,((VLOOKUP(O$10,$U$9:$W$21,2)/$V$8)*$E42)))</f>
        <v/>
      </c>
      <c r="P42" s="49" t="str">
        <f>IF(P$10="","",IF($D42="NEI",Driftskostnader!Q42,((VLOOKUP(P$10,$U$9:$W$21,2)/$V$8)*$E42)))</f>
        <v/>
      </c>
      <c r="Q42" s="49" t="str">
        <f>IF(Q$10="","",IF($D42="NEI",Driftskostnader!R42,((VLOOKUP(Q$10,$U$9:$W$21,2)/$V$8)*$E42)))</f>
        <v/>
      </c>
      <c r="R42" s="49" t="str">
        <f>IF(R$10="","",IF($D42="NEI",Driftskostnader!S42,((VLOOKUP(R$10,$U$9:$W$21,2)/$V$8)*$E42)))</f>
        <v/>
      </c>
      <c r="S42" s="44">
        <f t="shared" si="1"/>
        <v>0</v>
      </c>
    </row>
    <row r="43" spans="1:19" outlineLevel="1" x14ac:dyDescent="0.25">
      <c r="A43" s="38">
        <f>Driftskostnader!A43</f>
        <v>0</v>
      </c>
      <c r="B43" s="38">
        <f>Driftskostnader!B43</f>
        <v>0</v>
      </c>
      <c r="C43" s="48">
        <f>Driftskostnader!C43</f>
        <v>0</v>
      </c>
      <c r="D43" s="38">
        <f>Driftskostnader!E43</f>
        <v>0</v>
      </c>
      <c r="E43" s="43">
        <f>Driftskostnader!F43</f>
        <v>0</v>
      </c>
      <c r="F43" s="49" t="str">
        <f>IF(F$10="","",IF($D43="NEI",Driftskostnader!G43,((VLOOKUP(F$10,$U$9:$W$21,2)/$V$8)*$E43)))</f>
        <v/>
      </c>
      <c r="G43" s="49" t="str">
        <f>IF(G$10="","",IF($D43="NEI",Driftskostnader!H43,((VLOOKUP(G$10,$U$9:$W$21,2)/$V$8)*$E43)))</f>
        <v/>
      </c>
      <c r="H43" s="49" t="str">
        <f>IF(H$10="","",IF($D43="NEI",Driftskostnader!I43,((VLOOKUP(H$10,$U$9:$W$21,2)/$V$8)*$E43)))</f>
        <v/>
      </c>
      <c r="I43" s="49" t="str">
        <f>IF(I$10="","",IF($D43="NEI",Driftskostnader!J43,((VLOOKUP(I$10,$U$9:$W$21,2)/$V$8)*$E43)))</f>
        <v/>
      </c>
      <c r="J43" s="49" t="str">
        <f>IF(J$10="","",IF($D43="NEI",Driftskostnader!K43,((VLOOKUP(J$10,$U$9:$W$21,2)/$V$8)*$E43)))</f>
        <v/>
      </c>
      <c r="K43" s="49" t="str">
        <f>IF(K$10="","",IF($D43="NEI",Driftskostnader!L43,((VLOOKUP(K$10,$U$9:$W$21,2)/$V$8)*$E43)))</f>
        <v/>
      </c>
      <c r="L43" s="49" t="str">
        <f>IF(L$10="","",IF($D43="NEI",Driftskostnader!M43,((VLOOKUP(L$10,$U$9:$W$21,2)/$V$8)*$E43)))</f>
        <v/>
      </c>
      <c r="M43" s="49" t="str">
        <f>IF(M$10="","",IF($D43="NEI",Driftskostnader!N43,((VLOOKUP(M$10,$U$9:$W$21,2)/$V$8)*$E43)))</f>
        <v/>
      </c>
      <c r="N43" s="49" t="str">
        <f>IF(N$10="","",IF($D43="NEI",Driftskostnader!O43,((VLOOKUP(N$10,$U$9:$W$21,2)/$V$8)*$E43)))</f>
        <v/>
      </c>
      <c r="O43" s="49" t="str">
        <f>IF(O$10="","",IF($D43="NEI",Driftskostnader!P43,((VLOOKUP(O$10,$U$9:$W$21,2)/$V$8)*$E43)))</f>
        <v/>
      </c>
      <c r="P43" s="49" t="str">
        <f>IF(P$10="","",IF($D43="NEI",Driftskostnader!Q43,((VLOOKUP(P$10,$U$9:$W$21,2)/$V$8)*$E43)))</f>
        <v/>
      </c>
      <c r="Q43" s="49" t="str">
        <f>IF(Q$10="","",IF($D43="NEI",Driftskostnader!R43,((VLOOKUP(Q$10,$U$9:$W$21,2)/$V$8)*$E43)))</f>
        <v/>
      </c>
      <c r="R43" s="49" t="str">
        <f>IF(R$10="","",IF($D43="NEI",Driftskostnader!S43,((VLOOKUP(R$10,$U$9:$W$21,2)/$V$8)*$E43)))</f>
        <v/>
      </c>
      <c r="S43" s="44">
        <f t="shared" si="1"/>
        <v>0</v>
      </c>
    </row>
    <row r="44" spans="1:19" outlineLevel="1" x14ac:dyDescent="0.25">
      <c r="A44" s="38">
        <f>Driftskostnader!A44</f>
        <v>0</v>
      </c>
      <c r="B44" s="38">
        <f>Driftskostnader!B44</f>
        <v>0</v>
      </c>
      <c r="C44" s="48">
        <f>Driftskostnader!C44</f>
        <v>0</v>
      </c>
      <c r="D44" s="38">
        <f>Driftskostnader!E44</f>
        <v>0</v>
      </c>
      <c r="E44" s="43">
        <f>Driftskostnader!F44</f>
        <v>0</v>
      </c>
      <c r="F44" s="49" t="str">
        <f>IF(F$10="","",IF($D44="NEI",Driftskostnader!G44,((VLOOKUP(F$10,$U$9:$W$21,2)/$V$8)*$E44)))</f>
        <v/>
      </c>
      <c r="G44" s="49" t="str">
        <f>IF(G$10="","",IF($D44="NEI",Driftskostnader!H44,((VLOOKUP(G$10,$U$9:$W$21,2)/$V$8)*$E44)))</f>
        <v/>
      </c>
      <c r="H44" s="49" t="str">
        <f>IF(H$10="","",IF($D44="NEI",Driftskostnader!I44,((VLOOKUP(H$10,$U$9:$W$21,2)/$V$8)*$E44)))</f>
        <v/>
      </c>
      <c r="I44" s="49" t="str">
        <f>IF(I$10="","",IF($D44="NEI",Driftskostnader!J44,((VLOOKUP(I$10,$U$9:$W$21,2)/$V$8)*$E44)))</f>
        <v/>
      </c>
      <c r="J44" s="49" t="str">
        <f>IF(J$10="","",IF($D44="NEI",Driftskostnader!K44,((VLOOKUP(J$10,$U$9:$W$21,2)/$V$8)*$E44)))</f>
        <v/>
      </c>
      <c r="K44" s="49" t="str">
        <f>IF(K$10="","",IF($D44="NEI",Driftskostnader!L44,((VLOOKUP(K$10,$U$9:$W$21,2)/$V$8)*$E44)))</f>
        <v/>
      </c>
      <c r="L44" s="49" t="str">
        <f>IF(L$10="","",IF($D44="NEI",Driftskostnader!M44,((VLOOKUP(L$10,$U$9:$W$21,2)/$V$8)*$E44)))</f>
        <v/>
      </c>
      <c r="M44" s="49" t="str">
        <f>IF(M$10="","",IF($D44="NEI",Driftskostnader!N44,((VLOOKUP(M$10,$U$9:$W$21,2)/$V$8)*$E44)))</f>
        <v/>
      </c>
      <c r="N44" s="49" t="str">
        <f>IF(N$10="","",IF($D44="NEI",Driftskostnader!O44,((VLOOKUP(N$10,$U$9:$W$21,2)/$V$8)*$E44)))</f>
        <v/>
      </c>
      <c r="O44" s="49" t="str">
        <f>IF(O$10="","",IF($D44="NEI",Driftskostnader!P44,((VLOOKUP(O$10,$U$9:$W$21,2)/$V$8)*$E44)))</f>
        <v/>
      </c>
      <c r="P44" s="49" t="str">
        <f>IF(P$10="","",IF($D44="NEI",Driftskostnader!Q44,((VLOOKUP(P$10,$U$9:$W$21,2)/$V$8)*$E44)))</f>
        <v/>
      </c>
      <c r="Q44" s="49" t="str">
        <f>IF(Q$10="","",IF($D44="NEI",Driftskostnader!R44,((VLOOKUP(Q$10,$U$9:$W$21,2)/$V$8)*$E44)))</f>
        <v/>
      </c>
      <c r="R44" s="49" t="str">
        <f>IF(R$10="","",IF($D44="NEI",Driftskostnader!S44,((VLOOKUP(R$10,$U$9:$W$21,2)/$V$8)*$E44)))</f>
        <v/>
      </c>
      <c r="S44" s="44">
        <f t="shared" si="1"/>
        <v>0</v>
      </c>
    </row>
    <row r="45" spans="1:19" outlineLevel="1" x14ac:dyDescent="0.25">
      <c r="A45" s="38">
        <f>Driftskostnader!A45</f>
        <v>0</v>
      </c>
      <c r="B45" s="38">
        <f>Driftskostnader!B45</f>
        <v>0</v>
      </c>
      <c r="C45" s="48">
        <f>Driftskostnader!C45</f>
        <v>0</v>
      </c>
      <c r="D45" s="38">
        <f>Driftskostnader!E45</f>
        <v>0</v>
      </c>
      <c r="E45" s="43">
        <f>Driftskostnader!F45</f>
        <v>0</v>
      </c>
      <c r="F45" s="49" t="str">
        <f>IF(F$10="","",IF($D45="NEI",Driftskostnader!G45,((VLOOKUP(F$10,$U$9:$W$21,2)/$V$8)*$E45)))</f>
        <v/>
      </c>
      <c r="G45" s="49" t="str">
        <f>IF(G$10="","",IF($D45="NEI",Driftskostnader!H45,((VLOOKUP(G$10,$U$9:$W$21,2)/$V$8)*$E45)))</f>
        <v/>
      </c>
      <c r="H45" s="49" t="str">
        <f>IF(H$10="","",IF($D45="NEI",Driftskostnader!I45,((VLOOKUP(H$10,$U$9:$W$21,2)/$V$8)*$E45)))</f>
        <v/>
      </c>
      <c r="I45" s="49" t="str">
        <f>IF(I$10="","",IF($D45="NEI",Driftskostnader!J45,((VLOOKUP(I$10,$U$9:$W$21,2)/$V$8)*$E45)))</f>
        <v/>
      </c>
      <c r="J45" s="49" t="str">
        <f>IF(J$10="","",IF($D45="NEI",Driftskostnader!K45,((VLOOKUP(J$10,$U$9:$W$21,2)/$V$8)*$E45)))</f>
        <v/>
      </c>
      <c r="K45" s="49" t="str">
        <f>IF(K$10="","",IF($D45="NEI",Driftskostnader!L45,((VLOOKUP(K$10,$U$9:$W$21,2)/$V$8)*$E45)))</f>
        <v/>
      </c>
      <c r="L45" s="49" t="str">
        <f>IF(L$10="","",IF($D45="NEI",Driftskostnader!M45,((VLOOKUP(L$10,$U$9:$W$21,2)/$V$8)*$E45)))</f>
        <v/>
      </c>
      <c r="M45" s="49" t="str">
        <f>IF(M$10="","",IF($D45="NEI",Driftskostnader!N45,((VLOOKUP(M$10,$U$9:$W$21,2)/$V$8)*$E45)))</f>
        <v/>
      </c>
      <c r="N45" s="49" t="str">
        <f>IF(N$10="","",IF($D45="NEI",Driftskostnader!O45,((VLOOKUP(N$10,$U$9:$W$21,2)/$V$8)*$E45)))</f>
        <v/>
      </c>
      <c r="O45" s="49" t="str">
        <f>IF(O$10="","",IF($D45="NEI",Driftskostnader!P45,((VLOOKUP(O$10,$U$9:$W$21,2)/$V$8)*$E45)))</f>
        <v/>
      </c>
      <c r="P45" s="49" t="str">
        <f>IF(P$10="","",IF($D45="NEI",Driftskostnader!Q45,((VLOOKUP(P$10,$U$9:$W$21,2)/$V$8)*$E45)))</f>
        <v/>
      </c>
      <c r="Q45" s="49" t="str">
        <f>IF(Q$10="","",IF($D45="NEI",Driftskostnader!R45,((VLOOKUP(Q$10,$U$9:$W$21,2)/$V$8)*$E45)))</f>
        <v/>
      </c>
      <c r="R45" s="49" t="str">
        <f>IF(R$10="","",IF($D45="NEI",Driftskostnader!S45,((VLOOKUP(R$10,$U$9:$W$21,2)/$V$8)*$E45)))</f>
        <v/>
      </c>
      <c r="S45" s="44">
        <f t="shared" si="1"/>
        <v>0</v>
      </c>
    </row>
    <row r="46" spans="1:19" outlineLevel="1" x14ac:dyDescent="0.25">
      <c r="A46" s="38">
        <f>Driftskostnader!A46</f>
        <v>0</v>
      </c>
      <c r="B46" s="38">
        <f>Driftskostnader!B46</f>
        <v>0</v>
      </c>
      <c r="C46" s="48">
        <f>Driftskostnader!C46</f>
        <v>0</v>
      </c>
      <c r="D46" s="38">
        <f>Driftskostnader!E46</f>
        <v>0</v>
      </c>
      <c r="E46" s="43">
        <f>Driftskostnader!F46</f>
        <v>0</v>
      </c>
      <c r="F46" s="49" t="str">
        <f>IF(F$10="","",IF($D46="NEI",Driftskostnader!G46,((VLOOKUP(F$10,$U$9:$W$21,2)/$V$8)*$E46)))</f>
        <v/>
      </c>
      <c r="G46" s="49" t="str">
        <f>IF(G$10="","",IF($D46="NEI",Driftskostnader!H46,((VLOOKUP(G$10,$U$9:$W$21,2)/$V$8)*$E46)))</f>
        <v/>
      </c>
      <c r="H46" s="49" t="str">
        <f>IF(H$10="","",IF($D46="NEI",Driftskostnader!I46,((VLOOKUP(H$10,$U$9:$W$21,2)/$V$8)*$E46)))</f>
        <v/>
      </c>
      <c r="I46" s="49" t="str">
        <f>IF(I$10="","",IF($D46="NEI",Driftskostnader!J46,((VLOOKUP(I$10,$U$9:$W$21,2)/$V$8)*$E46)))</f>
        <v/>
      </c>
      <c r="J46" s="49" t="str">
        <f>IF(J$10="","",IF($D46="NEI",Driftskostnader!K46,((VLOOKUP(J$10,$U$9:$W$21,2)/$V$8)*$E46)))</f>
        <v/>
      </c>
      <c r="K46" s="49" t="str">
        <f>IF(K$10="","",IF($D46="NEI",Driftskostnader!L46,((VLOOKUP(K$10,$U$9:$W$21,2)/$V$8)*$E46)))</f>
        <v/>
      </c>
      <c r="L46" s="49" t="str">
        <f>IF(L$10="","",IF($D46="NEI",Driftskostnader!M46,((VLOOKUP(L$10,$U$9:$W$21,2)/$V$8)*$E46)))</f>
        <v/>
      </c>
      <c r="M46" s="49" t="str">
        <f>IF(M$10="","",IF($D46="NEI",Driftskostnader!N46,((VLOOKUP(M$10,$U$9:$W$21,2)/$V$8)*$E46)))</f>
        <v/>
      </c>
      <c r="N46" s="49" t="str">
        <f>IF(N$10="","",IF($D46="NEI",Driftskostnader!O46,((VLOOKUP(N$10,$U$9:$W$21,2)/$V$8)*$E46)))</f>
        <v/>
      </c>
      <c r="O46" s="49" t="str">
        <f>IF(O$10="","",IF($D46="NEI",Driftskostnader!P46,((VLOOKUP(O$10,$U$9:$W$21,2)/$V$8)*$E46)))</f>
        <v/>
      </c>
      <c r="P46" s="49" t="str">
        <f>IF(P$10="","",IF($D46="NEI",Driftskostnader!Q46,((VLOOKUP(P$10,$U$9:$W$21,2)/$V$8)*$E46)))</f>
        <v/>
      </c>
      <c r="Q46" s="49" t="str">
        <f>IF(Q$10="","",IF($D46="NEI",Driftskostnader!R46,((VLOOKUP(Q$10,$U$9:$W$21,2)/$V$8)*$E46)))</f>
        <v/>
      </c>
      <c r="R46" s="49" t="str">
        <f>IF(R$10="","",IF($D46="NEI",Driftskostnader!S46,((VLOOKUP(R$10,$U$9:$W$21,2)/$V$8)*$E46)))</f>
        <v/>
      </c>
      <c r="S46" s="44">
        <f t="shared" si="1"/>
        <v>0</v>
      </c>
    </row>
    <row r="47" spans="1:19" outlineLevel="1" x14ac:dyDescent="0.25">
      <c r="A47" s="38">
        <f>Driftskostnader!A47</f>
        <v>0</v>
      </c>
      <c r="B47" s="38">
        <f>Driftskostnader!B47</f>
        <v>0</v>
      </c>
      <c r="C47" s="48">
        <f>Driftskostnader!C47</f>
        <v>0</v>
      </c>
      <c r="D47" s="38">
        <f>Driftskostnader!E47</f>
        <v>0</v>
      </c>
      <c r="E47" s="43">
        <f>Driftskostnader!F47</f>
        <v>0</v>
      </c>
      <c r="F47" s="49" t="str">
        <f>IF(F$10="","",IF($D47="NEI",Driftskostnader!G47,((VLOOKUP(F$10,$U$9:$W$21,2)/$V$8)*$E47)))</f>
        <v/>
      </c>
      <c r="G47" s="49" t="str">
        <f>IF(G$10="","",IF($D47="NEI",Driftskostnader!H47,((VLOOKUP(G$10,$U$9:$W$21,2)/$V$8)*$E47)))</f>
        <v/>
      </c>
      <c r="H47" s="49" t="str">
        <f>IF(H$10="","",IF($D47="NEI",Driftskostnader!I47,((VLOOKUP(H$10,$U$9:$W$21,2)/$V$8)*$E47)))</f>
        <v/>
      </c>
      <c r="I47" s="49" t="str">
        <f>IF(I$10="","",IF($D47="NEI",Driftskostnader!J47,((VLOOKUP(I$10,$U$9:$W$21,2)/$V$8)*$E47)))</f>
        <v/>
      </c>
      <c r="J47" s="49" t="str">
        <f>IF(J$10="","",IF($D47="NEI",Driftskostnader!K47,((VLOOKUP(J$10,$U$9:$W$21,2)/$V$8)*$E47)))</f>
        <v/>
      </c>
      <c r="K47" s="49" t="str">
        <f>IF(K$10="","",IF($D47="NEI",Driftskostnader!L47,((VLOOKUP(K$10,$U$9:$W$21,2)/$V$8)*$E47)))</f>
        <v/>
      </c>
      <c r="L47" s="49" t="str">
        <f>IF(L$10="","",IF($D47="NEI",Driftskostnader!M47,((VLOOKUP(L$10,$U$9:$W$21,2)/$V$8)*$E47)))</f>
        <v/>
      </c>
      <c r="M47" s="49" t="str">
        <f>IF(M$10="","",IF($D47="NEI",Driftskostnader!N47,((VLOOKUP(M$10,$U$9:$W$21,2)/$V$8)*$E47)))</f>
        <v/>
      </c>
      <c r="N47" s="49" t="str">
        <f>IF(N$10="","",IF($D47="NEI",Driftskostnader!O47,((VLOOKUP(N$10,$U$9:$W$21,2)/$V$8)*$E47)))</f>
        <v/>
      </c>
      <c r="O47" s="49" t="str">
        <f>IF(O$10="","",IF($D47="NEI",Driftskostnader!P47,((VLOOKUP(O$10,$U$9:$W$21,2)/$V$8)*$E47)))</f>
        <v/>
      </c>
      <c r="P47" s="49" t="str">
        <f>IF(P$10="","",IF($D47="NEI",Driftskostnader!Q47,((VLOOKUP(P$10,$U$9:$W$21,2)/$V$8)*$E47)))</f>
        <v/>
      </c>
      <c r="Q47" s="49" t="str">
        <f>IF(Q$10="","",IF($D47="NEI",Driftskostnader!R47,((VLOOKUP(Q$10,$U$9:$W$21,2)/$V$8)*$E47)))</f>
        <v/>
      </c>
      <c r="R47" s="49" t="str">
        <f>IF(R$10="","",IF($D47="NEI",Driftskostnader!S47,((VLOOKUP(R$10,$U$9:$W$21,2)/$V$8)*$E47)))</f>
        <v/>
      </c>
      <c r="S47" s="44">
        <f t="shared" si="1"/>
        <v>0</v>
      </c>
    </row>
    <row r="48" spans="1:19" outlineLevel="1" x14ac:dyDescent="0.25">
      <c r="A48" s="38">
        <f>Driftskostnader!A48</f>
        <v>0</v>
      </c>
      <c r="B48" s="38">
        <f>Driftskostnader!B48</f>
        <v>0</v>
      </c>
      <c r="C48" s="48">
        <f>Driftskostnader!C48</f>
        <v>0</v>
      </c>
      <c r="D48" s="38">
        <f>Driftskostnader!E48</f>
        <v>0</v>
      </c>
      <c r="E48" s="43">
        <f>Driftskostnader!F48</f>
        <v>0</v>
      </c>
      <c r="F48" s="49" t="str">
        <f>IF(F$10="","",IF($D48="NEI",Driftskostnader!G48,((VLOOKUP(F$10,$U$9:$W$21,2)/$V$8)*$E48)))</f>
        <v/>
      </c>
      <c r="G48" s="49" t="str">
        <f>IF(G$10="","",IF($D48="NEI",Driftskostnader!H48,((VLOOKUP(G$10,$U$9:$W$21,2)/$V$8)*$E48)))</f>
        <v/>
      </c>
      <c r="H48" s="49" t="str">
        <f>IF(H$10="","",IF($D48="NEI",Driftskostnader!I48,((VLOOKUP(H$10,$U$9:$W$21,2)/$V$8)*$E48)))</f>
        <v/>
      </c>
      <c r="I48" s="49" t="str">
        <f>IF(I$10="","",IF($D48="NEI",Driftskostnader!J48,((VLOOKUP(I$10,$U$9:$W$21,2)/$V$8)*$E48)))</f>
        <v/>
      </c>
      <c r="J48" s="49" t="str">
        <f>IF(J$10="","",IF($D48="NEI",Driftskostnader!K48,((VLOOKUP(J$10,$U$9:$W$21,2)/$V$8)*$E48)))</f>
        <v/>
      </c>
      <c r="K48" s="49" t="str">
        <f>IF(K$10="","",IF($D48="NEI",Driftskostnader!L48,((VLOOKUP(K$10,$U$9:$W$21,2)/$V$8)*$E48)))</f>
        <v/>
      </c>
      <c r="L48" s="49" t="str">
        <f>IF(L$10="","",IF($D48="NEI",Driftskostnader!M48,((VLOOKUP(L$10,$U$9:$W$21,2)/$V$8)*$E48)))</f>
        <v/>
      </c>
      <c r="M48" s="49" t="str">
        <f>IF(M$10="","",IF($D48="NEI",Driftskostnader!N48,((VLOOKUP(M$10,$U$9:$W$21,2)/$V$8)*$E48)))</f>
        <v/>
      </c>
      <c r="N48" s="49" t="str">
        <f>IF(N$10="","",IF($D48="NEI",Driftskostnader!O48,((VLOOKUP(N$10,$U$9:$W$21,2)/$V$8)*$E48)))</f>
        <v/>
      </c>
      <c r="O48" s="49" t="str">
        <f>IF(O$10="","",IF($D48="NEI",Driftskostnader!P48,((VLOOKUP(O$10,$U$9:$W$21,2)/$V$8)*$E48)))</f>
        <v/>
      </c>
      <c r="P48" s="49" t="str">
        <f>IF(P$10="","",IF($D48="NEI",Driftskostnader!Q48,((VLOOKUP(P$10,$U$9:$W$21,2)/$V$8)*$E48)))</f>
        <v/>
      </c>
      <c r="Q48" s="49" t="str">
        <f>IF(Q$10="","",IF($D48="NEI",Driftskostnader!R48,((VLOOKUP(Q$10,$U$9:$W$21,2)/$V$8)*$E48)))</f>
        <v/>
      </c>
      <c r="R48" s="49" t="str">
        <f>IF(R$10="","",IF($D48="NEI",Driftskostnader!S48,((VLOOKUP(R$10,$U$9:$W$21,2)/$V$8)*$E48)))</f>
        <v/>
      </c>
      <c r="S48" s="44">
        <f t="shared" si="1"/>
        <v>0</v>
      </c>
    </row>
    <row r="49" spans="1:19" outlineLevel="1" x14ac:dyDescent="0.25">
      <c r="A49" s="38">
        <f>Driftskostnader!A49</f>
        <v>0</v>
      </c>
      <c r="B49" s="38">
        <f>Driftskostnader!B49</f>
        <v>0</v>
      </c>
      <c r="C49" s="48">
        <f>Driftskostnader!C49</f>
        <v>0</v>
      </c>
      <c r="D49" s="38">
        <f>Driftskostnader!E49</f>
        <v>0</v>
      </c>
      <c r="E49" s="43">
        <f>Driftskostnader!F49</f>
        <v>0</v>
      </c>
      <c r="F49" s="49" t="str">
        <f>IF(F$10="","",IF($D49="NEI",Driftskostnader!G49,((VLOOKUP(F$10,$U$9:$W$21,2)/$V$8)*$E49)))</f>
        <v/>
      </c>
      <c r="G49" s="49" t="str">
        <f>IF(G$10="","",IF($D49="NEI",Driftskostnader!H49,((VLOOKUP(G$10,$U$9:$W$21,2)/$V$8)*$E49)))</f>
        <v/>
      </c>
      <c r="H49" s="49" t="str">
        <f>IF(H$10="","",IF($D49="NEI",Driftskostnader!I49,((VLOOKUP(H$10,$U$9:$W$21,2)/$V$8)*$E49)))</f>
        <v/>
      </c>
      <c r="I49" s="49" t="str">
        <f>IF(I$10="","",IF($D49="NEI",Driftskostnader!J49,((VLOOKUP(I$10,$U$9:$W$21,2)/$V$8)*$E49)))</f>
        <v/>
      </c>
      <c r="J49" s="49" t="str">
        <f>IF(J$10="","",IF($D49="NEI",Driftskostnader!K49,((VLOOKUP(J$10,$U$9:$W$21,2)/$V$8)*$E49)))</f>
        <v/>
      </c>
      <c r="K49" s="49" t="str">
        <f>IF(K$10="","",IF($D49="NEI",Driftskostnader!L49,((VLOOKUP(K$10,$U$9:$W$21,2)/$V$8)*$E49)))</f>
        <v/>
      </c>
      <c r="L49" s="49" t="str">
        <f>IF(L$10="","",IF($D49="NEI",Driftskostnader!M49,((VLOOKUP(L$10,$U$9:$W$21,2)/$V$8)*$E49)))</f>
        <v/>
      </c>
      <c r="M49" s="49" t="str">
        <f>IF(M$10="","",IF($D49="NEI",Driftskostnader!N49,((VLOOKUP(M$10,$U$9:$W$21,2)/$V$8)*$E49)))</f>
        <v/>
      </c>
      <c r="N49" s="49" t="str">
        <f>IF(N$10="","",IF($D49="NEI",Driftskostnader!O49,((VLOOKUP(N$10,$U$9:$W$21,2)/$V$8)*$E49)))</f>
        <v/>
      </c>
      <c r="O49" s="49" t="str">
        <f>IF(O$10="","",IF($D49="NEI",Driftskostnader!P49,((VLOOKUP(O$10,$U$9:$W$21,2)/$V$8)*$E49)))</f>
        <v/>
      </c>
      <c r="P49" s="49" t="str">
        <f>IF(P$10="","",IF($D49="NEI",Driftskostnader!Q49,((VLOOKUP(P$10,$U$9:$W$21,2)/$V$8)*$E49)))</f>
        <v/>
      </c>
      <c r="Q49" s="49" t="str">
        <f>IF(Q$10="","",IF($D49="NEI",Driftskostnader!R49,((VLOOKUP(Q$10,$U$9:$W$21,2)/$V$8)*$E49)))</f>
        <v/>
      </c>
      <c r="R49" s="49" t="str">
        <f>IF(R$10="","",IF($D49="NEI",Driftskostnader!S49,((VLOOKUP(R$10,$U$9:$W$21,2)/$V$8)*$E49)))</f>
        <v/>
      </c>
      <c r="S49" s="44">
        <f t="shared" si="1"/>
        <v>0</v>
      </c>
    </row>
    <row r="50" spans="1:19" outlineLevel="1" x14ac:dyDescent="0.25">
      <c r="A50" s="38">
        <f>Driftskostnader!A50</f>
        <v>0</v>
      </c>
      <c r="B50" s="38">
        <f>Driftskostnader!B50</f>
        <v>0</v>
      </c>
      <c r="C50" s="48">
        <f>Driftskostnader!C50</f>
        <v>0</v>
      </c>
      <c r="D50" s="38">
        <f>Driftskostnader!E50</f>
        <v>0</v>
      </c>
      <c r="E50" s="43">
        <f>Driftskostnader!F50</f>
        <v>0</v>
      </c>
      <c r="F50" s="49" t="str">
        <f>IF(F$10="","",IF($D50="NEI",Driftskostnader!G50,((VLOOKUP(F$10,$U$9:$W$21,2)/$V$8)*$E50)))</f>
        <v/>
      </c>
      <c r="G50" s="49" t="str">
        <f>IF(G$10="","",IF($D50="NEI",Driftskostnader!H50,((VLOOKUP(G$10,$U$9:$W$21,2)/$V$8)*$E50)))</f>
        <v/>
      </c>
      <c r="H50" s="49" t="str">
        <f>IF(H$10="","",IF($D50="NEI",Driftskostnader!I50,((VLOOKUP(H$10,$U$9:$W$21,2)/$V$8)*$E50)))</f>
        <v/>
      </c>
      <c r="I50" s="49" t="str">
        <f>IF(I$10="","",IF($D50="NEI",Driftskostnader!J50,((VLOOKUP(I$10,$U$9:$W$21,2)/$V$8)*$E50)))</f>
        <v/>
      </c>
      <c r="J50" s="49" t="str">
        <f>IF(J$10="","",IF($D50="NEI",Driftskostnader!K50,((VLOOKUP(J$10,$U$9:$W$21,2)/$V$8)*$E50)))</f>
        <v/>
      </c>
      <c r="K50" s="49" t="str">
        <f>IF(K$10="","",IF($D50="NEI",Driftskostnader!L50,((VLOOKUP(K$10,$U$9:$W$21,2)/$V$8)*$E50)))</f>
        <v/>
      </c>
      <c r="L50" s="49" t="str">
        <f>IF(L$10="","",IF($D50="NEI",Driftskostnader!M50,((VLOOKUP(L$10,$U$9:$W$21,2)/$V$8)*$E50)))</f>
        <v/>
      </c>
      <c r="M50" s="49" t="str">
        <f>IF(M$10="","",IF($D50="NEI",Driftskostnader!N50,((VLOOKUP(M$10,$U$9:$W$21,2)/$V$8)*$E50)))</f>
        <v/>
      </c>
      <c r="N50" s="49" t="str">
        <f>IF(N$10="","",IF($D50="NEI",Driftskostnader!O50,((VLOOKUP(N$10,$U$9:$W$21,2)/$V$8)*$E50)))</f>
        <v/>
      </c>
      <c r="O50" s="49" t="str">
        <f>IF(O$10="","",IF($D50="NEI",Driftskostnader!P50,((VLOOKUP(O$10,$U$9:$W$21,2)/$V$8)*$E50)))</f>
        <v/>
      </c>
      <c r="P50" s="49" t="str">
        <f>IF(P$10="","",IF($D50="NEI",Driftskostnader!Q50,((VLOOKUP(P$10,$U$9:$W$21,2)/$V$8)*$E50)))</f>
        <v/>
      </c>
      <c r="Q50" s="49" t="str">
        <f>IF(Q$10="","",IF($D50="NEI",Driftskostnader!R50,((VLOOKUP(Q$10,$U$9:$W$21,2)/$V$8)*$E50)))</f>
        <v/>
      </c>
      <c r="R50" s="49" t="str">
        <f>IF(R$10="","",IF($D50="NEI",Driftskostnader!S50,((VLOOKUP(R$10,$U$9:$W$21,2)/$V$8)*$E50)))</f>
        <v/>
      </c>
      <c r="S50" s="44">
        <f t="shared" si="1"/>
        <v>0</v>
      </c>
    </row>
    <row r="51" spans="1:19" outlineLevel="1" x14ac:dyDescent="0.25">
      <c r="A51" s="38">
        <f>Driftskostnader!A51</f>
        <v>0</v>
      </c>
      <c r="B51" s="38">
        <f>Driftskostnader!B51</f>
        <v>0</v>
      </c>
      <c r="C51" s="48">
        <f>Driftskostnader!C51</f>
        <v>0</v>
      </c>
      <c r="D51" s="38">
        <f>Driftskostnader!E51</f>
        <v>0</v>
      </c>
      <c r="E51" s="43">
        <f>Driftskostnader!F51</f>
        <v>0</v>
      </c>
      <c r="F51" s="49" t="str">
        <f>IF(F$10="","",IF($D51="NEI",Driftskostnader!G51,((VLOOKUP(F$10,$U$9:$W$21,2)/$V$8)*$E51)))</f>
        <v/>
      </c>
      <c r="G51" s="49" t="str">
        <f>IF(G$10="","",IF($D51="NEI",Driftskostnader!H51,((VLOOKUP(G$10,$U$9:$W$21,2)/$V$8)*$E51)))</f>
        <v/>
      </c>
      <c r="H51" s="49" t="str">
        <f>IF(H$10="","",IF($D51="NEI",Driftskostnader!I51,((VLOOKUP(H$10,$U$9:$W$21,2)/$V$8)*$E51)))</f>
        <v/>
      </c>
      <c r="I51" s="49" t="str">
        <f>IF(I$10="","",IF($D51="NEI",Driftskostnader!J51,((VLOOKUP(I$10,$U$9:$W$21,2)/$V$8)*$E51)))</f>
        <v/>
      </c>
      <c r="J51" s="49" t="str">
        <f>IF(J$10="","",IF($D51="NEI",Driftskostnader!K51,((VLOOKUP(J$10,$U$9:$W$21,2)/$V$8)*$E51)))</f>
        <v/>
      </c>
      <c r="K51" s="49" t="str">
        <f>IF(K$10="","",IF($D51="NEI",Driftskostnader!L51,((VLOOKUP(K$10,$U$9:$W$21,2)/$V$8)*$E51)))</f>
        <v/>
      </c>
      <c r="L51" s="49" t="str">
        <f>IF(L$10="","",IF($D51="NEI",Driftskostnader!M51,((VLOOKUP(L$10,$U$9:$W$21,2)/$V$8)*$E51)))</f>
        <v/>
      </c>
      <c r="M51" s="49" t="str">
        <f>IF(M$10="","",IF($D51="NEI",Driftskostnader!N51,((VLOOKUP(M$10,$U$9:$W$21,2)/$V$8)*$E51)))</f>
        <v/>
      </c>
      <c r="N51" s="49" t="str">
        <f>IF(N$10="","",IF($D51="NEI",Driftskostnader!O51,((VLOOKUP(N$10,$U$9:$W$21,2)/$V$8)*$E51)))</f>
        <v/>
      </c>
      <c r="O51" s="49" t="str">
        <f>IF(O$10="","",IF($D51="NEI",Driftskostnader!P51,((VLOOKUP(O$10,$U$9:$W$21,2)/$V$8)*$E51)))</f>
        <v/>
      </c>
      <c r="P51" s="49" t="str">
        <f>IF(P$10="","",IF($D51="NEI",Driftskostnader!Q51,((VLOOKUP(P$10,$U$9:$W$21,2)/$V$8)*$E51)))</f>
        <v/>
      </c>
      <c r="Q51" s="49" t="str">
        <f>IF(Q$10="","",IF($D51="NEI",Driftskostnader!R51,((VLOOKUP(Q$10,$U$9:$W$21,2)/$V$8)*$E51)))</f>
        <v/>
      </c>
      <c r="R51" s="49" t="str">
        <f>IF(R$10="","",IF($D51="NEI",Driftskostnader!S51,((VLOOKUP(R$10,$U$9:$W$21,2)/$V$8)*$E51)))</f>
        <v/>
      </c>
      <c r="S51" s="44">
        <f t="shared" si="1"/>
        <v>0</v>
      </c>
    </row>
    <row r="52" spans="1:19" outlineLevel="1" x14ac:dyDescent="0.25">
      <c r="A52" s="38">
        <f>Driftskostnader!A52</f>
        <v>0</v>
      </c>
      <c r="B52" s="38">
        <f>Driftskostnader!B52</f>
        <v>0</v>
      </c>
      <c r="C52" s="48">
        <f>Driftskostnader!C52</f>
        <v>0</v>
      </c>
      <c r="D52" s="38">
        <f>Driftskostnader!E52</f>
        <v>0</v>
      </c>
      <c r="E52" s="43">
        <f>Driftskostnader!F52</f>
        <v>0</v>
      </c>
      <c r="F52" s="49" t="str">
        <f>IF(F$10="","",IF($D52="NEI",Driftskostnader!G52,((VLOOKUP(F$10,$U$9:$W$21,2)/$V$8)*$E52)))</f>
        <v/>
      </c>
      <c r="G52" s="49" t="str">
        <f>IF(G$10="","",IF($D52="NEI",Driftskostnader!H52,((VLOOKUP(G$10,$U$9:$W$21,2)/$V$8)*$E52)))</f>
        <v/>
      </c>
      <c r="H52" s="49" t="str">
        <f>IF(H$10="","",IF($D52="NEI",Driftskostnader!I52,((VLOOKUP(H$10,$U$9:$W$21,2)/$V$8)*$E52)))</f>
        <v/>
      </c>
      <c r="I52" s="49" t="str">
        <f>IF(I$10="","",IF($D52="NEI",Driftskostnader!J52,((VLOOKUP(I$10,$U$9:$W$21,2)/$V$8)*$E52)))</f>
        <v/>
      </c>
      <c r="J52" s="49" t="str">
        <f>IF(J$10="","",IF($D52="NEI",Driftskostnader!K52,((VLOOKUP(J$10,$U$9:$W$21,2)/$V$8)*$E52)))</f>
        <v/>
      </c>
      <c r="K52" s="49" t="str">
        <f>IF(K$10="","",IF($D52="NEI",Driftskostnader!L52,((VLOOKUP(K$10,$U$9:$W$21,2)/$V$8)*$E52)))</f>
        <v/>
      </c>
      <c r="L52" s="49" t="str">
        <f>IF(L$10="","",IF($D52="NEI",Driftskostnader!M52,((VLOOKUP(L$10,$U$9:$W$21,2)/$V$8)*$E52)))</f>
        <v/>
      </c>
      <c r="M52" s="49" t="str">
        <f>IF(M$10="","",IF($D52="NEI",Driftskostnader!N52,((VLOOKUP(M$10,$U$9:$W$21,2)/$V$8)*$E52)))</f>
        <v/>
      </c>
      <c r="N52" s="49" t="str">
        <f>IF(N$10="","",IF($D52="NEI",Driftskostnader!O52,((VLOOKUP(N$10,$U$9:$W$21,2)/$V$8)*$E52)))</f>
        <v/>
      </c>
      <c r="O52" s="49" t="str">
        <f>IF(O$10="","",IF($D52="NEI",Driftskostnader!P52,((VLOOKUP(O$10,$U$9:$W$21,2)/$V$8)*$E52)))</f>
        <v/>
      </c>
      <c r="P52" s="49" t="str">
        <f>IF(P$10="","",IF($D52="NEI",Driftskostnader!Q52,((VLOOKUP(P$10,$U$9:$W$21,2)/$V$8)*$E52)))</f>
        <v/>
      </c>
      <c r="Q52" s="49" t="str">
        <f>IF(Q$10="","",IF($D52="NEI",Driftskostnader!R52,((VLOOKUP(Q$10,$U$9:$W$21,2)/$V$8)*$E52)))</f>
        <v/>
      </c>
      <c r="R52" s="49" t="str">
        <f>IF(R$10="","",IF($D52="NEI",Driftskostnader!S52,((VLOOKUP(R$10,$U$9:$W$21,2)/$V$8)*$E52)))</f>
        <v/>
      </c>
      <c r="S52" s="44">
        <f t="shared" si="1"/>
        <v>0</v>
      </c>
    </row>
    <row r="53" spans="1:19" outlineLevel="1" x14ac:dyDescent="0.25">
      <c r="A53" s="38">
        <f>Driftskostnader!A53</f>
        <v>0</v>
      </c>
      <c r="B53" s="38">
        <f>Driftskostnader!B53</f>
        <v>0</v>
      </c>
      <c r="C53" s="48">
        <f>Driftskostnader!C53</f>
        <v>0</v>
      </c>
      <c r="D53" s="38">
        <f>Driftskostnader!E53</f>
        <v>0</v>
      </c>
      <c r="E53" s="43">
        <f>Driftskostnader!F53</f>
        <v>0</v>
      </c>
      <c r="F53" s="49" t="str">
        <f>IF(F$10="","",IF($D53="NEI",Driftskostnader!G53,((VLOOKUP(F$10,$U$9:$W$21,2)/$V$8)*$E53)))</f>
        <v/>
      </c>
      <c r="G53" s="49" t="str">
        <f>IF(G$10="","",IF($D53="NEI",Driftskostnader!H53,((VLOOKUP(G$10,$U$9:$W$21,2)/$V$8)*$E53)))</f>
        <v/>
      </c>
      <c r="H53" s="49" t="str">
        <f>IF(H$10="","",IF($D53="NEI",Driftskostnader!I53,((VLOOKUP(H$10,$U$9:$W$21,2)/$V$8)*$E53)))</f>
        <v/>
      </c>
      <c r="I53" s="49" t="str">
        <f>IF(I$10="","",IF($D53="NEI",Driftskostnader!J53,((VLOOKUP(I$10,$U$9:$W$21,2)/$V$8)*$E53)))</f>
        <v/>
      </c>
      <c r="J53" s="49" t="str">
        <f>IF(J$10="","",IF($D53="NEI",Driftskostnader!K53,((VLOOKUP(J$10,$U$9:$W$21,2)/$V$8)*$E53)))</f>
        <v/>
      </c>
      <c r="K53" s="49" t="str">
        <f>IF(K$10="","",IF($D53="NEI",Driftskostnader!L53,((VLOOKUP(K$10,$U$9:$W$21,2)/$V$8)*$E53)))</f>
        <v/>
      </c>
      <c r="L53" s="49" t="str">
        <f>IF(L$10="","",IF($D53="NEI",Driftskostnader!M53,((VLOOKUP(L$10,$U$9:$W$21,2)/$V$8)*$E53)))</f>
        <v/>
      </c>
      <c r="M53" s="49" t="str">
        <f>IF(M$10="","",IF($D53="NEI",Driftskostnader!N53,((VLOOKUP(M$10,$U$9:$W$21,2)/$V$8)*$E53)))</f>
        <v/>
      </c>
      <c r="N53" s="49" t="str">
        <f>IF(N$10="","",IF($D53="NEI",Driftskostnader!O53,((VLOOKUP(N$10,$U$9:$W$21,2)/$V$8)*$E53)))</f>
        <v/>
      </c>
      <c r="O53" s="49" t="str">
        <f>IF(O$10="","",IF($D53="NEI",Driftskostnader!P53,((VLOOKUP(O$10,$U$9:$W$21,2)/$V$8)*$E53)))</f>
        <v/>
      </c>
      <c r="P53" s="49" t="str">
        <f>IF(P$10="","",IF($D53="NEI",Driftskostnader!Q53,((VLOOKUP(P$10,$U$9:$W$21,2)/$V$8)*$E53)))</f>
        <v/>
      </c>
      <c r="Q53" s="49" t="str">
        <f>IF(Q$10="","",IF($D53="NEI",Driftskostnader!R53,((VLOOKUP(Q$10,$U$9:$W$21,2)/$V$8)*$E53)))</f>
        <v/>
      </c>
      <c r="R53" s="49" t="str">
        <f>IF(R$10="","",IF($D53="NEI",Driftskostnader!S53,((VLOOKUP(R$10,$U$9:$W$21,2)/$V$8)*$E53)))</f>
        <v/>
      </c>
      <c r="S53" s="44">
        <f t="shared" si="1"/>
        <v>0</v>
      </c>
    </row>
    <row r="54" spans="1:19" outlineLevel="1" x14ac:dyDescent="0.25">
      <c r="A54" s="38">
        <f>Driftskostnader!A54</f>
        <v>0</v>
      </c>
      <c r="B54" s="38">
        <f>Driftskostnader!B54</f>
        <v>0</v>
      </c>
      <c r="C54" s="48">
        <f>Driftskostnader!C54</f>
        <v>0</v>
      </c>
      <c r="D54" s="38">
        <f>Driftskostnader!E54</f>
        <v>0</v>
      </c>
      <c r="E54" s="43">
        <f>Driftskostnader!F54</f>
        <v>0</v>
      </c>
      <c r="F54" s="49" t="str">
        <f>IF(F$10="","",IF($D54="NEI",Driftskostnader!G54,((VLOOKUP(F$10,$U$9:$W$21,2)/$V$8)*$E54)))</f>
        <v/>
      </c>
      <c r="G54" s="49" t="str">
        <f>IF(G$10="","",IF($D54="NEI",Driftskostnader!H54,((VLOOKUP(G$10,$U$9:$W$21,2)/$V$8)*$E54)))</f>
        <v/>
      </c>
      <c r="H54" s="49" t="str">
        <f>IF(H$10="","",IF($D54="NEI",Driftskostnader!I54,((VLOOKUP(H$10,$U$9:$W$21,2)/$V$8)*$E54)))</f>
        <v/>
      </c>
      <c r="I54" s="49" t="str">
        <f>IF(I$10="","",IF($D54="NEI",Driftskostnader!J54,((VLOOKUP(I$10,$U$9:$W$21,2)/$V$8)*$E54)))</f>
        <v/>
      </c>
      <c r="J54" s="49" t="str">
        <f>IF(J$10="","",IF($D54="NEI",Driftskostnader!K54,((VLOOKUP(J$10,$U$9:$W$21,2)/$V$8)*$E54)))</f>
        <v/>
      </c>
      <c r="K54" s="49" t="str">
        <f>IF(K$10="","",IF($D54="NEI",Driftskostnader!L54,((VLOOKUP(K$10,$U$9:$W$21,2)/$V$8)*$E54)))</f>
        <v/>
      </c>
      <c r="L54" s="49" t="str">
        <f>IF(L$10="","",IF($D54="NEI",Driftskostnader!M54,((VLOOKUP(L$10,$U$9:$W$21,2)/$V$8)*$E54)))</f>
        <v/>
      </c>
      <c r="M54" s="49" t="str">
        <f>IF(M$10="","",IF($D54="NEI",Driftskostnader!N54,((VLOOKUP(M$10,$U$9:$W$21,2)/$V$8)*$E54)))</f>
        <v/>
      </c>
      <c r="N54" s="49" t="str">
        <f>IF(N$10="","",IF($D54="NEI",Driftskostnader!O54,((VLOOKUP(N$10,$U$9:$W$21,2)/$V$8)*$E54)))</f>
        <v/>
      </c>
      <c r="O54" s="49" t="str">
        <f>IF(O$10="","",IF($D54="NEI",Driftskostnader!P54,((VLOOKUP(O$10,$U$9:$W$21,2)/$V$8)*$E54)))</f>
        <v/>
      </c>
      <c r="P54" s="49" t="str">
        <f>IF(P$10="","",IF($D54="NEI",Driftskostnader!Q54,((VLOOKUP(P$10,$U$9:$W$21,2)/$V$8)*$E54)))</f>
        <v/>
      </c>
      <c r="Q54" s="49" t="str">
        <f>IF(Q$10="","",IF($D54="NEI",Driftskostnader!R54,((VLOOKUP(Q$10,$U$9:$W$21,2)/$V$8)*$E54)))</f>
        <v/>
      </c>
      <c r="R54" s="49" t="str">
        <f>IF(R$10="","",IF($D54="NEI",Driftskostnader!S54,((VLOOKUP(R$10,$U$9:$W$21,2)/$V$8)*$E54)))</f>
        <v/>
      </c>
      <c r="S54" s="44">
        <f t="shared" si="1"/>
        <v>0</v>
      </c>
    </row>
    <row r="55" spans="1:19" outlineLevel="1" x14ac:dyDescent="0.25">
      <c r="A55" s="38">
        <f>Driftskostnader!A55</f>
        <v>0</v>
      </c>
      <c r="B55" s="38">
        <f>Driftskostnader!B55</f>
        <v>0</v>
      </c>
      <c r="C55" s="48">
        <f>Driftskostnader!C55</f>
        <v>0</v>
      </c>
      <c r="D55" s="38">
        <f>Driftskostnader!E55</f>
        <v>0</v>
      </c>
      <c r="E55" s="43">
        <f>Driftskostnader!F55</f>
        <v>0</v>
      </c>
      <c r="F55" s="49" t="str">
        <f>IF(F$10="","",IF($D55="NEI",Driftskostnader!G55,((VLOOKUP(F$10,$U$9:$W$21,2)/$V$8)*$E55)))</f>
        <v/>
      </c>
      <c r="G55" s="49" t="str">
        <f>IF(G$10="","",IF($D55="NEI",Driftskostnader!H55,((VLOOKUP(G$10,$U$9:$W$21,2)/$V$8)*$E55)))</f>
        <v/>
      </c>
      <c r="H55" s="49" t="str">
        <f>IF(H$10="","",IF($D55="NEI",Driftskostnader!I55,((VLOOKUP(H$10,$U$9:$W$21,2)/$V$8)*$E55)))</f>
        <v/>
      </c>
      <c r="I55" s="49" t="str">
        <f>IF(I$10="","",IF($D55="NEI",Driftskostnader!J55,((VLOOKUP(I$10,$U$9:$W$21,2)/$V$8)*$E55)))</f>
        <v/>
      </c>
      <c r="J55" s="49" t="str">
        <f>IF(J$10="","",IF($D55="NEI",Driftskostnader!K55,((VLOOKUP(J$10,$U$9:$W$21,2)/$V$8)*$E55)))</f>
        <v/>
      </c>
      <c r="K55" s="49" t="str">
        <f>IF(K$10="","",IF($D55="NEI",Driftskostnader!L55,((VLOOKUP(K$10,$U$9:$W$21,2)/$V$8)*$E55)))</f>
        <v/>
      </c>
      <c r="L55" s="49" t="str">
        <f>IF(L$10="","",IF($D55="NEI",Driftskostnader!M55,((VLOOKUP(L$10,$U$9:$W$21,2)/$V$8)*$E55)))</f>
        <v/>
      </c>
      <c r="M55" s="49" t="str">
        <f>IF(M$10="","",IF($D55="NEI",Driftskostnader!N55,((VLOOKUP(M$10,$U$9:$W$21,2)/$V$8)*$E55)))</f>
        <v/>
      </c>
      <c r="N55" s="49" t="str">
        <f>IF(N$10="","",IF($D55="NEI",Driftskostnader!O55,((VLOOKUP(N$10,$U$9:$W$21,2)/$V$8)*$E55)))</f>
        <v/>
      </c>
      <c r="O55" s="49" t="str">
        <f>IF(O$10="","",IF($D55="NEI",Driftskostnader!P55,((VLOOKUP(O$10,$U$9:$W$21,2)/$V$8)*$E55)))</f>
        <v/>
      </c>
      <c r="P55" s="49" t="str">
        <f>IF(P$10="","",IF($D55="NEI",Driftskostnader!Q55,((VLOOKUP(P$10,$U$9:$W$21,2)/$V$8)*$E55)))</f>
        <v/>
      </c>
      <c r="Q55" s="49" t="str">
        <f>IF(Q$10="","",IF($D55="NEI",Driftskostnader!R55,((VLOOKUP(Q$10,$U$9:$W$21,2)/$V$8)*$E55)))</f>
        <v/>
      </c>
      <c r="R55" s="49" t="str">
        <f>IF(R$10="","",IF($D55="NEI",Driftskostnader!S55,((VLOOKUP(R$10,$U$9:$W$21,2)/$V$8)*$E55)))</f>
        <v/>
      </c>
      <c r="S55" s="44">
        <f t="shared" si="1"/>
        <v>0</v>
      </c>
    </row>
    <row r="56" spans="1:19" outlineLevel="1" x14ac:dyDescent="0.25">
      <c r="A56" s="38">
        <f>Driftskostnader!A56</f>
        <v>0</v>
      </c>
      <c r="B56" s="38">
        <f>Driftskostnader!B56</f>
        <v>0</v>
      </c>
      <c r="C56" s="48">
        <f>Driftskostnader!C56</f>
        <v>0</v>
      </c>
      <c r="D56" s="38">
        <f>Driftskostnader!E56</f>
        <v>0</v>
      </c>
      <c r="E56" s="43">
        <f>Driftskostnader!F56</f>
        <v>0</v>
      </c>
      <c r="F56" s="49" t="str">
        <f>IF(F$10="","",IF($D56="NEI",Driftskostnader!G56,((VLOOKUP(F$10,$U$9:$W$21,2)/$V$8)*$E56)))</f>
        <v/>
      </c>
      <c r="G56" s="49" t="str">
        <f>IF(G$10="","",IF($D56="NEI",Driftskostnader!H56,((VLOOKUP(G$10,$U$9:$W$21,2)/$V$8)*$E56)))</f>
        <v/>
      </c>
      <c r="H56" s="49" t="str">
        <f>IF(H$10="","",IF($D56="NEI",Driftskostnader!I56,((VLOOKUP(H$10,$U$9:$W$21,2)/$V$8)*$E56)))</f>
        <v/>
      </c>
      <c r="I56" s="49" t="str">
        <f>IF(I$10="","",IF($D56="NEI",Driftskostnader!J56,((VLOOKUP(I$10,$U$9:$W$21,2)/$V$8)*$E56)))</f>
        <v/>
      </c>
      <c r="J56" s="49" t="str">
        <f>IF(J$10="","",IF($D56="NEI",Driftskostnader!K56,((VLOOKUP(J$10,$U$9:$W$21,2)/$V$8)*$E56)))</f>
        <v/>
      </c>
      <c r="K56" s="49" t="str">
        <f>IF(K$10="","",IF($D56="NEI",Driftskostnader!L56,((VLOOKUP(K$10,$U$9:$W$21,2)/$V$8)*$E56)))</f>
        <v/>
      </c>
      <c r="L56" s="49" t="str">
        <f>IF(L$10="","",IF($D56="NEI",Driftskostnader!M56,((VLOOKUP(L$10,$U$9:$W$21,2)/$V$8)*$E56)))</f>
        <v/>
      </c>
      <c r="M56" s="49" t="str">
        <f>IF(M$10="","",IF($D56="NEI",Driftskostnader!N56,((VLOOKUP(M$10,$U$9:$W$21,2)/$V$8)*$E56)))</f>
        <v/>
      </c>
      <c r="N56" s="49" t="str">
        <f>IF(N$10="","",IF($D56="NEI",Driftskostnader!O56,((VLOOKUP(N$10,$U$9:$W$21,2)/$V$8)*$E56)))</f>
        <v/>
      </c>
      <c r="O56" s="49" t="str">
        <f>IF(O$10="","",IF($D56="NEI",Driftskostnader!P56,((VLOOKUP(O$10,$U$9:$W$21,2)/$V$8)*$E56)))</f>
        <v/>
      </c>
      <c r="P56" s="49" t="str">
        <f>IF(P$10="","",IF($D56="NEI",Driftskostnader!Q56,((VLOOKUP(P$10,$U$9:$W$21,2)/$V$8)*$E56)))</f>
        <v/>
      </c>
      <c r="Q56" s="49" t="str">
        <f>IF(Q$10="","",IF($D56="NEI",Driftskostnader!R56,((VLOOKUP(Q$10,$U$9:$W$21,2)/$V$8)*$E56)))</f>
        <v/>
      </c>
      <c r="R56" s="49" t="str">
        <f>IF(R$10="","",IF($D56="NEI",Driftskostnader!S56,((VLOOKUP(R$10,$U$9:$W$21,2)/$V$8)*$E56)))</f>
        <v/>
      </c>
      <c r="S56" s="44">
        <f t="shared" si="1"/>
        <v>0</v>
      </c>
    </row>
    <row r="57" spans="1:19" outlineLevel="1" x14ac:dyDescent="0.25">
      <c r="A57" s="38">
        <f>Driftskostnader!A57</f>
        <v>0</v>
      </c>
      <c r="B57" s="38">
        <f>Driftskostnader!B57</f>
        <v>0</v>
      </c>
      <c r="C57" s="48">
        <f>Driftskostnader!C57</f>
        <v>0</v>
      </c>
      <c r="D57" s="38">
        <f>Driftskostnader!E57</f>
        <v>0</v>
      </c>
      <c r="E57" s="43">
        <f>Driftskostnader!F57</f>
        <v>0</v>
      </c>
      <c r="F57" s="49" t="str">
        <f>IF(F$10="","",IF($D57="NEI",Driftskostnader!G57,((VLOOKUP(F$10,$U$9:$W$21,2)/$V$8)*$E57)))</f>
        <v/>
      </c>
      <c r="G57" s="49" t="str">
        <f>IF(G$10="","",IF($D57="NEI",Driftskostnader!H57,((VLOOKUP(G$10,$U$9:$W$21,2)/$V$8)*$E57)))</f>
        <v/>
      </c>
      <c r="H57" s="49" t="str">
        <f>IF(H$10="","",IF($D57="NEI",Driftskostnader!I57,((VLOOKUP(H$10,$U$9:$W$21,2)/$V$8)*$E57)))</f>
        <v/>
      </c>
      <c r="I57" s="49" t="str">
        <f>IF(I$10="","",IF($D57="NEI",Driftskostnader!J57,((VLOOKUP(I$10,$U$9:$W$21,2)/$V$8)*$E57)))</f>
        <v/>
      </c>
      <c r="J57" s="49" t="str">
        <f>IF(J$10="","",IF($D57="NEI",Driftskostnader!K57,((VLOOKUP(J$10,$U$9:$W$21,2)/$V$8)*$E57)))</f>
        <v/>
      </c>
      <c r="K57" s="49" t="str">
        <f>IF(K$10="","",IF($D57="NEI",Driftskostnader!L57,((VLOOKUP(K$10,$U$9:$W$21,2)/$V$8)*$E57)))</f>
        <v/>
      </c>
      <c r="L57" s="49" t="str">
        <f>IF(L$10="","",IF($D57="NEI",Driftskostnader!M57,((VLOOKUP(L$10,$U$9:$W$21,2)/$V$8)*$E57)))</f>
        <v/>
      </c>
      <c r="M57" s="49" t="str">
        <f>IF(M$10="","",IF($D57="NEI",Driftskostnader!N57,((VLOOKUP(M$10,$U$9:$W$21,2)/$V$8)*$E57)))</f>
        <v/>
      </c>
      <c r="N57" s="49" t="str">
        <f>IF(N$10="","",IF($D57="NEI",Driftskostnader!O57,((VLOOKUP(N$10,$U$9:$W$21,2)/$V$8)*$E57)))</f>
        <v/>
      </c>
      <c r="O57" s="49" t="str">
        <f>IF(O$10="","",IF($D57="NEI",Driftskostnader!P57,((VLOOKUP(O$10,$U$9:$W$21,2)/$V$8)*$E57)))</f>
        <v/>
      </c>
      <c r="P57" s="49" t="str">
        <f>IF(P$10="","",IF($D57="NEI",Driftskostnader!Q57,((VLOOKUP(P$10,$U$9:$W$21,2)/$V$8)*$E57)))</f>
        <v/>
      </c>
      <c r="Q57" s="49" t="str">
        <f>IF(Q$10="","",IF($D57="NEI",Driftskostnader!R57,((VLOOKUP(Q$10,$U$9:$W$21,2)/$V$8)*$E57)))</f>
        <v/>
      </c>
      <c r="R57" s="49" t="str">
        <f>IF(R$10="","",IF($D57="NEI",Driftskostnader!S57,((VLOOKUP(R$10,$U$9:$W$21,2)/$V$8)*$E57)))</f>
        <v/>
      </c>
      <c r="S57" s="44">
        <f t="shared" si="1"/>
        <v>0</v>
      </c>
    </row>
    <row r="58" spans="1:19" outlineLevel="1" x14ac:dyDescent="0.25">
      <c r="A58" s="38">
        <f>Driftskostnader!A58</f>
        <v>0</v>
      </c>
      <c r="B58" s="38">
        <f>Driftskostnader!B58</f>
        <v>0</v>
      </c>
      <c r="C58" s="48">
        <f>Driftskostnader!C58</f>
        <v>0</v>
      </c>
      <c r="D58" s="38">
        <f>Driftskostnader!E58</f>
        <v>0</v>
      </c>
      <c r="E58" s="43">
        <f>Driftskostnader!F58</f>
        <v>0</v>
      </c>
      <c r="F58" s="49" t="str">
        <f>IF(F$10="","",IF($D58="NEI",Driftskostnader!G58,((VLOOKUP(F$10,$U$9:$W$21,2)/$V$8)*$E58)))</f>
        <v/>
      </c>
      <c r="G58" s="49" t="str">
        <f>IF(G$10="","",IF($D58="NEI",Driftskostnader!H58,((VLOOKUP(G$10,$U$9:$W$21,2)/$V$8)*$E58)))</f>
        <v/>
      </c>
      <c r="H58" s="49" t="str">
        <f>IF(H$10="","",IF($D58="NEI",Driftskostnader!I58,((VLOOKUP(H$10,$U$9:$W$21,2)/$V$8)*$E58)))</f>
        <v/>
      </c>
      <c r="I58" s="49" t="str">
        <f>IF(I$10="","",IF($D58="NEI",Driftskostnader!J58,((VLOOKUP(I$10,$U$9:$W$21,2)/$V$8)*$E58)))</f>
        <v/>
      </c>
      <c r="J58" s="49" t="str">
        <f>IF(J$10="","",IF($D58="NEI",Driftskostnader!K58,((VLOOKUP(J$10,$U$9:$W$21,2)/$V$8)*$E58)))</f>
        <v/>
      </c>
      <c r="K58" s="49" t="str">
        <f>IF(K$10="","",IF($D58="NEI",Driftskostnader!L58,((VLOOKUP(K$10,$U$9:$W$21,2)/$V$8)*$E58)))</f>
        <v/>
      </c>
      <c r="L58" s="49" t="str">
        <f>IF(L$10="","",IF($D58="NEI",Driftskostnader!M58,((VLOOKUP(L$10,$U$9:$W$21,2)/$V$8)*$E58)))</f>
        <v/>
      </c>
      <c r="M58" s="49" t="str">
        <f>IF(M$10="","",IF($D58="NEI",Driftskostnader!N58,((VLOOKUP(M$10,$U$9:$W$21,2)/$V$8)*$E58)))</f>
        <v/>
      </c>
      <c r="N58" s="49" t="str">
        <f>IF(N$10="","",IF($D58="NEI",Driftskostnader!O58,((VLOOKUP(N$10,$U$9:$W$21,2)/$V$8)*$E58)))</f>
        <v/>
      </c>
      <c r="O58" s="49" t="str">
        <f>IF(O$10="","",IF($D58="NEI",Driftskostnader!P58,((VLOOKUP(O$10,$U$9:$W$21,2)/$V$8)*$E58)))</f>
        <v/>
      </c>
      <c r="P58" s="49" t="str">
        <f>IF(P$10="","",IF($D58="NEI",Driftskostnader!Q58,((VLOOKUP(P$10,$U$9:$W$21,2)/$V$8)*$E58)))</f>
        <v/>
      </c>
      <c r="Q58" s="49" t="str">
        <f>IF(Q$10="","",IF($D58="NEI",Driftskostnader!R58,((VLOOKUP(Q$10,$U$9:$W$21,2)/$V$8)*$E58)))</f>
        <v/>
      </c>
      <c r="R58" s="49" t="str">
        <f>IF(R$10="","",IF($D58="NEI",Driftskostnader!S58,((VLOOKUP(R$10,$U$9:$W$21,2)/$V$8)*$E58)))</f>
        <v/>
      </c>
      <c r="S58" s="44">
        <f t="shared" si="1"/>
        <v>0</v>
      </c>
    </row>
    <row r="59" spans="1:19" outlineLevel="1" x14ac:dyDescent="0.25">
      <c r="A59" s="38">
        <f>Driftskostnader!A59</f>
        <v>0</v>
      </c>
      <c r="B59" s="38">
        <f>Driftskostnader!B59</f>
        <v>0</v>
      </c>
      <c r="C59" s="48">
        <f>Driftskostnader!C59</f>
        <v>0</v>
      </c>
      <c r="D59" s="38">
        <f>Driftskostnader!E59</f>
        <v>0</v>
      </c>
      <c r="E59" s="43">
        <f>Driftskostnader!F59</f>
        <v>0</v>
      </c>
      <c r="F59" s="49" t="str">
        <f>IF(F$10="","",IF($D59="NEI",Driftskostnader!G59,((VLOOKUP(F$10,$U$9:$W$21,2)/$V$8)*$E59)))</f>
        <v/>
      </c>
      <c r="G59" s="49" t="str">
        <f>IF(G$10="","",IF($D59="NEI",Driftskostnader!H59,((VLOOKUP(G$10,$U$9:$W$21,2)/$V$8)*$E59)))</f>
        <v/>
      </c>
      <c r="H59" s="49" t="str">
        <f>IF(H$10="","",IF($D59="NEI",Driftskostnader!I59,((VLOOKUP(H$10,$U$9:$W$21,2)/$V$8)*$E59)))</f>
        <v/>
      </c>
      <c r="I59" s="49" t="str">
        <f>IF(I$10="","",IF($D59="NEI",Driftskostnader!J59,((VLOOKUP(I$10,$U$9:$W$21,2)/$V$8)*$E59)))</f>
        <v/>
      </c>
      <c r="J59" s="49" t="str">
        <f>IF(J$10="","",IF($D59="NEI",Driftskostnader!K59,((VLOOKUP(J$10,$U$9:$W$21,2)/$V$8)*$E59)))</f>
        <v/>
      </c>
      <c r="K59" s="49" t="str">
        <f>IF(K$10="","",IF($D59="NEI",Driftskostnader!L59,((VLOOKUP(K$10,$U$9:$W$21,2)/$V$8)*$E59)))</f>
        <v/>
      </c>
      <c r="L59" s="49" t="str">
        <f>IF(L$10="","",IF($D59="NEI",Driftskostnader!M59,((VLOOKUP(L$10,$U$9:$W$21,2)/$V$8)*$E59)))</f>
        <v/>
      </c>
      <c r="M59" s="49" t="str">
        <f>IF(M$10="","",IF($D59="NEI",Driftskostnader!N59,((VLOOKUP(M$10,$U$9:$W$21,2)/$V$8)*$E59)))</f>
        <v/>
      </c>
      <c r="N59" s="49" t="str">
        <f>IF(N$10="","",IF($D59="NEI",Driftskostnader!O59,((VLOOKUP(N$10,$U$9:$W$21,2)/$V$8)*$E59)))</f>
        <v/>
      </c>
      <c r="O59" s="49" t="str">
        <f>IF(O$10="","",IF($D59="NEI",Driftskostnader!P59,((VLOOKUP(O$10,$U$9:$W$21,2)/$V$8)*$E59)))</f>
        <v/>
      </c>
      <c r="P59" s="49" t="str">
        <f>IF(P$10="","",IF($D59="NEI",Driftskostnader!Q59,((VLOOKUP(P$10,$U$9:$W$21,2)/$V$8)*$E59)))</f>
        <v/>
      </c>
      <c r="Q59" s="49" t="str">
        <f>IF(Q$10="","",IF($D59="NEI",Driftskostnader!R59,((VLOOKUP(Q$10,$U$9:$W$21,2)/$V$8)*$E59)))</f>
        <v/>
      </c>
      <c r="R59" s="49" t="str">
        <f>IF(R$10="","",IF($D59="NEI",Driftskostnader!S59,((VLOOKUP(R$10,$U$9:$W$21,2)/$V$8)*$E59)))</f>
        <v/>
      </c>
      <c r="S59" s="44">
        <f t="shared" si="1"/>
        <v>0</v>
      </c>
    </row>
    <row r="60" spans="1:19" outlineLevel="1" x14ac:dyDescent="0.25">
      <c r="A60" s="38">
        <f>Driftskostnader!A60</f>
        <v>0</v>
      </c>
      <c r="B60" s="38">
        <f>Driftskostnader!B60</f>
        <v>0</v>
      </c>
      <c r="C60" s="48">
        <f>Driftskostnader!C60</f>
        <v>0</v>
      </c>
      <c r="D60" s="38">
        <f>Driftskostnader!E60</f>
        <v>0</v>
      </c>
      <c r="E60" s="43">
        <f>Driftskostnader!F60</f>
        <v>0</v>
      </c>
      <c r="F60" s="49" t="str">
        <f>IF(F$10="","",IF($D60="NEI",Driftskostnader!G60,((VLOOKUP(F$10,$U$9:$W$21,2)/$V$8)*$E60)))</f>
        <v/>
      </c>
      <c r="G60" s="49" t="str">
        <f>IF(G$10="","",IF($D60="NEI",Driftskostnader!H60,((VLOOKUP(G$10,$U$9:$W$21,2)/$V$8)*$E60)))</f>
        <v/>
      </c>
      <c r="H60" s="49" t="str">
        <f>IF(H$10="","",IF($D60="NEI",Driftskostnader!I60,((VLOOKUP(H$10,$U$9:$W$21,2)/$V$8)*$E60)))</f>
        <v/>
      </c>
      <c r="I60" s="49" t="str">
        <f>IF(I$10="","",IF($D60="NEI",Driftskostnader!J60,((VLOOKUP(I$10,$U$9:$W$21,2)/$V$8)*$E60)))</f>
        <v/>
      </c>
      <c r="J60" s="49" t="str">
        <f>IF(J$10="","",IF($D60="NEI",Driftskostnader!K60,((VLOOKUP(J$10,$U$9:$W$21,2)/$V$8)*$E60)))</f>
        <v/>
      </c>
      <c r="K60" s="49" t="str">
        <f>IF(K$10="","",IF($D60="NEI",Driftskostnader!L60,((VLOOKUP(K$10,$U$9:$W$21,2)/$V$8)*$E60)))</f>
        <v/>
      </c>
      <c r="L60" s="49" t="str">
        <f>IF(L$10="","",IF($D60="NEI",Driftskostnader!M60,((VLOOKUP(L$10,$U$9:$W$21,2)/$V$8)*$E60)))</f>
        <v/>
      </c>
      <c r="M60" s="49" t="str">
        <f>IF(M$10="","",IF($D60="NEI",Driftskostnader!N60,((VLOOKUP(M$10,$U$9:$W$21,2)/$V$8)*$E60)))</f>
        <v/>
      </c>
      <c r="N60" s="49" t="str">
        <f>IF(N$10="","",IF($D60="NEI",Driftskostnader!O60,((VLOOKUP(N$10,$U$9:$W$21,2)/$V$8)*$E60)))</f>
        <v/>
      </c>
      <c r="O60" s="49" t="str">
        <f>IF(O$10="","",IF($D60="NEI",Driftskostnader!P60,((VLOOKUP(O$10,$U$9:$W$21,2)/$V$8)*$E60)))</f>
        <v/>
      </c>
      <c r="P60" s="49" t="str">
        <f>IF(P$10="","",IF($D60="NEI",Driftskostnader!Q60,((VLOOKUP(P$10,$U$9:$W$21,2)/$V$8)*$E60)))</f>
        <v/>
      </c>
      <c r="Q60" s="49" t="str">
        <f>IF(Q$10="","",IF($D60="NEI",Driftskostnader!R60,((VLOOKUP(Q$10,$U$9:$W$21,2)/$V$8)*$E60)))</f>
        <v/>
      </c>
      <c r="R60" s="49" t="str">
        <f>IF(R$10="","",IF($D60="NEI",Driftskostnader!S60,((VLOOKUP(R$10,$U$9:$W$21,2)/$V$8)*$E60)))</f>
        <v/>
      </c>
      <c r="S60" s="44">
        <f t="shared" si="1"/>
        <v>0</v>
      </c>
    </row>
    <row r="61" spans="1:19" outlineLevel="1" x14ac:dyDescent="0.25">
      <c r="A61" s="38">
        <f>Driftskostnader!A61</f>
        <v>0</v>
      </c>
      <c r="B61" s="38">
        <f>Driftskostnader!B61</f>
        <v>0</v>
      </c>
      <c r="C61" s="48">
        <f>Driftskostnader!C61</f>
        <v>0</v>
      </c>
      <c r="D61" s="38">
        <f>Driftskostnader!E61</f>
        <v>0</v>
      </c>
      <c r="E61" s="43">
        <f>Driftskostnader!F61</f>
        <v>0</v>
      </c>
      <c r="F61" s="49" t="str">
        <f>IF(F$10="","",IF($D61="NEI",Driftskostnader!G61,((VLOOKUP(F$10,$U$9:$W$21,2)/$V$8)*$E61)))</f>
        <v/>
      </c>
      <c r="G61" s="49" t="str">
        <f>IF(G$10="","",IF($D61="NEI",Driftskostnader!H61,((VLOOKUP(G$10,$U$9:$W$21,2)/$V$8)*$E61)))</f>
        <v/>
      </c>
      <c r="H61" s="49" t="str">
        <f>IF(H$10="","",IF($D61="NEI",Driftskostnader!I61,((VLOOKUP(H$10,$U$9:$W$21,2)/$V$8)*$E61)))</f>
        <v/>
      </c>
      <c r="I61" s="49" t="str">
        <f>IF(I$10="","",IF($D61="NEI",Driftskostnader!J61,((VLOOKUP(I$10,$U$9:$W$21,2)/$V$8)*$E61)))</f>
        <v/>
      </c>
      <c r="J61" s="49" t="str">
        <f>IF(J$10="","",IF($D61="NEI",Driftskostnader!K61,((VLOOKUP(J$10,$U$9:$W$21,2)/$V$8)*$E61)))</f>
        <v/>
      </c>
      <c r="K61" s="49" t="str">
        <f>IF(K$10="","",IF($D61="NEI",Driftskostnader!L61,((VLOOKUP(K$10,$U$9:$W$21,2)/$V$8)*$E61)))</f>
        <v/>
      </c>
      <c r="L61" s="49" t="str">
        <f>IF(L$10="","",IF($D61="NEI",Driftskostnader!M61,((VLOOKUP(L$10,$U$9:$W$21,2)/$V$8)*$E61)))</f>
        <v/>
      </c>
      <c r="M61" s="49" t="str">
        <f>IF(M$10="","",IF($D61="NEI",Driftskostnader!N61,((VLOOKUP(M$10,$U$9:$W$21,2)/$V$8)*$E61)))</f>
        <v/>
      </c>
      <c r="N61" s="49" t="str">
        <f>IF(N$10="","",IF($D61="NEI",Driftskostnader!O61,((VLOOKUP(N$10,$U$9:$W$21,2)/$V$8)*$E61)))</f>
        <v/>
      </c>
      <c r="O61" s="49" t="str">
        <f>IF(O$10="","",IF($D61="NEI",Driftskostnader!P61,((VLOOKUP(O$10,$U$9:$W$21,2)/$V$8)*$E61)))</f>
        <v/>
      </c>
      <c r="P61" s="49" t="str">
        <f>IF(P$10="","",IF($D61="NEI",Driftskostnader!Q61,((VLOOKUP(P$10,$U$9:$W$21,2)/$V$8)*$E61)))</f>
        <v/>
      </c>
      <c r="Q61" s="49" t="str">
        <f>IF(Q$10="","",IF($D61="NEI",Driftskostnader!R61,((VLOOKUP(Q$10,$U$9:$W$21,2)/$V$8)*$E61)))</f>
        <v/>
      </c>
      <c r="R61" s="49" t="str">
        <f>IF(R$10="","",IF($D61="NEI",Driftskostnader!S61,((VLOOKUP(R$10,$U$9:$W$21,2)/$V$8)*$E61)))</f>
        <v/>
      </c>
      <c r="S61" s="44">
        <f t="shared" ref="S61:S124" si="2">IF(D61="JA",E61,SUM(F61:Q61))</f>
        <v>0</v>
      </c>
    </row>
    <row r="62" spans="1:19" outlineLevel="1" x14ac:dyDescent="0.25">
      <c r="A62" s="38">
        <f>Driftskostnader!A62</f>
        <v>0</v>
      </c>
      <c r="B62" s="38">
        <f>Driftskostnader!B62</f>
        <v>0</v>
      </c>
      <c r="C62" s="48">
        <f>Driftskostnader!C62</f>
        <v>0</v>
      </c>
      <c r="D62" s="38">
        <f>Driftskostnader!E62</f>
        <v>0</v>
      </c>
      <c r="E62" s="43">
        <f>Driftskostnader!F62</f>
        <v>0</v>
      </c>
      <c r="F62" s="49" t="str">
        <f>IF(F$10="","",IF($D62="NEI",Driftskostnader!G62,((VLOOKUP(F$10,$U$9:$W$21,2)/$V$8)*$E62)))</f>
        <v/>
      </c>
      <c r="G62" s="49" t="str">
        <f>IF(G$10="","",IF($D62="NEI",Driftskostnader!H62,((VLOOKUP(G$10,$U$9:$W$21,2)/$V$8)*$E62)))</f>
        <v/>
      </c>
      <c r="H62" s="49" t="str">
        <f>IF(H$10="","",IF($D62="NEI",Driftskostnader!I62,((VLOOKUP(H$10,$U$9:$W$21,2)/$V$8)*$E62)))</f>
        <v/>
      </c>
      <c r="I62" s="49" t="str">
        <f>IF(I$10="","",IF($D62="NEI",Driftskostnader!J62,((VLOOKUP(I$10,$U$9:$W$21,2)/$V$8)*$E62)))</f>
        <v/>
      </c>
      <c r="J62" s="49" t="str">
        <f>IF(J$10="","",IF($D62="NEI",Driftskostnader!K62,((VLOOKUP(J$10,$U$9:$W$21,2)/$V$8)*$E62)))</f>
        <v/>
      </c>
      <c r="K62" s="49" t="str">
        <f>IF(K$10="","",IF($D62="NEI",Driftskostnader!L62,((VLOOKUP(K$10,$U$9:$W$21,2)/$V$8)*$E62)))</f>
        <v/>
      </c>
      <c r="L62" s="49" t="str">
        <f>IF(L$10="","",IF($D62="NEI",Driftskostnader!M62,((VLOOKUP(L$10,$U$9:$W$21,2)/$V$8)*$E62)))</f>
        <v/>
      </c>
      <c r="M62" s="49" t="str">
        <f>IF(M$10="","",IF($D62="NEI",Driftskostnader!N62,((VLOOKUP(M$10,$U$9:$W$21,2)/$V$8)*$E62)))</f>
        <v/>
      </c>
      <c r="N62" s="49" t="str">
        <f>IF(N$10="","",IF($D62="NEI",Driftskostnader!O62,((VLOOKUP(N$10,$U$9:$W$21,2)/$V$8)*$E62)))</f>
        <v/>
      </c>
      <c r="O62" s="49" t="str">
        <f>IF(O$10="","",IF($D62="NEI",Driftskostnader!P62,((VLOOKUP(O$10,$U$9:$W$21,2)/$V$8)*$E62)))</f>
        <v/>
      </c>
      <c r="P62" s="49" t="str">
        <f>IF(P$10="","",IF($D62="NEI",Driftskostnader!Q62,((VLOOKUP(P$10,$U$9:$W$21,2)/$V$8)*$E62)))</f>
        <v/>
      </c>
      <c r="Q62" s="49" t="str">
        <f>IF(Q$10="","",IF($D62="NEI",Driftskostnader!R62,((VLOOKUP(Q$10,$U$9:$W$21,2)/$V$8)*$E62)))</f>
        <v/>
      </c>
      <c r="R62" s="49" t="str">
        <f>IF(R$10="","",IF($D62="NEI",Driftskostnader!S62,((VLOOKUP(R$10,$U$9:$W$21,2)/$V$8)*$E62)))</f>
        <v/>
      </c>
      <c r="S62" s="44">
        <f t="shared" si="2"/>
        <v>0</v>
      </c>
    </row>
    <row r="63" spans="1:19" outlineLevel="1" x14ac:dyDescent="0.25">
      <c r="A63" s="38">
        <f>Driftskostnader!A63</f>
        <v>0</v>
      </c>
      <c r="B63" s="38">
        <f>Driftskostnader!B63</f>
        <v>0</v>
      </c>
      <c r="C63" s="48">
        <f>Driftskostnader!C63</f>
        <v>0</v>
      </c>
      <c r="D63" s="38">
        <f>Driftskostnader!E63</f>
        <v>0</v>
      </c>
      <c r="E63" s="43">
        <f>Driftskostnader!F63</f>
        <v>0</v>
      </c>
      <c r="F63" s="49" t="str">
        <f>IF(F$10="","",IF($D63="NEI",Driftskostnader!G63,((VLOOKUP(F$10,$U$9:$W$21,2)/$V$8)*$E63)))</f>
        <v/>
      </c>
      <c r="G63" s="49" t="str">
        <f>IF(G$10="","",IF($D63="NEI",Driftskostnader!H63,((VLOOKUP(G$10,$U$9:$W$21,2)/$V$8)*$E63)))</f>
        <v/>
      </c>
      <c r="H63" s="49" t="str">
        <f>IF(H$10="","",IF($D63="NEI",Driftskostnader!I63,((VLOOKUP(H$10,$U$9:$W$21,2)/$V$8)*$E63)))</f>
        <v/>
      </c>
      <c r="I63" s="49" t="str">
        <f>IF(I$10="","",IF($D63="NEI",Driftskostnader!J63,((VLOOKUP(I$10,$U$9:$W$21,2)/$V$8)*$E63)))</f>
        <v/>
      </c>
      <c r="J63" s="49" t="str">
        <f>IF(J$10="","",IF($D63="NEI",Driftskostnader!K63,((VLOOKUP(J$10,$U$9:$W$21,2)/$V$8)*$E63)))</f>
        <v/>
      </c>
      <c r="K63" s="49" t="str">
        <f>IF(K$10="","",IF($D63="NEI",Driftskostnader!L63,((VLOOKUP(K$10,$U$9:$W$21,2)/$V$8)*$E63)))</f>
        <v/>
      </c>
      <c r="L63" s="49" t="str">
        <f>IF(L$10="","",IF($D63="NEI",Driftskostnader!M63,((VLOOKUP(L$10,$U$9:$W$21,2)/$V$8)*$E63)))</f>
        <v/>
      </c>
      <c r="M63" s="49" t="str">
        <f>IF(M$10="","",IF($D63="NEI",Driftskostnader!N63,((VLOOKUP(M$10,$U$9:$W$21,2)/$V$8)*$E63)))</f>
        <v/>
      </c>
      <c r="N63" s="49" t="str">
        <f>IF(N$10="","",IF($D63="NEI",Driftskostnader!O63,((VLOOKUP(N$10,$U$9:$W$21,2)/$V$8)*$E63)))</f>
        <v/>
      </c>
      <c r="O63" s="49" t="str">
        <f>IF(O$10="","",IF($D63="NEI",Driftskostnader!P63,((VLOOKUP(O$10,$U$9:$W$21,2)/$V$8)*$E63)))</f>
        <v/>
      </c>
      <c r="P63" s="49" t="str">
        <f>IF(P$10="","",IF($D63="NEI",Driftskostnader!Q63,((VLOOKUP(P$10,$U$9:$W$21,2)/$V$8)*$E63)))</f>
        <v/>
      </c>
      <c r="Q63" s="49" t="str">
        <f>IF(Q$10="","",IF($D63="NEI",Driftskostnader!R63,((VLOOKUP(Q$10,$U$9:$W$21,2)/$V$8)*$E63)))</f>
        <v/>
      </c>
      <c r="R63" s="49" t="str">
        <f>IF(R$10="","",IF($D63="NEI",Driftskostnader!S63,((VLOOKUP(R$10,$U$9:$W$21,2)/$V$8)*$E63)))</f>
        <v/>
      </c>
      <c r="S63" s="44">
        <f t="shared" si="2"/>
        <v>0</v>
      </c>
    </row>
    <row r="64" spans="1:19" outlineLevel="1" x14ac:dyDescent="0.25">
      <c r="A64" s="38">
        <f>Driftskostnader!A64</f>
        <v>0</v>
      </c>
      <c r="B64" s="38">
        <f>Driftskostnader!B64</f>
        <v>0</v>
      </c>
      <c r="C64" s="48">
        <f>Driftskostnader!C64</f>
        <v>0</v>
      </c>
      <c r="D64" s="38">
        <f>Driftskostnader!E64</f>
        <v>0</v>
      </c>
      <c r="E64" s="43">
        <f>Driftskostnader!F64</f>
        <v>0</v>
      </c>
      <c r="F64" s="49" t="str">
        <f>IF(F$10="","",IF($D64="NEI",Driftskostnader!G64,((VLOOKUP(F$10,$U$9:$W$21,2)/$V$8)*$E64)))</f>
        <v/>
      </c>
      <c r="G64" s="49" t="str">
        <f>IF(G$10="","",IF($D64="NEI",Driftskostnader!H64,((VLOOKUP(G$10,$U$9:$W$21,2)/$V$8)*$E64)))</f>
        <v/>
      </c>
      <c r="H64" s="49" t="str">
        <f>IF(H$10="","",IF($D64="NEI",Driftskostnader!I64,((VLOOKUP(H$10,$U$9:$W$21,2)/$V$8)*$E64)))</f>
        <v/>
      </c>
      <c r="I64" s="49" t="str">
        <f>IF(I$10="","",IF($D64="NEI",Driftskostnader!J64,((VLOOKUP(I$10,$U$9:$W$21,2)/$V$8)*$E64)))</f>
        <v/>
      </c>
      <c r="J64" s="49" t="str">
        <f>IF(J$10="","",IF($D64="NEI",Driftskostnader!K64,((VLOOKUP(J$10,$U$9:$W$21,2)/$V$8)*$E64)))</f>
        <v/>
      </c>
      <c r="K64" s="49" t="str">
        <f>IF(K$10="","",IF($D64="NEI",Driftskostnader!L64,((VLOOKUP(K$10,$U$9:$W$21,2)/$V$8)*$E64)))</f>
        <v/>
      </c>
      <c r="L64" s="49" t="str">
        <f>IF(L$10="","",IF($D64="NEI",Driftskostnader!M64,((VLOOKUP(L$10,$U$9:$W$21,2)/$V$8)*$E64)))</f>
        <v/>
      </c>
      <c r="M64" s="49" t="str">
        <f>IF(M$10="","",IF($D64="NEI",Driftskostnader!N64,((VLOOKUP(M$10,$U$9:$W$21,2)/$V$8)*$E64)))</f>
        <v/>
      </c>
      <c r="N64" s="49" t="str">
        <f>IF(N$10="","",IF($D64="NEI",Driftskostnader!O64,((VLOOKUP(N$10,$U$9:$W$21,2)/$V$8)*$E64)))</f>
        <v/>
      </c>
      <c r="O64" s="49" t="str">
        <f>IF(O$10="","",IF($D64="NEI",Driftskostnader!P64,((VLOOKUP(O$10,$U$9:$W$21,2)/$V$8)*$E64)))</f>
        <v/>
      </c>
      <c r="P64" s="49" t="str">
        <f>IF(P$10="","",IF($D64="NEI",Driftskostnader!Q64,((VLOOKUP(P$10,$U$9:$W$21,2)/$V$8)*$E64)))</f>
        <v/>
      </c>
      <c r="Q64" s="49" t="str">
        <f>IF(Q$10="","",IF($D64="NEI",Driftskostnader!R64,((VLOOKUP(Q$10,$U$9:$W$21,2)/$V$8)*$E64)))</f>
        <v/>
      </c>
      <c r="R64" s="49" t="str">
        <f>IF(R$10="","",IF($D64="NEI",Driftskostnader!S64,((VLOOKUP(R$10,$U$9:$W$21,2)/$V$8)*$E64)))</f>
        <v/>
      </c>
      <c r="S64" s="44">
        <f t="shared" si="2"/>
        <v>0</v>
      </c>
    </row>
    <row r="65" spans="1:19" outlineLevel="1" x14ac:dyDescent="0.25">
      <c r="A65" s="38">
        <f>Driftskostnader!A65</f>
        <v>0</v>
      </c>
      <c r="B65" s="38">
        <f>Driftskostnader!B65</f>
        <v>0</v>
      </c>
      <c r="C65" s="48">
        <f>Driftskostnader!C65</f>
        <v>0</v>
      </c>
      <c r="D65" s="38">
        <f>Driftskostnader!E65</f>
        <v>0</v>
      </c>
      <c r="E65" s="43">
        <f>Driftskostnader!F65</f>
        <v>0</v>
      </c>
      <c r="F65" s="49" t="str">
        <f>IF(F$10="","",IF($D65="NEI",Driftskostnader!G65,((VLOOKUP(F$10,$U$9:$W$21,2)/$V$8)*$E65)))</f>
        <v/>
      </c>
      <c r="G65" s="49" t="str">
        <f>IF(G$10="","",IF($D65="NEI",Driftskostnader!H65,((VLOOKUP(G$10,$U$9:$W$21,2)/$V$8)*$E65)))</f>
        <v/>
      </c>
      <c r="H65" s="49" t="str">
        <f>IF(H$10="","",IF($D65="NEI",Driftskostnader!I65,((VLOOKUP(H$10,$U$9:$W$21,2)/$V$8)*$E65)))</f>
        <v/>
      </c>
      <c r="I65" s="49" t="str">
        <f>IF(I$10="","",IF($D65="NEI",Driftskostnader!J65,((VLOOKUP(I$10,$U$9:$W$21,2)/$V$8)*$E65)))</f>
        <v/>
      </c>
      <c r="J65" s="49" t="str">
        <f>IF(J$10="","",IF($D65="NEI",Driftskostnader!K65,((VLOOKUP(J$10,$U$9:$W$21,2)/$V$8)*$E65)))</f>
        <v/>
      </c>
      <c r="K65" s="49" t="str">
        <f>IF(K$10="","",IF($D65="NEI",Driftskostnader!L65,((VLOOKUP(K$10,$U$9:$W$21,2)/$V$8)*$E65)))</f>
        <v/>
      </c>
      <c r="L65" s="49" t="str">
        <f>IF(L$10="","",IF($D65="NEI",Driftskostnader!M65,((VLOOKUP(L$10,$U$9:$W$21,2)/$V$8)*$E65)))</f>
        <v/>
      </c>
      <c r="M65" s="49" t="str">
        <f>IF(M$10="","",IF($D65="NEI",Driftskostnader!N65,((VLOOKUP(M$10,$U$9:$W$21,2)/$V$8)*$E65)))</f>
        <v/>
      </c>
      <c r="N65" s="49" t="str">
        <f>IF(N$10="","",IF($D65="NEI",Driftskostnader!O65,((VLOOKUP(N$10,$U$9:$W$21,2)/$V$8)*$E65)))</f>
        <v/>
      </c>
      <c r="O65" s="49" t="str">
        <f>IF(O$10="","",IF($D65="NEI",Driftskostnader!P65,((VLOOKUP(O$10,$U$9:$W$21,2)/$V$8)*$E65)))</f>
        <v/>
      </c>
      <c r="P65" s="49" t="str">
        <f>IF(P$10="","",IF($D65="NEI",Driftskostnader!Q65,((VLOOKUP(P$10,$U$9:$W$21,2)/$V$8)*$E65)))</f>
        <v/>
      </c>
      <c r="Q65" s="49" t="str">
        <f>IF(Q$10="","",IF($D65="NEI",Driftskostnader!R65,((VLOOKUP(Q$10,$U$9:$W$21,2)/$V$8)*$E65)))</f>
        <v/>
      </c>
      <c r="R65" s="49" t="str">
        <f>IF(R$10="","",IF($D65="NEI",Driftskostnader!S65,((VLOOKUP(R$10,$U$9:$W$21,2)/$V$8)*$E65)))</f>
        <v/>
      </c>
      <c r="S65" s="44">
        <f t="shared" si="2"/>
        <v>0</v>
      </c>
    </row>
    <row r="66" spans="1:19" outlineLevel="1" x14ac:dyDescent="0.25">
      <c r="A66" s="38">
        <f>Driftskostnader!A66</f>
        <v>0</v>
      </c>
      <c r="B66" s="38">
        <f>Driftskostnader!B66</f>
        <v>0</v>
      </c>
      <c r="C66" s="48">
        <f>Driftskostnader!C66</f>
        <v>0</v>
      </c>
      <c r="D66" s="38">
        <f>Driftskostnader!E66</f>
        <v>0</v>
      </c>
      <c r="E66" s="43">
        <f>Driftskostnader!F66</f>
        <v>0</v>
      </c>
      <c r="F66" s="49" t="str">
        <f>IF(F$10="","",IF($D66="NEI",Driftskostnader!G66,((VLOOKUP(F$10,$U$9:$W$21,2)/$V$8)*$E66)))</f>
        <v/>
      </c>
      <c r="G66" s="49" t="str">
        <f>IF(G$10="","",IF($D66="NEI",Driftskostnader!H66,((VLOOKUP(G$10,$U$9:$W$21,2)/$V$8)*$E66)))</f>
        <v/>
      </c>
      <c r="H66" s="49" t="str">
        <f>IF(H$10="","",IF($D66="NEI",Driftskostnader!I66,((VLOOKUP(H$10,$U$9:$W$21,2)/$V$8)*$E66)))</f>
        <v/>
      </c>
      <c r="I66" s="49" t="str">
        <f>IF(I$10="","",IF($D66="NEI",Driftskostnader!J66,((VLOOKUP(I$10,$U$9:$W$21,2)/$V$8)*$E66)))</f>
        <v/>
      </c>
      <c r="J66" s="49" t="str">
        <f>IF(J$10="","",IF($D66="NEI",Driftskostnader!K66,((VLOOKUP(J$10,$U$9:$W$21,2)/$V$8)*$E66)))</f>
        <v/>
      </c>
      <c r="K66" s="49" t="str">
        <f>IF(K$10="","",IF($D66="NEI",Driftskostnader!L66,((VLOOKUP(K$10,$U$9:$W$21,2)/$V$8)*$E66)))</f>
        <v/>
      </c>
      <c r="L66" s="49" t="str">
        <f>IF(L$10="","",IF($D66="NEI",Driftskostnader!M66,((VLOOKUP(L$10,$U$9:$W$21,2)/$V$8)*$E66)))</f>
        <v/>
      </c>
      <c r="M66" s="49" t="str">
        <f>IF(M$10="","",IF($D66="NEI",Driftskostnader!N66,((VLOOKUP(M$10,$U$9:$W$21,2)/$V$8)*$E66)))</f>
        <v/>
      </c>
      <c r="N66" s="49" t="str">
        <f>IF(N$10="","",IF($D66="NEI",Driftskostnader!O66,((VLOOKUP(N$10,$U$9:$W$21,2)/$V$8)*$E66)))</f>
        <v/>
      </c>
      <c r="O66" s="49" t="str">
        <f>IF(O$10="","",IF($D66="NEI",Driftskostnader!P66,((VLOOKUP(O$10,$U$9:$W$21,2)/$V$8)*$E66)))</f>
        <v/>
      </c>
      <c r="P66" s="49" t="str">
        <f>IF(P$10="","",IF($D66="NEI",Driftskostnader!Q66,((VLOOKUP(P$10,$U$9:$W$21,2)/$V$8)*$E66)))</f>
        <v/>
      </c>
      <c r="Q66" s="49" t="str">
        <f>IF(Q$10="","",IF($D66="NEI",Driftskostnader!R66,((VLOOKUP(Q$10,$U$9:$W$21,2)/$V$8)*$E66)))</f>
        <v/>
      </c>
      <c r="R66" s="49" t="str">
        <f>IF(R$10="","",IF($D66="NEI",Driftskostnader!S66,((VLOOKUP(R$10,$U$9:$W$21,2)/$V$8)*$E66)))</f>
        <v/>
      </c>
      <c r="S66" s="44">
        <f t="shared" si="2"/>
        <v>0</v>
      </c>
    </row>
    <row r="67" spans="1:19" outlineLevel="1" x14ac:dyDescent="0.25">
      <c r="A67" s="38">
        <f>Driftskostnader!A67</f>
        <v>0</v>
      </c>
      <c r="B67" s="38">
        <f>Driftskostnader!B67</f>
        <v>0</v>
      </c>
      <c r="C67" s="48">
        <f>Driftskostnader!C67</f>
        <v>0</v>
      </c>
      <c r="D67" s="38">
        <f>Driftskostnader!E67</f>
        <v>0</v>
      </c>
      <c r="E67" s="43">
        <f>Driftskostnader!F67</f>
        <v>0</v>
      </c>
      <c r="F67" s="49" t="str">
        <f>IF(F$10="","",IF($D67="NEI",Driftskostnader!G67,((VLOOKUP(F$10,$U$9:$W$21,2)/$V$8)*$E67)))</f>
        <v/>
      </c>
      <c r="G67" s="49" t="str">
        <f>IF(G$10="","",IF($D67="NEI",Driftskostnader!H67,((VLOOKUP(G$10,$U$9:$W$21,2)/$V$8)*$E67)))</f>
        <v/>
      </c>
      <c r="H67" s="49" t="str">
        <f>IF(H$10="","",IF($D67="NEI",Driftskostnader!I67,((VLOOKUP(H$10,$U$9:$W$21,2)/$V$8)*$E67)))</f>
        <v/>
      </c>
      <c r="I67" s="49" t="str">
        <f>IF(I$10="","",IF($D67="NEI",Driftskostnader!J67,((VLOOKUP(I$10,$U$9:$W$21,2)/$V$8)*$E67)))</f>
        <v/>
      </c>
      <c r="J67" s="49" t="str">
        <f>IF(J$10="","",IF($D67="NEI",Driftskostnader!K67,((VLOOKUP(J$10,$U$9:$W$21,2)/$V$8)*$E67)))</f>
        <v/>
      </c>
      <c r="K67" s="49" t="str">
        <f>IF(K$10="","",IF($D67="NEI",Driftskostnader!L67,((VLOOKUP(K$10,$U$9:$W$21,2)/$V$8)*$E67)))</f>
        <v/>
      </c>
      <c r="L67" s="49" t="str">
        <f>IF(L$10="","",IF($D67="NEI",Driftskostnader!M67,((VLOOKUP(L$10,$U$9:$W$21,2)/$V$8)*$E67)))</f>
        <v/>
      </c>
      <c r="M67" s="49" t="str">
        <f>IF(M$10="","",IF($D67="NEI",Driftskostnader!N67,((VLOOKUP(M$10,$U$9:$W$21,2)/$V$8)*$E67)))</f>
        <v/>
      </c>
      <c r="N67" s="49" t="str">
        <f>IF(N$10="","",IF($D67="NEI",Driftskostnader!O67,((VLOOKUP(N$10,$U$9:$W$21,2)/$V$8)*$E67)))</f>
        <v/>
      </c>
      <c r="O67" s="49" t="str">
        <f>IF(O$10="","",IF($D67="NEI",Driftskostnader!P67,((VLOOKUP(O$10,$U$9:$W$21,2)/$V$8)*$E67)))</f>
        <v/>
      </c>
      <c r="P67" s="49" t="str">
        <f>IF(P$10="","",IF($D67="NEI",Driftskostnader!Q67,((VLOOKUP(P$10,$U$9:$W$21,2)/$V$8)*$E67)))</f>
        <v/>
      </c>
      <c r="Q67" s="49" t="str">
        <f>IF(Q$10="","",IF($D67="NEI",Driftskostnader!R67,((VLOOKUP(Q$10,$U$9:$W$21,2)/$V$8)*$E67)))</f>
        <v/>
      </c>
      <c r="R67" s="49" t="str">
        <f>IF(R$10="","",IF($D67="NEI",Driftskostnader!S67,((VLOOKUP(R$10,$U$9:$W$21,2)/$V$8)*$E67)))</f>
        <v/>
      </c>
      <c r="S67" s="44">
        <f t="shared" si="2"/>
        <v>0</v>
      </c>
    </row>
    <row r="68" spans="1:19" outlineLevel="1" x14ac:dyDescent="0.25">
      <c r="A68" s="38">
        <f>Driftskostnader!A68</f>
        <v>0</v>
      </c>
      <c r="B68" s="38">
        <f>Driftskostnader!B68</f>
        <v>0</v>
      </c>
      <c r="C68" s="48">
        <f>Driftskostnader!C68</f>
        <v>0</v>
      </c>
      <c r="D68" s="38">
        <f>Driftskostnader!E68</f>
        <v>0</v>
      </c>
      <c r="E68" s="43">
        <f>Driftskostnader!F68</f>
        <v>0</v>
      </c>
      <c r="F68" s="49" t="str">
        <f>IF(F$10="","",IF($D68="NEI",Driftskostnader!G68,((VLOOKUP(F$10,$U$9:$W$21,2)/$V$8)*$E68)))</f>
        <v/>
      </c>
      <c r="G68" s="49" t="str">
        <f>IF(G$10="","",IF($D68="NEI",Driftskostnader!H68,((VLOOKUP(G$10,$U$9:$W$21,2)/$V$8)*$E68)))</f>
        <v/>
      </c>
      <c r="H68" s="49" t="str">
        <f>IF(H$10="","",IF($D68="NEI",Driftskostnader!I68,((VLOOKUP(H$10,$U$9:$W$21,2)/$V$8)*$E68)))</f>
        <v/>
      </c>
      <c r="I68" s="49" t="str">
        <f>IF(I$10="","",IF($D68="NEI",Driftskostnader!J68,((VLOOKUP(I$10,$U$9:$W$21,2)/$V$8)*$E68)))</f>
        <v/>
      </c>
      <c r="J68" s="49" t="str">
        <f>IF(J$10="","",IF($D68="NEI",Driftskostnader!K68,((VLOOKUP(J$10,$U$9:$W$21,2)/$V$8)*$E68)))</f>
        <v/>
      </c>
      <c r="K68" s="49" t="str">
        <f>IF(K$10="","",IF($D68="NEI",Driftskostnader!L68,((VLOOKUP(K$10,$U$9:$W$21,2)/$V$8)*$E68)))</f>
        <v/>
      </c>
      <c r="L68" s="49" t="str">
        <f>IF(L$10="","",IF($D68="NEI",Driftskostnader!M68,((VLOOKUP(L$10,$U$9:$W$21,2)/$V$8)*$E68)))</f>
        <v/>
      </c>
      <c r="M68" s="49" t="str">
        <f>IF(M$10="","",IF($D68="NEI",Driftskostnader!N68,((VLOOKUP(M$10,$U$9:$W$21,2)/$V$8)*$E68)))</f>
        <v/>
      </c>
      <c r="N68" s="49" t="str">
        <f>IF(N$10="","",IF($D68="NEI",Driftskostnader!O68,((VLOOKUP(N$10,$U$9:$W$21,2)/$V$8)*$E68)))</f>
        <v/>
      </c>
      <c r="O68" s="49" t="str">
        <f>IF(O$10="","",IF($D68="NEI",Driftskostnader!P68,((VLOOKUP(O$10,$U$9:$W$21,2)/$V$8)*$E68)))</f>
        <v/>
      </c>
      <c r="P68" s="49" t="str">
        <f>IF(P$10="","",IF($D68="NEI",Driftskostnader!Q68,((VLOOKUP(P$10,$U$9:$W$21,2)/$V$8)*$E68)))</f>
        <v/>
      </c>
      <c r="Q68" s="49" t="str">
        <f>IF(Q$10="","",IF($D68="NEI",Driftskostnader!R68,((VLOOKUP(Q$10,$U$9:$W$21,2)/$V$8)*$E68)))</f>
        <v/>
      </c>
      <c r="R68" s="49" t="str">
        <f>IF(R$10="","",IF($D68="NEI",Driftskostnader!S68,((VLOOKUP(R$10,$U$9:$W$21,2)/$V$8)*$E68)))</f>
        <v/>
      </c>
      <c r="S68" s="44">
        <f t="shared" si="2"/>
        <v>0</v>
      </c>
    </row>
    <row r="69" spans="1:19" outlineLevel="1" x14ac:dyDescent="0.25">
      <c r="A69" s="38">
        <f>Driftskostnader!A69</f>
        <v>0</v>
      </c>
      <c r="B69" s="38">
        <f>Driftskostnader!B69</f>
        <v>0</v>
      </c>
      <c r="C69" s="48">
        <f>Driftskostnader!C69</f>
        <v>0</v>
      </c>
      <c r="D69" s="38">
        <f>Driftskostnader!E69</f>
        <v>0</v>
      </c>
      <c r="E69" s="43">
        <f>Driftskostnader!F69</f>
        <v>0</v>
      </c>
      <c r="F69" s="49" t="str">
        <f>IF(F$10="","",IF($D69="NEI",Driftskostnader!G69,((VLOOKUP(F$10,$U$9:$W$21,2)/$V$8)*$E69)))</f>
        <v/>
      </c>
      <c r="G69" s="49" t="str">
        <f>IF(G$10="","",IF($D69="NEI",Driftskostnader!H69,((VLOOKUP(G$10,$U$9:$W$21,2)/$V$8)*$E69)))</f>
        <v/>
      </c>
      <c r="H69" s="49" t="str">
        <f>IF(H$10="","",IF($D69="NEI",Driftskostnader!I69,((VLOOKUP(H$10,$U$9:$W$21,2)/$V$8)*$E69)))</f>
        <v/>
      </c>
      <c r="I69" s="49" t="str">
        <f>IF(I$10="","",IF($D69="NEI",Driftskostnader!J69,((VLOOKUP(I$10,$U$9:$W$21,2)/$V$8)*$E69)))</f>
        <v/>
      </c>
      <c r="J69" s="49" t="str">
        <f>IF(J$10="","",IF($D69="NEI",Driftskostnader!K69,((VLOOKUP(J$10,$U$9:$W$21,2)/$V$8)*$E69)))</f>
        <v/>
      </c>
      <c r="K69" s="49" t="str">
        <f>IF(K$10="","",IF($D69="NEI",Driftskostnader!L69,((VLOOKUP(K$10,$U$9:$W$21,2)/$V$8)*$E69)))</f>
        <v/>
      </c>
      <c r="L69" s="49" t="str">
        <f>IF(L$10="","",IF($D69="NEI",Driftskostnader!M69,((VLOOKUP(L$10,$U$9:$W$21,2)/$V$8)*$E69)))</f>
        <v/>
      </c>
      <c r="M69" s="49" t="str">
        <f>IF(M$10="","",IF($D69="NEI",Driftskostnader!N69,((VLOOKUP(M$10,$U$9:$W$21,2)/$V$8)*$E69)))</f>
        <v/>
      </c>
      <c r="N69" s="49" t="str">
        <f>IF(N$10="","",IF($D69="NEI",Driftskostnader!O69,((VLOOKUP(N$10,$U$9:$W$21,2)/$V$8)*$E69)))</f>
        <v/>
      </c>
      <c r="O69" s="49" t="str">
        <f>IF(O$10="","",IF($D69="NEI",Driftskostnader!P69,((VLOOKUP(O$10,$U$9:$W$21,2)/$V$8)*$E69)))</f>
        <v/>
      </c>
      <c r="P69" s="49" t="str">
        <f>IF(P$10="","",IF($D69="NEI",Driftskostnader!Q69,((VLOOKUP(P$10,$U$9:$W$21,2)/$V$8)*$E69)))</f>
        <v/>
      </c>
      <c r="Q69" s="49" t="str">
        <f>IF(Q$10="","",IF($D69="NEI",Driftskostnader!R69,((VLOOKUP(Q$10,$U$9:$W$21,2)/$V$8)*$E69)))</f>
        <v/>
      </c>
      <c r="R69" s="49" t="str">
        <f>IF(R$10="","",IF($D69="NEI",Driftskostnader!S69,((VLOOKUP(R$10,$U$9:$W$21,2)/$V$8)*$E69)))</f>
        <v/>
      </c>
      <c r="S69" s="44">
        <f t="shared" si="2"/>
        <v>0</v>
      </c>
    </row>
    <row r="70" spans="1:19" outlineLevel="1" x14ac:dyDescent="0.25">
      <c r="A70" s="38">
        <f>Driftskostnader!A70</f>
        <v>0</v>
      </c>
      <c r="B70" s="38">
        <f>Driftskostnader!B70</f>
        <v>0</v>
      </c>
      <c r="C70" s="48">
        <f>Driftskostnader!C70</f>
        <v>0</v>
      </c>
      <c r="D70" s="38">
        <f>Driftskostnader!E70</f>
        <v>0</v>
      </c>
      <c r="E70" s="43">
        <f>Driftskostnader!F70</f>
        <v>0</v>
      </c>
      <c r="F70" s="49" t="str">
        <f>IF(F$10="","",IF($D70="NEI",Driftskostnader!G70,((VLOOKUP(F$10,$U$9:$W$21,2)/$V$8)*$E70)))</f>
        <v/>
      </c>
      <c r="G70" s="49" t="str">
        <f>IF(G$10="","",IF($D70="NEI",Driftskostnader!H70,((VLOOKUP(G$10,$U$9:$W$21,2)/$V$8)*$E70)))</f>
        <v/>
      </c>
      <c r="H70" s="49" t="str">
        <f>IF(H$10="","",IF($D70="NEI",Driftskostnader!I70,((VLOOKUP(H$10,$U$9:$W$21,2)/$V$8)*$E70)))</f>
        <v/>
      </c>
      <c r="I70" s="49" t="str">
        <f>IF(I$10="","",IF($D70="NEI",Driftskostnader!J70,((VLOOKUP(I$10,$U$9:$W$21,2)/$V$8)*$E70)))</f>
        <v/>
      </c>
      <c r="J70" s="49" t="str">
        <f>IF(J$10="","",IF($D70="NEI",Driftskostnader!K70,((VLOOKUP(J$10,$U$9:$W$21,2)/$V$8)*$E70)))</f>
        <v/>
      </c>
      <c r="K70" s="49" t="str">
        <f>IF(K$10="","",IF($D70="NEI",Driftskostnader!L70,((VLOOKUP(K$10,$U$9:$W$21,2)/$V$8)*$E70)))</f>
        <v/>
      </c>
      <c r="L70" s="49" t="str">
        <f>IF(L$10="","",IF($D70="NEI",Driftskostnader!M70,((VLOOKUP(L$10,$U$9:$W$21,2)/$V$8)*$E70)))</f>
        <v/>
      </c>
      <c r="M70" s="49" t="str">
        <f>IF(M$10="","",IF($D70="NEI",Driftskostnader!N70,((VLOOKUP(M$10,$U$9:$W$21,2)/$V$8)*$E70)))</f>
        <v/>
      </c>
      <c r="N70" s="49" t="str">
        <f>IF(N$10="","",IF($D70="NEI",Driftskostnader!O70,((VLOOKUP(N$10,$U$9:$W$21,2)/$V$8)*$E70)))</f>
        <v/>
      </c>
      <c r="O70" s="49" t="str">
        <f>IF(O$10="","",IF($D70="NEI",Driftskostnader!P70,((VLOOKUP(O$10,$U$9:$W$21,2)/$V$8)*$E70)))</f>
        <v/>
      </c>
      <c r="P70" s="49" t="str">
        <f>IF(P$10="","",IF($D70="NEI",Driftskostnader!Q70,((VLOOKUP(P$10,$U$9:$W$21,2)/$V$8)*$E70)))</f>
        <v/>
      </c>
      <c r="Q70" s="49" t="str">
        <f>IF(Q$10="","",IF($D70="NEI",Driftskostnader!R70,((VLOOKUP(Q$10,$U$9:$W$21,2)/$V$8)*$E70)))</f>
        <v/>
      </c>
      <c r="R70" s="49" t="str">
        <f>IF(R$10="","",IF($D70="NEI",Driftskostnader!S70,((VLOOKUP(R$10,$U$9:$W$21,2)/$V$8)*$E70)))</f>
        <v/>
      </c>
      <c r="S70" s="44">
        <f t="shared" si="2"/>
        <v>0</v>
      </c>
    </row>
    <row r="71" spans="1:19" outlineLevel="1" x14ac:dyDescent="0.25">
      <c r="A71" s="38">
        <f>Driftskostnader!A71</f>
        <v>0</v>
      </c>
      <c r="B71" s="38">
        <f>Driftskostnader!B71</f>
        <v>0</v>
      </c>
      <c r="C71" s="48">
        <f>Driftskostnader!C71</f>
        <v>0</v>
      </c>
      <c r="D71" s="38">
        <f>Driftskostnader!E71</f>
        <v>0</v>
      </c>
      <c r="E71" s="43">
        <f>Driftskostnader!F71</f>
        <v>0</v>
      </c>
      <c r="F71" s="49" t="str">
        <f>IF(F$10="","",IF($D71="NEI",Driftskostnader!G71,((VLOOKUP(F$10,$U$9:$W$21,2)/$V$8)*$E71)))</f>
        <v/>
      </c>
      <c r="G71" s="49" t="str">
        <f>IF(G$10="","",IF($D71="NEI",Driftskostnader!H71,((VLOOKUP(G$10,$U$9:$W$21,2)/$V$8)*$E71)))</f>
        <v/>
      </c>
      <c r="H71" s="49" t="str">
        <f>IF(H$10="","",IF($D71="NEI",Driftskostnader!I71,((VLOOKUP(H$10,$U$9:$W$21,2)/$V$8)*$E71)))</f>
        <v/>
      </c>
      <c r="I71" s="49" t="str">
        <f>IF(I$10="","",IF($D71="NEI",Driftskostnader!J71,((VLOOKUP(I$10,$U$9:$W$21,2)/$V$8)*$E71)))</f>
        <v/>
      </c>
      <c r="J71" s="49" t="str">
        <f>IF(J$10="","",IF($D71="NEI",Driftskostnader!K71,((VLOOKUP(J$10,$U$9:$W$21,2)/$V$8)*$E71)))</f>
        <v/>
      </c>
      <c r="K71" s="49" t="str">
        <f>IF(K$10="","",IF($D71="NEI",Driftskostnader!L71,((VLOOKUP(K$10,$U$9:$W$21,2)/$V$8)*$E71)))</f>
        <v/>
      </c>
      <c r="L71" s="49" t="str">
        <f>IF(L$10="","",IF($D71="NEI",Driftskostnader!M71,((VLOOKUP(L$10,$U$9:$W$21,2)/$V$8)*$E71)))</f>
        <v/>
      </c>
      <c r="M71" s="49" t="str">
        <f>IF(M$10="","",IF($D71="NEI",Driftskostnader!N71,((VLOOKUP(M$10,$U$9:$W$21,2)/$V$8)*$E71)))</f>
        <v/>
      </c>
      <c r="N71" s="49" t="str">
        <f>IF(N$10="","",IF($D71="NEI",Driftskostnader!O71,((VLOOKUP(N$10,$U$9:$W$21,2)/$V$8)*$E71)))</f>
        <v/>
      </c>
      <c r="O71" s="49" t="str">
        <f>IF(O$10="","",IF($D71="NEI",Driftskostnader!P71,((VLOOKUP(O$10,$U$9:$W$21,2)/$V$8)*$E71)))</f>
        <v/>
      </c>
      <c r="P71" s="49" t="str">
        <f>IF(P$10="","",IF($D71="NEI",Driftskostnader!Q71,((VLOOKUP(P$10,$U$9:$W$21,2)/$V$8)*$E71)))</f>
        <v/>
      </c>
      <c r="Q71" s="49" t="str">
        <f>IF(Q$10="","",IF($D71="NEI",Driftskostnader!R71,((VLOOKUP(Q$10,$U$9:$W$21,2)/$V$8)*$E71)))</f>
        <v/>
      </c>
      <c r="R71" s="49" t="str">
        <f>IF(R$10="","",IF($D71="NEI",Driftskostnader!S71,((VLOOKUP(R$10,$U$9:$W$21,2)/$V$8)*$E71)))</f>
        <v/>
      </c>
      <c r="S71" s="44">
        <f t="shared" si="2"/>
        <v>0</v>
      </c>
    </row>
    <row r="72" spans="1:19" outlineLevel="1" x14ac:dyDescent="0.25">
      <c r="A72" s="38">
        <f>Driftskostnader!A72</f>
        <v>0</v>
      </c>
      <c r="B72" s="38">
        <f>Driftskostnader!B72</f>
        <v>0</v>
      </c>
      <c r="C72" s="48">
        <f>Driftskostnader!C72</f>
        <v>0</v>
      </c>
      <c r="D72" s="38">
        <f>Driftskostnader!E72</f>
        <v>0</v>
      </c>
      <c r="E72" s="43">
        <f>Driftskostnader!F72</f>
        <v>0</v>
      </c>
      <c r="F72" s="49" t="str">
        <f>IF(F$10="","",IF($D72="NEI",Driftskostnader!G72,((VLOOKUP(F$10,$U$9:$W$21,2)/$V$8)*$E72)))</f>
        <v/>
      </c>
      <c r="G72" s="49" t="str">
        <f>IF(G$10="","",IF($D72="NEI",Driftskostnader!H72,((VLOOKUP(G$10,$U$9:$W$21,2)/$V$8)*$E72)))</f>
        <v/>
      </c>
      <c r="H72" s="49" t="str">
        <f>IF(H$10="","",IF($D72="NEI",Driftskostnader!I72,((VLOOKUP(H$10,$U$9:$W$21,2)/$V$8)*$E72)))</f>
        <v/>
      </c>
      <c r="I72" s="49" t="str">
        <f>IF(I$10="","",IF($D72="NEI",Driftskostnader!J72,((VLOOKUP(I$10,$U$9:$W$21,2)/$V$8)*$E72)))</f>
        <v/>
      </c>
      <c r="J72" s="49" t="str">
        <f>IF(J$10="","",IF($D72="NEI",Driftskostnader!K72,((VLOOKUP(J$10,$U$9:$W$21,2)/$V$8)*$E72)))</f>
        <v/>
      </c>
      <c r="K72" s="49" t="str">
        <f>IF(K$10="","",IF($D72="NEI",Driftskostnader!L72,((VLOOKUP(K$10,$U$9:$W$21,2)/$V$8)*$E72)))</f>
        <v/>
      </c>
      <c r="L72" s="49" t="str">
        <f>IF(L$10="","",IF($D72="NEI",Driftskostnader!M72,((VLOOKUP(L$10,$U$9:$W$21,2)/$V$8)*$E72)))</f>
        <v/>
      </c>
      <c r="M72" s="49" t="str">
        <f>IF(M$10="","",IF($D72="NEI",Driftskostnader!N72,((VLOOKUP(M$10,$U$9:$W$21,2)/$V$8)*$E72)))</f>
        <v/>
      </c>
      <c r="N72" s="49" t="str">
        <f>IF(N$10="","",IF($D72="NEI",Driftskostnader!O72,((VLOOKUP(N$10,$U$9:$W$21,2)/$V$8)*$E72)))</f>
        <v/>
      </c>
      <c r="O72" s="49" t="str">
        <f>IF(O$10="","",IF($D72="NEI",Driftskostnader!P72,((VLOOKUP(O$10,$U$9:$W$21,2)/$V$8)*$E72)))</f>
        <v/>
      </c>
      <c r="P72" s="49" t="str">
        <f>IF(P$10="","",IF($D72="NEI",Driftskostnader!Q72,((VLOOKUP(P$10,$U$9:$W$21,2)/$V$8)*$E72)))</f>
        <v/>
      </c>
      <c r="Q72" s="49" t="str">
        <f>IF(Q$10="","",IF($D72="NEI",Driftskostnader!R72,((VLOOKUP(Q$10,$U$9:$W$21,2)/$V$8)*$E72)))</f>
        <v/>
      </c>
      <c r="R72" s="49" t="str">
        <f>IF(R$10="","",IF($D72="NEI",Driftskostnader!S72,((VLOOKUP(R$10,$U$9:$W$21,2)/$V$8)*$E72)))</f>
        <v/>
      </c>
      <c r="S72" s="44">
        <f t="shared" si="2"/>
        <v>0</v>
      </c>
    </row>
    <row r="73" spans="1:19" outlineLevel="1" x14ac:dyDescent="0.25">
      <c r="A73" s="38">
        <f>Driftskostnader!A73</f>
        <v>0</v>
      </c>
      <c r="B73" s="38">
        <f>Driftskostnader!B73</f>
        <v>0</v>
      </c>
      <c r="C73" s="48">
        <f>Driftskostnader!C73</f>
        <v>0</v>
      </c>
      <c r="D73" s="38">
        <f>Driftskostnader!E73</f>
        <v>0</v>
      </c>
      <c r="E73" s="43">
        <f>Driftskostnader!F73</f>
        <v>0</v>
      </c>
      <c r="F73" s="49" t="str">
        <f>IF(F$10="","",IF($D73="NEI",Driftskostnader!G73,((VLOOKUP(F$10,$U$9:$W$21,2)/$V$8)*$E73)))</f>
        <v/>
      </c>
      <c r="G73" s="49" t="str">
        <f>IF(G$10="","",IF($D73="NEI",Driftskostnader!H73,((VLOOKUP(G$10,$U$9:$W$21,2)/$V$8)*$E73)))</f>
        <v/>
      </c>
      <c r="H73" s="49" t="str">
        <f>IF(H$10="","",IF($D73="NEI",Driftskostnader!I73,((VLOOKUP(H$10,$U$9:$W$21,2)/$V$8)*$E73)))</f>
        <v/>
      </c>
      <c r="I73" s="49" t="str">
        <f>IF(I$10="","",IF($D73="NEI",Driftskostnader!J73,((VLOOKUP(I$10,$U$9:$W$21,2)/$V$8)*$E73)))</f>
        <v/>
      </c>
      <c r="J73" s="49" t="str">
        <f>IF(J$10="","",IF($D73="NEI",Driftskostnader!K73,((VLOOKUP(J$10,$U$9:$W$21,2)/$V$8)*$E73)))</f>
        <v/>
      </c>
      <c r="K73" s="49" t="str">
        <f>IF(K$10="","",IF($D73="NEI",Driftskostnader!L73,((VLOOKUP(K$10,$U$9:$W$21,2)/$V$8)*$E73)))</f>
        <v/>
      </c>
      <c r="L73" s="49" t="str">
        <f>IF(L$10="","",IF($D73="NEI",Driftskostnader!M73,((VLOOKUP(L$10,$U$9:$W$21,2)/$V$8)*$E73)))</f>
        <v/>
      </c>
      <c r="M73" s="49" t="str">
        <f>IF(M$10="","",IF($D73="NEI",Driftskostnader!N73,((VLOOKUP(M$10,$U$9:$W$21,2)/$V$8)*$E73)))</f>
        <v/>
      </c>
      <c r="N73" s="49" t="str">
        <f>IF(N$10="","",IF($D73="NEI",Driftskostnader!O73,((VLOOKUP(N$10,$U$9:$W$21,2)/$V$8)*$E73)))</f>
        <v/>
      </c>
      <c r="O73" s="49" t="str">
        <f>IF(O$10="","",IF($D73="NEI",Driftskostnader!P73,((VLOOKUP(O$10,$U$9:$W$21,2)/$V$8)*$E73)))</f>
        <v/>
      </c>
      <c r="P73" s="49" t="str">
        <f>IF(P$10="","",IF($D73="NEI",Driftskostnader!Q73,((VLOOKUP(P$10,$U$9:$W$21,2)/$V$8)*$E73)))</f>
        <v/>
      </c>
      <c r="Q73" s="49" t="str">
        <f>IF(Q$10="","",IF($D73="NEI",Driftskostnader!R73,((VLOOKUP(Q$10,$U$9:$W$21,2)/$V$8)*$E73)))</f>
        <v/>
      </c>
      <c r="R73" s="49" t="str">
        <f>IF(R$10="","",IF($D73="NEI",Driftskostnader!S73,((VLOOKUP(R$10,$U$9:$W$21,2)/$V$8)*$E73)))</f>
        <v/>
      </c>
      <c r="S73" s="44">
        <f t="shared" si="2"/>
        <v>0</v>
      </c>
    </row>
    <row r="74" spans="1:19" outlineLevel="1" x14ac:dyDescent="0.25">
      <c r="A74" s="38">
        <f>Driftskostnader!A74</f>
        <v>0</v>
      </c>
      <c r="B74" s="38">
        <f>Driftskostnader!B74</f>
        <v>0</v>
      </c>
      <c r="C74" s="48">
        <f>Driftskostnader!C74</f>
        <v>0</v>
      </c>
      <c r="D74" s="38">
        <f>Driftskostnader!E74</f>
        <v>0</v>
      </c>
      <c r="E74" s="43">
        <f>Driftskostnader!F74</f>
        <v>0</v>
      </c>
      <c r="F74" s="49" t="str">
        <f>IF(F$10="","",IF($D74="NEI",Driftskostnader!G74,((VLOOKUP(F$10,$U$9:$W$21,2)/$V$8)*$E74)))</f>
        <v/>
      </c>
      <c r="G74" s="49" t="str">
        <f>IF(G$10="","",IF($D74="NEI",Driftskostnader!H74,((VLOOKUP(G$10,$U$9:$W$21,2)/$V$8)*$E74)))</f>
        <v/>
      </c>
      <c r="H74" s="49" t="str">
        <f>IF(H$10="","",IF($D74="NEI",Driftskostnader!I74,((VLOOKUP(H$10,$U$9:$W$21,2)/$V$8)*$E74)))</f>
        <v/>
      </c>
      <c r="I74" s="49" t="str">
        <f>IF(I$10="","",IF($D74="NEI",Driftskostnader!J74,((VLOOKUP(I$10,$U$9:$W$21,2)/$V$8)*$E74)))</f>
        <v/>
      </c>
      <c r="J74" s="49" t="str">
        <f>IF(J$10="","",IF($D74="NEI",Driftskostnader!K74,((VLOOKUP(J$10,$U$9:$W$21,2)/$V$8)*$E74)))</f>
        <v/>
      </c>
      <c r="K74" s="49" t="str">
        <f>IF(K$10="","",IF($D74="NEI",Driftskostnader!L74,((VLOOKUP(K$10,$U$9:$W$21,2)/$V$8)*$E74)))</f>
        <v/>
      </c>
      <c r="L74" s="49" t="str">
        <f>IF(L$10="","",IF($D74="NEI",Driftskostnader!M74,((VLOOKUP(L$10,$U$9:$W$21,2)/$V$8)*$E74)))</f>
        <v/>
      </c>
      <c r="M74" s="49" t="str">
        <f>IF(M$10="","",IF($D74="NEI",Driftskostnader!N74,((VLOOKUP(M$10,$U$9:$W$21,2)/$V$8)*$E74)))</f>
        <v/>
      </c>
      <c r="N74" s="49" t="str">
        <f>IF(N$10="","",IF($D74="NEI",Driftskostnader!O74,((VLOOKUP(N$10,$U$9:$W$21,2)/$V$8)*$E74)))</f>
        <v/>
      </c>
      <c r="O74" s="49" t="str">
        <f>IF(O$10="","",IF($D74="NEI",Driftskostnader!P74,((VLOOKUP(O$10,$U$9:$W$21,2)/$V$8)*$E74)))</f>
        <v/>
      </c>
      <c r="P74" s="49" t="str">
        <f>IF(P$10="","",IF($D74="NEI",Driftskostnader!Q74,((VLOOKUP(P$10,$U$9:$W$21,2)/$V$8)*$E74)))</f>
        <v/>
      </c>
      <c r="Q74" s="49" t="str">
        <f>IF(Q$10="","",IF($D74="NEI",Driftskostnader!R74,((VLOOKUP(Q$10,$U$9:$W$21,2)/$V$8)*$E74)))</f>
        <v/>
      </c>
      <c r="R74" s="49" t="str">
        <f>IF(R$10="","",IF($D74="NEI",Driftskostnader!S74,((VLOOKUP(R$10,$U$9:$W$21,2)/$V$8)*$E74)))</f>
        <v/>
      </c>
      <c r="S74" s="44">
        <f t="shared" si="2"/>
        <v>0</v>
      </c>
    </row>
    <row r="75" spans="1:19" outlineLevel="1" x14ac:dyDescent="0.25">
      <c r="A75" s="38">
        <f>Driftskostnader!A75</f>
        <v>0</v>
      </c>
      <c r="B75" s="38">
        <f>Driftskostnader!B75</f>
        <v>0</v>
      </c>
      <c r="C75" s="48">
        <f>Driftskostnader!C75</f>
        <v>0</v>
      </c>
      <c r="D75" s="38">
        <f>Driftskostnader!E75</f>
        <v>0</v>
      </c>
      <c r="E75" s="43">
        <f>Driftskostnader!F75</f>
        <v>0</v>
      </c>
      <c r="F75" s="49" t="str">
        <f>IF(F$10="","",IF($D75="NEI",Driftskostnader!G75,((VLOOKUP(F$10,$U$9:$W$21,2)/$V$8)*$E75)))</f>
        <v/>
      </c>
      <c r="G75" s="49" t="str">
        <f>IF(G$10="","",IF($D75="NEI",Driftskostnader!H75,((VLOOKUP(G$10,$U$9:$W$21,2)/$V$8)*$E75)))</f>
        <v/>
      </c>
      <c r="H75" s="49" t="str">
        <f>IF(H$10="","",IF($D75="NEI",Driftskostnader!I75,((VLOOKUP(H$10,$U$9:$W$21,2)/$V$8)*$E75)))</f>
        <v/>
      </c>
      <c r="I75" s="49" t="str">
        <f>IF(I$10="","",IF($D75="NEI",Driftskostnader!J75,((VLOOKUP(I$10,$U$9:$W$21,2)/$V$8)*$E75)))</f>
        <v/>
      </c>
      <c r="J75" s="49" t="str">
        <f>IF(J$10="","",IF($D75="NEI",Driftskostnader!K75,((VLOOKUP(J$10,$U$9:$W$21,2)/$V$8)*$E75)))</f>
        <v/>
      </c>
      <c r="K75" s="49" t="str">
        <f>IF(K$10="","",IF($D75="NEI",Driftskostnader!L75,((VLOOKUP(K$10,$U$9:$W$21,2)/$V$8)*$E75)))</f>
        <v/>
      </c>
      <c r="L75" s="49" t="str">
        <f>IF(L$10="","",IF($D75="NEI",Driftskostnader!M75,((VLOOKUP(L$10,$U$9:$W$21,2)/$V$8)*$E75)))</f>
        <v/>
      </c>
      <c r="M75" s="49" t="str">
        <f>IF(M$10="","",IF($D75="NEI",Driftskostnader!N75,((VLOOKUP(M$10,$U$9:$W$21,2)/$V$8)*$E75)))</f>
        <v/>
      </c>
      <c r="N75" s="49" t="str">
        <f>IF(N$10="","",IF($D75="NEI",Driftskostnader!O75,((VLOOKUP(N$10,$U$9:$W$21,2)/$V$8)*$E75)))</f>
        <v/>
      </c>
      <c r="O75" s="49" t="str">
        <f>IF(O$10="","",IF($D75="NEI",Driftskostnader!P75,((VLOOKUP(O$10,$U$9:$W$21,2)/$V$8)*$E75)))</f>
        <v/>
      </c>
      <c r="P75" s="49" t="str">
        <f>IF(P$10="","",IF($D75="NEI",Driftskostnader!Q75,((VLOOKUP(P$10,$U$9:$W$21,2)/$V$8)*$E75)))</f>
        <v/>
      </c>
      <c r="Q75" s="49" t="str">
        <f>IF(Q$10="","",IF($D75="NEI",Driftskostnader!R75,((VLOOKUP(Q$10,$U$9:$W$21,2)/$V$8)*$E75)))</f>
        <v/>
      </c>
      <c r="R75" s="49" t="str">
        <f>IF(R$10="","",IF($D75="NEI",Driftskostnader!S75,((VLOOKUP(R$10,$U$9:$W$21,2)/$V$8)*$E75)))</f>
        <v/>
      </c>
      <c r="S75" s="44">
        <f t="shared" si="2"/>
        <v>0</v>
      </c>
    </row>
    <row r="76" spans="1:19" outlineLevel="1" x14ac:dyDescent="0.25">
      <c r="A76" s="38">
        <f>Driftskostnader!A76</f>
        <v>0</v>
      </c>
      <c r="B76" s="38">
        <f>Driftskostnader!B76</f>
        <v>0</v>
      </c>
      <c r="C76" s="48">
        <f>Driftskostnader!C76</f>
        <v>0</v>
      </c>
      <c r="D76" s="38">
        <f>Driftskostnader!E76</f>
        <v>0</v>
      </c>
      <c r="E76" s="43">
        <f>Driftskostnader!F76</f>
        <v>0</v>
      </c>
      <c r="F76" s="49" t="str">
        <f>IF(F$10="","",IF($D76="NEI",Driftskostnader!G76,((VLOOKUP(F$10,$U$9:$W$21,2)/$V$8)*$E76)))</f>
        <v/>
      </c>
      <c r="G76" s="49" t="str">
        <f>IF(G$10="","",IF($D76="NEI",Driftskostnader!H76,((VLOOKUP(G$10,$U$9:$W$21,2)/$V$8)*$E76)))</f>
        <v/>
      </c>
      <c r="H76" s="49" t="str">
        <f>IF(H$10="","",IF($D76="NEI",Driftskostnader!I76,((VLOOKUP(H$10,$U$9:$W$21,2)/$V$8)*$E76)))</f>
        <v/>
      </c>
      <c r="I76" s="49" t="str">
        <f>IF(I$10="","",IF($D76="NEI",Driftskostnader!J76,((VLOOKUP(I$10,$U$9:$W$21,2)/$V$8)*$E76)))</f>
        <v/>
      </c>
      <c r="J76" s="49" t="str">
        <f>IF(J$10="","",IF($D76="NEI",Driftskostnader!K76,((VLOOKUP(J$10,$U$9:$W$21,2)/$V$8)*$E76)))</f>
        <v/>
      </c>
      <c r="K76" s="49" t="str">
        <f>IF(K$10="","",IF($D76="NEI",Driftskostnader!L76,((VLOOKUP(K$10,$U$9:$W$21,2)/$V$8)*$E76)))</f>
        <v/>
      </c>
      <c r="L76" s="49" t="str">
        <f>IF(L$10="","",IF($D76="NEI",Driftskostnader!M76,((VLOOKUP(L$10,$U$9:$W$21,2)/$V$8)*$E76)))</f>
        <v/>
      </c>
      <c r="M76" s="49" t="str">
        <f>IF(M$10="","",IF($D76="NEI",Driftskostnader!N76,((VLOOKUP(M$10,$U$9:$W$21,2)/$V$8)*$E76)))</f>
        <v/>
      </c>
      <c r="N76" s="49" t="str">
        <f>IF(N$10="","",IF($D76="NEI",Driftskostnader!O76,((VLOOKUP(N$10,$U$9:$W$21,2)/$V$8)*$E76)))</f>
        <v/>
      </c>
      <c r="O76" s="49" t="str">
        <f>IF(O$10="","",IF($D76="NEI",Driftskostnader!P76,((VLOOKUP(O$10,$U$9:$W$21,2)/$V$8)*$E76)))</f>
        <v/>
      </c>
      <c r="P76" s="49" t="str">
        <f>IF(P$10="","",IF($D76="NEI",Driftskostnader!Q76,((VLOOKUP(P$10,$U$9:$W$21,2)/$V$8)*$E76)))</f>
        <v/>
      </c>
      <c r="Q76" s="49" t="str">
        <f>IF(Q$10="","",IF($D76="NEI",Driftskostnader!R76,((VLOOKUP(Q$10,$U$9:$W$21,2)/$V$8)*$E76)))</f>
        <v/>
      </c>
      <c r="R76" s="49" t="str">
        <f>IF(R$10="","",IF($D76="NEI",Driftskostnader!S76,((VLOOKUP(R$10,$U$9:$W$21,2)/$V$8)*$E76)))</f>
        <v/>
      </c>
      <c r="S76" s="44">
        <f t="shared" si="2"/>
        <v>0</v>
      </c>
    </row>
    <row r="77" spans="1:19" outlineLevel="1" x14ac:dyDescent="0.25">
      <c r="A77" s="38">
        <f>Driftskostnader!A77</f>
        <v>0</v>
      </c>
      <c r="B77" s="38">
        <f>Driftskostnader!B77</f>
        <v>0</v>
      </c>
      <c r="C77" s="48">
        <f>Driftskostnader!C77</f>
        <v>0</v>
      </c>
      <c r="D77" s="38">
        <f>Driftskostnader!E77</f>
        <v>0</v>
      </c>
      <c r="E77" s="43">
        <f>Driftskostnader!F77</f>
        <v>0</v>
      </c>
      <c r="F77" s="49" t="str">
        <f>IF(F$10="","",IF($D77="NEI",Driftskostnader!G77,((VLOOKUP(F$10,$U$9:$W$21,2)/$V$8)*$E77)))</f>
        <v/>
      </c>
      <c r="G77" s="49" t="str">
        <f>IF(G$10="","",IF($D77="NEI",Driftskostnader!H77,((VLOOKUP(G$10,$U$9:$W$21,2)/$V$8)*$E77)))</f>
        <v/>
      </c>
      <c r="H77" s="49" t="str">
        <f>IF(H$10="","",IF($D77="NEI",Driftskostnader!I77,((VLOOKUP(H$10,$U$9:$W$21,2)/$V$8)*$E77)))</f>
        <v/>
      </c>
      <c r="I77" s="49" t="str">
        <f>IF(I$10="","",IF($D77="NEI",Driftskostnader!J77,((VLOOKUP(I$10,$U$9:$W$21,2)/$V$8)*$E77)))</f>
        <v/>
      </c>
      <c r="J77" s="49" t="str">
        <f>IF(J$10="","",IF($D77="NEI",Driftskostnader!K77,((VLOOKUP(J$10,$U$9:$W$21,2)/$V$8)*$E77)))</f>
        <v/>
      </c>
      <c r="K77" s="49" t="str">
        <f>IF(K$10="","",IF($D77="NEI",Driftskostnader!L77,((VLOOKUP(K$10,$U$9:$W$21,2)/$V$8)*$E77)))</f>
        <v/>
      </c>
      <c r="L77" s="49" t="str">
        <f>IF(L$10="","",IF($D77="NEI",Driftskostnader!M77,((VLOOKUP(L$10,$U$9:$W$21,2)/$V$8)*$E77)))</f>
        <v/>
      </c>
      <c r="M77" s="49" t="str">
        <f>IF(M$10="","",IF($D77="NEI",Driftskostnader!N77,((VLOOKUP(M$10,$U$9:$W$21,2)/$V$8)*$E77)))</f>
        <v/>
      </c>
      <c r="N77" s="49" t="str">
        <f>IF(N$10="","",IF($D77="NEI",Driftskostnader!O77,((VLOOKUP(N$10,$U$9:$W$21,2)/$V$8)*$E77)))</f>
        <v/>
      </c>
      <c r="O77" s="49" t="str">
        <f>IF(O$10="","",IF($D77="NEI",Driftskostnader!P77,((VLOOKUP(O$10,$U$9:$W$21,2)/$V$8)*$E77)))</f>
        <v/>
      </c>
      <c r="P77" s="49" t="str">
        <f>IF(P$10="","",IF($D77="NEI",Driftskostnader!Q77,((VLOOKUP(P$10,$U$9:$W$21,2)/$V$8)*$E77)))</f>
        <v/>
      </c>
      <c r="Q77" s="49" t="str">
        <f>IF(Q$10="","",IF($D77="NEI",Driftskostnader!R77,((VLOOKUP(Q$10,$U$9:$W$21,2)/$V$8)*$E77)))</f>
        <v/>
      </c>
      <c r="R77" s="49" t="str">
        <f>IF(R$10="","",IF($D77="NEI",Driftskostnader!S77,((VLOOKUP(R$10,$U$9:$W$21,2)/$V$8)*$E77)))</f>
        <v/>
      </c>
      <c r="S77" s="44">
        <f t="shared" si="2"/>
        <v>0</v>
      </c>
    </row>
    <row r="78" spans="1:19" outlineLevel="1" x14ac:dyDescent="0.25">
      <c r="A78" s="38">
        <f>Driftskostnader!A78</f>
        <v>0</v>
      </c>
      <c r="B78" s="38">
        <f>Driftskostnader!B78</f>
        <v>0</v>
      </c>
      <c r="C78" s="48">
        <f>Driftskostnader!C78</f>
        <v>0</v>
      </c>
      <c r="D78" s="38">
        <f>Driftskostnader!E78</f>
        <v>0</v>
      </c>
      <c r="E78" s="43">
        <f>Driftskostnader!F78</f>
        <v>0</v>
      </c>
      <c r="F78" s="49" t="str">
        <f>IF(F$10="","",IF($D78="NEI",Driftskostnader!G78,((VLOOKUP(F$10,$U$9:$W$21,2)/$V$8)*$E78)))</f>
        <v/>
      </c>
      <c r="G78" s="49" t="str">
        <f>IF(G$10="","",IF($D78="NEI",Driftskostnader!H78,((VLOOKUP(G$10,$U$9:$W$21,2)/$V$8)*$E78)))</f>
        <v/>
      </c>
      <c r="H78" s="49" t="str">
        <f>IF(H$10="","",IF($D78="NEI",Driftskostnader!I78,((VLOOKUP(H$10,$U$9:$W$21,2)/$V$8)*$E78)))</f>
        <v/>
      </c>
      <c r="I78" s="49" t="str">
        <f>IF(I$10="","",IF($D78="NEI",Driftskostnader!J78,((VLOOKUP(I$10,$U$9:$W$21,2)/$V$8)*$E78)))</f>
        <v/>
      </c>
      <c r="J78" s="49" t="str">
        <f>IF(J$10="","",IF($D78="NEI",Driftskostnader!K78,((VLOOKUP(J$10,$U$9:$W$21,2)/$V$8)*$E78)))</f>
        <v/>
      </c>
      <c r="K78" s="49" t="str">
        <f>IF(K$10="","",IF($D78="NEI",Driftskostnader!L78,((VLOOKUP(K$10,$U$9:$W$21,2)/$V$8)*$E78)))</f>
        <v/>
      </c>
      <c r="L78" s="49" t="str">
        <f>IF(L$10="","",IF($D78="NEI",Driftskostnader!M78,((VLOOKUP(L$10,$U$9:$W$21,2)/$V$8)*$E78)))</f>
        <v/>
      </c>
      <c r="M78" s="49" t="str">
        <f>IF(M$10="","",IF($D78="NEI",Driftskostnader!N78,((VLOOKUP(M$10,$U$9:$W$21,2)/$V$8)*$E78)))</f>
        <v/>
      </c>
      <c r="N78" s="49" t="str">
        <f>IF(N$10="","",IF($D78="NEI",Driftskostnader!O78,((VLOOKUP(N$10,$U$9:$W$21,2)/$V$8)*$E78)))</f>
        <v/>
      </c>
      <c r="O78" s="49" t="str">
        <f>IF(O$10="","",IF($D78="NEI",Driftskostnader!P78,((VLOOKUP(O$10,$U$9:$W$21,2)/$V$8)*$E78)))</f>
        <v/>
      </c>
      <c r="P78" s="49" t="str">
        <f>IF(P$10="","",IF($D78="NEI",Driftskostnader!Q78,((VLOOKUP(P$10,$U$9:$W$21,2)/$V$8)*$E78)))</f>
        <v/>
      </c>
      <c r="Q78" s="49" t="str">
        <f>IF(Q$10="","",IF($D78="NEI",Driftskostnader!R78,((VLOOKUP(Q$10,$U$9:$W$21,2)/$V$8)*$E78)))</f>
        <v/>
      </c>
      <c r="R78" s="49" t="str">
        <f>IF(R$10="","",IF($D78="NEI",Driftskostnader!S78,((VLOOKUP(R$10,$U$9:$W$21,2)/$V$8)*$E78)))</f>
        <v/>
      </c>
      <c r="S78" s="44">
        <f t="shared" si="2"/>
        <v>0</v>
      </c>
    </row>
    <row r="79" spans="1:19" outlineLevel="1" x14ac:dyDescent="0.25">
      <c r="A79" s="38">
        <f>Driftskostnader!A79</f>
        <v>0</v>
      </c>
      <c r="B79" s="38">
        <f>Driftskostnader!B79</f>
        <v>0</v>
      </c>
      <c r="C79" s="48">
        <f>Driftskostnader!C79</f>
        <v>0</v>
      </c>
      <c r="D79" s="38">
        <f>Driftskostnader!E79</f>
        <v>0</v>
      </c>
      <c r="E79" s="43">
        <f>Driftskostnader!F79</f>
        <v>0</v>
      </c>
      <c r="F79" s="49" t="str">
        <f>IF(F$10="","",IF($D79="NEI",Driftskostnader!G79,((VLOOKUP(F$10,$U$9:$W$21,2)/$V$8)*$E79)))</f>
        <v/>
      </c>
      <c r="G79" s="49" t="str">
        <f>IF(G$10="","",IF($D79="NEI",Driftskostnader!H79,((VLOOKUP(G$10,$U$9:$W$21,2)/$V$8)*$E79)))</f>
        <v/>
      </c>
      <c r="H79" s="49" t="str">
        <f>IF(H$10="","",IF($D79="NEI",Driftskostnader!I79,((VLOOKUP(H$10,$U$9:$W$21,2)/$V$8)*$E79)))</f>
        <v/>
      </c>
      <c r="I79" s="49" t="str">
        <f>IF(I$10="","",IF($D79="NEI",Driftskostnader!J79,((VLOOKUP(I$10,$U$9:$W$21,2)/$V$8)*$E79)))</f>
        <v/>
      </c>
      <c r="J79" s="49" t="str">
        <f>IF(J$10="","",IF($D79="NEI",Driftskostnader!K79,((VLOOKUP(J$10,$U$9:$W$21,2)/$V$8)*$E79)))</f>
        <v/>
      </c>
      <c r="K79" s="49" t="str">
        <f>IF(K$10="","",IF($D79="NEI",Driftskostnader!L79,((VLOOKUP(K$10,$U$9:$W$21,2)/$V$8)*$E79)))</f>
        <v/>
      </c>
      <c r="L79" s="49" t="str">
        <f>IF(L$10="","",IF($D79="NEI",Driftskostnader!M79,((VLOOKUP(L$10,$U$9:$W$21,2)/$V$8)*$E79)))</f>
        <v/>
      </c>
      <c r="M79" s="49" t="str">
        <f>IF(M$10="","",IF($D79="NEI",Driftskostnader!N79,((VLOOKUP(M$10,$U$9:$W$21,2)/$V$8)*$E79)))</f>
        <v/>
      </c>
      <c r="N79" s="49" t="str">
        <f>IF(N$10="","",IF($D79="NEI",Driftskostnader!O79,((VLOOKUP(N$10,$U$9:$W$21,2)/$V$8)*$E79)))</f>
        <v/>
      </c>
      <c r="O79" s="49" t="str">
        <f>IF(O$10="","",IF($D79="NEI",Driftskostnader!P79,((VLOOKUP(O$10,$U$9:$W$21,2)/$V$8)*$E79)))</f>
        <v/>
      </c>
      <c r="P79" s="49" t="str">
        <f>IF(P$10="","",IF($D79="NEI",Driftskostnader!Q79,((VLOOKUP(P$10,$U$9:$W$21,2)/$V$8)*$E79)))</f>
        <v/>
      </c>
      <c r="Q79" s="49" t="str">
        <f>IF(Q$10="","",IF($D79="NEI",Driftskostnader!R79,((VLOOKUP(Q$10,$U$9:$W$21,2)/$V$8)*$E79)))</f>
        <v/>
      </c>
      <c r="R79" s="49" t="str">
        <f>IF(R$10="","",IF($D79="NEI",Driftskostnader!S79,((VLOOKUP(R$10,$U$9:$W$21,2)/$V$8)*$E79)))</f>
        <v/>
      </c>
      <c r="S79" s="44">
        <f t="shared" si="2"/>
        <v>0</v>
      </c>
    </row>
    <row r="80" spans="1:19" outlineLevel="1" x14ac:dyDescent="0.25">
      <c r="A80" s="38">
        <f>Driftskostnader!A80</f>
        <v>0</v>
      </c>
      <c r="B80" s="38">
        <f>Driftskostnader!B80</f>
        <v>0</v>
      </c>
      <c r="C80" s="48">
        <f>Driftskostnader!C80</f>
        <v>0</v>
      </c>
      <c r="D80" s="38">
        <f>Driftskostnader!E80</f>
        <v>0</v>
      </c>
      <c r="E80" s="43">
        <f>Driftskostnader!F80</f>
        <v>0</v>
      </c>
      <c r="F80" s="49" t="str">
        <f>IF(F$10="","",IF($D80="NEI",Driftskostnader!G80,((VLOOKUP(F$10,$U$9:$W$21,2)/$V$8)*$E80)))</f>
        <v/>
      </c>
      <c r="G80" s="49" t="str">
        <f>IF(G$10="","",IF($D80="NEI",Driftskostnader!H80,((VLOOKUP(G$10,$U$9:$W$21,2)/$V$8)*$E80)))</f>
        <v/>
      </c>
      <c r="H80" s="49" t="str">
        <f>IF(H$10="","",IF($D80="NEI",Driftskostnader!I80,((VLOOKUP(H$10,$U$9:$W$21,2)/$V$8)*$E80)))</f>
        <v/>
      </c>
      <c r="I80" s="49" t="str">
        <f>IF(I$10="","",IF($D80="NEI",Driftskostnader!J80,((VLOOKUP(I$10,$U$9:$W$21,2)/$V$8)*$E80)))</f>
        <v/>
      </c>
      <c r="J80" s="49" t="str">
        <f>IF(J$10="","",IF($D80="NEI",Driftskostnader!K80,((VLOOKUP(J$10,$U$9:$W$21,2)/$V$8)*$E80)))</f>
        <v/>
      </c>
      <c r="K80" s="49" t="str">
        <f>IF(K$10="","",IF($D80="NEI",Driftskostnader!L80,((VLOOKUP(K$10,$U$9:$W$21,2)/$V$8)*$E80)))</f>
        <v/>
      </c>
      <c r="L80" s="49" t="str">
        <f>IF(L$10="","",IF($D80="NEI",Driftskostnader!M80,((VLOOKUP(L$10,$U$9:$W$21,2)/$V$8)*$E80)))</f>
        <v/>
      </c>
      <c r="M80" s="49" t="str">
        <f>IF(M$10="","",IF($D80="NEI",Driftskostnader!N80,((VLOOKUP(M$10,$U$9:$W$21,2)/$V$8)*$E80)))</f>
        <v/>
      </c>
      <c r="N80" s="49" t="str">
        <f>IF(N$10="","",IF($D80="NEI",Driftskostnader!O80,((VLOOKUP(N$10,$U$9:$W$21,2)/$V$8)*$E80)))</f>
        <v/>
      </c>
      <c r="O80" s="49" t="str">
        <f>IF(O$10="","",IF($D80="NEI",Driftskostnader!P80,((VLOOKUP(O$10,$U$9:$W$21,2)/$V$8)*$E80)))</f>
        <v/>
      </c>
      <c r="P80" s="49" t="str">
        <f>IF(P$10="","",IF($D80="NEI",Driftskostnader!Q80,((VLOOKUP(P$10,$U$9:$W$21,2)/$V$8)*$E80)))</f>
        <v/>
      </c>
      <c r="Q80" s="49" t="str">
        <f>IF(Q$10="","",IF($D80="NEI",Driftskostnader!R80,((VLOOKUP(Q$10,$U$9:$W$21,2)/$V$8)*$E80)))</f>
        <v/>
      </c>
      <c r="R80" s="49" t="str">
        <f>IF(R$10="","",IF($D80="NEI",Driftskostnader!S80,((VLOOKUP(R$10,$U$9:$W$21,2)/$V$8)*$E80)))</f>
        <v/>
      </c>
      <c r="S80" s="44">
        <f t="shared" si="2"/>
        <v>0</v>
      </c>
    </row>
    <row r="81" spans="1:19" outlineLevel="1" x14ac:dyDescent="0.25">
      <c r="A81" s="38">
        <f>Driftskostnader!A81</f>
        <v>0</v>
      </c>
      <c r="B81" s="38">
        <f>Driftskostnader!B81</f>
        <v>0</v>
      </c>
      <c r="C81" s="48">
        <f>Driftskostnader!C81</f>
        <v>0</v>
      </c>
      <c r="D81" s="38">
        <f>Driftskostnader!E81</f>
        <v>0</v>
      </c>
      <c r="E81" s="43">
        <f>Driftskostnader!F81</f>
        <v>0</v>
      </c>
      <c r="F81" s="49" t="str">
        <f>IF(F$10="","",IF($D81="NEI",Driftskostnader!G81,((VLOOKUP(F$10,$U$9:$W$21,2)/$V$8)*$E81)))</f>
        <v/>
      </c>
      <c r="G81" s="49" t="str">
        <f>IF(G$10="","",IF($D81="NEI",Driftskostnader!H81,((VLOOKUP(G$10,$U$9:$W$21,2)/$V$8)*$E81)))</f>
        <v/>
      </c>
      <c r="H81" s="49" t="str">
        <f>IF(H$10="","",IF($D81="NEI",Driftskostnader!I81,((VLOOKUP(H$10,$U$9:$W$21,2)/$V$8)*$E81)))</f>
        <v/>
      </c>
      <c r="I81" s="49" t="str">
        <f>IF(I$10="","",IF($D81="NEI",Driftskostnader!J81,((VLOOKUP(I$10,$U$9:$W$21,2)/$V$8)*$E81)))</f>
        <v/>
      </c>
      <c r="J81" s="49" t="str">
        <f>IF(J$10="","",IF($D81="NEI",Driftskostnader!K81,((VLOOKUP(J$10,$U$9:$W$21,2)/$V$8)*$E81)))</f>
        <v/>
      </c>
      <c r="K81" s="49" t="str">
        <f>IF(K$10="","",IF($D81="NEI",Driftskostnader!L81,((VLOOKUP(K$10,$U$9:$W$21,2)/$V$8)*$E81)))</f>
        <v/>
      </c>
      <c r="L81" s="49" t="str">
        <f>IF(L$10="","",IF($D81="NEI",Driftskostnader!M81,((VLOOKUP(L$10,$U$9:$W$21,2)/$V$8)*$E81)))</f>
        <v/>
      </c>
      <c r="M81" s="49" t="str">
        <f>IF(M$10="","",IF($D81="NEI",Driftskostnader!N81,((VLOOKUP(M$10,$U$9:$W$21,2)/$V$8)*$E81)))</f>
        <v/>
      </c>
      <c r="N81" s="49" t="str">
        <f>IF(N$10="","",IF($D81="NEI",Driftskostnader!O81,((VLOOKUP(N$10,$U$9:$W$21,2)/$V$8)*$E81)))</f>
        <v/>
      </c>
      <c r="O81" s="49" t="str">
        <f>IF(O$10="","",IF($D81="NEI",Driftskostnader!P81,((VLOOKUP(O$10,$U$9:$W$21,2)/$V$8)*$E81)))</f>
        <v/>
      </c>
      <c r="P81" s="49" t="str">
        <f>IF(P$10="","",IF($D81="NEI",Driftskostnader!Q81,((VLOOKUP(P$10,$U$9:$W$21,2)/$V$8)*$E81)))</f>
        <v/>
      </c>
      <c r="Q81" s="49" t="str">
        <f>IF(Q$10="","",IF($D81="NEI",Driftskostnader!R81,((VLOOKUP(Q$10,$U$9:$W$21,2)/$V$8)*$E81)))</f>
        <v/>
      </c>
      <c r="R81" s="49" t="str">
        <f>IF(R$10="","",IF($D81="NEI",Driftskostnader!S81,((VLOOKUP(R$10,$U$9:$W$21,2)/$V$8)*$E81)))</f>
        <v/>
      </c>
      <c r="S81" s="44">
        <f t="shared" si="2"/>
        <v>0</v>
      </c>
    </row>
    <row r="82" spans="1:19" outlineLevel="1" x14ac:dyDescent="0.25">
      <c r="A82" s="38">
        <f>Driftskostnader!A82</f>
        <v>0</v>
      </c>
      <c r="B82" s="38">
        <f>Driftskostnader!B82</f>
        <v>0</v>
      </c>
      <c r="C82" s="48">
        <f>Driftskostnader!C82</f>
        <v>0</v>
      </c>
      <c r="D82" s="38">
        <f>Driftskostnader!E82</f>
        <v>0</v>
      </c>
      <c r="E82" s="43">
        <f>Driftskostnader!F82</f>
        <v>0</v>
      </c>
      <c r="F82" s="49" t="str">
        <f>IF(F$10="","",IF($D82="NEI",Driftskostnader!G82,((VLOOKUP(F$10,$U$9:$W$21,2)/$V$8)*$E82)))</f>
        <v/>
      </c>
      <c r="G82" s="49" t="str">
        <f>IF(G$10="","",IF($D82="NEI",Driftskostnader!H82,((VLOOKUP(G$10,$U$9:$W$21,2)/$V$8)*$E82)))</f>
        <v/>
      </c>
      <c r="H82" s="49" t="str">
        <f>IF(H$10="","",IF($D82="NEI",Driftskostnader!I82,((VLOOKUP(H$10,$U$9:$W$21,2)/$V$8)*$E82)))</f>
        <v/>
      </c>
      <c r="I82" s="49" t="str">
        <f>IF(I$10="","",IF($D82="NEI",Driftskostnader!J82,((VLOOKUP(I$10,$U$9:$W$21,2)/$V$8)*$E82)))</f>
        <v/>
      </c>
      <c r="J82" s="49" t="str">
        <f>IF(J$10="","",IF($D82="NEI",Driftskostnader!K82,((VLOOKUP(J$10,$U$9:$W$21,2)/$V$8)*$E82)))</f>
        <v/>
      </c>
      <c r="K82" s="49" t="str">
        <f>IF(K$10="","",IF($D82="NEI",Driftskostnader!L82,((VLOOKUP(K$10,$U$9:$W$21,2)/$V$8)*$E82)))</f>
        <v/>
      </c>
      <c r="L82" s="49" t="str">
        <f>IF(L$10="","",IF($D82="NEI",Driftskostnader!M82,((VLOOKUP(L$10,$U$9:$W$21,2)/$V$8)*$E82)))</f>
        <v/>
      </c>
      <c r="M82" s="49" t="str">
        <f>IF(M$10="","",IF($D82="NEI",Driftskostnader!N82,((VLOOKUP(M$10,$U$9:$W$21,2)/$V$8)*$E82)))</f>
        <v/>
      </c>
      <c r="N82" s="49" t="str">
        <f>IF(N$10="","",IF($D82="NEI",Driftskostnader!O82,((VLOOKUP(N$10,$U$9:$W$21,2)/$V$8)*$E82)))</f>
        <v/>
      </c>
      <c r="O82" s="49" t="str">
        <f>IF(O$10="","",IF($D82="NEI",Driftskostnader!P82,((VLOOKUP(O$10,$U$9:$W$21,2)/$V$8)*$E82)))</f>
        <v/>
      </c>
      <c r="P82" s="49" t="str">
        <f>IF(P$10="","",IF($D82="NEI",Driftskostnader!Q82,((VLOOKUP(P$10,$U$9:$W$21,2)/$V$8)*$E82)))</f>
        <v/>
      </c>
      <c r="Q82" s="49" t="str">
        <f>IF(Q$10="","",IF($D82="NEI",Driftskostnader!R82,((VLOOKUP(Q$10,$U$9:$W$21,2)/$V$8)*$E82)))</f>
        <v/>
      </c>
      <c r="R82" s="49" t="str">
        <f>IF(R$10="","",IF($D82="NEI",Driftskostnader!S82,((VLOOKUP(R$10,$U$9:$W$21,2)/$V$8)*$E82)))</f>
        <v/>
      </c>
      <c r="S82" s="44">
        <f t="shared" si="2"/>
        <v>0</v>
      </c>
    </row>
    <row r="83" spans="1:19" outlineLevel="1" x14ac:dyDescent="0.25">
      <c r="A83" s="38">
        <f>Driftskostnader!A83</f>
        <v>0</v>
      </c>
      <c r="B83" s="38">
        <f>Driftskostnader!B83</f>
        <v>0</v>
      </c>
      <c r="C83" s="48">
        <f>Driftskostnader!C83</f>
        <v>0</v>
      </c>
      <c r="D83" s="38">
        <f>Driftskostnader!E83</f>
        <v>0</v>
      </c>
      <c r="E83" s="43">
        <f>Driftskostnader!F83</f>
        <v>0</v>
      </c>
      <c r="F83" s="49" t="str">
        <f>IF(F$10="","",IF($D83="NEI",Driftskostnader!G83,((VLOOKUP(F$10,$U$9:$W$21,2)/$V$8)*$E83)))</f>
        <v/>
      </c>
      <c r="G83" s="49" t="str">
        <f>IF(G$10="","",IF($D83="NEI",Driftskostnader!H83,((VLOOKUP(G$10,$U$9:$W$21,2)/$V$8)*$E83)))</f>
        <v/>
      </c>
      <c r="H83" s="49" t="str">
        <f>IF(H$10="","",IF($D83="NEI",Driftskostnader!I83,((VLOOKUP(H$10,$U$9:$W$21,2)/$V$8)*$E83)))</f>
        <v/>
      </c>
      <c r="I83" s="49" t="str">
        <f>IF(I$10="","",IF($D83="NEI",Driftskostnader!J83,((VLOOKUP(I$10,$U$9:$W$21,2)/$V$8)*$E83)))</f>
        <v/>
      </c>
      <c r="J83" s="49" t="str">
        <f>IF(J$10="","",IF($D83="NEI",Driftskostnader!K83,((VLOOKUP(J$10,$U$9:$W$21,2)/$V$8)*$E83)))</f>
        <v/>
      </c>
      <c r="K83" s="49" t="str">
        <f>IF(K$10="","",IF($D83="NEI",Driftskostnader!L83,((VLOOKUP(K$10,$U$9:$W$21,2)/$V$8)*$E83)))</f>
        <v/>
      </c>
      <c r="L83" s="49" t="str">
        <f>IF(L$10="","",IF($D83="NEI",Driftskostnader!M83,((VLOOKUP(L$10,$U$9:$W$21,2)/$V$8)*$E83)))</f>
        <v/>
      </c>
      <c r="M83" s="49" t="str">
        <f>IF(M$10="","",IF($D83="NEI",Driftskostnader!N83,((VLOOKUP(M$10,$U$9:$W$21,2)/$V$8)*$E83)))</f>
        <v/>
      </c>
      <c r="N83" s="49" t="str">
        <f>IF(N$10="","",IF($D83="NEI",Driftskostnader!O83,((VLOOKUP(N$10,$U$9:$W$21,2)/$V$8)*$E83)))</f>
        <v/>
      </c>
      <c r="O83" s="49" t="str">
        <f>IF(O$10="","",IF($D83="NEI",Driftskostnader!P83,((VLOOKUP(O$10,$U$9:$W$21,2)/$V$8)*$E83)))</f>
        <v/>
      </c>
      <c r="P83" s="49" t="str">
        <f>IF(P$10="","",IF($D83="NEI",Driftskostnader!Q83,((VLOOKUP(P$10,$U$9:$W$21,2)/$V$8)*$E83)))</f>
        <v/>
      </c>
      <c r="Q83" s="49" t="str">
        <f>IF(Q$10="","",IF($D83="NEI",Driftskostnader!R83,((VLOOKUP(Q$10,$U$9:$W$21,2)/$V$8)*$E83)))</f>
        <v/>
      </c>
      <c r="R83" s="49" t="str">
        <f>IF(R$10="","",IF($D83="NEI",Driftskostnader!S83,((VLOOKUP(R$10,$U$9:$W$21,2)/$V$8)*$E83)))</f>
        <v/>
      </c>
      <c r="S83" s="44">
        <f t="shared" si="2"/>
        <v>0</v>
      </c>
    </row>
    <row r="84" spans="1:19" outlineLevel="1" x14ac:dyDescent="0.25">
      <c r="A84" s="38">
        <f>Driftskostnader!A84</f>
        <v>0</v>
      </c>
      <c r="B84" s="38">
        <f>Driftskostnader!B84</f>
        <v>0</v>
      </c>
      <c r="C84" s="48">
        <f>Driftskostnader!C84</f>
        <v>0</v>
      </c>
      <c r="D84" s="38">
        <f>Driftskostnader!E84</f>
        <v>0</v>
      </c>
      <c r="E84" s="43">
        <f>Driftskostnader!F84</f>
        <v>0</v>
      </c>
      <c r="F84" s="49" t="str">
        <f>IF(F$10="","",IF($D84="NEI",Driftskostnader!G84,((VLOOKUP(F$10,$U$9:$W$21,2)/$V$8)*$E84)))</f>
        <v/>
      </c>
      <c r="G84" s="49" t="str">
        <f>IF(G$10="","",IF($D84="NEI",Driftskostnader!H84,((VLOOKUP(G$10,$U$9:$W$21,2)/$V$8)*$E84)))</f>
        <v/>
      </c>
      <c r="H84" s="49" t="str">
        <f>IF(H$10="","",IF($D84="NEI",Driftskostnader!I84,((VLOOKUP(H$10,$U$9:$W$21,2)/$V$8)*$E84)))</f>
        <v/>
      </c>
      <c r="I84" s="49" t="str">
        <f>IF(I$10="","",IF($D84="NEI",Driftskostnader!J84,((VLOOKUP(I$10,$U$9:$W$21,2)/$V$8)*$E84)))</f>
        <v/>
      </c>
      <c r="J84" s="49" t="str">
        <f>IF(J$10="","",IF($D84="NEI",Driftskostnader!K84,((VLOOKUP(J$10,$U$9:$W$21,2)/$V$8)*$E84)))</f>
        <v/>
      </c>
      <c r="K84" s="49" t="str">
        <f>IF(K$10="","",IF($D84="NEI",Driftskostnader!L84,((VLOOKUP(K$10,$U$9:$W$21,2)/$V$8)*$E84)))</f>
        <v/>
      </c>
      <c r="L84" s="49" t="str">
        <f>IF(L$10="","",IF($D84="NEI",Driftskostnader!M84,((VLOOKUP(L$10,$U$9:$W$21,2)/$V$8)*$E84)))</f>
        <v/>
      </c>
      <c r="M84" s="49" t="str">
        <f>IF(M$10="","",IF($D84="NEI",Driftskostnader!N84,((VLOOKUP(M$10,$U$9:$W$21,2)/$V$8)*$E84)))</f>
        <v/>
      </c>
      <c r="N84" s="49" t="str">
        <f>IF(N$10="","",IF($D84="NEI",Driftskostnader!O84,((VLOOKUP(N$10,$U$9:$W$21,2)/$V$8)*$E84)))</f>
        <v/>
      </c>
      <c r="O84" s="49" t="str">
        <f>IF(O$10="","",IF($D84="NEI",Driftskostnader!P84,((VLOOKUP(O$10,$U$9:$W$21,2)/$V$8)*$E84)))</f>
        <v/>
      </c>
      <c r="P84" s="49" t="str">
        <f>IF(P$10="","",IF($D84="NEI",Driftskostnader!Q84,((VLOOKUP(P$10,$U$9:$W$21,2)/$V$8)*$E84)))</f>
        <v/>
      </c>
      <c r="Q84" s="49" t="str">
        <f>IF(Q$10="","",IF($D84="NEI",Driftskostnader!R84,((VLOOKUP(Q$10,$U$9:$W$21,2)/$V$8)*$E84)))</f>
        <v/>
      </c>
      <c r="R84" s="49" t="str">
        <f>IF(R$10="","",IF($D84="NEI",Driftskostnader!S84,((VLOOKUP(R$10,$U$9:$W$21,2)/$V$8)*$E84)))</f>
        <v/>
      </c>
      <c r="S84" s="44">
        <f t="shared" si="2"/>
        <v>0</v>
      </c>
    </row>
    <row r="85" spans="1:19" outlineLevel="1" x14ac:dyDescent="0.25">
      <c r="A85" s="38">
        <f>Driftskostnader!A85</f>
        <v>0</v>
      </c>
      <c r="B85" s="38">
        <f>Driftskostnader!B85</f>
        <v>0</v>
      </c>
      <c r="C85" s="48">
        <f>Driftskostnader!C85</f>
        <v>0</v>
      </c>
      <c r="D85" s="38">
        <f>Driftskostnader!E85</f>
        <v>0</v>
      </c>
      <c r="E85" s="43">
        <f>Driftskostnader!F85</f>
        <v>0</v>
      </c>
      <c r="F85" s="49" t="str">
        <f>IF(F$10="","",IF($D85="NEI",Driftskostnader!G85,((VLOOKUP(F$10,$U$9:$W$21,2)/$V$8)*$E85)))</f>
        <v/>
      </c>
      <c r="G85" s="49" t="str">
        <f>IF(G$10="","",IF($D85="NEI",Driftskostnader!H85,((VLOOKUP(G$10,$U$9:$W$21,2)/$V$8)*$E85)))</f>
        <v/>
      </c>
      <c r="H85" s="49" t="str">
        <f>IF(H$10="","",IF($D85="NEI",Driftskostnader!I85,((VLOOKUP(H$10,$U$9:$W$21,2)/$V$8)*$E85)))</f>
        <v/>
      </c>
      <c r="I85" s="49" t="str">
        <f>IF(I$10="","",IF($D85="NEI",Driftskostnader!J85,((VLOOKUP(I$10,$U$9:$W$21,2)/$V$8)*$E85)))</f>
        <v/>
      </c>
      <c r="J85" s="49" t="str">
        <f>IF(J$10="","",IF($D85="NEI",Driftskostnader!K85,((VLOOKUP(J$10,$U$9:$W$21,2)/$V$8)*$E85)))</f>
        <v/>
      </c>
      <c r="K85" s="49" t="str">
        <f>IF(K$10="","",IF($D85="NEI",Driftskostnader!L85,((VLOOKUP(K$10,$U$9:$W$21,2)/$V$8)*$E85)))</f>
        <v/>
      </c>
      <c r="L85" s="49" t="str">
        <f>IF(L$10="","",IF($D85="NEI",Driftskostnader!M85,((VLOOKUP(L$10,$U$9:$W$21,2)/$V$8)*$E85)))</f>
        <v/>
      </c>
      <c r="M85" s="49" t="str">
        <f>IF(M$10="","",IF($D85="NEI",Driftskostnader!N85,((VLOOKUP(M$10,$U$9:$W$21,2)/$V$8)*$E85)))</f>
        <v/>
      </c>
      <c r="N85" s="49" t="str">
        <f>IF(N$10="","",IF($D85="NEI",Driftskostnader!O85,((VLOOKUP(N$10,$U$9:$W$21,2)/$V$8)*$E85)))</f>
        <v/>
      </c>
      <c r="O85" s="49" t="str">
        <f>IF(O$10="","",IF($D85="NEI",Driftskostnader!P85,((VLOOKUP(O$10,$U$9:$W$21,2)/$V$8)*$E85)))</f>
        <v/>
      </c>
      <c r="P85" s="49" t="str">
        <f>IF(P$10="","",IF($D85="NEI",Driftskostnader!Q85,((VLOOKUP(P$10,$U$9:$W$21,2)/$V$8)*$E85)))</f>
        <v/>
      </c>
      <c r="Q85" s="49" t="str">
        <f>IF(Q$10="","",IF($D85="NEI",Driftskostnader!R85,((VLOOKUP(Q$10,$U$9:$W$21,2)/$V$8)*$E85)))</f>
        <v/>
      </c>
      <c r="R85" s="49" t="str">
        <f>IF(R$10="","",IF($D85="NEI",Driftskostnader!S85,((VLOOKUP(R$10,$U$9:$W$21,2)/$V$8)*$E85)))</f>
        <v/>
      </c>
      <c r="S85" s="44">
        <f t="shared" si="2"/>
        <v>0</v>
      </c>
    </row>
    <row r="86" spans="1:19" outlineLevel="1" x14ac:dyDescent="0.25">
      <c r="A86" s="38">
        <f>Driftskostnader!A86</f>
        <v>0</v>
      </c>
      <c r="B86" s="38">
        <f>Driftskostnader!B86</f>
        <v>0</v>
      </c>
      <c r="C86" s="48">
        <f>Driftskostnader!C86</f>
        <v>0</v>
      </c>
      <c r="D86" s="38">
        <f>Driftskostnader!E86</f>
        <v>0</v>
      </c>
      <c r="E86" s="43">
        <f>Driftskostnader!F86</f>
        <v>0</v>
      </c>
      <c r="F86" s="49" t="str">
        <f>IF(F$10="","",IF($D86="NEI",Driftskostnader!G86,((VLOOKUP(F$10,$U$9:$W$21,2)/$V$8)*$E86)))</f>
        <v/>
      </c>
      <c r="G86" s="49" t="str">
        <f>IF(G$10="","",IF($D86="NEI",Driftskostnader!H86,((VLOOKUP(G$10,$U$9:$W$21,2)/$V$8)*$E86)))</f>
        <v/>
      </c>
      <c r="H86" s="49" t="str">
        <f>IF(H$10="","",IF($D86="NEI",Driftskostnader!I86,((VLOOKUP(H$10,$U$9:$W$21,2)/$V$8)*$E86)))</f>
        <v/>
      </c>
      <c r="I86" s="49" t="str">
        <f>IF(I$10="","",IF($D86="NEI",Driftskostnader!J86,((VLOOKUP(I$10,$U$9:$W$21,2)/$V$8)*$E86)))</f>
        <v/>
      </c>
      <c r="J86" s="49" t="str">
        <f>IF(J$10="","",IF($D86="NEI",Driftskostnader!K86,((VLOOKUP(J$10,$U$9:$W$21,2)/$V$8)*$E86)))</f>
        <v/>
      </c>
      <c r="K86" s="49" t="str">
        <f>IF(K$10="","",IF($D86="NEI",Driftskostnader!L86,((VLOOKUP(K$10,$U$9:$W$21,2)/$V$8)*$E86)))</f>
        <v/>
      </c>
      <c r="L86" s="49" t="str">
        <f>IF(L$10="","",IF($D86="NEI",Driftskostnader!M86,((VLOOKUP(L$10,$U$9:$W$21,2)/$V$8)*$E86)))</f>
        <v/>
      </c>
      <c r="M86" s="49" t="str">
        <f>IF(M$10="","",IF($D86="NEI",Driftskostnader!N86,((VLOOKUP(M$10,$U$9:$W$21,2)/$V$8)*$E86)))</f>
        <v/>
      </c>
      <c r="N86" s="49" t="str">
        <f>IF(N$10="","",IF($D86="NEI",Driftskostnader!O86,((VLOOKUP(N$10,$U$9:$W$21,2)/$V$8)*$E86)))</f>
        <v/>
      </c>
      <c r="O86" s="49" t="str">
        <f>IF(O$10="","",IF($D86="NEI",Driftskostnader!P86,((VLOOKUP(O$10,$U$9:$W$21,2)/$V$8)*$E86)))</f>
        <v/>
      </c>
      <c r="P86" s="49" t="str">
        <f>IF(P$10="","",IF($D86="NEI",Driftskostnader!Q86,((VLOOKUP(P$10,$U$9:$W$21,2)/$V$8)*$E86)))</f>
        <v/>
      </c>
      <c r="Q86" s="49" t="str">
        <f>IF(Q$10="","",IF($D86="NEI",Driftskostnader!R86,((VLOOKUP(Q$10,$U$9:$W$21,2)/$V$8)*$E86)))</f>
        <v/>
      </c>
      <c r="R86" s="49" t="str">
        <f>IF(R$10="","",IF($D86="NEI",Driftskostnader!S86,((VLOOKUP(R$10,$U$9:$W$21,2)/$V$8)*$E86)))</f>
        <v/>
      </c>
      <c r="S86" s="44">
        <f t="shared" si="2"/>
        <v>0</v>
      </c>
    </row>
    <row r="87" spans="1:19" outlineLevel="1" x14ac:dyDescent="0.25">
      <c r="A87" s="38">
        <f>Driftskostnader!A87</f>
        <v>0</v>
      </c>
      <c r="B87" s="38">
        <f>Driftskostnader!B87</f>
        <v>0</v>
      </c>
      <c r="C87" s="48">
        <f>Driftskostnader!C87</f>
        <v>0</v>
      </c>
      <c r="D87" s="38">
        <f>Driftskostnader!E87</f>
        <v>0</v>
      </c>
      <c r="E87" s="43">
        <f>Driftskostnader!F87</f>
        <v>0</v>
      </c>
      <c r="F87" s="49" t="str">
        <f>IF(F$10="","",IF($D87="NEI",Driftskostnader!G87,((VLOOKUP(F$10,$U$9:$W$21,2)/$V$8)*$E87)))</f>
        <v/>
      </c>
      <c r="G87" s="49" t="str">
        <f>IF(G$10="","",IF($D87="NEI",Driftskostnader!H87,((VLOOKUP(G$10,$U$9:$W$21,2)/$V$8)*$E87)))</f>
        <v/>
      </c>
      <c r="H87" s="49" t="str">
        <f>IF(H$10="","",IF($D87="NEI",Driftskostnader!I87,((VLOOKUP(H$10,$U$9:$W$21,2)/$V$8)*$E87)))</f>
        <v/>
      </c>
      <c r="I87" s="49" t="str">
        <f>IF(I$10="","",IF($D87="NEI",Driftskostnader!J87,((VLOOKUP(I$10,$U$9:$W$21,2)/$V$8)*$E87)))</f>
        <v/>
      </c>
      <c r="J87" s="49" t="str">
        <f>IF(J$10="","",IF($D87="NEI",Driftskostnader!K87,((VLOOKUP(J$10,$U$9:$W$21,2)/$V$8)*$E87)))</f>
        <v/>
      </c>
      <c r="K87" s="49" t="str">
        <f>IF(K$10="","",IF($D87="NEI",Driftskostnader!L87,((VLOOKUP(K$10,$U$9:$W$21,2)/$V$8)*$E87)))</f>
        <v/>
      </c>
      <c r="L87" s="49" t="str">
        <f>IF(L$10="","",IF($D87="NEI",Driftskostnader!M87,((VLOOKUP(L$10,$U$9:$W$21,2)/$V$8)*$E87)))</f>
        <v/>
      </c>
      <c r="M87" s="49" t="str">
        <f>IF(M$10="","",IF($D87="NEI",Driftskostnader!N87,((VLOOKUP(M$10,$U$9:$W$21,2)/$V$8)*$E87)))</f>
        <v/>
      </c>
      <c r="N87" s="49" t="str">
        <f>IF(N$10="","",IF($D87="NEI",Driftskostnader!O87,((VLOOKUP(N$10,$U$9:$W$21,2)/$V$8)*$E87)))</f>
        <v/>
      </c>
      <c r="O87" s="49" t="str">
        <f>IF(O$10="","",IF($D87="NEI",Driftskostnader!P87,((VLOOKUP(O$10,$U$9:$W$21,2)/$V$8)*$E87)))</f>
        <v/>
      </c>
      <c r="P87" s="49" t="str">
        <f>IF(P$10="","",IF($D87="NEI",Driftskostnader!Q87,((VLOOKUP(P$10,$U$9:$W$21,2)/$V$8)*$E87)))</f>
        <v/>
      </c>
      <c r="Q87" s="49" t="str">
        <f>IF(Q$10="","",IF($D87="NEI",Driftskostnader!R87,((VLOOKUP(Q$10,$U$9:$W$21,2)/$V$8)*$E87)))</f>
        <v/>
      </c>
      <c r="R87" s="49" t="str">
        <f>IF(R$10="","",IF($D87="NEI",Driftskostnader!S87,((VLOOKUP(R$10,$U$9:$W$21,2)/$V$8)*$E87)))</f>
        <v/>
      </c>
      <c r="S87" s="44">
        <f t="shared" si="2"/>
        <v>0</v>
      </c>
    </row>
    <row r="88" spans="1:19" outlineLevel="1" x14ac:dyDescent="0.25">
      <c r="A88" s="38">
        <f>Driftskostnader!A88</f>
        <v>0</v>
      </c>
      <c r="B88" s="38">
        <f>Driftskostnader!B88</f>
        <v>0</v>
      </c>
      <c r="C88" s="48">
        <f>Driftskostnader!C88</f>
        <v>0</v>
      </c>
      <c r="D88" s="38">
        <f>Driftskostnader!E88</f>
        <v>0</v>
      </c>
      <c r="E88" s="43">
        <f>Driftskostnader!F88</f>
        <v>0</v>
      </c>
      <c r="F88" s="49" t="str">
        <f>IF(F$10="","",IF($D88="NEI",Driftskostnader!G88,((VLOOKUP(F$10,$U$9:$W$21,2)/$V$8)*$E88)))</f>
        <v/>
      </c>
      <c r="G88" s="49" t="str">
        <f>IF(G$10="","",IF($D88="NEI",Driftskostnader!H88,((VLOOKUP(G$10,$U$9:$W$21,2)/$V$8)*$E88)))</f>
        <v/>
      </c>
      <c r="H88" s="49" t="str">
        <f>IF(H$10="","",IF($D88="NEI",Driftskostnader!I88,((VLOOKUP(H$10,$U$9:$W$21,2)/$V$8)*$E88)))</f>
        <v/>
      </c>
      <c r="I88" s="49" t="str">
        <f>IF(I$10="","",IF($D88="NEI",Driftskostnader!J88,((VLOOKUP(I$10,$U$9:$W$21,2)/$V$8)*$E88)))</f>
        <v/>
      </c>
      <c r="J88" s="49" t="str">
        <f>IF(J$10="","",IF($D88="NEI",Driftskostnader!K88,((VLOOKUP(J$10,$U$9:$W$21,2)/$V$8)*$E88)))</f>
        <v/>
      </c>
      <c r="K88" s="49" t="str">
        <f>IF(K$10="","",IF($D88="NEI",Driftskostnader!L88,((VLOOKUP(K$10,$U$9:$W$21,2)/$V$8)*$E88)))</f>
        <v/>
      </c>
      <c r="L88" s="49" t="str">
        <f>IF(L$10="","",IF($D88="NEI",Driftskostnader!M88,((VLOOKUP(L$10,$U$9:$W$21,2)/$V$8)*$E88)))</f>
        <v/>
      </c>
      <c r="M88" s="49" t="str">
        <f>IF(M$10="","",IF($D88="NEI",Driftskostnader!N88,((VLOOKUP(M$10,$U$9:$W$21,2)/$V$8)*$E88)))</f>
        <v/>
      </c>
      <c r="N88" s="49" t="str">
        <f>IF(N$10="","",IF($D88="NEI",Driftskostnader!O88,((VLOOKUP(N$10,$U$9:$W$21,2)/$V$8)*$E88)))</f>
        <v/>
      </c>
      <c r="O88" s="49" t="str">
        <f>IF(O$10="","",IF($D88="NEI",Driftskostnader!P88,((VLOOKUP(O$10,$U$9:$W$21,2)/$V$8)*$E88)))</f>
        <v/>
      </c>
      <c r="P88" s="49" t="str">
        <f>IF(P$10="","",IF($D88="NEI",Driftskostnader!Q88,((VLOOKUP(P$10,$U$9:$W$21,2)/$V$8)*$E88)))</f>
        <v/>
      </c>
      <c r="Q88" s="49" t="str">
        <f>IF(Q$10="","",IF($D88="NEI",Driftskostnader!R88,((VLOOKUP(Q$10,$U$9:$W$21,2)/$V$8)*$E88)))</f>
        <v/>
      </c>
      <c r="R88" s="49" t="str">
        <f>IF(R$10="","",IF($D88="NEI",Driftskostnader!S88,((VLOOKUP(R$10,$U$9:$W$21,2)/$V$8)*$E88)))</f>
        <v/>
      </c>
      <c r="S88" s="44">
        <f t="shared" si="2"/>
        <v>0</v>
      </c>
    </row>
    <row r="89" spans="1:19" outlineLevel="1" x14ac:dyDescent="0.25">
      <c r="A89" s="38">
        <f>Driftskostnader!A89</f>
        <v>0</v>
      </c>
      <c r="B89" s="38">
        <f>Driftskostnader!B89</f>
        <v>0</v>
      </c>
      <c r="C89" s="48">
        <f>Driftskostnader!C89</f>
        <v>0</v>
      </c>
      <c r="D89" s="38">
        <f>Driftskostnader!E89</f>
        <v>0</v>
      </c>
      <c r="E89" s="43">
        <f>Driftskostnader!F89</f>
        <v>0</v>
      </c>
      <c r="F89" s="49" t="str">
        <f>IF(F$10="","",IF($D89="NEI",Driftskostnader!G89,((VLOOKUP(F$10,$U$9:$W$21,2)/$V$8)*$E89)))</f>
        <v/>
      </c>
      <c r="G89" s="49" t="str">
        <f>IF(G$10="","",IF($D89="NEI",Driftskostnader!H89,((VLOOKUP(G$10,$U$9:$W$21,2)/$V$8)*$E89)))</f>
        <v/>
      </c>
      <c r="H89" s="49" t="str">
        <f>IF(H$10="","",IF($D89="NEI",Driftskostnader!I89,((VLOOKUP(H$10,$U$9:$W$21,2)/$V$8)*$E89)))</f>
        <v/>
      </c>
      <c r="I89" s="49" t="str">
        <f>IF(I$10="","",IF($D89="NEI",Driftskostnader!J89,((VLOOKUP(I$10,$U$9:$W$21,2)/$V$8)*$E89)))</f>
        <v/>
      </c>
      <c r="J89" s="49" t="str">
        <f>IF(J$10="","",IF($D89="NEI",Driftskostnader!K89,((VLOOKUP(J$10,$U$9:$W$21,2)/$V$8)*$E89)))</f>
        <v/>
      </c>
      <c r="K89" s="49" t="str">
        <f>IF(K$10="","",IF($D89="NEI",Driftskostnader!L89,((VLOOKUP(K$10,$U$9:$W$21,2)/$V$8)*$E89)))</f>
        <v/>
      </c>
      <c r="L89" s="49" t="str">
        <f>IF(L$10="","",IF($D89="NEI",Driftskostnader!M89,((VLOOKUP(L$10,$U$9:$W$21,2)/$V$8)*$E89)))</f>
        <v/>
      </c>
      <c r="M89" s="49" t="str">
        <f>IF(M$10="","",IF($D89="NEI",Driftskostnader!N89,((VLOOKUP(M$10,$U$9:$W$21,2)/$V$8)*$E89)))</f>
        <v/>
      </c>
      <c r="N89" s="49" t="str">
        <f>IF(N$10="","",IF($D89="NEI",Driftskostnader!O89,((VLOOKUP(N$10,$U$9:$W$21,2)/$V$8)*$E89)))</f>
        <v/>
      </c>
      <c r="O89" s="49" t="str">
        <f>IF(O$10="","",IF($D89="NEI",Driftskostnader!P89,((VLOOKUP(O$10,$U$9:$W$21,2)/$V$8)*$E89)))</f>
        <v/>
      </c>
      <c r="P89" s="49" t="str">
        <f>IF(P$10="","",IF($D89="NEI",Driftskostnader!Q89,((VLOOKUP(P$10,$U$9:$W$21,2)/$V$8)*$E89)))</f>
        <v/>
      </c>
      <c r="Q89" s="49" t="str">
        <f>IF(Q$10="","",IF($D89="NEI",Driftskostnader!R89,((VLOOKUP(Q$10,$U$9:$W$21,2)/$V$8)*$E89)))</f>
        <v/>
      </c>
      <c r="R89" s="49" t="str">
        <f>IF(R$10="","",IF($D89="NEI",Driftskostnader!S89,((VLOOKUP(R$10,$U$9:$W$21,2)/$V$8)*$E89)))</f>
        <v/>
      </c>
      <c r="S89" s="44">
        <f t="shared" si="2"/>
        <v>0</v>
      </c>
    </row>
    <row r="90" spans="1:19" outlineLevel="1" x14ac:dyDescent="0.25">
      <c r="A90" s="38">
        <f>Driftskostnader!A90</f>
        <v>0</v>
      </c>
      <c r="B90" s="38">
        <f>Driftskostnader!B90</f>
        <v>0</v>
      </c>
      <c r="C90" s="48">
        <f>Driftskostnader!C90</f>
        <v>0</v>
      </c>
      <c r="D90" s="38">
        <f>Driftskostnader!E90</f>
        <v>0</v>
      </c>
      <c r="E90" s="43">
        <f>Driftskostnader!F90</f>
        <v>0</v>
      </c>
      <c r="F90" s="49" t="str">
        <f>IF(F$10="","",IF($D90="NEI",Driftskostnader!G90,((VLOOKUP(F$10,$U$9:$W$21,2)/$V$8)*$E90)))</f>
        <v/>
      </c>
      <c r="G90" s="49" t="str">
        <f>IF(G$10="","",IF($D90="NEI",Driftskostnader!H90,((VLOOKUP(G$10,$U$9:$W$21,2)/$V$8)*$E90)))</f>
        <v/>
      </c>
      <c r="H90" s="49" t="str">
        <f>IF(H$10="","",IF($D90="NEI",Driftskostnader!I90,((VLOOKUP(H$10,$U$9:$W$21,2)/$V$8)*$E90)))</f>
        <v/>
      </c>
      <c r="I90" s="49" t="str">
        <f>IF(I$10="","",IF($D90="NEI",Driftskostnader!J90,((VLOOKUP(I$10,$U$9:$W$21,2)/$V$8)*$E90)))</f>
        <v/>
      </c>
      <c r="J90" s="49" t="str">
        <f>IF(J$10="","",IF($D90="NEI",Driftskostnader!K90,((VLOOKUP(J$10,$U$9:$W$21,2)/$V$8)*$E90)))</f>
        <v/>
      </c>
      <c r="K90" s="49" t="str">
        <f>IF(K$10="","",IF($D90="NEI",Driftskostnader!L90,((VLOOKUP(K$10,$U$9:$W$21,2)/$V$8)*$E90)))</f>
        <v/>
      </c>
      <c r="L90" s="49" t="str">
        <f>IF(L$10="","",IF($D90="NEI",Driftskostnader!M90,((VLOOKUP(L$10,$U$9:$W$21,2)/$V$8)*$E90)))</f>
        <v/>
      </c>
      <c r="M90" s="49" t="str">
        <f>IF(M$10="","",IF($D90="NEI",Driftskostnader!N90,((VLOOKUP(M$10,$U$9:$W$21,2)/$V$8)*$E90)))</f>
        <v/>
      </c>
      <c r="N90" s="49" t="str">
        <f>IF(N$10="","",IF($D90="NEI",Driftskostnader!O90,((VLOOKUP(N$10,$U$9:$W$21,2)/$V$8)*$E90)))</f>
        <v/>
      </c>
      <c r="O90" s="49" t="str">
        <f>IF(O$10="","",IF($D90="NEI",Driftskostnader!P90,((VLOOKUP(O$10,$U$9:$W$21,2)/$V$8)*$E90)))</f>
        <v/>
      </c>
      <c r="P90" s="49" t="str">
        <f>IF(P$10="","",IF($D90="NEI",Driftskostnader!Q90,((VLOOKUP(P$10,$U$9:$W$21,2)/$V$8)*$E90)))</f>
        <v/>
      </c>
      <c r="Q90" s="49" t="str">
        <f>IF(Q$10="","",IF($D90="NEI",Driftskostnader!R90,((VLOOKUP(Q$10,$U$9:$W$21,2)/$V$8)*$E90)))</f>
        <v/>
      </c>
      <c r="R90" s="49" t="str">
        <f>IF(R$10="","",IF($D90="NEI",Driftskostnader!S90,((VLOOKUP(R$10,$U$9:$W$21,2)/$V$8)*$E90)))</f>
        <v/>
      </c>
      <c r="S90" s="44">
        <f t="shared" si="2"/>
        <v>0</v>
      </c>
    </row>
    <row r="91" spans="1:19" outlineLevel="1" x14ac:dyDescent="0.25">
      <c r="A91" s="38">
        <f>Driftskostnader!A91</f>
        <v>0</v>
      </c>
      <c r="B91" s="38">
        <f>Driftskostnader!B91</f>
        <v>0</v>
      </c>
      <c r="C91" s="48">
        <f>Driftskostnader!C91</f>
        <v>0</v>
      </c>
      <c r="D91" s="38">
        <f>Driftskostnader!E91</f>
        <v>0</v>
      </c>
      <c r="E91" s="43">
        <f>Driftskostnader!F91</f>
        <v>0</v>
      </c>
      <c r="F91" s="49" t="str">
        <f>IF(F$10="","",IF($D91="NEI",Driftskostnader!G91,((VLOOKUP(F$10,$U$9:$W$21,2)/$V$8)*$E91)))</f>
        <v/>
      </c>
      <c r="G91" s="49" t="str">
        <f>IF(G$10="","",IF($D91="NEI",Driftskostnader!H91,((VLOOKUP(G$10,$U$9:$W$21,2)/$V$8)*$E91)))</f>
        <v/>
      </c>
      <c r="H91" s="49" t="str">
        <f>IF(H$10="","",IF($D91="NEI",Driftskostnader!I91,((VLOOKUP(H$10,$U$9:$W$21,2)/$V$8)*$E91)))</f>
        <v/>
      </c>
      <c r="I91" s="49" t="str">
        <f>IF(I$10="","",IF($D91="NEI",Driftskostnader!J91,((VLOOKUP(I$10,$U$9:$W$21,2)/$V$8)*$E91)))</f>
        <v/>
      </c>
      <c r="J91" s="49" t="str">
        <f>IF(J$10="","",IF($D91="NEI",Driftskostnader!K91,((VLOOKUP(J$10,$U$9:$W$21,2)/$V$8)*$E91)))</f>
        <v/>
      </c>
      <c r="K91" s="49" t="str">
        <f>IF(K$10="","",IF($D91="NEI",Driftskostnader!L91,((VLOOKUP(K$10,$U$9:$W$21,2)/$V$8)*$E91)))</f>
        <v/>
      </c>
      <c r="L91" s="49" t="str">
        <f>IF(L$10="","",IF($D91="NEI",Driftskostnader!M91,((VLOOKUP(L$10,$U$9:$W$21,2)/$V$8)*$E91)))</f>
        <v/>
      </c>
      <c r="M91" s="49" t="str">
        <f>IF(M$10="","",IF($D91="NEI",Driftskostnader!N91,((VLOOKUP(M$10,$U$9:$W$21,2)/$V$8)*$E91)))</f>
        <v/>
      </c>
      <c r="N91" s="49" t="str">
        <f>IF(N$10="","",IF($D91="NEI",Driftskostnader!O91,((VLOOKUP(N$10,$U$9:$W$21,2)/$V$8)*$E91)))</f>
        <v/>
      </c>
      <c r="O91" s="49" t="str">
        <f>IF(O$10="","",IF($D91="NEI",Driftskostnader!P91,((VLOOKUP(O$10,$U$9:$W$21,2)/$V$8)*$E91)))</f>
        <v/>
      </c>
      <c r="P91" s="49" t="str">
        <f>IF(P$10="","",IF($D91="NEI",Driftskostnader!Q91,((VLOOKUP(P$10,$U$9:$W$21,2)/$V$8)*$E91)))</f>
        <v/>
      </c>
      <c r="Q91" s="49" t="str">
        <f>IF(Q$10="","",IF($D91="NEI",Driftskostnader!R91,((VLOOKUP(Q$10,$U$9:$W$21,2)/$V$8)*$E91)))</f>
        <v/>
      </c>
      <c r="R91" s="49" t="str">
        <f>IF(R$10="","",IF($D91="NEI",Driftskostnader!S91,((VLOOKUP(R$10,$U$9:$W$21,2)/$V$8)*$E91)))</f>
        <v/>
      </c>
      <c r="S91" s="44">
        <f t="shared" si="2"/>
        <v>0</v>
      </c>
    </row>
    <row r="92" spans="1:19" outlineLevel="1" x14ac:dyDescent="0.25">
      <c r="A92" s="38">
        <f>Driftskostnader!A92</f>
        <v>0</v>
      </c>
      <c r="B92" s="38">
        <f>Driftskostnader!B92</f>
        <v>0</v>
      </c>
      <c r="C92" s="48">
        <f>Driftskostnader!C92</f>
        <v>0</v>
      </c>
      <c r="D92" s="38">
        <f>Driftskostnader!E92</f>
        <v>0</v>
      </c>
      <c r="E92" s="43">
        <f>Driftskostnader!F92</f>
        <v>0</v>
      </c>
      <c r="F92" s="49" t="str">
        <f>IF(F$10="","",IF($D92="NEI",Driftskostnader!G92,((VLOOKUP(F$10,$U$9:$W$21,2)/$V$8)*$E92)))</f>
        <v/>
      </c>
      <c r="G92" s="49" t="str">
        <f>IF(G$10="","",IF($D92="NEI",Driftskostnader!H92,((VLOOKUP(G$10,$U$9:$W$21,2)/$V$8)*$E92)))</f>
        <v/>
      </c>
      <c r="H92" s="49" t="str">
        <f>IF(H$10="","",IF($D92="NEI",Driftskostnader!I92,((VLOOKUP(H$10,$U$9:$W$21,2)/$V$8)*$E92)))</f>
        <v/>
      </c>
      <c r="I92" s="49" t="str">
        <f>IF(I$10="","",IF($D92="NEI",Driftskostnader!J92,((VLOOKUP(I$10,$U$9:$W$21,2)/$V$8)*$E92)))</f>
        <v/>
      </c>
      <c r="J92" s="49" t="str">
        <f>IF(J$10="","",IF($D92="NEI",Driftskostnader!K92,((VLOOKUP(J$10,$U$9:$W$21,2)/$V$8)*$E92)))</f>
        <v/>
      </c>
      <c r="K92" s="49" t="str">
        <f>IF(K$10="","",IF($D92="NEI",Driftskostnader!L92,((VLOOKUP(K$10,$U$9:$W$21,2)/$V$8)*$E92)))</f>
        <v/>
      </c>
      <c r="L92" s="49" t="str">
        <f>IF(L$10="","",IF($D92="NEI",Driftskostnader!M92,((VLOOKUP(L$10,$U$9:$W$21,2)/$V$8)*$E92)))</f>
        <v/>
      </c>
      <c r="M92" s="49" t="str">
        <f>IF(M$10="","",IF($D92="NEI",Driftskostnader!N92,((VLOOKUP(M$10,$U$9:$W$21,2)/$V$8)*$E92)))</f>
        <v/>
      </c>
      <c r="N92" s="49" t="str">
        <f>IF(N$10="","",IF($D92="NEI",Driftskostnader!O92,((VLOOKUP(N$10,$U$9:$W$21,2)/$V$8)*$E92)))</f>
        <v/>
      </c>
      <c r="O92" s="49" t="str">
        <f>IF(O$10="","",IF($D92="NEI",Driftskostnader!P92,((VLOOKUP(O$10,$U$9:$W$21,2)/$V$8)*$E92)))</f>
        <v/>
      </c>
      <c r="P92" s="49" t="str">
        <f>IF(P$10="","",IF($D92="NEI",Driftskostnader!Q92,((VLOOKUP(P$10,$U$9:$W$21,2)/$V$8)*$E92)))</f>
        <v/>
      </c>
      <c r="Q92" s="49" t="str">
        <f>IF(Q$10="","",IF($D92="NEI",Driftskostnader!R92,((VLOOKUP(Q$10,$U$9:$W$21,2)/$V$8)*$E92)))</f>
        <v/>
      </c>
      <c r="R92" s="49" t="str">
        <f>IF(R$10="","",IF($D92="NEI",Driftskostnader!S92,((VLOOKUP(R$10,$U$9:$W$21,2)/$V$8)*$E92)))</f>
        <v/>
      </c>
      <c r="S92" s="44">
        <f t="shared" si="2"/>
        <v>0</v>
      </c>
    </row>
    <row r="93" spans="1:19" outlineLevel="1" x14ac:dyDescent="0.25">
      <c r="A93" s="38">
        <f>Driftskostnader!A93</f>
        <v>0</v>
      </c>
      <c r="B93" s="38">
        <f>Driftskostnader!B93</f>
        <v>0</v>
      </c>
      <c r="C93" s="48">
        <f>Driftskostnader!C93</f>
        <v>0</v>
      </c>
      <c r="D93" s="38">
        <f>Driftskostnader!E93</f>
        <v>0</v>
      </c>
      <c r="E93" s="43">
        <f>Driftskostnader!F93</f>
        <v>0</v>
      </c>
      <c r="F93" s="49" t="str">
        <f>IF(F$10="","",IF($D93="NEI",Driftskostnader!G93,((VLOOKUP(F$10,$U$9:$W$21,2)/$V$8)*$E93)))</f>
        <v/>
      </c>
      <c r="G93" s="49" t="str">
        <f>IF(G$10="","",IF($D93="NEI",Driftskostnader!H93,((VLOOKUP(G$10,$U$9:$W$21,2)/$V$8)*$E93)))</f>
        <v/>
      </c>
      <c r="H93" s="49" t="str">
        <f>IF(H$10="","",IF($D93="NEI",Driftskostnader!I93,((VLOOKUP(H$10,$U$9:$W$21,2)/$V$8)*$E93)))</f>
        <v/>
      </c>
      <c r="I93" s="49" t="str">
        <f>IF(I$10="","",IF($D93="NEI",Driftskostnader!J93,((VLOOKUP(I$10,$U$9:$W$21,2)/$V$8)*$E93)))</f>
        <v/>
      </c>
      <c r="J93" s="49" t="str">
        <f>IF(J$10="","",IF($D93="NEI",Driftskostnader!K93,((VLOOKUP(J$10,$U$9:$W$21,2)/$V$8)*$E93)))</f>
        <v/>
      </c>
      <c r="K93" s="49" t="str">
        <f>IF(K$10="","",IF($D93="NEI",Driftskostnader!L93,((VLOOKUP(K$10,$U$9:$W$21,2)/$V$8)*$E93)))</f>
        <v/>
      </c>
      <c r="L93" s="49" t="str">
        <f>IF(L$10="","",IF($D93="NEI",Driftskostnader!M93,((VLOOKUP(L$10,$U$9:$W$21,2)/$V$8)*$E93)))</f>
        <v/>
      </c>
      <c r="M93" s="49" t="str">
        <f>IF(M$10="","",IF($D93="NEI",Driftskostnader!N93,((VLOOKUP(M$10,$U$9:$W$21,2)/$V$8)*$E93)))</f>
        <v/>
      </c>
      <c r="N93" s="49" t="str">
        <f>IF(N$10="","",IF($D93="NEI",Driftskostnader!O93,((VLOOKUP(N$10,$U$9:$W$21,2)/$V$8)*$E93)))</f>
        <v/>
      </c>
      <c r="O93" s="49" t="str">
        <f>IF(O$10="","",IF($D93="NEI",Driftskostnader!P93,((VLOOKUP(O$10,$U$9:$W$21,2)/$V$8)*$E93)))</f>
        <v/>
      </c>
      <c r="P93" s="49" t="str">
        <f>IF(P$10="","",IF($D93="NEI",Driftskostnader!Q93,((VLOOKUP(P$10,$U$9:$W$21,2)/$V$8)*$E93)))</f>
        <v/>
      </c>
      <c r="Q93" s="49" t="str">
        <f>IF(Q$10="","",IF($D93="NEI",Driftskostnader!R93,((VLOOKUP(Q$10,$U$9:$W$21,2)/$V$8)*$E93)))</f>
        <v/>
      </c>
      <c r="R93" s="49" t="str">
        <f>IF(R$10="","",IF($D93="NEI",Driftskostnader!S93,((VLOOKUP(R$10,$U$9:$W$21,2)/$V$8)*$E93)))</f>
        <v/>
      </c>
      <c r="S93" s="44">
        <f t="shared" si="2"/>
        <v>0</v>
      </c>
    </row>
    <row r="94" spans="1:19" outlineLevel="1" x14ac:dyDescent="0.25">
      <c r="A94" s="38">
        <f>Driftskostnader!A94</f>
        <v>0</v>
      </c>
      <c r="B94" s="38">
        <f>Driftskostnader!B94</f>
        <v>0</v>
      </c>
      <c r="C94" s="48">
        <f>Driftskostnader!C94</f>
        <v>0</v>
      </c>
      <c r="D94" s="38">
        <f>Driftskostnader!E94</f>
        <v>0</v>
      </c>
      <c r="E94" s="43">
        <f>Driftskostnader!F94</f>
        <v>0</v>
      </c>
      <c r="F94" s="49" t="str">
        <f>IF(F$10="","",IF($D94="NEI",Driftskostnader!G94,((VLOOKUP(F$10,$U$9:$W$21,2)/$V$8)*$E94)))</f>
        <v/>
      </c>
      <c r="G94" s="49" t="str">
        <f>IF(G$10="","",IF($D94="NEI",Driftskostnader!H94,((VLOOKUP(G$10,$U$9:$W$21,2)/$V$8)*$E94)))</f>
        <v/>
      </c>
      <c r="H94" s="49" t="str">
        <f>IF(H$10="","",IF($D94="NEI",Driftskostnader!I94,((VLOOKUP(H$10,$U$9:$W$21,2)/$V$8)*$E94)))</f>
        <v/>
      </c>
      <c r="I94" s="49" t="str">
        <f>IF(I$10="","",IF($D94="NEI",Driftskostnader!J94,((VLOOKUP(I$10,$U$9:$W$21,2)/$V$8)*$E94)))</f>
        <v/>
      </c>
      <c r="J94" s="49" t="str">
        <f>IF(J$10="","",IF($D94="NEI",Driftskostnader!K94,((VLOOKUP(J$10,$U$9:$W$21,2)/$V$8)*$E94)))</f>
        <v/>
      </c>
      <c r="K94" s="49" t="str">
        <f>IF(K$10="","",IF($D94="NEI",Driftskostnader!L94,((VLOOKUP(K$10,$U$9:$W$21,2)/$V$8)*$E94)))</f>
        <v/>
      </c>
      <c r="L94" s="49" t="str">
        <f>IF(L$10="","",IF($D94="NEI",Driftskostnader!M94,((VLOOKUP(L$10,$U$9:$W$21,2)/$V$8)*$E94)))</f>
        <v/>
      </c>
      <c r="M94" s="49" t="str">
        <f>IF(M$10="","",IF($D94="NEI",Driftskostnader!N94,((VLOOKUP(M$10,$U$9:$W$21,2)/$V$8)*$E94)))</f>
        <v/>
      </c>
      <c r="N94" s="49" t="str">
        <f>IF(N$10="","",IF($D94="NEI",Driftskostnader!O94,((VLOOKUP(N$10,$U$9:$W$21,2)/$V$8)*$E94)))</f>
        <v/>
      </c>
      <c r="O94" s="49" t="str">
        <f>IF(O$10="","",IF($D94="NEI",Driftskostnader!P94,((VLOOKUP(O$10,$U$9:$W$21,2)/$V$8)*$E94)))</f>
        <v/>
      </c>
      <c r="P94" s="49" t="str">
        <f>IF(P$10="","",IF($D94="NEI",Driftskostnader!Q94,((VLOOKUP(P$10,$U$9:$W$21,2)/$V$8)*$E94)))</f>
        <v/>
      </c>
      <c r="Q94" s="49" t="str">
        <f>IF(Q$10="","",IF($D94="NEI",Driftskostnader!R94,((VLOOKUP(Q$10,$U$9:$W$21,2)/$V$8)*$E94)))</f>
        <v/>
      </c>
      <c r="R94" s="49" t="str">
        <f>IF(R$10="","",IF($D94="NEI",Driftskostnader!S94,((VLOOKUP(R$10,$U$9:$W$21,2)/$V$8)*$E94)))</f>
        <v/>
      </c>
      <c r="S94" s="44">
        <f t="shared" si="2"/>
        <v>0</v>
      </c>
    </row>
    <row r="95" spans="1:19" outlineLevel="1" x14ac:dyDescent="0.25">
      <c r="A95" s="38">
        <f>Driftskostnader!A95</f>
        <v>0</v>
      </c>
      <c r="B95" s="38">
        <f>Driftskostnader!B95</f>
        <v>0</v>
      </c>
      <c r="C95" s="48">
        <f>Driftskostnader!C95</f>
        <v>0</v>
      </c>
      <c r="D95" s="38">
        <f>Driftskostnader!E95</f>
        <v>0</v>
      </c>
      <c r="E95" s="43">
        <f>Driftskostnader!F95</f>
        <v>0</v>
      </c>
      <c r="F95" s="49" t="str">
        <f>IF(F$10="","",IF($D95="NEI",Driftskostnader!G95,((VLOOKUP(F$10,$U$9:$W$21,2)/$V$8)*$E95)))</f>
        <v/>
      </c>
      <c r="G95" s="49" t="str">
        <f>IF(G$10="","",IF($D95="NEI",Driftskostnader!H95,((VLOOKUP(G$10,$U$9:$W$21,2)/$V$8)*$E95)))</f>
        <v/>
      </c>
      <c r="H95" s="49" t="str">
        <f>IF(H$10="","",IF($D95="NEI",Driftskostnader!I95,((VLOOKUP(H$10,$U$9:$W$21,2)/$V$8)*$E95)))</f>
        <v/>
      </c>
      <c r="I95" s="49" t="str">
        <f>IF(I$10="","",IF($D95="NEI",Driftskostnader!J95,((VLOOKUP(I$10,$U$9:$W$21,2)/$V$8)*$E95)))</f>
        <v/>
      </c>
      <c r="J95" s="49" t="str">
        <f>IF(J$10="","",IF($D95="NEI",Driftskostnader!K95,((VLOOKUP(J$10,$U$9:$W$21,2)/$V$8)*$E95)))</f>
        <v/>
      </c>
      <c r="K95" s="49" t="str">
        <f>IF(K$10="","",IF($D95="NEI",Driftskostnader!L95,((VLOOKUP(K$10,$U$9:$W$21,2)/$V$8)*$E95)))</f>
        <v/>
      </c>
      <c r="L95" s="49" t="str">
        <f>IF(L$10="","",IF($D95="NEI",Driftskostnader!M95,((VLOOKUP(L$10,$U$9:$W$21,2)/$V$8)*$E95)))</f>
        <v/>
      </c>
      <c r="M95" s="49" t="str">
        <f>IF(M$10="","",IF($D95="NEI",Driftskostnader!N95,((VLOOKUP(M$10,$U$9:$W$21,2)/$V$8)*$E95)))</f>
        <v/>
      </c>
      <c r="N95" s="49" t="str">
        <f>IF(N$10="","",IF($D95="NEI",Driftskostnader!O95,((VLOOKUP(N$10,$U$9:$W$21,2)/$V$8)*$E95)))</f>
        <v/>
      </c>
      <c r="O95" s="49" t="str">
        <f>IF(O$10="","",IF($D95="NEI",Driftskostnader!P95,((VLOOKUP(O$10,$U$9:$W$21,2)/$V$8)*$E95)))</f>
        <v/>
      </c>
      <c r="P95" s="49" t="str">
        <f>IF(P$10="","",IF($D95="NEI",Driftskostnader!Q95,((VLOOKUP(P$10,$U$9:$W$21,2)/$V$8)*$E95)))</f>
        <v/>
      </c>
      <c r="Q95" s="49" t="str">
        <f>IF(Q$10="","",IF($D95="NEI",Driftskostnader!R95,((VLOOKUP(Q$10,$U$9:$W$21,2)/$V$8)*$E95)))</f>
        <v/>
      </c>
      <c r="R95" s="49" t="str">
        <f>IF(R$10="","",IF($D95="NEI",Driftskostnader!S95,((VLOOKUP(R$10,$U$9:$W$21,2)/$V$8)*$E95)))</f>
        <v/>
      </c>
      <c r="S95" s="44">
        <f t="shared" si="2"/>
        <v>0</v>
      </c>
    </row>
    <row r="96" spans="1:19" outlineLevel="1" x14ac:dyDescent="0.25">
      <c r="A96" s="38">
        <f>Driftskostnader!A96</f>
        <v>0</v>
      </c>
      <c r="B96" s="38">
        <f>Driftskostnader!B96</f>
        <v>0</v>
      </c>
      <c r="C96" s="48">
        <f>Driftskostnader!C96</f>
        <v>0</v>
      </c>
      <c r="D96" s="38">
        <f>Driftskostnader!E96</f>
        <v>0</v>
      </c>
      <c r="E96" s="43">
        <f>Driftskostnader!F96</f>
        <v>0</v>
      </c>
      <c r="F96" s="49" t="str">
        <f>IF(F$10="","",IF($D96="NEI",Driftskostnader!G96,((VLOOKUP(F$10,$U$9:$W$21,2)/$V$8)*$E96)))</f>
        <v/>
      </c>
      <c r="G96" s="49" t="str">
        <f>IF(G$10="","",IF($D96="NEI",Driftskostnader!H96,((VLOOKUP(G$10,$U$9:$W$21,2)/$V$8)*$E96)))</f>
        <v/>
      </c>
      <c r="H96" s="49" t="str">
        <f>IF(H$10="","",IF($D96="NEI",Driftskostnader!I96,((VLOOKUP(H$10,$U$9:$W$21,2)/$V$8)*$E96)))</f>
        <v/>
      </c>
      <c r="I96" s="49" t="str">
        <f>IF(I$10="","",IF($D96="NEI",Driftskostnader!J96,((VLOOKUP(I$10,$U$9:$W$21,2)/$V$8)*$E96)))</f>
        <v/>
      </c>
      <c r="J96" s="49" t="str">
        <f>IF(J$10="","",IF($D96="NEI",Driftskostnader!K96,((VLOOKUP(J$10,$U$9:$W$21,2)/$V$8)*$E96)))</f>
        <v/>
      </c>
      <c r="K96" s="49" t="str">
        <f>IF(K$10="","",IF($D96="NEI",Driftskostnader!L96,((VLOOKUP(K$10,$U$9:$W$21,2)/$V$8)*$E96)))</f>
        <v/>
      </c>
      <c r="L96" s="49" t="str">
        <f>IF(L$10="","",IF($D96="NEI",Driftskostnader!M96,((VLOOKUP(L$10,$U$9:$W$21,2)/$V$8)*$E96)))</f>
        <v/>
      </c>
      <c r="M96" s="49" t="str">
        <f>IF(M$10="","",IF($D96="NEI",Driftskostnader!N96,((VLOOKUP(M$10,$U$9:$W$21,2)/$V$8)*$E96)))</f>
        <v/>
      </c>
      <c r="N96" s="49" t="str">
        <f>IF(N$10="","",IF($D96="NEI",Driftskostnader!O96,((VLOOKUP(N$10,$U$9:$W$21,2)/$V$8)*$E96)))</f>
        <v/>
      </c>
      <c r="O96" s="49" t="str">
        <f>IF(O$10="","",IF($D96="NEI",Driftskostnader!P96,((VLOOKUP(O$10,$U$9:$W$21,2)/$V$8)*$E96)))</f>
        <v/>
      </c>
      <c r="P96" s="49" t="str">
        <f>IF(P$10="","",IF($D96="NEI",Driftskostnader!Q96,((VLOOKUP(P$10,$U$9:$W$21,2)/$V$8)*$E96)))</f>
        <v/>
      </c>
      <c r="Q96" s="49" t="str">
        <f>IF(Q$10="","",IF($D96="NEI",Driftskostnader!R96,((VLOOKUP(Q$10,$U$9:$W$21,2)/$V$8)*$E96)))</f>
        <v/>
      </c>
      <c r="R96" s="49" t="str">
        <f>IF(R$10="","",IF($D96="NEI",Driftskostnader!S96,((VLOOKUP(R$10,$U$9:$W$21,2)/$V$8)*$E96)))</f>
        <v/>
      </c>
      <c r="S96" s="44">
        <f t="shared" si="2"/>
        <v>0</v>
      </c>
    </row>
    <row r="97" spans="1:19" outlineLevel="1" x14ac:dyDescent="0.25">
      <c r="A97" s="38">
        <f>Driftskostnader!A97</f>
        <v>0</v>
      </c>
      <c r="B97" s="38">
        <f>Driftskostnader!B97</f>
        <v>0</v>
      </c>
      <c r="C97" s="48">
        <f>Driftskostnader!C97</f>
        <v>0</v>
      </c>
      <c r="D97" s="38">
        <f>Driftskostnader!E97</f>
        <v>0</v>
      </c>
      <c r="E97" s="43">
        <f>Driftskostnader!F97</f>
        <v>0</v>
      </c>
      <c r="F97" s="49" t="str">
        <f>IF(F$10="","",IF($D97="NEI",Driftskostnader!G97,((VLOOKUP(F$10,$U$9:$W$21,2)/$V$8)*$E97)))</f>
        <v/>
      </c>
      <c r="G97" s="49" t="str">
        <f>IF(G$10="","",IF($D97="NEI",Driftskostnader!H97,((VLOOKUP(G$10,$U$9:$W$21,2)/$V$8)*$E97)))</f>
        <v/>
      </c>
      <c r="H97" s="49" t="str">
        <f>IF(H$10="","",IF($D97="NEI",Driftskostnader!I97,((VLOOKUP(H$10,$U$9:$W$21,2)/$V$8)*$E97)))</f>
        <v/>
      </c>
      <c r="I97" s="49" t="str">
        <f>IF(I$10="","",IF($D97="NEI",Driftskostnader!J97,((VLOOKUP(I$10,$U$9:$W$21,2)/$V$8)*$E97)))</f>
        <v/>
      </c>
      <c r="J97" s="49" t="str">
        <f>IF(J$10="","",IF($D97="NEI",Driftskostnader!K97,((VLOOKUP(J$10,$U$9:$W$21,2)/$V$8)*$E97)))</f>
        <v/>
      </c>
      <c r="K97" s="49" t="str">
        <f>IF(K$10="","",IF($D97="NEI",Driftskostnader!L97,((VLOOKUP(K$10,$U$9:$W$21,2)/$V$8)*$E97)))</f>
        <v/>
      </c>
      <c r="L97" s="49" t="str">
        <f>IF(L$10="","",IF($D97="NEI",Driftskostnader!M97,((VLOOKUP(L$10,$U$9:$W$21,2)/$V$8)*$E97)))</f>
        <v/>
      </c>
      <c r="M97" s="49" t="str">
        <f>IF(M$10="","",IF($D97="NEI",Driftskostnader!N97,((VLOOKUP(M$10,$U$9:$W$21,2)/$V$8)*$E97)))</f>
        <v/>
      </c>
      <c r="N97" s="49" t="str">
        <f>IF(N$10="","",IF($D97="NEI",Driftskostnader!O97,((VLOOKUP(N$10,$U$9:$W$21,2)/$V$8)*$E97)))</f>
        <v/>
      </c>
      <c r="O97" s="49" t="str">
        <f>IF(O$10="","",IF($D97="NEI",Driftskostnader!P97,((VLOOKUP(O$10,$U$9:$W$21,2)/$V$8)*$E97)))</f>
        <v/>
      </c>
      <c r="P97" s="49" t="str">
        <f>IF(P$10="","",IF($D97="NEI",Driftskostnader!Q97,((VLOOKUP(P$10,$U$9:$W$21,2)/$V$8)*$E97)))</f>
        <v/>
      </c>
      <c r="Q97" s="49" t="str">
        <f>IF(Q$10="","",IF($D97="NEI",Driftskostnader!R97,((VLOOKUP(Q$10,$U$9:$W$21,2)/$V$8)*$E97)))</f>
        <v/>
      </c>
      <c r="R97" s="49" t="str">
        <f>IF(R$10="","",IF($D97="NEI",Driftskostnader!S97,((VLOOKUP(R$10,$U$9:$W$21,2)/$V$8)*$E97)))</f>
        <v/>
      </c>
      <c r="S97" s="44">
        <f t="shared" si="2"/>
        <v>0</v>
      </c>
    </row>
    <row r="98" spans="1:19" outlineLevel="1" x14ac:dyDescent="0.25">
      <c r="A98" s="38">
        <f>Driftskostnader!A98</f>
        <v>0</v>
      </c>
      <c r="B98" s="38">
        <f>Driftskostnader!B98</f>
        <v>0</v>
      </c>
      <c r="C98" s="48">
        <f>Driftskostnader!C98</f>
        <v>0</v>
      </c>
      <c r="D98" s="38">
        <f>Driftskostnader!E98</f>
        <v>0</v>
      </c>
      <c r="E98" s="43">
        <f>Driftskostnader!F98</f>
        <v>0</v>
      </c>
      <c r="F98" s="49" t="str">
        <f>IF(F$10="","",IF($D98="NEI",Driftskostnader!G98,((VLOOKUP(F$10,$U$9:$W$21,2)/$V$8)*$E98)))</f>
        <v/>
      </c>
      <c r="G98" s="49" t="str">
        <f>IF(G$10="","",IF($D98="NEI",Driftskostnader!H98,((VLOOKUP(G$10,$U$9:$W$21,2)/$V$8)*$E98)))</f>
        <v/>
      </c>
      <c r="H98" s="49" t="str">
        <f>IF(H$10="","",IF($D98="NEI",Driftskostnader!I98,((VLOOKUP(H$10,$U$9:$W$21,2)/$V$8)*$E98)))</f>
        <v/>
      </c>
      <c r="I98" s="49" t="str">
        <f>IF(I$10="","",IF($D98="NEI",Driftskostnader!J98,((VLOOKUP(I$10,$U$9:$W$21,2)/$V$8)*$E98)))</f>
        <v/>
      </c>
      <c r="J98" s="49" t="str">
        <f>IF(J$10="","",IF($D98="NEI",Driftskostnader!K98,((VLOOKUP(J$10,$U$9:$W$21,2)/$V$8)*$E98)))</f>
        <v/>
      </c>
      <c r="K98" s="49" t="str">
        <f>IF(K$10="","",IF($D98="NEI",Driftskostnader!L98,((VLOOKUP(K$10,$U$9:$W$21,2)/$V$8)*$E98)))</f>
        <v/>
      </c>
      <c r="L98" s="49" t="str">
        <f>IF(L$10="","",IF($D98="NEI",Driftskostnader!M98,((VLOOKUP(L$10,$U$9:$W$21,2)/$V$8)*$E98)))</f>
        <v/>
      </c>
      <c r="M98" s="49" t="str">
        <f>IF(M$10="","",IF($D98="NEI",Driftskostnader!N98,((VLOOKUP(M$10,$U$9:$W$21,2)/$V$8)*$E98)))</f>
        <v/>
      </c>
      <c r="N98" s="49" t="str">
        <f>IF(N$10="","",IF($D98="NEI",Driftskostnader!O98,((VLOOKUP(N$10,$U$9:$W$21,2)/$V$8)*$E98)))</f>
        <v/>
      </c>
      <c r="O98" s="49" t="str">
        <f>IF(O$10="","",IF($D98="NEI",Driftskostnader!P98,((VLOOKUP(O$10,$U$9:$W$21,2)/$V$8)*$E98)))</f>
        <v/>
      </c>
      <c r="P98" s="49" t="str">
        <f>IF(P$10="","",IF($D98="NEI",Driftskostnader!Q98,((VLOOKUP(P$10,$U$9:$W$21,2)/$V$8)*$E98)))</f>
        <v/>
      </c>
      <c r="Q98" s="49" t="str">
        <f>IF(Q$10="","",IF($D98="NEI",Driftskostnader!R98,((VLOOKUP(Q$10,$U$9:$W$21,2)/$V$8)*$E98)))</f>
        <v/>
      </c>
      <c r="R98" s="49" t="str">
        <f>IF(R$10="","",IF($D98="NEI",Driftskostnader!S98,((VLOOKUP(R$10,$U$9:$W$21,2)/$V$8)*$E98)))</f>
        <v/>
      </c>
      <c r="S98" s="44">
        <f t="shared" si="2"/>
        <v>0</v>
      </c>
    </row>
    <row r="99" spans="1:19" outlineLevel="1" x14ac:dyDescent="0.25">
      <c r="A99" s="38">
        <f>Driftskostnader!A99</f>
        <v>0</v>
      </c>
      <c r="B99" s="38">
        <f>Driftskostnader!B99</f>
        <v>0</v>
      </c>
      <c r="C99" s="48">
        <f>Driftskostnader!C99</f>
        <v>0</v>
      </c>
      <c r="D99" s="38">
        <f>Driftskostnader!E99</f>
        <v>0</v>
      </c>
      <c r="E99" s="43">
        <f>Driftskostnader!F99</f>
        <v>0</v>
      </c>
      <c r="F99" s="49" t="str">
        <f>IF(F$10="","",IF($D99="NEI",Driftskostnader!G99,((VLOOKUP(F$10,$U$9:$W$21,2)/$V$8)*$E99)))</f>
        <v/>
      </c>
      <c r="G99" s="49" t="str">
        <f>IF(G$10="","",IF($D99="NEI",Driftskostnader!H99,((VLOOKUP(G$10,$U$9:$W$21,2)/$V$8)*$E99)))</f>
        <v/>
      </c>
      <c r="H99" s="49" t="str">
        <f>IF(H$10="","",IF($D99="NEI",Driftskostnader!I99,((VLOOKUP(H$10,$U$9:$W$21,2)/$V$8)*$E99)))</f>
        <v/>
      </c>
      <c r="I99" s="49" t="str">
        <f>IF(I$10="","",IF($D99="NEI",Driftskostnader!J99,((VLOOKUP(I$10,$U$9:$W$21,2)/$V$8)*$E99)))</f>
        <v/>
      </c>
      <c r="J99" s="49" t="str">
        <f>IF(J$10="","",IF($D99="NEI",Driftskostnader!K99,((VLOOKUP(J$10,$U$9:$W$21,2)/$V$8)*$E99)))</f>
        <v/>
      </c>
      <c r="K99" s="49" t="str">
        <f>IF(K$10="","",IF($D99="NEI",Driftskostnader!L99,((VLOOKUP(K$10,$U$9:$W$21,2)/$V$8)*$E99)))</f>
        <v/>
      </c>
      <c r="L99" s="49" t="str">
        <f>IF(L$10="","",IF($D99="NEI",Driftskostnader!M99,((VLOOKUP(L$10,$U$9:$W$21,2)/$V$8)*$E99)))</f>
        <v/>
      </c>
      <c r="M99" s="49" t="str">
        <f>IF(M$10="","",IF($D99="NEI",Driftskostnader!N99,((VLOOKUP(M$10,$U$9:$W$21,2)/$V$8)*$E99)))</f>
        <v/>
      </c>
      <c r="N99" s="49" t="str">
        <f>IF(N$10="","",IF($D99="NEI",Driftskostnader!O99,((VLOOKUP(N$10,$U$9:$W$21,2)/$V$8)*$E99)))</f>
        <v/>
      </c>
      <c r="O99" s="49" t="str">
        <f>IF(O$10="","",IF($D99="NEI",Driftskostnader!P99,((VLOOKUP(O$10,$U$9:$W$21,2)/$V$8)*$E99)))</f>
        <v/>
      </c>
      <c r="P99" s="49" t="str">
        <f>IF(P$10="","",IF($D99="NEI",Driftskostnader!Q99,((VLOOKUP(P$10,$U$9:$W$21,2)/$V$8)*$E99)))</f>
        <v/>
      </c>
      <c r="Q99" s="49" t="str">
        <f>IF(Q$10="","",IF($D99="NEI",Driftskostnader!R99,((VLOOKUP(Q$10,$U$9:$W$21,2)/$V$8)*$E99)))</f>
        <v/>
      </c>
      <c r="R99" s="49" t="str">
        <f>IF(R$10="","",IF($D99="NEI",Driftskostnader!S99,((VLOOKUP(R$10,$U$9:$W$21,2)/$V$8)*$E99)))</f>
        <v/>
      </c>
      <c r="S99" s="44">
        <f t="shared" si="2"/>
        <v>0</v>
      </c>
    </row>
    <row r="100" spans="1:19" outlineLevel="1" x14ac:dyDescent="0.25">
      <c r="A100" s="38">
        <f>Driftskostnader!A100</f>
        <v>0</v>
      </c>
      <c r="B100" s="38">
        <f>Driftskostnader!B100</f>
        <v>0</v>
      </c>
      <c r="C100" s="48">
        <f>Driftskostnader!C100</f>
        <v>0</v>
      </c>
      <c r="D100" s="38">
        <f>Driftskostnader!E100</f>
        <v>0</v>
      </c>
      <c r="E100" s="43">
        <f>Driftskostnader!F100</f>
        <v>0</v>
      </c>
      <c r="F100" s="49" t="str">
        <f>IF(F$10="","",IF($D100="NEI",Driftskostnader!G100,((VLOOKUP(F$10,$U$9:$W$21,2)/$V$8)*$E100)))</f>
        <v/>
      </c>
      <c r="G100" s="49" t="str">
        <f>IF(G$10="","",IF($D100="NEI",Driftskostnader!H100,((VLOOKUP(G$10,$U$9:$W$21,2)/$V$8)*$E100)))</f>
        <v/>
      </c>
      <c r="H100" s="49" t="str">
        <f>IF(H$10="","",IF($D100="NEI",Driftskostnader!I100,((VLOOKUP(H$10,$U$9:$W$21,2)/$V$8)*$E100)))</f>
        <v/>
      </c>
      <c r="I100" s="49" t="str">
        <f>IF(I$10="","",IF($D100="NEI",Driftskostnader!J100,((VLOOKUP(I$10,$U$9:$W$21,2)/$V$8)*$E100)))</f>
        <v/>
      </c>
      <c r="J100" s="49" t="str">
        <f>IF(J$10="","",IF($D100="NEI",Driftskostnader!K100,((VLOOKUP(J$10,$U$9:$W$21,2)/$V$8)*$E100)))</f>
        <v/>
      </c>
      <c r="K100" s="49" t="str">
        <f>IF(K$10="","",IF($D100="NEI",Driftskostnader!L100,((VLOOKUP(K$10,$U$9:$W$21,2)/$V$8)*$E100)))</f>
        <v/>
      </c>
      <c r="L100" s="49" t="str">
        <f>IF(L$10="","",IF($D100="NEI",Driftskostnader!M100,((VLOOKUP(L$10,$U$9:$W$21,2)/$V$8)*$E100)))</f>
        <v/>
      </c>
      <c r="M100" s="49" t="str">
        <f>IF(M$10="","",IF($D100="NEI",Driftskostnader!N100,((VLOOKUP(M$10,$U$9:$W$21,2)/$V$8)*$E100)))</f>
        <v/>
      </c>
      <c r="N100" s="49" t="str">
        <f>IF(N$10="","",IF($D100="NEI",Driftskostnader!O100,((VLOOKUP(N$10,$U$9:$W$21,2)/$V$8)*$E100)))</f>
        <v/>
      </c>
      <c r="O100" s="49" t="str">
        <f>IF(O$10="","",IF($D100="NEI",Driftskostnader!P100,((VLOOKUP(O$10,$U$9:$W$21,2)/$V$8)*$E100)))</f>
        <v/>
      </c>
      <c r="P100" s="49" t="str">
        <f>IF(P$10="","",IF($D100="NEI",Driftskostnader!Q100,((VLOOKUP(P$10,$U$9:$W$21,2)/$V$8)*$E100)))</f>
        <v/>
      </c>
      <c r="Q100" s="49" t="str">
        <f>IF(Q$10="","",IF($D100="NEI",Driftskostnader!R100,((VLOOKUP(Q$10,$U$9:$W$21,2)/$V$8)*$E100)))</f>
        <v/>
      </c>
      <c r="R100" s="49" t="str">
        <f>IF(R$10="","",IF($D100="NEI",Driftskostnader!S100,((VLOOKUP(R$10,$U$9:$W$21,2)/$V$8)*$E100)))</f>
        <v/>
      </c>
      <c r="S100" s="44">
        <f t="shared" si="2"/>
        <v>0</v>
      </c>
    </row>
    <row r="101" spans="1:19" outlineLevel="1" x14ac:dyDescent="0.25">
      <c r="A101" s="38">
        <f>Driftskostnader!A101</f>
        <v>0</v>
      </c>
      <c r="B101" s="38">
        <f>Driftskostnader!B101</f>
        <v>0</v>
      </c>
      <c r="C101" s="48">
        <f>Driftskostnader!C101</f>
        <v>0</v>
      </c>
      <c r="D101" s="38">
        <f>Driftskostnader!E101</f>
        <v>0</v>
      </c>
      <c r="E101" s="43">
        <f>Driftskostnader!F101</f>
        <v>0</v>
      </c>
      <c r="F101" s="49" t="str">
        <f>IF(F$10="","",IF($D101="NEI",Driftskostnader!G101,((VLOOKUP(F$10,$U$9:$W$21,2)/$V$8)*$E101)))</f>
        <v/>
      </c>
      <c r="G101" s="49" t="str">
        <f>IF(G$10="","",IF($D101="NEI",Driftskostnader!H101,((VLOOKUP(G$10,$U$9:$W$21,2)/$V$8)*$E101)))</f>
        <v/>
      </c>
      <c r="H101" s="49" t="str">
        <f>IF(H$10="","",IF($D101="NEI",Driftskostnader!I101,((VLOOKUP(H$10,$U$9:$W$21,2)/$V$8)*$E101)))</f>
        <v/>
      </c>
      <c r="I101" s="49" t="str">
        <f>IF(I$10="","",IF($D101="NEI",Driftskostnader!J101,((VLOOKUP(I$10,$U$9:$W$21,2)/$V$8)*$E101)))</f>
        <v/>
      </c>
      <c r="J101" s="49" t="str">
        <f>IF(J$10="","",IF($D101="NEI",Driftskostnader!K101,((VLOOKUP(J$10,$U$9:$W$21,2)/$V$8)*$E101)))</f>
        <v/>
      </c>
      <c r="K101" s="49" t="str">
        <f>IF(K$10="","",IF($D101="NEI",Driftskostnader!L101,((VLOOKUP(K$10,$U$9:$W$21,2)/$V$8)*$E101)))</f>
        <v/>
      </c>
      <c r="L101" s="49" t="str">
        <f>IF(L$10="","",IF($D101="NEI",Driftskostnader!M101,((VLOOKUP(L$10,$U$9:$W$21,2)/$V$8)*$E101)))</f>
        <v/>
      </c>
      <c r="M101" s="49" t="str">
        <f>IF(M$10="","",IF($D101="NEI",Driftskostnader!N101,((VLOOKUP(M$10,$U$9:$W$21,2)/$V$8)*$E101)))</f>
        <v/>
      </c>
      <c r="N101" s="49" t="str">
        <f>IF(N$10="","",IF($D101="NEI",Driftskostnader!O101,((VLOOKUP(N$10,$U$9:$W$21,2)/$V$8)*$E101)))</f>
        <v/>
      </c>
      <c r="O101" s="49" t="str">
        <f>IF(O$10="","",IF($D101="NEI",Driftskostnader!P101,((VLOOKUP(O$10,$U$9:$W$21,2)/$V$8)*$E101)))</f>
        <v/>
      </c>
      <c r="P101" s="49" t="str">
        <f>IF(P$10="","",IF($D101="NEI",Driftskostnader!Q101,((VLOOKUP(P$10,$U$9:$W$21,2)/$V$8)*$E101)))</f>
        <v/>
      </c>
      <c r="Q101" s="49" t="str">
        <f>IF(Q$10="","",IF($D101="NEI",Driftskostnader!R101,((VLOOKUP(Q$10,$U$9:$W$21,2)/$V$8)*$E101)))</f>
        <v/>
      </c>
      <c r="R101" s="49" t="str">
        <f>IF(R$10="","",IF($D101="NEI",Driftskostnader!S101,((VLOOKUP(R$10,$U$9:$W$21,2)/$V$8)*$E101)))</f>
        <v/>
      </c>
      <c r="S101" s="44">
        <f t="shared" si="2"/>
        <v>0</v>
      </c>
    </row>
    <row r="102" spans="1:19" outlineLevel="1" x14ac:dyDescent="0.25">
      <c r="A102" s="38">
        <f>Driftskostnader!A102</f>
        <v>0</v>
      </c>
      <c r="B102" s="38">
        <f>Driftskostnader!B102</f>
        <v>0</v>
      </c>
      <c r="C102" s="48">
        <f>Driftskostnader!C102</f>
        <v>0</v>
      </c>
      <c r="D102" s="38">
        <f>Driftskostnader!E102</f>
        <v>0</v>
      </c>
      <c r="E102" s="43">
        <f>Driftskostnader!F102</f>
        <v>0</v>
      </c>
      <c r="F102" s="49" t="str">
        <f>IF(F$10="","",IF($D102="NEI",Driftskostnader!G102,((VLOOKUP(F$10,$U$9:$W$21,2)/$V$8)*$E102)))</f>
        <v/>
      </c>
      <c r="G102" s="49" t="str">
        <f>IF(G$10="","",IF($D102="NEI",Driftskostnader!H102,((VLOOKUP(G$10,$U$9:$W$21,2)/$V$8)*$E102)))</f>
        <v/>
      </c>
      <c r="H102" s="49" t="str">
        <f>IF(H$10="","",IF($D102="NEI",Driftskostnader!I102,((VLOOKUP(H$10,$U$9:$W$21,2)/$V$8)*$E102)))</f>
        <v/>
      </c>
      <c r="I102" s="49" t="str">
        <f>IF(I$10="","",IF($D102="NEI",Driftskostnader!J102,((VLOOKUP(I$10,$U$9:$W$21,2)/$V$8)*$E102)))</f>
        <v/>
      </c>
      <c r="J102" s="49" t="str">
        <f>IF(J$10="","",IF($D102="NEI",Driftskostnader!K102,((VLOOKUP(J$10,$U$9:$W$21,2)/$V$8)*$E102)))</f>
        <v/>
      </c>
      <c r="K102" s="49" t="str">
        <f>IF(K$10="","",IF($D102="NEI",Driftskostnader!L102,((VLOOKUP(K$10,$U$9:$W$21,2)/$V$8)*$E102)))</f>
        <v/>
      </c>
      <c r="L102" s="49" t="str">
        <f>IF(L$10="","",IF($D102="NEI",Driftskostnader!M102,((VLOOKUP(L$10,$U$9:$W$21,2)/$V$8)*$E102)))</f>
        <v/>
      </c>
      <c r="M102" s="49" t="str">
        <f>IF(M$10="","",IF($D102="NEI",Driftskostnader!N102,((VLOOKUP(M$10,$U$9:$W$21,2)/$V$8)*$E102)))</f>
        <v/>
      </c>
      <c r="N102" s="49" t="str">
        <f>IF(N$10="","",IF($D102="NEI",Driftskostnader!O102,((VLOOKUP(N$10,$U$9:$W$21,2)/$V$8)*$E102)))</f>
        <v/>
      </c>
      <c r="O102" s="49" t="str">
        <f>IF(O$10="","",IF($D102="NEI",Driftskostnader!P102,((VLOOKUP(O$10,$U$9:$W$21,2)/$V$8)*$E102)))</f>
        <v/>
      </c>
      <c r="P102" s="49" t="str">
        <f>IF(P$10="","",IF($D102="NEI",Driftskostnader!Q102,((VLOOKUP(P$10,$U$9:$W$21,2)/$V$8)*$E102)))</f>
        <v/>
      </c>
      <c r="Q102" s="49" t="str">
        <f>IF(Q$10="","",IF($D102="NEI",Driftskostnader!R102,((VLOOKUP(Q$10,$U$9:$W$21,2)/$V$8)*$E102)))</f>
        <v/>
      </c>
      <c r="R102" s="49" t="str">
        <f>IF(R$10="","",IF($D102="NEI",Driftskostnader!S102,((VLOOKUP(R$10,$U$9:$W$21,2)/$V$8)*$E102)))</f>
        <v/>
      </c>
      <c r="S102" s="44">
        <f t="shared" si="2"/>
        <v>0</v>
      </c>
    </row>
    <row r="103" spans="1:19" outlineLevel="1" x14ac:dyDescent="0.25">
      <c r="A103" s="38">
        <f>Driftskostnader!A103</f>
        <v>0</v>
      </c>
      <c r="B103" s="38">
        <f>Driftskostnader!B103</f>
        <v>0</v>
      </c>
      <c r="C103" s="48">
        <f>Driftskostnader!C103</f>
        <v>0</v>
      </c>
      <c r="D103" s="38">
        <f>Driftskostnader!E103</f>
        <v>0</v>
      </c>
      <c r="E103" s="43">
        <f>Driftskostnader!F103</f>
        <v>0</v>
      </c>
      <c r="F103" s="49" t="str">
        <f>IF(F$10="","",IF($D103="NEI",Driftskostnader!G103,((VLOOKUP(F$10,$U$9:$W$21,2)/$V$8)*$E103)))</f>
        <v/>
      </c>
      <c r="G103" s="49" t="str">
        <f>IF(G$10="","",IF($D103="NEI",Driftskostnader!H103,((VLOOKUP(G$10,$U$9:$W$21,2)/$V$8)*$E103)))</f>
        <v/>
      </c>
      <c r="H103" s="49" t="str">
        <f>IF(H$10="","",IF($D103="NEI",Driftskostnader!I103,((VLOOKUP(H$10,$U$9:$W$21,2)/$V$8)*$E103)))</f>
        <v/>
      </c>
      <c r="I103" s="49" t="str">
        <f>IF(I$10="","",IF($D103="NEI",Driftskostnader!J103,((VLOOKUP(I$10,$U$9:$W$21,2)/$V$8)*$E103)))</f>
        <v/>
      </c>
      <c r="J103" s="49" t="str">
        <f>IF(J$10="","",IF($D103="NEI",Driftskostnader!K103,((VLOOKUP(J$10,$U$9:$W$21,2)/$V$8)*$E103)))</f>
        <v/>
      </c>
      <c r="K103" s="49" t="str">
        <f>IF(K$10="","",IF($D103="NEI",Driftskostnader!L103,((VLOOKUP(K$10,$U$9:$W$21,2)/$V$8)*$E103)))</f>
        <v/>
      </c>
      <c r="L103" s="49" t="str">
        <f>IF(L$10="","",IF($D103="NEI",Driftskostnader!M103,((VLOOKUP(L$10,$U$9:$W$21,2)/$V$8)*$E103)))</f>
        <v/>
      </c>
      <c r="M103" s="49" t="str">
        <f>IF(M$10="","",IF($D103="NEI",Driftskostnader!N103,((VLOOKUP(M$10,$U$9:$W$21,2)/$V$8)*$E103)))</f>
        <v/>
      </c>
      <c r="N103" s="49" t="str">
        <f>IF(N$10="","",IF($D103="NEI",Driftskostnader!O103,((VLOOKUP(N$10,$U$9:$W$21,2)/$V$8)*$E103)))</f>
        <v/>
      </c>
      <c r="O103" s="49" t="str">
        <f>IF(O$10="","",IF($D103="NEI",Driftskostnader!P103,((VLOOKUP(O$10,$U$9:$W$21,2)/$V$8)*$E103)))</f>
        <v/>
      </c>
      <c r="P103" s="49" t="str">
        <f>IF(P$10="","",IF($D103="NEI",Driftskostnader!Q103,((VLOOKUP(P$10,$U$9:$W$21,2)/$V$8)*$E103)))</f>
        <v/>
      </c>
      <c r="Q103" s="49" t="str">
        <f>IF(Q$10="","",IF($D103="NEI",Driftskostnader!R103,((VLOOKUP(Q$10,$U$9:$W$21,2)/$V$8)*$E103)))</f>
        <v/>
      </c>
      <c r="R103" s="49" t="str">
        <f>IF(R$10="","",IF($D103="NEI",Driftskostnader!S103,((VLOOKUP(R$10,$U$9:$W$21,2)/$V$8)*$E103)))</f>
        <v/>
      </c>
      <c r="S103" s="44">
        <f t="shared" si="2"/>
        <v>0</v>
      </c>
    </row>
    <row r="104" spans="1:19" outlineLevel="1" x14ac:dyDescent="0.25">
      <c r="A104" s="38">
        <f>Driftskostnader!A104</f>
        <v>0</v>
      </c>
      <c r="B104" s="38">
        <f>Driftskostnader!B104</f>
        <v>0</v>
      </c>
      <c r="C104" s="48">
        <f>Driftskostnader!C104</f>
        <v>0</v>
      </c>
      <c r="D104" s="38">
        <f>Driftskostnader!E104</f>
        <v>0</v>
      </c>
      <c r="E104" s="43">
        <f>Driftskostnader!F104</f>
        <v>0</v>
      </c>
      <c r="F104" s="49" t="str">
        <f>IF(F$10="","",IF($D104="NEI",Driftskostnader!G104,((VLOOKUP(F$10,$U$9:$W$21,2)/$V$8)*$E104)))</f>
        <v/>
      </c>
      <c r="G104" s="49" t="str">
        <f>IF(G$10="","",IF($D104="NEI",Driftskostnader!H104,((VLOOKUP(G$10,$U$9:$W$21,2)/$V$8)*$E104)))</f>
        <v/>
      </c>
      <c r="H104" s="49" t="str">
        <f>IF(H$10="","",IF($D104="NEI",Driftskostnader!I104,((VLOOKUP(H$10,$U$9:$W$21,2)/$V$8)*$E104)))</f>
        <v/>
      </c>
      <c r="I104" s="49" t="str">
        <f>IF(I$10="","",IF($D104="NEI",Driftskostnader!J104,((VLOOKUP(I$10,$U$9:$W$21,2)/$V$8)*$E104)))</f>
        <v/>
      </c>
      <c r="J104" s="49" t="str">
        <f>IF(J$10="","",IF($D104="NEI",Driftskostnader!K104,((VLOOKUP(J$10,$U$9:$W$21,2)/$V$8)*$E104)))</f>
        <v/>
      </c>
      <c r="K104" s="49" t="str">
        <f>IF(K$10="","",IF($D104="NEI",Driftskostnader!L104,((VLOOKUP(K$10,$U$9:$W$21,2)/$V$8)*$E104)))</f>
        <v/>
      </c>
      <c r="L104" s="49" t="str">
        <f>IF(L$10="","",IF($D104="NEI",Driftskostnader!M104,((VLOOKUP(L$10,$U$9:$W$21,2)/$V$8)*$E104)))</f>
        <v/>
      </c>
      <c r="M104" s="49" t="str">
        <f>IF(M$10="","",IF($D104="NEI",Driftskostnader!N104,((VLOOKUP(M$10,$U$9:$W$21,2)/$V$8)*$E104)))</f>
        <v/>
      </c>
      <c r="N104" s="49" t="str">
        <f>IF(N$10="","",IF($D104="NEI",Driftskostnader!O104,((VLOOKUP(N$10,$U$9:$W$21,2)/$V$8)*$E104)))</f>
        <v/>
      </c>
      <c r="O104" s="49" t="str">
        <f>IF(O$10="","",IF($D104="NEI",Driftskostnader!P104,((VLOOKUP(O$10,$U$9:$W$21,2)/$V$8)*$E104)))</f>
        <v/>
      </c>
      <c r="P104" s="49" t="str">
        <f>IF(P$10="","",IF($D104="NEI",Driftskostnader!Q104,((VLOOKUP(P$10,$U$9:$W$21,2)/$V$8)*$E104)))</f>
        <v/>
      </c>
      <c r="Q104" s="49" t="str">
        <f>IF(Q$10="","",IF($D104="NEI",Driftskostnader!R104,((VLOOKUP(Q$10,$U$9:$W$21,2)/$V$8)*$E104)))</f>
        <v/>
      </c>
      <c r="R104" s="49" t="str">
        <f>IF(R$10="","",IF($D104="NEI",Driftskostnader!S104,((VLOOKUP(R$10,$U$9:$W$21,2)/$V$8)*$E104)))</f>
        <v/>
      </c>
      <c r="S104" s="44">
        <f t="shared" si="2"/>
        <v>0</v>
      </c>
    </row>
    <row r="105" spans="1:19" outlineLevel="1" x14ac:dyDescent="0.25">
      <c r="A105" s="38">
        <f>Driftskostnader!A105</f>
        <v>0</v>
      </c>
      <c r="B105" s="38">
        <f>Driftskostnader!B105</f>
        <v>0</v>
      </c>
      <c r="C105" s="48">
        <f>Driftskostnader!C105</f>
        <v>0</v>
      </c>
      <c r="D105" s="38">
        <f>Driftskostnader!E105</f>
        <v>0</v>
      </c>
      <c r="E105" s="43">
        <f>Driftskostnader!F105</f>
        <v>0</v>
      </c>
      <c r="F105" s="49" t="str">
        <f>IF(F$10="","",IF($D105="NEI",Driftskostnader!G105,((VLOOKUP(F$10,$U$9:$W$21,2)/$V$8)*$E105)))</f>
        <v/>
      </c>
      <c r="G105" s="49" t="str">
        <f>IF(G$10="","",IF($D105="NEI",Driftskostnader!H105,((VLOOKUP(G$10,$U$9:$W$21,2)/$V$8)*$E105)))</f>
        <v/>
      </c>
      <c r="H105" s="49" t="str">
        <f>IF(H$10="","",IF($D105="NEI",Driftskostnader!I105,((VLOOKUP(H$10,$U$9:$W$21,2)/$V$8)*$E105)))</f>
        <v/>
      </c>
      <c r="I105" s="49" t="str">
        <f>IF(I$10="","",IF($D105="NEI",Driftskostnader!J105,((VLOOKUP(I$10,$U$9:$W$21,2)/$V$8)*$E105)))</f>
        <v/>
      </c>
      <c r="J105" s="49" t="str">
        <f>IF(J$10="","",IF($D105="NEI",Driftskostnader!K105,((VLOOKUP(J$10,$U$9:$W$21,2)/$V$8)*$E105)))</f>
        <v/>
      </c>
      <c r="K105" s="49" t="str">
        <f>IF(K$10="","",IF($D105="NEI",Driftskostnader!L105,((VLOOKUP(K$10,$U$9:$W$21,2)/$V$8)*$E105)))</f>
        <v/>
      </c>
      <c r="L105" s="49" t="str">
        <f>IF(L$10="","",IF($D105="NEI",Driftskostnader!M105,((VLOOKUP(L$10,$U$9:$W$21,2)/$V$8)*$E105)))</f>
        <v/>
      </c>
      <c r="M105" s="49" t="str">
        <f>IF(M$10="","",IF($D105="NEI",Driftskostnader!N105,((VLOOKUP(M$10,$U$9:$W$21,2)/$V$8)*$E105)))</f>
        <v/>
      </c>
      <c r="N105" s="49" t="str">
        <f>IF(N$10="","",IF($D105="NEI",Driftskostnader!O105,((VLOOKUP(N$10,$U$9:$W$21,2)/$V$8)*$E105)))</f>
        <v/>
      </c>
      <c r="O105" s="49" t="str">
        <f>IF(O$10="","",IF($D105="NEI",Driftskostnader!P105,((VLOOKUP(O$10,$U$9:$W$21,2)/$V$8)*$E105)))</f>
        <v/>
      </c>
      <c r="P105" s="49" t="str">
        <f>IF(P$10="","",IF($D105="NEI",Driftskostnader!Q105,((VLOOKUP(P$10,$U$9:$W$21,2)/$V$8)*$E105)))</f>
        <v/>
      </c>
      <c r="Q105" s="49" t="str">
        <f>IF(Q$10="","",IF($D105="NEI",Driftskostnader!R105,((VLOOKUP(Q$10,$U$9:$W$21,2)/$V$8)*$E105)))</f>
        <v/>
      </c>
      <c r="R105" s="49" t="str">
        <f>IF(R$10="","",IF($D105="NEI",Driftskostnader!S105,((VLOOKUP(R$10,$U$9:$W$21,2)/$V$8)*$E105)))</f>
        <v/>
      </c>
      <c r="S105" s="44">
        <f t="shared" si="2"/>
        <v>0</v>
      </c>
    </row>
    <row r="106" spans="1:19" outlineLevel="1" x14ac:dyDescent="0.25">
      <c r="A106" s="38">
        <f>Driftskostnader!A106</f>
        <v>0</v>
      </c>
      <c r="B106" s="38">
        <f>Driftskostnader!B106</f>
        <v>0</v>
      </c>
      <c r="C106" s="48">
        <f>Driftskostnader!C106</f>
        <v>0</v>
      </c>
      <c r="D106" s="38">
        <f>Driftskostnader!E106</f>
        <v>0</v>
      </c>
      <c r="E106" s="43">
        <f>Driftskostnader!F106</f>
        <v>0</v>
      </c>
      <c r="F106" s="49" t="str">
        <f>IF(F$10="","",IF($D106="NEI",Driftskostnader!G106,((VLOOKUP(F$10,$U$9:$W$21,2)/$V$8)*$E106)))</f>
        <v/>
      </c>
      <c r="G106" s="49" t="str">
        <f>IF(G$10="","",IF($D106="NEI",Driftskostnader!H106,((VLOOKUP(G$10,$U$9:$W$21,2)/$V$8)*$E106)))</f>
        <v/>
      </c>
      <c r="H106" s="49" t="str">
        <f>IF(H$10="","",IF($D106="NEI",Driftskostnader!I106,((VLOOKUP(H$10,$U$9:$W$21,2)/$V$8)*$E106)))</f>
        <v/>
      </c>
      <c r="I106" s="49" t="str">
        <f>IF(I$10="","",IF($D106="NEI",Driftskostnader!J106,((VLOOKUP(I$10,$U$9:$W$21,2)/$V$8)*$E106)))</f>
        <v/>
      </c>
      <c r="J106" s="49" t="str">
        <f>IF(J$10="","",IF($D106="NEI",Driftskostnader!K106,((VLOOKUP(J$10,$U$9:$W$21,2)/$V$8)*$E106)))</f>
        <v/>
      </c>
      <c r="K106" s="49" t="str">
        <f>IF(K$10="","",IF($D106="NEI",Driftskostnader!L106,((VLOOKUP(K$10,$U$9:$W$21,2)/$V$8)*$E106)))</f>
        <v/>
      </c>
      <c r="L106" s="49" t="str">
        <f>IF(L$10="","",IF($D106="NEI",Driftskostnader!M106,((VLOOKUP(L$10,$U$9:$W$21,2)/$V$8)*$E106)))</f>
        <v/>
      </c>
      <c r="M106" s="49" t="str">
        <f>IF(M$10="","",IF($D106="NEI",Driftskostnader!N106,((VLOOKUP(M$10,$U$9:$W$21,2)/$V$8)*$E106)))</f>
        <v/>
      </c>
      <c r="N106" s="49" t="str">
        <f>IF(N$10="","",IF($D106="NEI",Driftskostnader!O106,((VLOOKUP(N$10,$U$9:$W$21,2)/$V$8)*$E106)))</f>
        <v/>
      </c>
      <c r="O106" s="49" t="str">
        <f>IF(O$10="","",IF($D106="NEI",Driftskostnader!P106,((VLOOKUP(O$10,$U$9:$W$21,2)/$V$8)*$E106)))</f>
        <v/>
      </c>
      <c r="P106" s="49" t="str">
        <f>IF(P$10="","",IF($D106="NEI",Driftskostnader!Q106,((VLOOKUP(P$10,$U$9:$W$21,2)/$V$8)*$E106)))</f>
        <v/>
      </c>
      <c r="Q106" s="49" t="str">
        <f>IF(Q$10="","",IF($D106="NEI",Driftskostnader!R106,((VLOOKUP(Q$10,$U$9:$W$21,2)/$V$8)*$E106)))</f>
        <v/>
      </c>
      <c r="R106" s="49" t="str">
        <f>IF(R$10="","",IF($D106="NEI",Driftskostnader!S106,((VLOOKUP(R$10,$U$9:$W$21,2)/$V$8)*$E106)))</f>
        <v/>
      </c>
      <c r="S106" s="44">
        <f t="shared" si="2"/>
        <v>0</v>
      </c>
    </row>
    <row r="107" spans="1:19" outlineLevel="1" x14ac:dyDescent="0.25">
      <c r="A107" s="38">
        <f>Driftskostnader!A107</f>
        <v>0</v>
      </c>
      <c r="B107" s="38">
        <f>Driftskostnader!B107</f>
        <v>0</v>
      </c>
      <c r="C107" s="48">
        <f>Driftskostnader!C107</f>
        <v>0</v>
      </c>
      <c r="D107" s="38">
        <f>Driftskostnader!E107</f>
        <v>0</v>
      </c>
      <c r="E107" s="43">
        <f>Driftskostnader!F107</f>
        <v>0</v>
      </c>
      <c r="F107" s="49" t="str">
        <f>IF(F$10="","",IF($D107="NEI",Driftskostnader!G107,((VLOOKUP(F$10,$U$9:$W$21,2)/$V$8)*$E107)))</f>
        <v/>
      </c>
      <c r="G107" s="49" t="str">
        <f>IF(G$10="","",IF($D107="NEI",Driftskostnader!H107,((VLOOKUP(G$10,$U$9:$W$21,2)/$V$8)*$E107)))</f>
        <v/>
      </c>
      <c r="H107" s="49" t="str">
        <f>IF(H$10="","",IF($D107="NEI",Driftskostnader!I107,((VLOOKUP(H$10,$U$9:$W$21,2)/$V$8)*$E107)))</f>
        <v/>
      </c>
      <c r="I107" s="49" t="str">
        <f>IF(I$10="","",IF($D107="NEI",Driftskostnader!J107,((VLOOKUP(I$10,$U$9:$W$21,2)/$V$8)*$E107)))</f>
        <v/>
      </c>
      <c r="J107" s="49" t="str">
        <f>IF(J$10="","",IF($D107="NEI",Driftskostnader!K107,((VLOOKUP(J$10,$U$9:$W$21,2)/$V$8)*$E107)))</f>
        <v/>
      </c>
      <c r="K107" s="49" t="str">
        <f>IF(K$10="","",IF($D107="NEI",Driftskostnader!L107,((VLOOKUP(K$10,$U$9:$W$21,2)/$V$8)*$E107)))</f>
        <v/>
      </c>
      <c r="L107" s="49" t="str">
        <f>IF(L$10="","",IF($D107="NEI",Driftskostnader!M107,((VLOOKUP(L$10,$U$9:$W$21,2)/$V$8)*$E107)))</f>
        <v/>
      </c>
      <c r="M107" s="49" t="str">
        <f>IF(M$10="","",IF($D107="NEI",Driftskostnader!N107,((VLOOKUP(M$10,$U$9:$W$21,2)/$V$8)*$E107)))</f>
        <v/>
      </c>
      <c r="N107" s="49" t="str">
        <f>IF(N$10="","",IF($D107="NEI",Driftskostnader!O107,((VLOOKUP(N$10,$U$9:$W$21,2)/$V$8)*$E107)))</f>
        <v/>
      </c>
      <c r="O107" s="49" t="str">
        <f>IF(O$10="","",IF($D107="NEI",Driftskostnader!P107,((VLOOKUP(O$10,$U$9:$W$21,2)/$V$8)*$E107)))</f>
        <v/>
      </c>
      <c r="P107" s="49" t="str">
        <f>IF(P$10="","",IF($D107="NEI",Driftskostnader!Q107,((VLOOKUP(P$10,$U$9:$W$21,2)/$V$8)*$E107)))</f>
        <v/>
      </c>
      <c r="Q107" s="49" t="str">
        <f>IF(Q$10="","",IF($D107="NEI",Driftskostnader!R107,((VLOOKUP(Q$10,$U$9:$W$21,2)/$V$8)*$E107)))</f>
        <v/>
      </c>
      <c r="R107" s="49" t="str">
        <f>IF(R$10="","",IF($D107="NEI",Driftskostnader!S107,((VLOOKUP(R$10,$U$9:$W$21,2)/$V$8)*$E107)))</f>
        <v/>
      </c>
      <c r="S107" s="44">
        <f t="shared" si="2"/>
        <v>0</v>
      </c>
    </row>
    <row r="108" spans="1:19" outlineLevel="1" x14ac:dyDescent="0.25">
      <c r="A108" s="38">
        <f>Driftskostnader!A108</f>
        <v>0</v>
      </c>
      <c r="B108" s="38">
        <f>Driftskostnader!B108</f>
        <v>0</v>
      </c>
      <c r="C108" s="48">
        <f>Driftskostnader!C108</f>
        <v>0</v>
      </c>
      <c r="D108" s="38">
        <f>Driftskostnader!E108</f>
        <v>0</v>
      </c>
      <c r="E108" s="43">
        <f>Driftskostnader!F108</f>
        <v>0</v>
      </c>
      <c r="F108" s="49" t="str">
        <f>IF(F$10="","",IF($D108="NEI",Driftskostnader!G108,((VLOOKUP(F$10,$U$9:$W$21,2)/$V$8)*$E108)))</f>
        <v/>
      </c>
      <c r="G108" s="49" t="str">
        <f>IF(G$10="","",IF($D108="NEI",Driftskostnader!H108,((VLOOKUP(G$10,$U$9:$W$21,2)/$V$8)*$E108)))</f>
        <v/>
      </c>
      <c r="H108" s="49" t="str">
        <f>IF(H$10="","",IF($D108="NEI",Driftskostnader!I108,((VLOOKUP(H$10,$U$9:$W$21,2)/$V$8)*$E108)))</f>
        <v/>
      </c>
      <c r="I108" s="49" t="str">
        <f>IF(I$10="","",IF($D108="NEI",Driftskostnader!J108,((VLOOKUP(I$10,$U$9:$W$21,2)/$V$8)*$E108)))</f>
        <v/>
      </c>
      <c r="J108" s="49" t="str">
        <f>IF(J$10="","",IF($D108="NEI",Driftskostnader!K108,((VLOOKUP(J$10,$U$9:$W$21,2)/$V$8)*$E108)))</f>
        <v/>
      </c>
      <c r="K108" s="49" t="str">
        <f>IF(K$10="","",IF($D108="NEI",Driftskostnader!L108,((VLOOKUP(K$10,$U$9:$W$21,2)/$V$8)*$E108)))</f>
        <v/>
      </c>
      <c r="L108" s="49" t="str">
        <f>IF(L$10="","",IF($D108="NEI",Driftskostnader!M108,((VLOOKUP(L$10,$U$9:$W$21,2)/$V$8)*$E108)))</f>
        <v/>
      </c>
      <c r="M108" s="49" t="str">
        <f>IF(M$10="","",IF($D108="NEI",Driftskostnader!N108,((VLOOKUP(M$10,$U$9:$W$21,2)/$V$8)*$E108)))</f>
        <v/>
      </c>
      <c r="N108" s="49" t="str">
        <f>IF(N$10="","",IF($D108="NEI",Driftskostnader!O108,((VLOOKUP(N$10,$U$9:$W$21,2)/$V$8)*$E108)))</f>
        <v/>
      </c>
      <c r="O108" s="49" t="str">
        <f>IF(O$10="","",IF($D108="NEI",Driftskostnader!P108,((VLOOKUP(O$10,$U$9:$W$21,2)/$V$8)*$E108)))</f>
        <v/>
      </c>
      <c r="P108" s="49" t="str">
        <f>IF(P$10="","",IF($D108="NEI",Driftskostnader!Q108,((VLOOKUP(P$10,$U$9:$W$21,2)/$V$8)*$E108)))</f>
        <v/>
      </c>
      <c r="Q108" s="49" t="str">
        <f>IF(Q$10="","",IF($D108="NEI",Driftskostnader!R108,((VLOOKUP(Q$10,$U$9:$W$21,2)/$V$8)*$E108)))</f>
        <v/>
      </c>
      <c r="R108" s="49" t="str">
        <f>IF(R$10="","",IF($D108="NEI",Driftskostnader!S108,((VLOOKUP(R$10,$U$9:$W$21,2)/$V$8)*$E108)))</f>
        <v/>
      </c>
      <c r="S108" s="44">
        <f t="shared" si="2"/>
        <v>0</v>
      </c>
    </row>
    <row r="109" spans="1:19" outlineLevel="1" x14ac:dyDescent="0.25">
      <c r="A109" s="38">
        <f>Driftskostnader!A109</f>
        <v>0</v>
      </c>
      <c r="B109" s="38">
        <f>Driftskostnader!B109</f>
        <v>0</v>
      </c>
      <c r="C109" s="48">
        <f>Driftskostnader!C109</f>
        <v>0</v>
      </c>
      <c r="D109" s="38">
        <f>Driftskostnader!E109</f>
        <v>0</v>
      </c>
      <c r="E109" s="43">
        <f>Driftskostnader!F109</f>
        <v>0</v>
      </c>
      <c r="F109" s="49" t="str">
        <f>IF(F$10="","",IF($D109="NEI",Driftskostnader!G109,((VLOOKUP(F$10,$U$9:$W$21,2)/$V$8)*$E109)))</f>
        <v/>
      </c>
      <c r="G109" s="49" t="str">
        <f>IF(G$10="","",IF($D109="NEI",Driftskostnader!H109,((VLOOKUP(G$10,$U$9:$W$21,2)/$V$8)*$E109)))</f>
        <v/>
      </c>
      <c r="H109" s="49" t="str">
        <f>IF(H$10="","",IF($D109="NEI",Driftskostnader!I109,((VLOOKUP(H$10,$U$9:$W$21,2)/$V$8)*$E109)))</f>
        <v/>
      </c>
      <c r="I109" s="49" t="str">
        <f>IF(I$10="","",IF($D109="NEI",Driftskostnader!J109,((VLOOKUP(I$10,$U$9:$W$21,2)/$V$8)*$E109)))</f>
        <v/>
      </c>
      <c r="J109" s="49" t="str">
        <f>IF(J$10="","",IF($D109="NEI",Driftskostnader!K109,((VLOOKUP(J$10,$U$9:$W$21,2)/$V$8)*$E109)))</f>
        <v/>
      </c>
      <c r="K109" s="49" t="str">
        <f>IF(K$10="","",IF($D109="NEI",Driftskostnader!L109,((VLOOKUP(K$10,$U$9:$W$21,2)/$V$8)*$E109)))</f>
        <v/>
      </c>
      <c r="L109" s="49" t="str">
        <f>IF(L$10="","",IF($D109="NEI",Driftskostnader!M109,((VLOOKUP(L$10,$U$9:$W$21,2)/$V$8)*$E109)))</f>
        <v/>
      </c>
      <c r="M109" s="49" t="str">
        <f>IF(M$10="","",IF($D109="NEI",Driftskostnader!N109,((VLOOKUP(M$10,$U$9:$W$21,2)/$V$8)*$E109)))</f>
        <v/>
      </c>
      <c r="N109" s="49" t="str">
        <f>IF(N$10="","",IF($D109="NEI",Driftskostnader!O109,((VLOOKUP(N$10,$U$9:$W$21,2)/$V$8)*$E109)))</f>
        <v/>
      </c>
      <c r="O109" s="49" t="str">
        <f>IF(O$10="","",IF($D109="NEI",Driftskostnader!P109,((VLOOKUP(O$10,$U$9:$W$21,2)/$V$8)*$E109)))</f>
        <v/>
      </c>
      <c r="P109" s="49" t="str">
        <f>IF(P$10="","",IF($D109="NEI",Driftskostnader!Q109,((VLOOKUP(P$10,$U$9:$W$21,2)/$V$8)*$E109)))</f>
        <v/>
      </c>
      <c r="Q109" s="49" t="str">
        <f>IF(Q$10="","",IF($D109="NEI",Driftskostnader!R109,((VLOOKUP(Q$10,$U$9:$W$21,2)/$V$8)*$E109)))</f>
        <v/>
      </c>
      <c r="R109" s="49" t="str">
        <f>IF(R$10="","",IF($D109="NEI",Driftskostnader!S109,((VLOOKUP(R$10,$U$9:$W$21,2)/$V$8)*$E109)))</f>
        <v/>
      </c>
      <c r="S109" s="44">
        <f t="shared" si="2"/>
        <v>0</v>
      </c>
    </row>
    <row r="110" spans="1:19" outlineLevel="1" x14ac:dyDescent="0.25">
      <c r="A110" s="38">
        <f>Driftskostnader!A110</f>
        <v>0</v>
      </c>
      <c r="B110" s="38">
        <f>Driftskostnader!B110</f>
        <v>0</v>
      </c>
      <c r="C110" s="48">
        <f>Driftskostnader!C110</f>
        <v>0</v>
      </c>
      <c r="D110" s="38">
        <f>Driftskostnader!E110</f>
        <v>0</v>
      </c>
      <c r="E110" s="43">
        <f>Driftskostnader!F110</f>
        <v>0</v>
      </c>
      <c r="F110" s="49" t="str">
        <f>IF(F$10="","",IF($D110="NEI",Driftskostnader!G110,((VLOOKUP(F$10,$U$9:$W$21,2)/$V$8)*$E110)))</f>
        <v/>
      </c>
      <c r="G110" s="49" t="str">
        <f>IF(G$10="","",IF($D110="NEI",Driftskostnader!H110,((VLOOKUP(G$10,$U$9:$W$21,2)/$V$8)*$E110)))</f>
        <v/>
      </c>
      <c r="H110" s="49" t="str">
        <f>IF(H$10="","",IF($D110="NEI",Driftskostnader!I110,((VLOOKUP(H$10,$U$9:$W$21,2)/$V$8)*$E110)))</f>
        <v/>
      </c>
      <c r="I110" s="49" t="str">
        <f>IF(I$10="","",IF($D110="NEI",Driftskostnader!J110,((VLOOKUP(I$10,$U$9:$W$21,2)/$V$8)*$E110)))</f>
        <v/>
      </c>
      <c r="J110" s="49" t="str">
        <f>IF(J$10="","",IF($D110="NEI",Driftskostnader!K110,((VLOOKUP(J$10,$U$9:$W$21,2)/$V$8)*$E110)))</f>
        <v/>
      </c>
      <c r="K110" s="49" t="str">
        <f>IF(K$10="","",IF($D110="NEI",Driftskostnader!L110,((VLOOKUP(K$10,$U$9:$W$21,2)/$V$8)*$E110)))</f>
        <v/>
      </c>
      <c r="L110" s="49" t="str">
        <f>IF(L$10="","",IF($D110="NEI",Driftskostnader!M110,((VLOOKUP(L$10,$U$9:$W$21,2)/$V$8)*$E110)))</f>
        <v/>
      </c>
      <c r="M110" s="49" t="str">
        <f>IF(M$10="","",IF($D110="NEI",Driftskostnader!N110,((VLOOKUP(M$10,$U$9:$W$21,2)/$V$8)*$E110)))</f>
        <v/>
      </c>
      <c r="N110" s="49" t="str">
        <f>IF(N$10="","",IF($D110="NEI",Driftskostnader!O110,((VLOOKUP(N$10,$U$9:$W$21,2)/$V$8)*$E110)))</f>
        <v/>
      </c>
      <c r="O110" s="49" t="str">
        <f>IF(O$10="","",IF($D110="NEI",Driftskostnader!P110,((VLOOKUP(O$10,$U$9:$W$21,2)/$V$8)*$E110)))</f>
        <v/>
      </c>
      <c r="P110" s="49" t="str">
        <f>IF(P$10="","",IF($D110="NEI",Driftskostnader!Q110,((VLOOKUP(P$10,$U$9:$W$21,2)/$V$8)*$E110)))</f>
        <v/>
      </c>
      <c r="Q110" s="49" t="str">
        <f>IF(Q$10="","",IF($D110="NEI",Driftskostnader!R110,((VLOOKUP(Q$10,$U$9:$W$21,2)/$V$8)*$E110)))</f>
        <v/>
      </c>
      <c r="R110" s="49" t="str">
        <f>IF(R$10="","",IF($D110="NEI",Driftskostnader!S110,((VLOOKUP(R$10,$U$9:$W$21,2)/$V$8)*$E110)))</f>
        <v/>
      </c>
      <c r="S110" s="44">
        <f t="shared" si="2"/>
        <v>0</v>
      </c>
    </row>
    <row r="111" spans="1:19" outlineLevel="1" x14ac:dyDescent="0.25">
      <c r="A111" s="38">
        <f>Driftskostnader!A111</f>
        <v>0</v>
      </c>
      <c r="B111" s="38">
        <f>Driftskostnader!B111</f>
        <v>0</v>
      </c>
      <c r="C111" s="48">
        <f>Driftskostnader!C111</f>
        <v>0</v>
      </c>
      <c r="D111" s="38">
        <f>Driftskostnader!E111</f>
        <v>0</v>
      </c>
      <c r="E111" s="43">
        <f>Driftskostnader!F111</f>
        <v>0</v>
      </c>
      <c r="F111" s="49" t="str">
        <f>IF(F$10="","",IF($D111="NEI",Driftskostnader!G111,((VLOOKUP(F$10,$U$9:$W$21,2)/$V$8)*$E111)))</f>
        <v/>
      </c>
      <c r="G111" s="49" t="str">
        <f>IF(G$10="","",IF($D111="NEI",Driftskostnader!H111,((VLOOKUP(G$10,$U$9:$W$21,2)/$V$8)*$E111)))</f>
        <v/>
      </c>
      <c r="H111" s="49" t="str">
        <f>IF(H$10="","",IF($D111="NEI",Driftskostnader!I111,((VLOOKUP(H$10,$U$9:$W$21,2)/$V$8)*$E111)))</f>
        <v/>
      </c>
      <c r="I111" s="49" t="str">
        <f>IF(I$10="","",IF($D111="NEI",Driftskostnader!J111,((VLOOKUP(I$10,$U$9:$W$21,2)/$V$8)*$E111)))</f>
        <v/>
      </c>
      <c r="J111" s="49" t="str">
        <f>IF(J$10="","",IF($D111="NEI",Driftskostnader!K111,((VLOOKUP(J$10,$U$9:$W$21,2)/$V$8)*$E111)))</f>
        <v/>
      </c>
      <c r="K111" s="49" t="str">
        <f>IF(K$10="","",IF($D111="NEI",Driftskostnader!L111,((VLOOKUP(K$10,$U$9:$W$21,2)/$V$8)*$E111)))</f>
        <v/>
      </c>
      <c r="L111" s="49" t="str">
        <f>IF(L$10="","",IF($D111="NEI",Driftskostnader!M111,((VLOOKUP(L$10,$U$9:$W$21,2)/$V$8)*$E111)))</f>
        <v/>
      </c>
      <c r="M111" s="49" t="str">
        <f>IF(M$10="","",IF($D111="NEI",Driftskostnader!N111,((VLOOKUP(M$10,$U$9:$W$21,2)/$V$8)*$E111)))</f>
        <v/>
      </c>
      <c r="N111" s="49" t="str">
        <f>IF(N$10="","",IF($D111="NEI",Driftskostnader!O111,((VLOOKUP(N$10,$U$9:$W$21,2)/$V$8)*$E111)))</f>
        <v/>
      </c>
      <c r="O111" s="49" t="str">
        <f>IF(O$10="","",IF($D111="NEI",Driftskostnader!P111,((VLOOKUP(O$10,$U$9:$W$21,2)/$V$8)*$E111)))</f>
        <v/>
      </c>
      <c r="P111" s="49" t="str">
        <f>IF(P$10="","",IF($D111="NEI",Driftskostnader!Q111,((VLOOKUP(P$10,$U$9:$W$21,2)/$V$8)*$E111)))</f>
        <v/>
      </c>
      <c r="Q111" s="49" t="str">
        <f>IF(Q$10="","",IF($D111="NEI",Driftskostnader!R111,((VLOOKUP(Q$10,$U$9:$W$21,2)/$V$8)*$E111)))</f>
        <v/>
      </c>
      <c r="R111" s="49" t="str">
        <f>IF(R$10="","",IF($D111="NEI",Driftskostnader!S111,((VLOOKUP(R$10,$U$9:$W$21,2)/$V$8)*$E111)))</f>
        <v/>
      </c>
      <c r="S111" s="44">
        <f t="shared" si="2"/>
        <v>0</v>
      </c>
    </row>
    <row r="112" spans="1:19" outlineLevel="1" x14ac:dyDescent="0.25">
      <c r="A112" s="38">
        <f>Driftskostnader!A112</f>
        <v>0</v>
      </c>
      <c r="B112" s="38">
        <f>Driftskostnader!B112</f>
        <v>0</v>
      </c>
      <c r="C112" s="48">
        <f>Driftskostnader!C112</f>
        <v>0</v>
      </c>
      <c r="D112" s="38">
        <f>Driftskostnader!E112</f>
        <v>0</v>
      </c>
      <c r="E112" s="43">
        <f>Driftskostnader!F112</f>
        <v>0</v>
      </c>
      <c r="F112" s="49" t="str">
        <f>IF(F$10="","",IF($D112="NEI",Driftskostnader!G112,((VLOOKUP(F$10,$U$9:$W$21,2)/$V$8)*$E112)))</f>
        <v/>
      </c>
      <c r="G112" s="49" t="str">
        <f>IF(G$10="","",IF($D112="NEI",Driftskostnader!H112,((VLOOKUP(G$10,$U$9:$W$21,2)/$V$8)*$E112)))</f>
        <v/>
      </c>
      <c r="H112" s="49" t="str">
        <f>IF(H$10="","",IF($D112="NEI",Driftskostnader!I112,((VLOOKUP(H$10,$U$9:$W$21,2)/$V$8)*$E112)))</f>
        <v/>
      </c>
      <c r="I112" s="49" t="str">
        <f>IF(I$10="","",IF($D112="NEI",Driftskostnader!J112,((VLOOKUP(I$10,$U$9:$W$21,2)/$V$8)*$E112)))</f>
        <v/>
      </c>
      <c r="J112" s="49" t="str">
        <f>IF(J$10="","",IF($D112="NEI",Driftskostnader!K112,((VLOOKUP(J$10,$U$9:$W$21,2)/$V$8)*$E112)))</f>
        <v/>
      </c>
      <c r="K112" s="49" t="str">
        <f>IF(K$10="","",IF($D112="NEI",Driftskostnader!L112,((VLOOKUP(K$10,$U$9:$W$21,2)/$V$8)*$E112)))</f>
        <v/>
      </c>
      <c r="L112" s="49" t="str">
        <f>IF(L$10="","",IF($D112="NEI",Driftskostnader!M112,((VLOOKUP(L$10,$U$9:$W$21,2)/$V$8)*$E112)))</f>
        <v/>
      </c>
      <c r="M112" s="49" t="str">
        <f>IF(M$10="","",IF($D112="NEI",Driftskostnader!N112,((VLOOKUP(M$10,$U$9:$W$21,2)/$V$8)*$E112)))</f>
        <v/>
      </c>
      <c r="N112" s="49" t="str">
        <f>IF(N$10="","",IF($D112="NEI",Driftskostnader!O112,((VLOOKUP(N$10,$U$9:$W$21,2)/$V$8)*$E112)))</f>
        <v/>
      </c>
      <c r="O112" s="49" t="str">
        <f>IF(O$10="","",IF($D112="NEI",Driftskostnader!P112,((VLOOKUP(O$10,$U$9:$W$21,2)/$V$8)*$E112)))</f>
        <v/>
      </c>
      <c r="P112" s="49" t="str">
        <f>IF(P$10="","",IF($D112="NEI",Driftskostnader!Q112,((VLOOKUP(P$10,$U$9:$W$21,2)/$V$8)*$E112)))</f>
        <v/>
      </c>
      <c r="Q112" s="49" t="str">
        <f>IF(Q$10="","",IF($D112="NEI",Driftskostnader!R112,((VLOOKUP(Q$10,$U$9:$W$21,2)/$V$8)*$E112)))</f>
        <v/>
      </c>
      <c r="R112" s="49" t="str">
        <f>IF(R$10="","",IF($D112="NEI",Driftskostnader!S112,((VLOOKUP(R$10,$U$9:$W$21,2)/$V$8)*$E112)))</f>
        <v/>
      </c>
      <c r="S112" s="44">
        <f t="shared" si="2"/>
        <v>0</v>
      </c>
    </row>
    <row r="113" spans="1:19" outlineLevel="1" x14ac:dyDescent="0.25">
      <c r="A113" s="38">
        <f>Driftskostnader!A113</f>
        <v>0</v>
      </c>
      <c r="B113" s="38">
        <f>Driftskostnader!B113</f>
        <v>0</v>
      </c>
      <c r="C113" s="48">
        <f>Driftskostnader!C113</f>
        <v>0</v>
      </c>
      <c r="D113" s="38">
        <f>Driftskostnader!E113</f>
        <v>0</v>
      </c>
      <c r="E113" s="43">
        <f>Driftskostnader!F113</f>
        <v>0</v>
      </c>
      <c r="F113" s="49" t="str">
        <f>IF(F$10="","",IF($D113="NEI",Driftskostnader!G113,((VLOOKUP(F$10,$U$9:$W$21,2)/$V$8)*$E113)))</f>
        <v/>
      </c>
      <c r="G113" s="49" t="str">
        <f>IF(G$10="","",IF($D113="NEI",Driftskostnader!H113,((VLOOKUP(G$10,$U$9:$W$21,2)/$V$8)*$E113)))</f>
        <v/>
      </c>
      <c r="H113" s="49" t="str">
        <f>IF(H$10="","",IF($D113="NEI",Driftskostnader!I113,((VLOOKUP(H$10,$U$9:$W$21,2)/$V$8)*$E113)))</f>
        <v/>
      </c>
      <c r="I113" s="49" t="str">
        <f>IF(I$10="","",IF($D113="NEI",Driftskostnader!J113,((VLOOKUP(I$10,$U$9:$W$21,2)/$V$8)*$E113)))</f>
        <v/>
      </c>
      <c r="J113" s="49" t="str">
        <f>IF(J$10="","",IF($D113="NEI",Driftskostnader!K113,((VLOOKUP(J$10,$U$9:$W$21,2)/$V$8)*$E113)))</f>
        <v/>
      </c>
      <c r="K113" s="49" t="str">
        <f>IF(K$10="","",IF($D113="NEI",Driftskostnader!L113,((VLOOKUP(K$10,$U$9:$W$21,2)/$V$8)*$E113)))</f>
        <v/>
      </c>
      <c r="L113" s="49" t="str">
        <f>IF(L$10="","",IF($D113="NEI",Driftskostnader!M113,((VLOOKUP(L$10,$U$9:$W$21,2)/$V$8)*$E113)))</f>
        <v/>
      </c>
      <c r="M113" s="49" t="str">
        <f>IF(M$10="","",IF($D113="NEI",Driftskostnader!N113,((VLOOKUP(M$10,$U$9:$W$21,2)/$V$8)*$E113)))</f>
        <v/>
      </c>
      <c r="N113" s="49" t="str">
        <f>IF(N$10="","",IF($D113="NEI",Driftskostnader!O113,((VLOOKUP(N$10,$U$9:$W$21,2)/$V$8)*$E113)))</f>
        <v/>
      </c>
      <c r="O113" s="49" t="str">
        <f>IF(O$10="","",IF($D113="NEI",Driftskostnader!P113,((VLOOKUP(O$10,$U$9:$W$21,2)/$V$8)*$E113)))</f>
        <v/>
      </c>
      <c r="P113" s="49" t="str">
        <f>IF(P$10="","",IF($D113="NEI",Driftskostnader!Q113,((VLOOKUP(P$10,$U$9:$W$21,2)/$V$8)*$E113)))</f>
        <v/>
      </c>
      <c r="Q113" s="49" t="str">
        <f>IF(Q$10="","",IF($D113="NEI",Driftskostnader!R113,((VLOOKUP(Q$10,$U$9:$W$21,2)/$V$8)*$E113)))</f>
        <v/>
      </c>
      <c r="R113" s="49" t="str">
        <f>IF(R$10="","",IF($D113="NEI",Driftskostnader!S113,((VLOOKUP(R$10,$U$9:$W$21,2)/$V$8)*$E113)))</f>
        <v/>
      </c>
      <c r="S113" s="44">
        <f t="shared" si="2"/>
        <v>0</v>
      </c>
    </row>
    <row r="114" spans="1:19" outlineLevel="1" x14ac:dyDescent="0.25">
      <c r="A114" s="38">
        <f>Driftskostnader!A114</f>
        <v>0</v>
      </c>
      <c r="B114" s="38">
        <f>Driftskostnader!B114</f>
        <v>0</v>
      </c>
      <c r="C114" s="48">
        <f>Driftskostnader!C114</f>
        <v>0</v>
      </c>
      <c r="D114" s="38">
        <f>Driftskostnader!E114</f>
        <v>0</v>
      </c>
      <c r="E114" s="43">
        <f>Driftskostnader!F114</f>
        <v>0</v>
      </c>
      <c r="F114" s="49" t="str">
        <f>IF(F$10="","",IF($D114="NEI",Driftskostnader!G114,((VLOOKUP(F$10,$U$9:$W$21,2)/$V$8)*$E114)))</f>
        <v/>
      </c>
      <c r="G114" s="49" t="str">
        <f>IF(G$10="","",IF($D114="NEI",Driftskostnader!H114,((VLOOKUP(G$10,$U$9:$W$21,2)/$V$8)*$E114)))</f>
        <v/>
      </c>
      <c r="H114" s="49" t="str">
        <f>IF(H$10="","",IF($D114="NEI",Driftskostnader!I114,((VLOOKUP(H$10,$U$9:$W$21,2)/$V$8)*$E114)))</f>
        <v/>
      </c>
      <c r="I114" s="49" t="str">
        <f>IF(I$10="","",IF($D114="NEI",Driftskostnader!J114,((VLOOKUP(I$10,$U$9:$W$21,2)/$V$8)*$E114)))</f>
        <v/>
      </c>
      <c r="J114" s="49" t="str">
        <f>IF(J$10="","",IF($D114="NEI",Driftskostnader!K114,((VLOOKUP(J$10,$U$9:$W$21,2)/$V$8)*$E114)))</f>
        <v/>
      </c>
      <c r="K114" s="49" t="str">
        <f>IF(K$10="","",IF($D114="NEI",Driftskostnader!L114,((VLOOKUP(K$10,$U$9:$W$21,2)/$V$8)*$E114)))</f>
        <v/>
      </c>
      <c r="L114" s="49" t="str">
        <f>IF(L$10="","",IF($D114="NEI",Driftskostnader!M114,((VLOOKUP(L$10,$U$9:$W$21,2)/$V$8)*$E114)))</f>
        <v/>
      </c>
      <c r="M114" s="49" t="str">
        <f>IF(M$10="","",IF($D114="NEI",Driftskostnader!N114,((VLOOKUP(M$10,$U$9:$W$21,2)/$V$8)*$E114)))</f>
        <v/>
      </c>
      <c r="N114" s="49" t="str">
        <f>IF(N$10="","",IF($D114="NEI",Driftskostnader!O114,((VLOOKUP(N$10,$U$9:$W$21,2)/$V$8)*$E114)))</f>
        <v/>
      </c>
      <c r="O114" s="49" t="str">
        <f>IF(O$10="","",IF($D114="NEI",Driftskostnader!P114,((VLOOKUP(O$10,$U$9:$W$21,2)/$V$8)*$E114)))</f>
        <v/>
      </c>
      <c r="P114" s="49" t="str">
        <f>IF(P$10="","",IF($D114="NEI",Driftskostnader!Q114,((VLOOKUP(P$10,$U$9:$W$21,2)/$V$8)*$E114)))</f>
        <v/>
      </c>
      <c r="Q114" s="49" t="str">
        <f>IF(Q$10="","",IF($D114="NEI",Driftskostnader!R114,((VLOOKUP(Q$10,$U$9:$W$21,2)/$V$8)*$E114)))</f>
        <v/>
      </c>
      <c r="R114" s="49" t="str">
        <f>IF(R$10="","",IF($D114="NEI",Driftskostnader!S114,((VLOOKUP(R$10,$U$9:$W$21,2)/$V$8)*$E114)))</f>
        <v/>
      </c>
      <c r="S114" s="44">
        <f t="shared" si="2"/>
        <v>0</v>
      </c>
    </row>
    <row r="115" spans="1:19" outlineLevel="1" x14ac:dyDescent="0.25">
      <c r="A115" s="38">
        <f>Driftskostnader!A115</f>
        <v>0</v>
      </c>
      <c r="B115" s="38">
        <f>Driftskostnader!B115</f>
        <v>0</v>
      </c>
      <c r="C115" s="48">
        <f>Driftskostnader!C115</f>
        <v>0</v>
      </c>
      <c r="D115" s="38">
        <f>Driftskostnader!E115</f>
        <v>0</v>
      </c>
      <c r="E115" s="43">
        <f>Driftskostnader!F115</f>
        <v>0</v>
      </c>
      <c r="F115" s="49" t="str">
        <f>IF(F$10="","",IF($D115="NEI",Driftskostnader!G115,((VLOOKUP(F$10,$U$9:$W$21,2)/$V$8)*$E115)))</f>
        <v/>
      </c>
      <c r="G115" s="49" t="str">
        <f>IF(G$10="","",IF($D115="NEI",Driftskostnader!H115,((VLOOKUP(G$10,$U$9:$W$21,2)/$V$8)*$E115)))</f>
        <v/>
      </c>
      <c r="H115" s="49" t="str">
        <f>IF(H$10="","",IF($D115="NEI",Driftskostnader!I115,((VLOOKUP(H$10,$U$9:$W$21,2)/$V$8)*$E115)))</f>
        <v/>
      </c>
      <c r="I115" s="49" t="str">
        <f>IF(I$10="","",IF($D115="NEI",Driftskostnader!J115,((VLOOKUP(I$10,$U$9:$W$21,2)/$V$8)*$E115)))</f>
        <v/>
      </c>
      <c r="J115" s="49" t="str">
        <f>IF(J$10="","",IF($D115="NEI",Driftskostnader!K115,((VLOOKUP(J$10,$U$9:$W$21,2)/$V$8)*$E115)))</f>
        <v/>
      </c>
      <c r="K115" s="49" t="str">
        <f>IF(K$10="","",IF($D115="NEI",Driftskostnader!L115,((VLOOKUP(K$10,$U$9:$W$21,2)/$V$8)*$E115)))</f>
        <v/>
      </c>
      <c r="L115" s="49" t="str">
        <f>IF(L$10="","",IF($D115="NEI",Driftskostnader!M115,((VLOOKUP(L$10,$U$9:$W$21,2)/$V$8)*$E115)))</f>
        <v/>
      </c>
      <c r="M115" s="49" t="str">
        <f>IF(M$10="","",IF($D115="NEI",Driftskostnader!N115,((VLOOKUP(M$10,$U$9:$W$21,2)/$V$8)*$E115)))</f>
        <v/>
      </c>
      <c r="N115" s="49" t="str">
        <f>IF(N$10="","",IF($D115="NEI",Driftskostnader!O115,((VLOOKUP(N$10,$U$9:$W$21,2)/$V$8)*$E115)))</f>
        <v/>
      </c>
      <c r="O115" s="49" t="str">
        <f>IF(O$10="","",IF($D115="NEI",Driftskostnader!P115,((VLOOKUP(O$10,$U$9:$W$21,2)/$V$8)*$E115)))</f>
        <v/>
      </c>
      <c r="P115" s="49" t="str">
        <f>IF(P$10="","",IF($D115="NEI",Driftskostnader!Q115,((VLOOKUP(P$10,$U$9:$W$21,2)/$V$8)*$E115)))</f>
        <v/>
      </c>
      <c r="Q115" s="49" t="str">
        <f>IF(Q$10="","",IF($D115="NEI",Driftskostnader!R115,((VLOOKUP(Q$10,$U$9:$W$21,2)/$V$8)*$E115)))</f>
        <v/>
      </c>
      <c r="R115" s="49" t="str">
        <f>IF(R$10="","",IF($D115="NEI",Driftskostnader!S115,((VLOOKUP(R$10,$U$9:$W$21,2)/$V$8)*$E115)))</f>
        <v/>
      </c>
      <c r="S115" s="44">
        <f t="shared" si="2"/>
        <v>0</v>
      </c>
    </row>
    <row r="116" spans="1:19" outlineLevel="1" x14ac:dyDescent="0.25">
      <c r="A116" s="38">
        <f>Driftskostnader!A116</f>
        <v>0</v>
      </c>
      <c r="B116" s="38">
        <f>Driftskostnader!B116</f>
        <v>0</v>
      </c>
      <c r="C116" s="48">
        <f>Driftskostnader!C116</f>
        <v>0</v>
      </c>
      <c r="D116" s="38">
        <f>Driftskostnader!E116</f>
        <v>0</v>
      </c>
      <c r="E116" s="43">
        <f>Driftskostnader!F116</f>
        <v>0</v>
      </c>
      <c r="F116" s="49" t="str">
        <f>IF(F$10="","",IF($D116="NEI",Driftskostnader!G116,((VLOOKUP(F$10,$U$9:$W$21,2)/$V$8)*$E116)))</f>
        <v/>
      </c>
      <c r="G116" s="49" t="str">
        <f>IF(G$10="","",IF($D116="NEI",Driftskostnader!H116,((VLOOKUP(G$10,$U$9:$W$21,2)/$V$8)*$E116)))</f>
        <v/>
      </c>
      <c r="H116" s="49" t="str">
        <f>IF(H$10="","",IF($D116="NEI",Driftskostnader!I116,((VLOOKUP(H$10,$U$9:$W$21,2)/$V$8)*$E116)))</f>
        <v/>
      </c>
      <c r="I116" s="49" t="str">
        <f>IF(I$10="","",IF($D116="NEI",Driftskostnader!J116,((VLOOKUP(I$10,$U$9:$W$21,2)/$V$8)*$E116)))</f>
        <v/>
      </c>
      <c r="J116" s="49" t="str">
        <f>IF(J$10="","",IF($D116="NEI",Driftskostnader!K116,((VLOOKUP(J$10,$U$9:$W$21,2)/$V$8)*$E116)))</f>
        <v/>
      </c>
      <c r="K116" s="49" t="str">
        <f>IF(K$10="","",IF($D116="NEI",Driftskostnader!L116,((VLOOKUP(K$10,$U$9:$W$21,2)/$V$8)*$E116)))</f>
        <v/>
      </c>
      <c r="L116" s="49" t="str">
        <f>IF(L$10="","",IF($D116="NEI",Driftskostnader!M116,((VLOOKUP(L$10,$U$9:$W$21,2)/$V$8)*$E116)))</f>
        <v/>
      </c>
      <c r="M116" s="49" t="str">
        <f>IF(M$10="","",IF($D116="NEI",Driftskostnader!N116,((VLOOKUP(M$10,$U$9:$W$21,2)/$V$8)*$E116)))</f>
        <v/>
      </c>
      <c r="N116" s="49" t="str">
        <f>IF(N$10="","",IF($D116="NEI",Driftskostnader!O116,((VLOOKUP(N$10,$U$9:$W$21,2)/$V$8)*$E116)))</f>
        <v/>
      </c>
      <c r="O116" s="49" t="str">
        <f>IF(O$10="","",IF($D116="NEI",Driftskostnader!P116,((VLOOKUP(O$10,$U$9:$W$21,2)/$V$8)*$E116)))</f>
        <v/>
      </c>
      <c r="P116" s="49" t="str">
        <f>IF(P$10="","",IF($D116="NEI",Driftskostnader!Q116,((VLOOKUP(P$10,$U$9:$W$21,2)/$V$8)*$E116)))</f>
        <v/>
      </c>
      <c r="Q116" s="49" t="str">
        <f>IF(Q$10="","",IF($D116="NEI",Driftskostnader!R116,((VLOOKUP(Q$10,$U$9:$W$21,2)/$V$8)*$E116)))</f>
        <v/>
      </c>
      <c r="R116" s="49" t="str">
        <f>IF(R$10="","",IF($D116="NEI",Driftskostnader!S116,((VLOOKUP(R$10,$U$9:$W$21,2)/$V$8)*$E116)))</f>
        <v/>
      </c>
      <c r="S116" s="44">
        <f t="shared" si="2"/>
        <v>0</v>
      </c>
    </row>
    <row r="117" spans="1:19" outlineLevel="1" x14ac:dyDescent="0.25">
      <c r="A117" s="38">
        <f>Driftskostnader!A117</f>
        <v>0</v>
      </c>
      <c r="B117" s="38">
        <f>Driftskostnader!B117</f>
        <v>0</v>
      </c>
      <c r="C117" s="48">
        <f>Driftskostnader!C117</f>
        <v>0</v>
      </c>
      <c r="D117" s="38">
        <f>Driftskostnader!E117</f>
        <v>0</v>
      </c>
      <c r="E117" s="43">
        <f>Driftskostnader!F117</f>
        <v>0</v>
      </c>
      <c r="F117" s="49" t="str">
        <f>IF(F$10="","",IF($D117="NEI",Driftskostnader!G117,((VLOOKUP(F$10,$U$9:$W$21,2)/$V$8)*$E117)))</f>
        <v/>
      </c>
      <c r="G117" s="49" t="str">
        <f>IF(G$10="","",IF($D117="NEI",Driftskostnader!H117,((VLOOKUP(G$10,$U$9:$W$21,2)/$V$8)*$E117)))</f>
        <v/>
      </c>
      <c r="H117" s="49" t="str">
        <f>IF(H$10="","",IF($D117="NEI",Driftskostnader!I117,((VLOOKUP(H$10,$U$9:$W$21,2)/$V$8)*$E117)))</f>
        <v/>
      </c>
      <c r="I117" s="49" t="str">
        <f>IF(I$10="","",IF($D117="NEI",Driftskostnader!J117,((VLOOKUP(I$10,$U$9:$W$21,2)/$V$8)*$E117)))</f>
        <v/>
      </c>
      <c r="J117" s="49" t="str">
        <f>IF(J$10="","",IF($D117="NEI",Driftskostnader!K117,((VLOOKUP(J$10,$U$9:$W$21,2)/$V$8)*$E117)))</f>
        <v/>
      </c>
      <c r="K117" s="49" t="str">
        <f>IF(K$10="","",IF($D117="NEI",Driftskostnader!L117,((VLOOKUP(K$10,$U$9:$W$21,2)/$V$8)*$E117)))</f>
        <v/>
      </c>
      <c r="L117" s="49" t="str">
        <f>IF(L$10="","",IF($D117="NEI",Driftskostnader!M117,((VLOOKUP(L$10,$U$9:$W$21,2)/$V$8)*$E117)))</f>
        <v/>
      </c>
      <c r="M117" s="49" t="str">
        <f>IF(M$10="","",IF($D117="NEI",Driftskostnader!N117,((VLOOKUP(M$10,$U$9:$W$21,2)/$V$8)*$E117)))</f>
        <v/>
      </c>
      <c r="N117" s="49" t="str">
        <f>IF(N$10="","",IF($D117="NEI",Driftskostnader!O117,((VLOOKUP(N$10,$U$9:$W$21,2)/$V$8)*$E117)))</f>
        <v/>
      </c>
      <c r="O117" s="49" t="str">
        <f>IF(O$10="","",IF($D117="NEI",Driftskostnader!P117,((VLOOKUP(O$10,$U$9:$W$21,2)/$V$8)*$E117)))</f>
        <v/>
      </c>
      <c r="P117" s="49" t="str">
        <f>IF(P$10="","",IF($D117="NEI",Driftskostnader!Q117,((VLOOKUP(P$10,$U$9:$W$21,2)/$V$8)*$E117)))</f>
        <v/>
      </c>
      <c r="Q117" s="49" t="str">
        <f>IF(Q$10="","",IF($D117="NEI",Driftskostnader!R117,((VLOOKUP(Q$10,$U$9:$W$21,2)/$V$8)*$E117)))</f>
        <v/>
      </c>
      <c r="R117" s="49" t="str">
        <f>IF(R$10="","",IF($D117="NEI",Driftskostnader!S117,((VLOOKUP(R$10,$U$9:$W$21,2)/$V$8)*$E117)))</f>
        <v/>
      </c>
      <c r="S117" s="44">
        <f t="shared" si="2"/>
        <v>0</v>
      </c>
    </row>
    <row r="118" spans="1:19" outlineLevel="1" x14ac:dyDescent="0.25">
      <c r="A118" s="38">
        <f>Driftskostnader!A118</f>
        <v>0</v>
      </c>
      <c r="B118" s="38">
        <f>Driftskostnader!B118</f>
        <v>0</v>
      </c>
      <c r="C118" s="48">
        <f>Driftskostnader!C118</f>
        <v>0</v>
      </c>
      <c r="D118" s="38">
        <f>Driftskostnader!E118</f>
        <v>0</v>
      </c>
      <c r="E118" s="43">
        <f>Driftskostnader!F118</f>
        <v>0</v>
      </c>
      <c r="F118" s="49" t="str">
        <f>IF(F$10="","",IF($D118="NEI",Driftskostnader!G118,((VLOOKUP(F$10,$U$9:$W$21,2)/$V$8)*$E118)))</f>
        <v/>
      </c>
      <c r="G118" s="49" t="str">
        <f>IF(G$10="","",IF($D118="NEI",Driftskostnader!H118,((VLOOKUP(G$10,$U$9:$W$21,2)/$V$8)*$E118)))</f>
        <v/>
      </c>
      <c r="H118" s="49" t="str">
        <f>IF(H$10="","",IF($D118="NEI",Driftskostnader!I118,((VLOOKUP(H$10,$U$9:$W$21,2)/$V$8)*$E118)))</f>
        <v/>
      </c>
      <c r="I118" s="49" t="str">
        <f>IF(I$10="","",IF($D118="NEI",Driftskostnader!J118,((VLOOKUP(I$10,$U$9:$W$21,2)/$V$8)*$E118)))</f>
        <v/>
      </c>
      <c r="J118" s="49" t="str">
        <f>IF(J$10="","",IF($D118="NEI",Driftskostnader!K118,((VLOOKUP(J$10,$U$9:$W$21,2)/$V$8)*$E118)))</f>
        <v/>
      </c>
      <c r="K118" s="49" t="str">
        <f>IF(K$10="","",IF($D118="NEI",Driftskostnader!L118,((VLOOKUP(K$10,$U$9:$W$21,2)/$V$8)*$E118)))</f>
        <v/>
      </c>
      <c r="L118" s="49" t="str">
        <f>IF(L$10="","",IF($D118="NEI",Driftskostnader!M118,((VLOOKUP(L$10,$U$9:$W$21,2)/$V$8)*$E118)))</f>
        <v/>
      </c>
      <c r="M118" s="49" t="str">
        <f>IF(M$10="","",IF($D118="NEI",Driftskostnader!N118,((VLOOKUP(M$10,$U$9:$W$21,2)/$V$8)*$E118)))</f>
        <v/>
      </c>
      <c r="N118" s="49" t="str">
        <f>IF(N$10="","",IF($D118="NEI",Driftskostnader!O118,((VLOOKUP(N$10,$U$9:$W$21,2)/$V$8)*$E118)))</f>
        <v/>
      </c>
      <c r="O118" s="49" t="str">
        <f>IF(O$10="","",IF($D118="NEI",Driftskostnader!P118,((VLOOKUP(O$10,$U$9:$W$21,2)/$V$8)*$E118)))</f>
        <v/>
      </c>
      <c r="P118" s="49" t="str">
        <f>IF(P$10="","",IF($D118="NEI",Driftskostnader!Q118,((VLOOKUP(P$10,$U$9:$W$21,2)/$V$8)*$E118)))</f>
        <v/>
      </c>
      <c r="Q118" s="49" t="str">
        <f>IF(Q$10="","",IF($D118="NEI",Driftskostnader!R118,((VLOOKUP(Q$10,$U$9:$W$21,2)/$V$8)*$E118)))</f>
        <v/>
      </c>
      <c r="R118" s="49" t="str">
        <f>IF(R$10="","",IF($D118="NEI",Driftskostnader!S118,((VLOOKUP(R$10,$U$9:$W$21,2)/$V$8)*$E118)))</f>
        <v/>
      </c>
      <c r="S118" s="44">
        <f t="shared" si="2"/>
        <v>0</v>
      </c>
    </row>
    <row r="119" spans="1:19" outlineLevel="1" x14ac:dyDescent="0.25">
      <c r="A119" s="38">
        <f>Driftskostnader!A119</f>
        <v>0</v>
      </c>
      <c r="B119" s="38">
        <f>Driftskostnader!B119</f>
        <v>0</v>
      </c>
      <c r="C119" s="48">
        <f>Driftskostnader!C119</f>
        <v>0</v>
      </c>
      <c r="D119" s="38">
        <f>Driftskostnader!E119</f>
        <v>0</v>
      </c>
      <c r="E119" s="43">
        <f>Driftskostnader!F119</f>
        <v>0</v>
      </c>
      <c r="F119" s="49" t="str">
        <f>IF(F$10="","",IF($D119="NEI",Driftskostnader!G119,((VLOOKUP(F$10,$U$9:$W$21,2)/$V$8)*$E119)))</f>
        <v/>
      </c>
      <c r="G119" s="49" t="str">
        <f>IF(G$10="","",IF($D119="NEI",Driftskostnader!H119,((VLOOKUP(G$10,$U$9:$W$21,2)/$V$8)*$E119)))</f>
        <v/>
      </c>
      <c r="H119" s="49" t="str">
        <f>IF(H$10="","",IF($D119="NEI",Driftskostnader!I119,((VLOOKUP(H$10,$U$9:$W$21,2)/$V$8)*$E119)))</f>
        <v/>
      </c>
      <c r="I119" s="49" t="str">
        <f>IF(I$10="","",IF($D119="NEI",Driftskostnader!J119,((VLOOKUP(I$10,$U$9:$W$21,2)/$V$8)*$E119)))</f>
        <v/>
      </c>
      <c r="J119" s="49" t="str">
        <f>IF(J$10="","",IF($D119="NEI",Driftskostnader!K119,((VLOOKUP(J$10,$U$9:$W$21,2)/$V$8)*$E119)))</f>
        <v/>
      </c>
      <c r="K119" s="49" t="str">
        <f>IF(K$10="","",IF($D119="NEI",Driftskostnader!L119,((VLOOKUP(K$10,$U$9:$W$21,2)/$V$8)*$E119)))</f>
        <v/>
      </c>
      <c r="L119" s="49" t="str">
        <f>IF(L$10="","",IF($D119="NEI",Driftskostnader!M119,((VLOOKUP(L$10,$U$9:$W$21,2)/$V$8)*$E119)))</f>
        <v/>
      </c>
      <c r="M119" s="49" t="str">
        <f>IF(M$10="","",IF($D119="NEI",Driftskostnader!N119,((VLOOKUP(M$10,$U$9:$W$21,2)/$V$8)*$E119)))</f>
        <v/>
      </c>
      <c r="N119" s="49" t="str">
        <f>IF(N$10="","",IF($D119="NEI",Driftskostnader!O119,((VLOOKUP(N$10,$U$9:$W$21,2)/$V$8)*$E119)))</f>
        <v/>
      </c>
      <c r="O119" s="49" t="str">
        <f>IF(O$10="","",IF($D119="NEI",Driftskostnader!P119,((VLOOKUP(O$10,$U$9:$W$21,2)/$V$8)*$E119)))</f>
        <v/>
      </c>
      <c r="P119" s="49" t="str">
        <f>IF(P$10="","",IF($D119="NEI",Driftskostnader!Q119,((VLOOKUP(P$10,$U$9:$W$21,2)/$V$8)*$E119)))</f>
        <v/>
      </c>
      <c r="Q119" s="49" t="str">
        <f>IF(Q$10="","",IF($D119="NEI",Driftskostnader!R119,((VLOOKUP(Q$10,$U$9:$W$21,2)/$V$8)*$E119)))</f>
        <v/>
      </c>
      <c r="R119" s="49" t="str">
        <f>IF(R$10="","",IF($D119="NEI",Driftskostnader!S119,((VLOOKUP(R$10,$U$9:$W$21,2)/$V$8)*$E119)))</f>
        <v/>
      </c>
      <c r="S119" s="44">
        <f t="shared" si="2"/>
        <v>0</v>
      </c>
    </row>
    <row r="120" spans="1:19" outlineLevel="1" x14ac:dyDescent="0.25">
      <c r="A120" s="38">
        <f>Driftskostnader!A120</f>
        <v>0</v>
      </c>
      <c r="B120" s="38">
        <f>Driftskostnader!B120</f>
        <v>0</v>
      </c>
      <c r="C120" s="48">
        <f>Driftskostnader!C120</f>
        <v>0</v>
      </c>
      <c r="D120" s="38">
        <f>Driftskostnader!E120</f>
        <v>0</v>
      </c>
      <c r="E120" s="43">
        <f>Driftskostnader!F120</f>
        <v>0</v>
      </c>
      <c r="F120" s="49" t="str">
        <f>IF(F$10="","",IF($D120="NEI",Driftskostnader!G120,((VLOOKUP(F$10,$U$9:$W$21,2)/$V$8)*$E120)))</f>
        <v/>
      </c>
      <c r="G120" s="49" t="str">
        <f>IF(G$10="","",IF($D120="NEI",Driftskostnader!H120,((VLOOKUP(G$10,$U$9:$W$21,2)/$V$8)*$E120)))</f>
        <v/>
      </c>
      <c r="H120" s="49" t="str">
        <f>IF(H$10="","",IF($D120="NEI",Driftskostnader!I120,((VLOOKUP(H$10,$U$9:$W$21,2)/$V$8)*$E120)))</f>
        <v/>
      </c>
      <c r="I120" s="49" t="str">
        <f>IF(I$10="","",IF($D120="NEI",Driftskostnader!J120,((VLOOKUP(I$10,$U$9:$W$21,2)/$V$8)*$E120)))</f>
        <v/>
      </c>
      <c r="J120" s="49" t="str">
        <f>IF(J$10="","",IF($D120="NEI",Driftskostnader!K120,((VLOOKUP(J$10,$U$9:$W$21,2)/$V$8)*$E120)))</f>
        <v/>
      </c>
      <c r="K120" s="49" t="str">
        <f>IF(K$10="","",IF($D120="NEI",Driftskostnader!L120,((VLOOKUP(K$10,$U$9:$W$21,2)/$V$8)*$E120)))</f>
        <v/>
      </c>
      <c r="L120" s="49" t="str">
        <f>IF(L$10="","",IF($D120="NEI",Driftskostnader!M120,((VLOOKUP(L$10,$U$9:$W$21,2)/$V$8)*$E120)))</f>
        <v/>
      </c>
      <c r="M120" s="49" t="str">
        <f>IF(M$10="","",IF($D120="NEI",Driftskostnader!N120,((VLOOKUP(M$10,$U$9:$W$21,2)/$V$8)*$E120)))</f>
        <v/>
      </c>
      <c r="N120" s="49" t="str">
        <f>IF(N$10="","",IF($D120="NEI",Driftskostnader!O120,((VLOOKUP(N$10,$U$9:$W$21,2)/$V$8)*$E120)))</f>
        <v/>
      </c>
      <c r="O120" s="49" t="str">
        <f>IF(O$10="","",IF($D120="NEI",Driftskostnader!P120,((VLOOKUP(O$10,$U$9:$W$21,2)/$V$8)*$E120)))</f>
        <v/>
      </c>
      <c r="P120" s="49" t="str">
        <f>IF(P$10="","",IF($D120="NEI",Driftskostnader!Q120,((VLOOKUP(P$10,$U$9:$W$21,2)/$V$8)*$E120)))</f>
        <v/>
      </c>
      <c r="Q120" s="49" t="str">
        <f>IF(Q$10="","",IF($D120="NEI",Driftskostnader!R120,((VLOOKUP(Q$10,$U$9:$W$21,2)/$V$8)*$E120)))</f>
        <v/>
      </c>
      <c r="R120" s="49" t="str">
        <f>IF(R$10="","",IF($D120="NEI",Driftskostnader!S120,((VLOOKUP(R$10,$U$9:$W$21,2)/$V$8)*$E120)))</f>
        <v/>
      </c>
      <c r="S120" s="44">
        <f t="shared" si="2"/>
        <v>0</v>
      </c>
    </row>
    <row r="121" spans="1:19" outlineLevel="1" x14ac:dyDescent="0.25">
      <c r="A121" s="38">
        <f>Driftskostnader!A121</f>
        <v>0</v>
      </c>
      <c r="B121" s="38">
        <f>Driftskostnader!B121</f>
        <v>0</v>
      </c>
      <c r="C121" s="48">
        <f>Driftskostnader!C121</f>
        <v>0</v>
      </c>
      <c r="D121" s="38">
        <f>Driftskostnader!E121</f>
        <v>0</v>
      </c>
      <c r="E121" s="43">
        <f>Driftskostnader!F121</f>
        <v>0</v>
      </c>
      <c r="F121" s="49" t="str">
        <f>IF(F$10="","",IF($D121="NEI",Driftskostnader!G121,((VLOOKUP(F$10,$U$9:$W$21,2)/$V$8)*$E121)))</f>
        <v/>
      </c>
      <c r="G121" s="49" t="str">
        <f>IF(G$10="","",IF($D121="NEI",Driftskostnader!H121,((VLOOKUP(G$10,$U$9:$W$21,2)/$V$8)*$E121)))</f>
        <v/>
      </c>
      <c r="H121" s="49" t="str">
        <f>IF(H$10="","",IF($D121="NEI",Driftskostnader!I121,((VLOOKUP(H$10,$U$9:$W$21,2)/$V$8)*$E121)))</f>
        <v/>
      </c>
      <c r="I121" s="49" t="str">
        <f>IF(I$10="","",IF($D121="NEI",Driftskostnader!J121,((VLOOKUP(I$10,$U$9:$W$21,2)/$V$8)*$E121)))</f>
        <v/>
      </c>
      <c r="J121" s="49" t="str">
        <f>IF(J$10="","",IF($D121="NEI",Driftskostnader!K121,((VLOOKUP(J$10,$U$9:$W$21,2)/$V$8)*$E121)))</f>
        <v/>
      </c>
      <c r="K121" s="49" t="str">
        <f>IF(K$10="","",IF($D121="NEI",Driftskostnader!L121,((VLOOKUP(K$10,$U$9:$W$21,2)/$V$8)*$E121)))</f>
        <v/>
      </c>
      <c r="L121" s="49" t="str">
        <f>IF(L$10="","",IF($D121="NEI",Driftskostnader!M121,((VLOOKUP(L$10,$U$9:$W$21,2)/$V$8)*$E121)))</f>
        <v/>
      </c>
      <c r="M121" s="49" t="str">
        <f>IF(M$10="","",IF($D121="NEI",Driftskostnader!N121,((VLOOKUP(M$10,$U$9:$W$21,2)/$V$8)*$E121)))</f>
        <v/>
      </c>
      <c r="N121" s="49" t="str">
        <f>IF(N$10="","",IF($D121="NEI",Driftskostnader!O121,((VLOOKUP(N$10,$U$9:$W$21,2)/$V$8)*$E121)))</f>
        <v/>
      </c>
      <c r="O121" s="49" t="str">
        <f>IF(O$10="","",IF($D121="NEI",Driftskostnader!P121,((VLOOKUP(O$10,$U$9:$W$21,2)/$V$8)*$E121)))</f>
        <v/>
      </c>
      <c r="P121" s="49" t="str">
        <f>IF(P$10="","",IF($D121="NEI",Driftskostnader!Q121,((VLOOKUP(P$10,$U$9:$W$21,2)/$V$8)*$E121)))</f>
        <v/>
      </c>
      <c r="Q121" s="49" t="str">
        <f>IF(Q$10="","",IF($D121="NEI",Driftskostnader!R121,((VLOOKUP(Q$10,$U$9:$W$21,2)/$V$8)*$E121)))</f>
        <v/>
      </c>
      <c r="R121" s="49" t="str">
        <f>IF(R$10="","",IF($D121="NEI",Driftskostnader!S121,((VLOOKUP(R$10,$U$9:$W$21,2)/$V$8)*$E121)))</f>
        <v/>
      </c>
      <c r="S121" s="44">
        <f t="shared" si="2"/>
        <v>0</v>
      </c>
    </row>
    <row r="122" spans="1:19" outlineLevel="1" x14ac:dyDescent="0.25">
      <c r="A122" s="38">
        <f>Driftskostnader!A122</f>
        <v>0</v>
      </c>
      <c r="B122" s="38">
        <f>Driftskostnader!B122</f>
        <v>0</v>
      </c>
      <c r="C122" s="48">
        <f>Driftskostnader!C122</f>
        <v>0</v>
      </c>
      <c r="D122" s="38">
        <f>Driftskostnader!E122</f>
        <v>0</v>
      </c>
      <c r="E122" s="43">
        <f>Driftskostnader!F122</f>
        <v>0</v>
      </c>
      <c r="F122" s="49" t="str">
        <f>IF(F$10="","",IF($D122="NEI",Driftskostnader!G122,((VLOOKUP(F$10,$U$9:$W$21,2)/$V$8)*$E122)))</f>
        <v/>
      </c>
      <c r="G122" s="49" t="str">
        <f>IF(G$10="","",IF($D122="NEI",Driftskostnader!H122,((VLOOKUP(G$10,$U$9:$W$21,2)/$V$8)*$E122)))</f>
        <v/>
      </c>
      <c r="H122" s="49" t="str">
        <f>IF(H$10="","",IF($D122="NEI",Driftskostnader!I122,((VLOOKUP(H$10,$U$9:$W$21,2)/$V$8)*$E122)))</f>
        <v/>
      </c>
      <c r="I122" s="49" t="str">
        <f>IF(I$10="","",IF($D122="NEI",Driftskostnader!J122,((VLOOKUP(I$10,$U$9:$W$21,2)/$V$8)*$E122)))</f>
        <v/>
      </c>
      <c r="J122" s="49" t="str">
        <f>IF(J$10="","",IF($D122="NEI",Driftskostnader!K122,((VLOOKUP(J$10,$U$9:$W$21,2)/$V$8)*$E122)))</f>
        <v/>
      </c>
      <c r="K122" s="49" t="str">
        <f>IF(K$10="","",IF($D122="NEI",Driftskostnader!L122,((VLOOKUP(K$10,$U$9:$W$21,2)/$V$8)*$E122)))</f>
        <v/>
      </c>
      <c r="L122" s="49" t="str">
        <f>IF(L$10="","",IF($D122="NEI",Driftskostnader!M122,((VLOOKUP(L$10,$U$9:$W$21,2)/$V$8)*$E122)))</f>
        <v/>
      </c>
      <c r="M122" s="49" t="str">
        <f>IF(M$10="","",IF($D122="NEI",Driftskostnader!N122,((VLOOKUP(M$10,$U$9:$W$21,2)/$V$8)*$E122)))</f>
        <v/>
      </c>
      <c r="N122" s="49" t="str">
        <f>IF(N$10="","",IF($D122="NEI",Driftskostnader!O122,((VLOOKUP(N$10,$U$9:$W$21,2)/$V$8)*$E122)))</f>
        <v/>
      </c>
      <c r="O122" s="49" t="str">
        <f>IF(O$10="","",IF($D122="NEI",Driftskostnader!P122,((VLOOKUP(O$10,$U$9:$W$21,2)/$V$8)*$E122)))</f>
        <v/>
      </c>
      <c r="P122" s="49" t="str">
        <f>IF(P$10="","",IF($D122="NEI",Driftskostnader!Q122,((VLOOKUP(P$10,$U$9:$W$21,2)/$V$8)*$E122)))</f>
        <v/>
      </c>
      <c r="Q122" s="49" t="str">
        <f>IF(Q$10="","",IF($D122="NEI",Driftskostnader!R122,((VLOOKUP(Q$10,$U$9:$W$21,2)/$V$8)*$E122)))</f>
        <v/>
      </c>
      <c r="R122" s="49" t="str">
        <f>IF(R$10="","",IF($D122="NEI",Driftskostnader!S122,((VLOOKUP(R$10,$U$9:$W$21,2)/$V$8)*$E122)))</f>
        <v/>
      </c>
      <c r="S122" s="44">
        <f t="shared" si="2"/>
        <v>0</v>
      </c>
    </row>
    <row r="123" spans="1:19" outlineLevel="1" x14ac:dyDescent="0.25">
      <c r="A123" s="38">
        <f>Driftskostnader!A123</f>
        <v>0</v>
      </c>
      <c r="B123" s="38">
        <f>Driftskostnader!B123</f>
        <v>0</v>
      </c>
      <c r="C123" s="48">
        <f>Driftskostnader!C123</f>
        <v>0</v>
      </c>
      <c r="D123" s="38">
        <f>Driftskostnader!E123</f>
        <v>0</v>
      </c>
      <c r="E123" s="43">
        <f>Driftskostnader!F123</f>
        <v>0</v>
      </c>
      <c r="F123" s="49" t="str">
        <f>IF(F$10="","",IF($D123="NEI",Driftskostnader!G123,((VLOOKUP(F$10,$U$9:$W$21,2)/$V$8)*$E123)))</f>
        <v/>
      </c>
      <c r="G123" s="49" t="str">
        <f>IF(G$10="","",IF($D123="NEI",Driftskostnader!H123,((VLOOKUP(G$10,$U$9:$W$21,2)/$V$8)*$E123)))</f>
        <v/>
      </c>
      <c r="H123" s="49" t="str">
        <f>IF(H$10="","",IF($D123="NEI",Driftskostnader!I123,((VLOOKUP(H$10,$U$9:$W$21,2)/$V$8)*$E123)))</f>
        <v/>
      </c>
      <c r="I123" s="49" t="str">
        <f>IF(I$10="","",IF($D123="NEI",Driftskostnader!J123,((VLOOKUP(I$10,$U$9:$W$21,2)/$V$8)*$E123)))</f>
        <v/>
      </c>
      <c r="J123" s="49" t="str">
        <f>IF(J$10="","",IF($D123="NEI",Driftskostnader!K123,((VLOOKUP(J$10,$U$9:$W$21,2)/$V$8)*$E123)))</f>
        <v/>
      </c>
      <c r="K123" s="49" t="str">
        <f>IF(K$10="","",IF($D123="NEI",Driftskostnader!L123,((VLOOKUP(K$10,$U$9:$W$21,2)/$V$8)*$E123)))</f>
        <v/>
      </c>
      <c r="L123" s="49" t="str">
        <f>IF(L$10="","",IF($D123="NEI",Driftskostnader!M123,((VLOOKUP(L$10,$U$9:$W$21,2)/$V$8)*$E123)))</f>
        <v/>
      </c>
      <c r="M123" s="49" t="str">
        <f>IF(M$10="","",IF($D123="NEI",Driftskostnader!N123,((VLOOKUP(M$10,$U$9:$W$21,2)/$V$8)*$E123)))</f>
        <v/>
      </c>
      <c r="N123" s="49" t="str">
        <f>IF(N$10="","",IF($D123="NEI",Driftskostnader!O123,((VLOOKUP(N$10,$U$9:$W$21,2)/$V$8)*$E123)))</f>
        <v/>
      </c>
      <c r="O123" s="49" t="str">
        <f>IF(O$10="","",IF($D123="NEI",Driftskostnader!P123,((VLOOKUP(O$10,$U$9:$W$21,2)/$V$8)*$E123)))</f>
        <v/>
      </c>
      <c r="P123" s="49" t="str">
        <f>IF(P$10="","",IF($D123="NEI",Driftskostnader!Q123,((VLOOKUP(P$10,$U$9:$W$21,2)/$V$8)*$E123)))</f>
        <v/>
      </c>
      <c r="Q123" s="49" t="str">
        <f>IF(Q$10="","",IF($D123="NEI",Driftskostnader!R123,((VLOOKUP(Q$10,$U$9:$W$21,2)/$V$8)*$E123)))</f>
        <v/>
      </c>
      <c r="R123" s="49" t="str">
        <f>IF(R$10="","",IF($D123="NEI",Driftskostnader!S123,((VLOOKUP(R$10,$U$9:$W$21,2)/$V$8)*$E123)))</f>
        <v/>
      </c>
      <c r="S123" s="44">
        <f t="shared" si="2"/>
        <v>0</v>
      </c>
    </row>
    <row r="124" spans="1:19" outlineLevel="1" x14ac:dyDescent="0.25">
      <c r="A124" s="38">
        <f>Driftskostnader!A124</f>
        <v>0</v>
      </c>
      <c r="B124" s="38">
        <f>Driftskostnader!B124</f>
        <v>0</v>
      </c>
      <c r="C124" s="48">
        <f>Driftskostnader!C124</f>
        <v>0</v>
      </c>
      <c r="D124" s="38">
        <f>Driftskostnader!E124</f>
        <v>0</v>
      </c>
      <c r="E124" s="43">
        <f>Driftskostnader!F124</f>
        <v>0</v>
      </c>
      <c r="F124" s="49" t="str">
        <f>IF(F$10="","",IF($D124="NEI",Driftskostnader!G124,((VLOOKUP(F$10,$U$9:$W$21,2)/$V$8)*$E124)))</f>
        <v/>
      </c>
      <c r="G124" s="49" t="str">
        <f>IF(G$10="","",IF($D124="NEI",Driftskostnader!H124,((VLOOKUP(G$10,$U$9:$W$21,2)/$V$8)*$E124)))</f>
        <v/>
      </c>
      <c r="H124" s="49" t="str">
        <f>IF(H$10="","",IF($D124="NEI",Driftskostnader!I124,((VLOOKUP(H$10,$U$9:$W$21,2)/$V$8)*$E124)))</f>
        <v/>
      </c>
      <c r="I124" s="49" t="str">
        <f>IF(I$10="","",IF($D124="NEI",Driftskostnader!J124,((VLOOKUP(I$10,$U$9:$W$21,2)/$V$8)*$E124)))</f>
        <v/>
      </c>
      <c r="J124" s="49" t="str">
        <f>IF(J$10="","",IF($D124="NEI",Driftskostnader!K124,((VLOOKUP(J$10,$U$9:$W$21,2)/$V$8)*$E124)))</f>
        <v/>
      </c>
      <c r="K124" s="49" t="str">
        <f>IF(K$10="","",IF($D124="NEI",Driftskostnader!L124,((VLOOKUP(K$10,$U$9:$W$21,2)/$V$8)*$E124)))</f>
        <v/>
      </c>
      <c r="L124" s="49" t="str">
        <f>IF(L$10="","",IF($D124="NEI",Driftskostnader!M124,((VLOOKUP(L$10,$U$9:$W$21,2)/$V$8)*$E124)))</f>
        <v/>
      </c>
      <c r="M124" s="49" t="str">
        <f>IF(M$10="","",IF($D124="NEI",Driftskostnader!N124,((VLOOKUP(M$10,$U$9:$W$21,2)/$V$8)*$E124)))</f>
        <v/>
      </c>
      <c r="N124" s="49" t="str">
        <f>IF(N$10="","",IF($D124="NEI",Driftskostnader!O124,((VLOOKUP(N$10,$U$9:$W$21,2)/$V$8)*$E124)))</f>
        <v/>
      </c>
      <c r="O124" s="49" t="str">
        <f>IF(O$10="","",IF($D124="NEI",Driftskostnader!P124,((VLOOKUP(O$10,$U$9:$W$21,2)/$V$8)*$E124)))</f>
        <v/>
      </c>
      <c r="P124" s="49" t="str">
        <f>IF(P$10="","",IF($D124="NEI",Driftskostnader!Q124,((VLOOKUP(P$10,$U$9:$W$21,2)/$V$8)*$E124)))</f>
        <v/>
      </c>
      <c r="Q124" s="49" t="str">
        <f>IF(Q$10="","",IF($D124="NEI",Driftskostnader!R124,((VLOOKUP(Q$10,$U$9:$W$21,2)/$V$8)*$E124)))</f>
        <v/>
      </c>
      <c r="R124" s="49" t="str">
        <f>IF(R$10="","",IF($D124="NEI",Driftskostnader!S124,((VLOOKUP(R$10,$U$9:$W$21,2)/$V$8)*$E124)))</f>
        <v/>
      </c>
      <c r="S124" s="44">
        <f t="shared" si="2"/>
        <v>0</v>
      </c>
    </row>
    <row r="125" spans="1:19" outlineLevel="1" x14ac:dyDescent="0.25">
      <c r="A125" s="38">
        <f>Driftskostnader!A125</f>
        <v>0</v>
      </c>
      <c r="B125" s="38">
        <f>Driftskostnader!B125</f>
        <v>0</v>
      </c>
      <c r="C125" s="48">
        <f>Driftskostnader!C125</f>
        <v>0</v>
      </c>
      <c r="D125" s="38">
        <f>Driftskostnader!E125</f>
        <v>0</v>
      </c>
      <c r="E125" s="43">
        <f>Driftskostnader!F125</f>
        <v>0</v>
      </c>
      <c r="F125" s="49" t="str">
        <f>IF(F$10="","",IF($D125="NEI",Driftskostnader!G125,((VLOOKUP(F$10,$U$9:$W$21,2)/$V$8)*$E125)))</f>
        <v/>
      </c>
      <c r="G125" s="49" t="str">
        <f>IF(G$10="","",IF($D125="NEI",Driftskostnader!H125,((VLOOKUP(G$10,$U$9:$W$21,2)/$V$8)*$E125)))</f>
        <v/>
      </c>
      <c r="H125" s="49" t="str">
        <f>IF(H$10="","",IF($D125="NEI",Driftskostnader!I125,((VLOOKUP(H$10,$U$9:$W$21,2)/$V$8)*$E125)))</f>
        <v/>
      </c>
      <c r="I125" s="49" t="str">
        <f>IF(I$10="","",IF($D125="NEI",Driftskostnader!J125,((VLOOKUP(I$10,$U$9:$W$21,2)/$V$8)*$E125)))</f>
        <v/>
      </c>
      <c r="J125" s="49" t="str">
        <f>IF(J$10="","",IF($D125="NEI",Driftskostnader!K125,((VLOOKUP(J$10,$U$9:$W$21,2)/$V$8)*$E125)))</f>
        <v/>
      </c>
      <c r="K125" s="49" t="str">
        <f>IF(K$10="","",IF($D125="NEI",Driftskostnader!L125,((VLOOKUP(K$10,$U$9:$W$21,2)/$V$8)*$E125)))</f>
        <v/>
      </c>
      <c r="L125" s="49" t="str">
        <f>IF(L$10="","",IF($D125="NEI",Driftskostnader!M125,((VLOOKUP(L$10,$U$9:$W$21,2)/$V$8)*$E125)))</f>
        <v/>
      </c>
      <c r="M125" s="49" t="str">
        <f>IF(M$10="","",IF($D125="NEI",Driftskostnader!N125,((VLOOKUP(M$10,$U$9:$W$21,2)/$V$8)*$E125)))</f>
        <v/>
      </c>
      <c r="N125" s="49" t="str">
        <f>IF(N$10="","",IF($D125="NEI",Driftskostnader!O125,((VLOOKUP(N$10,$U$9:$W$21,2)/$V$8)*$E125)))</f>
        <v/>
      </c>
      <c r="O125" s="49" t="str">
        <f>IF(O$10="","",IF($D125="NEI",Driftskostnader!P125,((VLOOKUP(O$10,$U$9:$W$21,2)/$V$8)*$E125)))</f>
        <v/>
      </c>
      <c r="P125" s="49" t="str">
        <f>IF(P$10="","",IF($D125="NEI",Driftskostnader!Q125,((VLOOKUP(P$10,$U$9:$W$21,2)/$V$8)*$E125)))</f>
        <v/>
      </c>
      <c r="Q125" s="49" t="str">
        <f>IF(Q$10="","",IF($D125="NEI",Driftskostnader!R125,((VLOOKUP(Q$10,$U$9:$W$21,2)/$V$8)*$E125)))</f>
        <v/>
      </c>
      <c r="R125" s="49" t="str">
        <f>IF(R$10="","",IF($D125="NEI",Driftskostnader!S125,((VLOOKUP(R$10,$U$9:$W$21,2)/$V$8)*$E125)))</f>
        <v/>
      </c>
      <c r="S125" s="44">
        <f t="shared" ref="S125:S188" si="3">IF(D125="JA",E125,SUM(F125:Q125))</f>
        <v>0</v>
      </c>
    </row>
    <row r="126" spans="1:19" outlineLevel="1" x14ac:dyDescent="0.25">
      <c r="A126" s="38">
        <f>Driftskostnader!A126</f>
        <v>0</v>
      </c>
      <c r="B126" s="38">
        <f>Driftskostnader!B126</f>
        <v>0</v>
      </c>
      <c r="C126" s="48">
        <f>Driftskostnader!C126</f>
        <v>0</v>
      </c>
      <c r="D126" s="38">
        <f>Driftskostnader!E126</f>
        <v>0</v>
      </c>
      <c r="E126" s="43">
        <f>Driftskostnader!F126</f>
        <v>0</v>
      </c>
      <c r="F126" s="49" t="str">
        <f>IF(F$10="","",IF($D126="NEI",Driftskostnader!G126,((VLOOKUP(F$10,$U$9:$W$21,2)/$V$8)*$E126)))</f>
        <v/>
      </c>
      <c r="G126" s="49" t="str">
        <f>IF(G$10="","",IF($D126="NEI",Driftskostnader!H126,((VLOOKUP(G$10,$U$9:$W$21,2)/$V$8)*$E126)))</f>
        <v/>
      </c>
      <c r="H126" s="49" t="str">
        <f>IF(H$10="","",IF($D126="NEI",Driftskostnader!I126,((VLOOKUP(H$10,$U$9:$W$21,2)/$V$8)*$E126)))</f>
        <v/>
      </c>
      <c r="I126" s="49" t="str">
        <f>IF(I$10="","",IF($D126="NEI",Driftskostnader!J126,((VLOOKUP(I$10,$U$9:$W$21,2)/$V$8)*$E126)))</f>
        <v/>
      </c>
      <c r="J126" s="49" t="str">
        <f>IF(J$10="","",IF($D126="NEI",Driftskostnader!K126,((VLOOKUP(J$10,$U$9:$W$21,2)/$V$8)*$E126)))</f>
        <v/>
      </c>
      <c r="K126" s="49" t="str">
        <f>IF(K$10="","",IF($D126="NEI",Driftskostnader!L126,((VLOOKUP(K$10,$U$9:$W$21,2)/$V$8)*$E126)))</f>
        <v/>
      </c>
      <c r="L126" s="49" t="str">
        <f>IF(L$10="","",IF($D126="NEI",Driftskostnader!M126,((VLOOKUP(L$10,$U$9:$W$21,2)/$V$8)*$E126)))</f>
        <v/>
      </c>
      <c r="M126" s="49" t="str">
        <f>IF(M$10="","",IF($D126="NEI",Driftskostnader!N126,((VLOOKUP(M$10,$U$9:$W$21,2)/$V$8)*$E126)))</f>
        <v/>
      </c>
      <c r="N126" s="49" t="str">
        <f>IF(N$10="","",IF($D126="NEI",Driftskostnader!O126,((VLOOKUP(N$10,$U$9:$W$21,2)/$V$8)*$E126)))</f>
        <v/>
      </c>
      <c r="O126" s="49" t="str">
        <f>IF(O$10="","",IF($D126="NEI",Driftskostnader!P126,((VLOOKUP(O$10,$U$9:$W$21,2)/$V$8)*$E126)))</f>
        <v/>
      </c>
      <c r="P126" s="49" t="str">
        <f>IF(P$10="","",IF($D126="NEI",Driftskostnader!Q126,((VLOOKUP(P$10,$U$9:$W$21,2)/$V$8)*$E126)))</f>
        <v/>
      </c>
      <c r="Q126" s="49" t="str">
        <f>IF(Q$10="","",IF($D126="NEI",Driftskostnader!R126,((VLOOKUP(Q$10,$U$9:$W$21,2)/$V$8)*$E126)))</f>
        <v/>
      </c>
      <c r="R126" s="49" t="str">
        <f>IF(R$10="","",IF($D126="NEI",Driftskostnader!S126,((VLOOKUP(R$10,$U$9:$W$21,2)/$V$8)*$E126)))</f>
        <v/>
      </c>
      <c r="S126" s="44">
        <f t="shared" si="3"/>
        <v>0</v>
      </c>
    </row>
    <row r="127" spans="1:19" outlineLevel="1" x14ac:dyDescent="0.25">
      <c r="A127" s="38">
        <f>Driftskostnader!A127</f>
        <v>0</v>
      </c>
      <c r="B127" s="38">
        <f>Driftskostnader!B127</f>
        <v>0</v>
      </c>
      <c r="C127" s="48">
        <f>Driftskostnader!C127</f>
        <v>0</v>
      </c>
      <c r="D127" s="38">
        <f>Driftskostnader!E127</f>
        <v>0</v>
      </c>
      <c r="E127" s="43">
        <f>Driftskostnader!F127</f>
        <v>0</v>
      </c>
      <c r="F127" s="49" t="str">
        <f>IF(F$10="","",IF($D127="NEI",Driftskostnader!G127,((VLOOKUP(F$10,$U$9:$W$21,2)/$V$8)*$E127)))</f>
        <v/>
      </c>
      <c r="G127" s="49" t="str">
        <f>IF(G$10="","",IF($D127="NEI",Driftskostnader!H127,((VLOOKUP(G$10,$U$9:$W$21,2)/$V$8)*$E127)))</f>
        <v/>
      </c>
      <c r="H127" s="49" t="str">
        <f>IF(H$10="","",IF($D127="NEI",Driftskostnader!I127,((VLOOKUP(H$10,$U$9:$W$21,2)/$V$8)*$E127)))</f>
        <v/>
      </c>
      <c r="I127" s="49" t="str">
        <f>IF(I$10="","",IF($D127="NEI",Driftskostnader!J127,((VLOOKUP(I$10,$U$9:$W$21,2)/$V$8)*$E127)))</f>
        <v/>
      </c>
      <c r="J127" s="49" t="str">
        <f>IF(J$10="","",IF($D127="NEI",Driftskostnader!K127,((VLOOKUP(J$10,$U$9:$W$21,2)/$V$8)*$E127)))</f>
        <v/>
      </c>
      <c r="K127" s="49" t="str">
        <f>IF(K$10="","",IF($D127="NEI",Driftskostnader!L127,((VLOOKUP(K$10,$U$9:$W$21,2)/$V$8)*$E127)))</f>
        <v/>
      </c>
      <c r="L127" s="49" t="str">
        <f>IF(L$10="","",IF($D127="NEI",Driftskostnader!M127,((VLOOKUP(L$10,$U$9:$W$21,2)/$V$8)*$E127)))</f>
        <v/>
      </c>
      <c r="M127" s="49" t="str">
        <f>IF(M$10="","",IF($D127="NEI",Driftskostnader!N127,((VLOOKUP(M$10,$U$9:$W$21,2)/$V$8)*$E127)))</f>
        <v/>
      </c>
      <c r="N127" s="49" t="str">
        <f>IF(N$10="","",IF($D127="NEI",Driftskostnader!O127,((VLOOKUP(N$10,$U$9:$W$21,2)/$V$8)*$E127)))</f>
        <v/>
      </c>
      <c r="O127" s="49" t="str">
        <f>IF(O$10="","",IF($D127="NEI",Driftskostnader!P127,((VLOOKUP(O$10,$U$9:$W$21,2)/$V$8)*$E127)))</f>
        <v/>
      </c>
      <c r="P127" s="49" t="str">
        <f>IF(P$10="","",IF($D127="NEI",Driftskostnader!Q127,((VLOOKUP(P$10,$U$9:$W$21,2)/$V$8)*$E127)))</f>
        <v/>
      </c>
      <c r="Q127" s="49" t="str">
        <f>IF(Q$10="","",IF($D127="NEI",Driftskostnader!R127,((VLOOKUP(Q$10,$U$9:$W$21,2)/$V$8)*$E127)))</f>
        <v/>
      </c>
      <c r="R127" s="49" t="str">
        <f>IF(R$10="","",IF($D127="NEI",Driftskostnader!S127,((VLOOKUP(R$10,$U$9:$W$21,2)/$V$8)*$E127)))</f>
        <v/>
      </c>
      <c r="S127" s="44">
        <f t="shared" si="3"/>
        <v>0</v>
      </c>
    </row>
    <row r="128" spans="1:19" outlineLevel="1" x14ac:dyDescent="0.25">
      <c r="A128" s="38">
        <f>Driftskostnader!A128</f>
        <v>0</v>
      </c>
      <c r="B128" s="38">
        <f>Driftskostnader!B128</f>
        <v>0</v>
      </c>
      <c r="C128" s="48">
        <f>Driftskostnader!C128</f>
        <v>0</v>
      </c>
      <c r="D128" s="38">
        <f>Driftskostnader!E128</f>
        <v>0</v>
      </c>
      <c r="E128" s="43">
        <f>Driftskostnader!F128</f>
        <v>0</v>
      </c>
      <c r="F128" s="49" t="str">
        <f>IF(F$10="","",IF($D128="NEI",Driftskostnader!G128,((VLOOKUP(F$10,$U$9:$W$21,2)/$V$8)*$E128)))</f>
        <v/>
      </c>
      <c r="G128" s="49" t="str">
        <f>IF(G$10="","",IF($D128="NEI",Driftskostnader!H128,((VLOOKUP(G$10,$U$9:$W$21,2)/$V$8)*$E128)))</f>
        <v/>
      </c>
      <c r="H128" s="49" t="str">
        <f>IF(H$10="","",IF($D128="NEI",Driftskostnader!I128,((VLOOKUP(H$10,$U$9:$W$21,2)/$V$8)*$E128)))</f>
        <v/>
      </c>
      <c r="I128" s="49" t="str">
        <f>IF(I$10="","",IF($D128="NEI",Driftskostnader!J128,((VLOOKUP(I$10,$U$9:$W$21,2)/$V$8)*$E128)))</f>
        <v/>
      </c>
      <c r="J128" s="49" t="str">
        <f>IF(J$10="","",IF($D128="NEI",Driftskostnader!K128,((VLOOKUP(J$10,$U$9:$W$21,2)/$V$8)*$E128)))</f>
        <v/>
      </c>
      <c r="K128" s="49" t="str">
        <f>IF(K$10="","",IF($D128="NEI",Driftskostnader!L128,((VLOOKUP(K$10,$U$9:$W$21,2)/$V$8)*$E128)))</f>
        <v/>
      </c>
      <c r="L128" s="49" t="str">
        <f>IF(L$10="","",IF($D128="NEI",Driftskostnader!M128,((VLOOKUP(L$10,$U$9:$W$21,2)/$V$8)*$E128)))</f>
        <v/>
      </c>
      <c r="M128" s="49" t="str">
        <f>IF(M$10="","",IF($D128="NEI",Driftskostnader!N128,((VLOOKUP(M$10,$U$9:$W$21,2)/$V$8)*$E128)))</f>
        <v/>
      </c>
      <c r="N128" s="49" t="str">
        <f>IF(N$10="","",IF($D128="NEI",Driftskostnader!O128,((VLOOKUP(N$10,$U$9:$W$21,2)/$V$8)*$E128)))</f>
        <v/>
      </c>
      <c r="O128" s="49" t="str">
        <f>IF(O$10="","",IF($D128="NEI",Driftskostnader!P128,((VLOOKUP(O$10,$U$9:$W$21,2)/$V$8)*$E128)))</f>
        <v/>
      </c>
      <c r="P128" s="49" t="str">
        <f>IF(P$10="","",IF($D128="NEI",Driftskostnader!Q128,((VLOOKUP(P$10,$U$9:$W$21,2)/$V$8)*$E128)))</f>
        <v/>
      </c>
      <c r="Q128" s="49" t="str">
        <f>IF(Q$10="","",IF($D128="NEI",Driftskostnader!R128,((VLOOKUP(Q$10,$U$9:$W$21,2)/$V$8)*$E128)))</f>
        <v/>
      </c>
      <c r="R128" s="49" t="str">
        <f>IF(R$10="","",IF($D128="NEI",Driftskostnader!S128,((VLOOKUP(R$10,$U$9:$W$21,2)/$V$8)*$E128)))</f>
        <v/>
      </c>
      <c r="S128" s="44">
        <f t="shared" si="3"/>
        <v>0</v>
      </c>
    </row>
    <row r="129" spans="1:19" outlineLevel="1" x14ac:dyDescent="0.25">
      <c r="A129" s="38">
        <f>Driftskostnader!A129</f>
        <v>0</v>
      </c>
      <c r="B129" s="38">
        <f>Driftskostnader!B129</f>
        <v>0</v>
      </c>
      <c r="C129" s="48">
        <f>Driftskostnader!C129</f>
        <v>0</v>
      </c>
      <c r="D129" s="38">
        <f>Driftskostnader!E129</f>
        <v>0</v>
      </c>
      <c r="E129" s="43">
        <f>Driftskostnader!F129</f>
        <v>0</v>
      </c>
      <c r="F129" s="49" t="str">
        <f>IF(F$10="","",IF($D129="NEI",Driftskostnader!G129,((VLOOKUP(F$10,$U$9:$W$21,2)/$V$8)*$E129)))</f>
        <v/>
      </c>
      <c r="G129" s="49" t="str">
        <f>IF(G$10="","",IF($D129="NEI",Driftskostnader!H129,((VLOOKUP(G$10,$U$9:$W$21,2)/$V$8)*$E129)))</f>
        <v/>
      </c>
      <c r="H129" s="49" t="str">
        <f>IF(H$10="","",IF($D129="NEI",Driftskostnader!I129,((VLOOKUP(H$10,$U$9:$W$21,2)/$V$8)*$E129)))</f>
        <v/>
      </c>
      <c r="I129" s="49" t="str">
        <f>IF(I$10="","",IF($D129="NEI",Driftskostnader!J129,((VLOOKUP(I$10,$U$9:$W$21,2)/$V$8)*$E129)))</f>
        <v/>
      </c>
      <c r="J129" s="49" t="str">
        <f>IF(J$10="","",IF($D129="NEI",Driftskostnader!K129,((VLOOKUP(J$10,$U$9:$W$21,2)/$V$8)*$E129)))</f>
        <v/>
      </c>
      <c r="K129" s="49" t="str">
        <f>IF(K$10="","",IF($D129="NEI",Driftskostnader!L129,((VLOOKUP(K$10,$U$9:$W$21,2)/$V$8)*$E129)))</f>
        <v/>
      </c>
      <c r="L129" s="49" t="str">
        <f>IF(L$10="","",IF($D129="NEI",Driftskostnader!M129,((VLOOKUP(L$10,$U$9:$W$21,2)/$V$8)*$E129)))</f>
        <v/>
      </c>
      <c r="M129" s="49" t="str">
        <f>IF(M$10="","",IF($D129="NEI",Driftskostnader!N129,((VLOOKUP(M$10,$U$9:$W$21,2)/$V$8)*$E129)))</f>
        <v/>
      </c>
      <c r="N129" s="49" t="str">
        <f>IF(N$10="","",IF($D129="NEI",Driftskostnader!O129,((VLOOKUP(N$10,$U$9:$W$21,2)/$V$8)*$E129)))</f>
        <v/>
      </c>
      <c r="O129" s="49" t="str">
        <f>IF(O$10="","",IF($D129="NEI",Driftskostnader!P129,((VLOOKUP(O$10,$U$9:$W$21,2)/$V$8)*$E129)))</f>
        <v/>
      </c>
      <c r="P129" s="49" t="str">
        <f>IF(P$10="","",IF($D129="NEI",Driftskostnader!Q129,((VLOOKUP(P$10,$U$9:$W$21,2)/$V$8)*$E129)))</f>
        <v/>
      </c>
      <c r="Q129" s="49" t="str">
        <f>IF(Q$10="","",IF($D129="NEI",Driftskostnader!R129,((VLOOKUP(Q$10,$U$9:$W$21,2)/$V$8)*$E129)))</f>
        <v/>
      </c>
      <c r="R129" s="49" t="str">
        <f>IF(R$10="","",IF($D129="NEI",Driftskostnader!S129,((VLOOKUP(R$10,$U$9:$W$21,2)/$V$8)*$E129)))</f>
        <v/>
      </c>
      <c r="S129" s="44">
        <f t="shared" si="3"/>
        <v>0</v>
      </c>
    </row>
    <row r="130" spans="1:19" outlineLevel="1" x14ac:dyDescent="0.25">
      <c r="A130" s="38">
        <f>Driftskostnader!A130</f>
        <v>0</v>
      </c>
      <c r="B130" s="38">
        <f>Driftskostnader!B130</f>
        <v>0</v>
      </c>
      <c r="C130" s="48">
        <f>Driftskostnader!C130</f>
        <v>0</v>
      </c>
      <c r="D130" s="38">
        <f>Driftskostnader!E130</f>
        <v>0</v>
      </c>
      <c r="E130" s="43">
        <f>Driftskostnader!F130</f>
        <v>0</v>
      </c>
      <c r="F130" s="49" t="str">
        <f>IF(F$10="","",IF($D130="NEI",Driftskostnader!G130,((VLOOKUP(F$10,$U$9:$W$21,2)/$V$8)*$E130)))</f>
        <v/>
      </c>
      <c r="G130" s="49" t="str">
        <f>IF(G$10="","",IF($D130="NEI",Driftskostnader!H130,((VLOOKUP(G$10,$U$9:$W$21,2)/$V$8)*$E130)))</f>
        <v/>
      </c>
      <c r="H130" s="49" t="str">
        <f>IF(H$10="","",IF($D130="NEI",Driftskostnader!I130,((VLOOKUP(H$10,$U$9:$W$21,2)/$V$8)*$E130)))</f>
        <v/>
      </c>
      <c r="I130" s="49" t="str">
        <f>IF(I$10="","",IF($D130="NEI",Driftskostnader!J130,((VLOOKUP(I$10,$U$9:$W$21,2)/$V$8)*$E130)))</f>
        <v/>
      </c>
      <c r="J130" s="49" t="str">
        <f>IF(J$10="","",IF($D130="NEI",Driftskostnader!K130,((VLOOKUP(J$10,$U$9:$W$21,2)/$V$8)*$E130)))</f>
        <v/>
      </c>
      <c r="K130" s="49" t="str">
        <f>IF(K$10="","",IF($D130="NEI",Driftskostnader!L130,((VLOOKUP(K$10,$U$9:$W$21,2)/$V$8)*$E130)))</f>
        <v/>
      </c>
      <c r="L130" s="49" t="str">
        <f>IF(L$10="","",IF($D130="NEI",Driftskostnader!M130,((VLOOKUP(L$10,$U$9:$W$21,2)/$V$8)*$E130)))</f>
        <v/>
      </c>
      <c r="M130" s="49" t="str">
        <f>IF(M$10="","",IF($D130="NEI",Driftskostnader!N130,((VLOOKUP(M$10,$U$9:$W$21,2)/$V$8)*$E130)))</f>
        <v/>
      </c>
      <c r="N130" s="49" t="str">
        <f>IF(N$10="","",IF($D130="NEI",Driftskostnader!O130,((VLOOKUP(N$10,$U$9:$W$21,2)/$V$8)*$E130)))</f>
        <v/>
      </c>
      <c r="O130" s="49" t="str">
        <f>IF(O$10="","",IF($D130="NEI",Driftskostnader!P130,((VLOOKUP(O$10,$U$9:$W$21,2)/$V$8)*$E130)))</f>
        <v/>
      </c>
      <c r="P130" s="49" t="str">
        <f>IF(P$10="","",IF($D130="NEI",Driftskostnader!Q130,((VLOOKUP(P$10,$U$9:$W$21,2)/$V$8)*$E130)))</f>
        <v/>
      </c>
      <c r="Q130" s="49" t="str">
        <f>IF(Q$10="","",IF($D130="NEI",Driftskostnader!R130,((VLOOKUP(Q$10,$U$9:$W$21,2)/$V$8)*$E130)))</f>
        <v/>
      </c>
      <c r="R130" s="49" t="str">
        <f>IF(R$10="","",IF($D130="NEI",Driftskostnader!S130,((VLOOKUP(R$10,$U$9:$W$21,2)/$V$8)*$E130)))</f>
        <v/>
      </c>
      <c r="S130" s="44">
        <f t="shared" si="3"/>
        <v>0</v>
      </c>
    </row>
    <row r="131" spans="1:19" outlineLevel="1" x14ac:dyDescent="0.25">
      <c r="A131" s="38">
        <f>Driftskostnader!A131</f>
        <v>0</v>
      </c>
      <c r="B131" s="38">
        <f>Driftskostnader!B131</f>
        <v>0</v>
      </c>
      <c r="C131" s="48">
        <f>Driftskostnader!C131</f>
        <v>0</v>
      </c>
      <c r="D131" s="38">
        <f>Driftskostnader!E131</f>
        <v>0</v>
      </c>
      <c r="E131" s="43">
        <f>Driftskostnader!F131</f>
        <v>0</v>
      </c>
      <c r="F131" s="49" t="str">
        <f>IF(F$10="","",IF($D131="NEI",Driftskostnader!G131,((VLOOKUP(F$10,$U$9:$W$21,2)/$V$8)*$E131)))</f>
        <v/>
      </c>
      <c r="G131" s="49" t="str">
        <f>IF(G$10="","",IF($D131="NEI",Driftskostnader!H131,((VLOOKUP(G$10,$U$9:$W$21,2)/$V$8)*$E131)))</f>
        <v/>
      </c>
      <c r="H131" s="49" t="str">
        <f>IF(H$10="","",IF($D131="NEI",Driftskostnader!I131,((VLOOKUP(H$10,$U$9:$W$21,2)/$V$8)*$E131)))</f>
        <v/>
      </c>
      <c r="I131" s="49" t="str">
        <f>IF(I$10="","",IF($D131="NEI",Driftskostnader!J131,((VLOOKUP(I$10,$U$9:$W$21,2)/$V$8)*$E131)))</f>
        <v/>
      </c>
      <c r="J131" s="49" t="str">
        <f>IF(J$10="","",IF($D131="NEI",Driftskostnader!K131,((VLOOKUP(J$10,$U$9:$W$21,2)/$V$8)*$E131)))</f>
        <v/>
      </c>
      <c r="K131" s="49" t="str">
        <f>IF(K$10="","",IF($D131="NEI",Driftskostnader!L131,((VLOOKUP(K$10,$U$9:$W$21,2)/$V$8)*$E131)))</f>
        <v/>
      </c>
      <c r="L131" s="49" t="str">
        <f>IF(L$10="","",IF($D131="NEI",Driftskostnader!M131,((VLOOKUP(L$10,$U$9:$W$21,2)/$V$8)*$E131)))</f>
        <v/>
      </c>
      <c r="M131" s="49" t="str">
        <f>IF(M$10="","",IF($D131="NEI",Driftskostnader!N131,((VLOOKUP(M$10,$U$9:$W$21,2)/$V$8)*$E131)))</f>
        <v/>
      </c>
      <c r="N131" s="49" t="str">
        <f>IF(N$10="","",IF($D131="NEI",Driftskostnader!O131,((VLOOKUP(N$10,$U$9:$W$21,2)/$V$8)*$E131)))</f>
        <v/>
      </c>
      <c r="O131" s="49" t="str">
        <f>IF(O$10="","",IF($D131="NEI",Driftskostnader!P131,((VLOOKUP(O$10,$U$9:$W$21,2)/$V$8)*$E131)))</f>
        <v/>
      </c>
      <c r="P131" s="49" t="str">
        <f>IF(P$10="","",IF($D131="NEI",Driftskostnader!Q131,((VLOOKUP(P$10,$U$9:$W$21,2)/$V$8)*$E131)))</f>
        <v/>
      </c>
      <c r="Q131" s="49" t="str">
        <f>IF(Q$10="","",IF($D131="NEI",Driftskostnader!R131,((VLOOKUP(Q$10,$U$9:$W$21,2)/$V$8)*$E131)))</f>
        <v/>
      </c>
      <c r="R131" s="49" t="str">
        <f>IF(R$10="","",IF($D131="NEI",Driftskostnader!S131,((VLOOKUP(R$10,$U$9:$W$21,2)/$V$8)*$E131)))</f>
        <v/>
      </c>
      <c r="S131" s="44">
        <f t="shared" si="3"/>
        <v>0</v>
      </c>
    </row>
    <row r="132" spans="1:19" outlineLevel="1" x14ac:dyDescent="0.25">
      <c r="A132" s="38">
        <f>Driftskostnader!A132</f>
        <v>0</v>
      </c>
      <c r="B132" s="38">
        <f>Driftskostnader!B132</f>
        <v>0</v>
      </c>
      <c r="C132" s="48">
        <f>Driftskostnader!C132</f>
        <v>0</v>
      </c>
      <c r="D132" s="38">
        <f>Driftskostnader!E132</f>
        <v>0</v>
      </c>
      <c r="E132" s="43">
        <f>Driftskostnader!F132</f>
        <v>0</v>
      </c>
      <c r="F132" s="49" t="str">
        <f>IF(F$10="","",IF($D132="NEI",Driftskostnader!G132,((VLOOKUP(F$10,$U$9:$W$21,2)/$V$8)*$E132)))</f>
        <v/>
      </c>
      <c r="G132" s="49" t="str">
        <f>IF(G$10="","",IF($D132="NEI",Driftskostnader!H132,((VLOOKUP(G$10,$U$9:$W$21,2)/$V$8)*$E132)))</f>
        <v/>
      </c>
      <c r="H132" s="49" t="str">
        <f>IF(H$10="","",IF($D132="NEI",Driftskostnader!I132,((VLOOKUP(H$10,$U$9:$W$21,2)/$V$8)*$E132)))</f>
        <v/>
      </c>
      <c r="I132" s="49" t="str">
        <f>IF(I$10="","",IF($D132="NEI",Driftskostnader!J132,((VLOOKUP(I$10,$U$9:$W$21,2)/$V$8)*$E132)))</f>
        <v/>
      </c>
      <c r="J132" s="49" t="str">
        <f>IF(J$10="","",IF($D132="NEI",Driftskostnader!K132,((VLOOKUP(J$10,$U$9:$W$21,2)/$V$8)*$E132)))</f>
        <v/>
      </c>
      <c r="K132" s="49" t="str">
        <f>IF(K$10="","",IF($D132="NEI",Driftskostnader!L132,((VLOOKUP(K$10,$U$9:$W$21,2)/$V$8)*$E132)))</f>
        <v/>
      </c>
      <c r="L132" s="49" t="str">
        <f>IF(L$10="","",IF($D132="NEI",Driftskostnader!M132,((VLOOKUP(L$10,$U$9:$W$21,2)/$V$8)*$E132)))</f>
        <v/>
      </c>
      <c r="M132" s="49" t="str">
        <f>IF(M$10="","",IF($D132="NEI",Driftskostnader!N132,((VLOOKUP(M$10,$U$9:$W$21,2)/$V$8)*$E132)))</f>
        <v/>
      </c>
      <c r="N132" s="49" t="str">
        <f>IF(N$10="","",IF($D132="NEI",Driftskostnader!O132,((VLOOKUP(N$10,$U$9:$W$21,2)/$V$8)*$E132)))</f>
        <v/>
      </c>
      <c r="O132" s="49" t="str">
        <f>IF(O$10="","",IF($D132="NEI",Driftskostnader!P132,((VLOOKUP(O$10,$U$9:$W$21,2)/$V$8)*$E132)))</f>
        <v/>
      </c>
      <c r="P132" s="49" t="str">
        <f>IF(P$10="","",IF($D132="NEI",Driftskostnader!Q132,((VLOOKUP(P$10,$U$9:$W$21,2)/$V$8)*$E132)))</f>
        <v/>
      </c>
      <c r="Q132" s="49" t="str">
        <f>IF(Q$10="","",IF($D132="NEI",Driftskostnader!R132,((VLOOKUP(Q$10,$U$9:$W$21,2)/$V$8)*$E132)))</f>
        <v/>
      </c>
      <c r="R132" s="49" t="str">
        <f>IF(R$10="","",IF($D132="NEI",Driftskostnader!S132,((VLOOKUP(R$10,$U$9:$W$21,2)/$V$8)*$E132)))</f>
        <v/>
      </c>
      <c r="S132" s="44">
        <f t="shared" si="3"/>
        <v>0</v>
      </c>
    </row>
    <row r="133" spans="1:19" outlineLevel="1" x14ac:dyDescent="0.25">
      <c r="A133" s="38">
        <f>Driftskostnader!A133</f>
        <v>0</v>
      </c>
      <c r="B133" s="38">
        <f>Driftskostnader!B133</f>
        <v>0</v>
      </c>
      <c r="C133" s="48">
        <f>Driftskostnader!C133</f>
        <v>0</v>
      </c>
      <c r="D133" s="38">
        <f>Driftskostnader!E133</f>
        <v>0</v>
      </c>
      <c r="E133" s="43">
        <f>Driftskostnader!F133</f>
        <v>0</v>
      </c>
      <c r="F133" s="49" t="str">
        <f>IF(F$10="","",IF($D133="NEI",Driftskostnader!G133,((VLOOKUP(F$10,$U$9:$W$21,2)/$V$8)*$E133)))</f>
        <v/>
      </c>
      <c r="G133" s="49" t="str">
        <f>IF(G$10="","",IF($D133="NEI",Driftskostnader!H133,((VLOOKUP(G$10,$U$9:$W$21,2)/$V$8)*$E133)))</f>
        <v/>
      </c>
      <c r="H133" s="49" t="str">
        <f>IF(H$10="","",IF($D133="NEI",Driftskostnader!I133,((VLOOKUP(H$10,$U$9:$W$21,2)/$V$8)*$E133)))</f>
        <v/>
      </c>
      <c r="I133" s="49" t="str">
        <f>IF(I$10="","",IF($D133="NEI",Driftskostnader!J133,((VLOOKUP(I$10,$U$9:$W$21,2)/$V$8)*$E133)))</f>
        <v/>
      </c>
      <c r="J133" s="49" t="str">
        <f>IF(J$10="","",IF($D133="NEI",Driftskostnader!K133,((VLOOKUP(J$10,$U$9:$W$21,2)/$V$8)*$E133)))</f>
        <v/>
      </c>
      <c r="K133" s="49" t="str">
        <f>IF(K$10="","",IF($D133="NEI",Driftskostnader!L133,((VLOOKUP(K$10,$U$9:$W$21,2)/$V$8)*$E133)))</f>
        <v/>
      </c>
      <c r="L133" s="49" t="str">
        <f>IF(L$10="","",IF($D133="NEI",Driftskostnader!M133,((VLOOKUP(L$10,$U$9:$W$21,2)/$V$8)*$E133)))</f>
        <v/>
      </c>
      <c r="M133" s="49" t="str">
        <f>IF(M$10="","",IF($D133="NEI",Driftskostnader!N133,((VLOOKUP(M$10,$U$9:$W$21,2)/$V$8)*$E133)))</f>
        <v/>
      </c>
      <c r="N133" s="49" t="str">
        <f>IF(N$10="","",IF($D133="NEI",Driftskostnader!O133,((VLOOKUP(N$10,$U$9:$W$21,2)/$V$8)*$E133)))</f>
        <v/>
      </c>
      <c r="O133" s="49" t="str">
        <f>IF(O$10="","",IF($D133="NEI",Driftskostnader!P133,((VLOOKUP(O$10,$U$9:$W$21,2)/$V$8)*$E133)))</f>
        <v/>
      </c>
      <c r="P133" s="49" t="str">
        <f>IF(P$10="","",IF($D133="NEI",Driftskostnader!Q133,((VLOOKUP(P$10,$U$9:$W$21,2)/$V$8)*$E133)))</f>
        <v/>
      </c>
      <c r="Q133" s="49" t="str">
        <f>IF(Q$10="","",IF($D133="NEI",Driftskostnader!R133,((VLOOKUP(Q$10,$U$9:$W$21,2)/$V$8)*$E133)))</f>
        <v/>
      </c>
      <c r="R133" s="49" t="str">
        <f>IF(R$10="","",IF($D133="NEI",Driftskostnader!S133,((VLOOKUP(R$10,$U$9:$W$21,2)/$V$8)*$E133)))</f>
        <v/>
      </c>
      <c r="S133" s="44">
        <f t="shared" si="3"/>
        <v>0</v>
      </c>
    </row>
    <row r="134" spans="1:19" outlineLevel="1" x14ac:dyDescent="0.25">
      <c r="A134" s="38">
        <f>Driftskostnader!A134</f>
        <v>0</v>
      </c>
      <c r="B134" s="38">
        <f>Driftskostnader!B134</f>
        <v>0</v>
      </c>
      <c r="C134" s="48">
        <f>Driftskostnader!C134</f>
        <v>0</v>
      </c>
      <c r="D134" s="38">
        <f>Driftskostnader!E134</f>
        <v>0</v>
      </c>
      <c r="E134" s="43">
        <f>Driftskostnader!F134</f>
        <v>0</v>
      </c>
      <c r="F134" s="49" t="str">
        <f>IF(F$10="","",IF($D134="NEI",Driftskostnader!G134,((VLOOKUP(F$10,$U$9:$W$21,2)/$V$8)*$E134)))</f>
        <v/>
      </c>
      <c r="G134" s="49" t="str">
        <f>IF(G$10="","",IF($D134="NEI",Driftskostnader!H134,((VLOOKUP(G$10,$U$9:$W$21,2)/$V$8)*$E134)))</f>
        <v/>
      </c>
      <c r="H134" s="49" t="str">
        <f>IF(H$10="","",IF($D134="NEI",Driftskostnader!I134,((VLOOKUP(H$10,$U$9:$W$21,2)/$V$8)*$E134)))</f>
        <v/>
      </c>
      <c r="I134" s="49" t="str">
        <f>IF(I$10="","",IF($D134="NEI",Driftskostnader!J134,((VLOOKUP(I$10,$U$9:$W$21,2)/$V$8)*$E134)))</f>
        <v/>
      </c>
      <c r="J134" s="49" t="str">
        <f>IF(J$10="","",IF($D134="NEI",Driftskostnader!K134,((VLOOKUP(J$10,$U$9:$W$21,2)/$V$8)*$E134)))</f>
        <v/>
      </c>
      <c r="K134" s="49" t="str">
        <f>IF(K$10="","",IF($D134="NEI",Driftskostnader!L134,((VLOOKUP(K$10,$U$9:$W$21,2)/$V$8)*$E134)))</f>
        <v/>
      </c>
      <c r="L134" s="49" t="str">
        <f>IF(L$10="","",IF($D134="NEI",Driftskostnader!M134,((VLOOKUP(L$10,$U$9:$W$21,2)/$V$8)*$E134)))</f>
        <v/>
      </c>
      <c r="M134" s="49" t="str">
        <f>IF(M$10="","",IF($D134="NEI",Driftskostnader!N134,((VLOOKUP(M$10,$U$9:$W$21,2)/$V$8)*$E134)))</f>
        <v/>
      </c>
      <c r="N134" s="49" t="str">
        <f>IF(N$10="","",IF($D134="NEI",Driftskostnader!O134,((VLOOKUP(N$10,$U$9:$W$21,2)/$V$8)*$E134)))</f>
        <v/>
      </c>
      <c r="O134" s="49" t="str">
        <f>IF(O$10="","",IF($D134="NEI",Driftskostnader!P134,((VLOOKUP(O$10,$U$9:$W$21,2)/$V$8)*$E134)))</f>
        <v/>
      </c>
      <c r="P134" s="49" t="str">
        <f>IF(P$10="","",IF($D134="NEI",Driftskostnader!Q134,((VLOOKUP(P$10,$U$9:$W$21,2)/$V$8)*$E134)))</f>
        <v/>
      </c>
      <c r="Q134" s="49" t="str">
        <f>IF(Q$10="","",IF($D134="NEI",Driftskostnader!R134,((VLOOKUP(Q$10,$U$9:$W$21,2)/$V$8)*$E134)))</f>
        <v/>
      </c>
      <c r="R134" s="49" t="str">
        <f>IF(R$10="","",IF($D134="NEI",Driftskostnader!S134,((VLOOKUP(R$10,$U$9:$W$21,2)/$V$8)*$E134)))</f>
        <v/>
      </c>
      <c r="S134" s="44">
        <f t="shared" si="3"/>
        <v>0</v>
      </c>
    </row>
    <row r="135" spans="1:19" outlineLevel="1" x14ac:dyDescent="0.25">
      <c r="A135" s="38">
        <f>Driftskostnader!A135</f>
        <v>0</v>
      </c>
      <c r="B135" s="38">
        <f>Driftskostnader!B135</f>
        <v>0</v>
      </c>
      <c r="C135" s="48">
        <f>Driftskostnader!C135</f>
        <v>0</v>
      </c>
      <c r="D135" s="38">
        <f>Driftskostnader!E135</f>
        <v>0</v>
      </c>
      <c r="E135" s="43">
        <f>Driftskostnader!F135</f>
        <v>0</v>
      </c>
      <c r="F135" s="49" t="str">
        <f>IF(F$10="","",IF($D135="NEI",Driftskostnader!G135,((VLOOKUP(F$10,$U$9:$W$21,2)/$V$8)*$E135)))</f>
        <v/>
      </c>
      <c r="G135" s="49" t="str">
        <f>IF(G$10="","",IF($D135="NEI",Driftskostnader!H135,((VLOOKUP(G$10,$U$9:$W$21,2)/$V$8)*$E135)))</f>
        <v/>
      </c>
      <c r="H135" s="49" t="str">
        <f>IF(H$10="","",IF($D135="NEI",Driftskostnader!I135,((VLOOKUP(H$10,$U$9:$W$21,2)/$V$8)*$E135)))</f>
        <v/>
      </c>
      <c r="I135" s="49" t="str">
        <f>IF(I$10="","",IF($D135="NEI",Driftskostnader!J135,((VLOOKUP(I$10,$U$9:$W$21,2)/$V$8)*$E135)))</f>
        <v/>
      </c>
      <c r="J135" s="49" t="str">
        <f>IF(J$10="","",IF($D135="NEI",Driftskostnader!K135,((VLOOKUP(J$10,$U$9:$W$21,2)/$V$8)*$E135)))</f>
        <v/>
      </c>
      <c r="K135" s="49" t="str">
        <f>IF(K$10="","",IF($D135="NEI",Driftskostnader!L135,((VLOOKUP(K$10,$U$9:$W$21,2)/$V$8)*$E135)))</f>
        <v/>
      </c>
      <c r="L135" s="49" t="str">
        <f>IF(L$10="","",IF($D135="NEI",Driftskostnader!M135,((VLOOKUP(L$10,$U$9:$W$21,2)/$V$8)*$E135)))</f>
        <v/>
      </c>
      <c r="M135" s="49" t="str">
        <f>IF(M$10="","",IF($D135="NEI",Driftskostnader!N135,((VLOOKUP(M$10,$U$9:$W$21,2)/$V$8)*$E135)))</f>
        <v/>
      </c>
      <c r="N135" s="49" t="str">
        <f>IF(N$10="","",IF($D135="NEI",Driftskostnader!O135,((VLOOKUP(N$10,$U$9:$W$21,2)/$V$8)*$E135)))</f>
        <v/>
      </c>
      <c r="O135" s="49" t="str">
        <f>IF(O$10="","",IF($D135="NEI",Driftskostnader!P135,((VLOOKUP(O$10,$U$9:$W$21,2)/$V$8)*$E135)))</f>
        <v/>
      </c>
      <c r="P135" s="49" t="str">
        <f>IF(P$10="","",IF($D135="NEI",Driftskostnader!Q135,((VLOOKUP(P$10,$U$9:$W$21,2)/$V$8)*$E135)))</f>
        <v/>
      </c>
      <c r="Q135" s="49" t="str">
        <f>IF(Q$10="","",IF($D135="NEI",Driftskostnader!R135,((VLOOKUP(Q$10,$U$9:$W$21,2)/$V$8)*$E135)))</f>
        <v/>
      </c>
      <c r="R135" s="49" t="str">
        <f>IF(R$10="","",IF($D135="NEI",Driftskostnader!S135,((VLOOKUP(R$10,$U$9:$W$21,2)/$V$8)*$E135)))</f>
        <v/>
      </c>
      <c r="S135" s="44">
        <f t="shared" si="3"/>
        <v>0</v>
      </c>
    </row>
    <row r="136" spans="1:19" outlineLevel="1" x14ac:dyDescent="0.25">
      <c r="A136" s="38">
        <f>Driftskostnader!A136</f>
        <v>0</v>
      </c>
      <c r="B136" s="38">
        <f>Driftskostnader!B136</f>
        <v>0</v>
      </c>
      <c r="C136" s="48">
        <f>Driftskostnader!C136</f>
        <v>0</v>
      </c>
      <c r="D136" s="38">
        <f>Driftskostnader!E136</f>
        <v>0</v>
      </c>
      <c r="E136" s="43">
        <f>Driftskostnader!F136</f>
        <v>0</v>
      </c>
      <c r="F136" s="49" t="str">
        <f>IF(F$10="","",IF($D136="NEI",Driftskostnader!G136,((VLOOKUP(F$10,$U$9:$W$21,2)/$V$8)*$E136)))</f>
        <v/>
      </c>
      <c r="G136" s="49" t="str">
        <f>IF(G$10="","",IF($D136="NEI",Driftskostnader!H136,((VLOOKUP(G$10,$U$9:$W$21,2)/$V$8)*$E136)))</f>
        <v/>
      </c>
      <c r="H136" s="49" t="str">
        <f>IF(H$10="","",IF($D136="NEI",Driftskostnader!I136,((VLOOKUP(H$10,$U$9:$W$21,2)/$V$8)*$E136)))</f>
        <v/>
      </c>
      <c r="I136" s="49" t="str">
        <f>IF(I$10="","",IF($D136="NEI",Driftskostnader!J136,((VLOOKUP(I$10,$U$9:$W$21,2)/$V$8)*$E136)))</f>
        <v/>
      </c>
      <c r="J136" s="49" t="str">
        <f>IF(J$10="","",IF($D136="NEI",Driftskostnader!K136,((VLOOKUP(J$10,$U$9:$W$21,2)/$V$8)*$E136)))</f>
        <v/>
      </c>
      <c r="K136" s="49" t="str">
        <f>IF(K$10="","",IF($D136="NEI",Driftskostnader!L136,((VLOOKUP(K$10,$U$9:$W$21,2)/$V$8)*$E136)))</f>
        <v/>
      </c>
      <c r="L136" s="49" t="str">
        <f>IF(L$10="","",IF($D136="NEI",Driftskostnader!M136,((VLOOKUP(L$10,$U$9:$W$21,2)/$V$8)*$E136)))</f>
        <v/>
      </c>
      <c r="M136" s="49" t="str">
        <f>IF(M$10="","",IF($D136="NEI",Driftskostnader!N136,((VLOOKUP(M$10,$U$9:$W$21,2)/$V$8)*$E136)))</f>
        <v/>
      </c>
      <c r="N136" s="49" t="str">
        <f>IF(N$10="","",IF($D136="NEI",Driftskostnader!O136,((VLOOKUP(N$10,$U$9:$W$21,2)/$V$8)*$E136)))</f>
        <v/>
      </c>
      <c r="O136" s="49" t="str">
        <f>IF(O$10="","",IF($D136="NEI",Driftskostnader!P136,((VLOOKUP(O$10,$U$9:$W$21,2)/$V$8)*$E136)))</f>
        <v/>
      </c>
      <c r="P136" s="49" t="str">
        <f>IF(P$10="","",IF($D136="NEI",Driftskostnader!Q136,((VLOOKUP(P$10,$U$9:$W$21,2)/$V$8)*$E136)))</f>
        <v/>
      </c>
      <c r="Q136" s="49" t="str">
        <f>IF(Q$10="","",IF($D136="NEI",Driftskostnader!R136,((VLOOKUP(Q$10,$U$9:$W$21,2)/$V$8)*$E136)))</f>
        <v/>
      </c>
      <c r="R136" s="49" t="str">
        <f>IF(R$10="","",IF($D136="NEI",Driftskostnader!S136,((VLOOKUP(R$10,$U$9:$W$21,2)/$V$8)*$E136)))</f>
        <v/>
      </c>
      <c r="S136" s="44">
        <f t="shared" si="3"/>
        <v>0</v>
      </c>
    </row>
    <row r="137" spans="1:19" outlineLevel="1" x14ac:dyDescent="0.25">
      <c r="A137" s="38">
        <f>Driftskostnader!A137</f>
        <v>0</v>
      </c>
      <c r="B137" s="38">
        <f>Driftskostnader!B137</f>
        <v>0</v>
      </c>
      <c r="C137" s="48">
        <f>Driftskostnader!C137</f>
        <v>0</v>
      </c>
      <c r="D137" s="38">
        <f>Driftskostnader!E137</f>
        <v>0</v>
      </c>
      <c r="E137" s="43">
        <f>Driftskostnader!F137</f>
        <v>0</v>
      </c>
      <c r="F137" s="49" t="str">
        <f>IF(F$10="","",IF($D137="NEI",Driftskostnader!G137,((VLOOKUP(F$10,$U$9:$W$21,2)/$V$8)*$E137)))</f>
        <v/>
      </c>
      <c r="G137" s="49" t="str">
        <f>IF(G$10="","",IF($D137="NEI",Driftskostnader!H137,((VLOOKUP(G$10,$U$9:$W$21,2)/$V$8)*$E137)))</f>
        <v/>
      </c>
      <c r="H137" s="49" t="str">
        <f>IF(H$10="","",IF($D137="NEI",Driftskostnader!I137,((VLOOKUP(H$10,$U$9:$W$21,2)/$V$8)*$E137)))</f>
        <v/>
      </c>
      <c r="I137" s="49" t="str">
        <f>IF(I$10="","",IF($D137="NEI",Driftskostnader!J137,((VLOOKUP(I$10,$U$9:$W$21,2)/$V$8)*$E137)))</f>
        <v/>
      </c>
      <c r="J137" s="49" t="str">
        <f>IF(J$10="","",IF($D137="NEI",Driftskostnader!K137,((VLOOKUP(J$10,$U$9:$W$21,2)/$V$8)*$E137)))</f>
        <v/>
      </c>
      <c r="K137" s="49" t="str">
        <f>IF(K$10="","",IF($D137="NEI",Driftskostnader!L137,((VLOOKUP(K$10,$U$9:$W$21,2)/$V$8)*$E137)))</f>
        <v/>
      </c>
      <c r="L137" s="49" t="str">
        <f>IF(L$10="","",IF($D137="NEI",Driftskostnader!M137,((VLOOKUP(L$10,$U$9:$W$21,2)/$V$8)*$E137)))</f>
        <v/>
      </c>
      <c r="M137" s="49" t="str">
        <f>IF(M$10="","",IF($D137="NEI",Driftskostnader!N137,((VLOOKUP(M$10,$U$9:$W$21,2)/$V$8)*$E137)))</f>
        <v/>
      </c>
      <c r="N137" s="49" t="str">
        <f>IF(N$10="","",IF($D137="NEI",Driftskostnader!O137,((VLOOKUP(N$10,$U$9:$W$21,2)/$V$8)*$E137)))</f>
        <v/>
      </c>
      <c r="O137" s="49" t="str">
        <f>IF(O$10="","",IF($D137="NEI",Driftskostnader!P137,((VLOOKUP(O$10,$U$9:$W$21,2)/$V$8)*$E137)))</f>
        <v/>
      </c>
      <c r="P137" s="49" t="str">
        <f>IF(P$10="","",IF($D137="NEI",Driftskostnader!Q137,((VLOOKUP(P$10,$U$9:$W$21,2)/$V$8)*$E137)))</f>
        <v/>
      </c>
      <c r="Q137" s="49" t="str">
        <f>IF(Q$10="","",IF($D137="NEI",Driftskostnader!R137,((VLOOKUP(Q$10,$U$9:$W$21,2)/$V$8)*$E137)))</f>
        <v/>
      </c>
      <c r="R137" s="49" t="str">
        <f>IF(R$10="","",IF($D137="NEI",Driftskostnader!S137,((VLOOKUP(R$10,$U$9:$W$21,2)/$V$8)*$E137)))</f>
        <v/>
      </c>
      <c r="S137" s="44">
        <f t="shared" si="3"/>
        <v>0</v>
      </c>
    </row>
    <row r="138" spans="1:19" outlineLevel="1" x14ac:dyDescent="0.25">
      <c r="A138" s="38">
        <f>Driftskostnader!A138</f>
        <v>0</v>
      </c>
      <c r="B138" s="38">
        <f>Driftskostnader!B138</f>
        <v>0</v>
      </c>
      <c r="C138" s="48">
        <f>Driftskostnader!C138</f>
        <v>0</v>
      </c>
      <c r="D138" s="38">
        <f>Driftskostnader!E138</f>
        <v>0</v>
      </c>
      <c r="E138" s="43">
        <f>Driftskostnader!F138</f>
        <v>0</v>
      </c>
      <c r="F138" s="49" t="str">
        <f>IF(F$10="","",IF($D138="NEI",Driftskostnader!G138,((VLOOKUP(F$10,$U$9:$W$21,2)/$V$8)*$E138)))</f>
        <v/>
      </c>
      <c r="G138" s="49" t="str">
        <f>IF(G$10="","",IF($D138="NEI",Driftskostnader!H138,((VLOOKUP(G$10,$U$9:$W$21,2)/$V$8)*$E138)))</f>
        <v/>
      </c>
      <c r="H138" s="49" t="str">
        <f>IF(H$10="","",IF($D138="NEI",Driftskostnader!I138,((VLOOKUP(H$10,$U$9:$W$21,2)/$V$8)*$E138)))</f>
        <v/>
      </c>
      <c r="I138" s="49" t="str">
        <f>IF(I$10="","",IF($D138="NEI",Driftskostnader!J138,((VLOOKUP(I$10,$U$9:$W$21,2)/$V$8)*$E138)))</f>
        <v/>
      </c>
      <c r="J138" s="49" t="str">
        <f>IF(J$10="","",IF($D138="NEI",Driftskostnader!K138,((VLOOKUP(J$10,$U$9:$W$21,2)/$V$8)*$E138)))</f>
        <v/>
      </c>
      <c r="K138" s="49" t="str">
        <f>IF(K$10="","",IF($D138="NEI",Driftskostnader!L138,((VLOOKUP(K$10,$U$9:$W$21,2)/$V$8)*$E138)))</f>
        <v/>
      </c>
      <c r="L138" s="49" t="str">
        <f>IF(L$10="","",IF($D138="NEI",Driftskostnader!M138,((VLOOKUP(L$10,$U$9:$W$21,2)/$V$8)*$E138)))</f>
        <v/>
      </c>
      <c r="M138" s="49" t="str">
        <f>IF(M$10="","",IF($D138="NEI",Driftskostnader!N138,((VLOOKUP(M$10,$U$9:$W$21,2)/$V$8)*$E138)))</f>
        <v/>
      </c>
      <c r="N138" s="49" t="str">
        <f>IF(N$10="","",IF($D138="NEI",Driftskostnader!O138,((VLOOKUP(N$10,$U$9:$W$21,2)/$V$8)*$E138)))</f>
        <v/>
      </c>
      <c r="O138" s="49" t="str">
        <f>IF(O$10="","",IF($D138="NEI",Driftskostnader!P138,((VLOOKUP(O$10,$U$9:$W$21,2)/$V$8)*$E138)))</f>
        <v/>
      </c>
      <c r="P138" s="49" t="str">
        <f>IF(P$10="","",IF($D138="NEI",Driftskostnader!Q138,((VLOOKUP(P$10,$U$9:$W$21,2)/$V$8)*$E138)))</f>
        <v/>
      </c>
      <c r="Q138" s="49" t="str">
        <f>IF(Q$10="","",IF($D138="NEI",Driftskostnader!R138,((VLOOKUP(Q$10,$U$9:$W$21,2)/$V$8)*$E138)))</f>
        <v/>
      </c>
      <c r="R138" s="49" t="str">
        <f>IF(R$10="","",IF($D138="NEI",Driftskostnader!S138,((VLOOKUP(R$10,$U$9:$W$21,2)/$V$8)*$E138)))</f>
        <v/>
      </c>
      <c r="S138" s="44">
        <f t="shared" si="3"/>
        <v>0</v>
      </c>
    </row>
    <row r="139" spans="1:19" outlineLevel="1" x14ac:dyDescent="0.25">
      <c r="A139" s="38">
        <f>Driftskostnader!A139</f>
        <v>0</v>
      </c>
      <c r="B139" s="38">
        <f>Driftskostnader!B139</f>
        <v>0</v>
      </c>
      <c r="C139" s="48">
        <f>Driftskostnader!C139</f>
        <v>0</v>
      </c>
      <c r="D139" s="38">
        <f>Driftskostnader!E139</f>
        <v>0</v>
      </c>
      <c r="E139" s="43">
        <f>Driftskostnader!F139</f>
        <v>0</v>
      </c>
      <c r="F139" s="49" t="str">
        <f>IF(F$10="","",IF($D139="NEI",Driftskostnader!G139,((VLOOKUP(F$10,$U$9:$W$21,2)/$V$8)*$E139)))</f>
        <v/>
      </c>
      <c r="G139" s="49" t="str">
        <f>IF(G$10="","",IF($D139="NEI",Driftskostnader!H139,((VLOOKUP(G$10,$U$9:$W$21,2)/$V$8)*$E139)))</f>
        <v/>
      </c>
      <c r="H139" s="49" t="str">
        <f>IF(H$10="","",IF($D139="NEI",Driftskostnader!I139,((VLOOKUP(H$10,$U$9:$W$21,2)/$V$8)*$E139)))</f>
        <v/>
      </c>
      <c r="I139" s="49" t="str">
        <f>IF(I$10="","",IF($D139="NEI",Driftskostnader!J139,((VLOOKUP(I$10,$U$9:$W$21,2)/$V$8)*$E139)))</f>
        <v/>
      </c>
      <c r="J139" s="49" t="str">
        <f>IF(J$10="","",IF($D139="NEI",Driftskostnader!K139,((VLOOKUP(J$10,$U$9:$W$21,2)/$V$8)*$E139)))</f>
        <v/>
      </c>
      <c r="K139" s="49" t="str">
        <f>IF(K$10="","",IF($D139="NEI",Driftskostnader!L139,((VLOOKUP(K$10,$U$9:$W$21,2)/$V$8)*$E139)))</f>
        <v/>
      </c>
      <c r="L139" s="49" t="str">
        <f>IF(L$10="","",IF($D139="NEI",Driftskostnader!M139,((VLOOKUP(L$10,$U$9:$W$21,2)/$V$8)*$E139)))</f>
        <v/>
      </c>
      <c r="M139" s="49" t="str">
        <f>IF(M$10="","",IF($D139="NEI",Driftskostnader!N139,((VLOOKUP(M$10,$U$9:$W$21,2)/$V$8)*$E139)))</f>
        <v/>
      </c>
      <c r="N139" s="49" t="str">
        <f>IF(N$10="","",IF($D139="NEI",Driftskostnader!O139,((VLOOKUP(N$10,$U$9:$W$21,2)/$V$8)*$E139)))</f>
        <v/>
      </c>
      <c r="O139" s="49" t="str">
        <f>IF(O$10="","",IF($D139="NEI",Driftskostnader!P139,((VLOOKUP(O$10,$U$9:$W$21,2)/$V$8)*$E139)))</f>
        <v/>
      </c>
      <c r="P139" s="49" t="str">
        <f>IF(P$10="","",IF($D139="NEI",Driftskostnader!Q139,((VLOOKUP(P$10,$U$9:$W$21,2)/$V$8)*$E139)))</f>
        <v/>
      </c>
      <c r="Q139" s="49" t="str">
        <f>IF(Q$10="","",IF($D139="NEI",Driftskostnader!R139,((VLOOKUP(Q$10,$U$9:$W$21,2)/$V$8)*$E139)))</f>
        <v/>
      </c>
      <c r="R139" s="49" t="str">
        <f>IF(R$10="","",IF($D139="NEI",Driftskostnader!S139,((VLOOKUP(R$10,$U$9:$W$21,2)/$V$8)*$E139)))</f>
        <v/>
      </c>
      <c r="S139" s="44">
        <f t="shared" si="3"/>
        <v>0</v>
      </c>
    </row>
    <row r="140" spans="1:19" outlineLevel="1" x14ac:dyDescent="0.25">
      <c r="A140" s="38">
        <f>Driftskostnader!A140</f>
        <v>0</v>
      </c>
      <c r="B140" s="38">
        <f>Driftskostnader!B140</f>
        <v>0</v>
      </c>
      <c r="C140" s="48">
        <f>Driftskostnader!C140</f>
        <v>0</v>
      </c>
      <c r="D140" s="38">
        <f>Driftskostnader!E140</f>
        <v>0</v>
      </c>
      <c r="E140" s="43">
        <f>Driftskostnader!F140</f>
        <v>0</v>
      </c>
      <c r="F140" s="49" t="str">
        <f>IF(F$10="","",IF($D140="NEI",Driftskostnader!G140,((VLOOKUP(F$10,$U$9:$W$21,2)/$V$8)*$E140)))</f>
        <v/>
      </c>
      <c r="G140" s="49" t="str">
        <f>IF(G$10="","",IF($D140="NEI",Driftskostnader!H140,((VLOOKUP(G$10,$U$9:$W$21,2)/$V$8)*$E140)))</f>
        <v/>
      </c>
      <c r="H140" s="49" t="str">
        <f>IF(H$10="","",IF($D140="NEI",Driftskostnader!I140,((VLOOKUP(H$10,$U$9:$W$21,2)/$V$8)*$E140)))</f>
        <v/>
      </c>
      <c r="I140" s="49" t="str">
        <f>IF(I$10="","",IF($D140="NEI",Driftskostnader!J140,((VLOOKUP(I$10,$U$9:$W$21,2)/$V$8)*$E140)))</f>
        <v/>
      </c>
      <c r="J140" s="49" t="str">
        <f>IF(J$10="","",IF($D140="NEI",Driftskostnader!K140,((VLOOKUP(J$10,$U$9:$W$21,2)/$V$8)*$E140)))</f>
        <v/>
      </c>
      <c r="K140" s="49" t="str">
        <f>IF(K$10="","",IF($D140="NEI",Driftskostnader!L140,((VLOOKUP(K$10,$U$9:$W$21,2)/$V$8)*$E140)))</f>
        <v/>
      </c>
      <c r="L140" s="49" t="str">
        <f>IF(L$10="","",IF($D140="NEI",Driftskostnader!M140,((VLOOKUP(L$10,$U$9:$W$21,2)/$V$8)*$E140)))</f>
        <v/>
      </c>
      <c r="M140" s="49" t="str">
        <f>IF(M$10="","",IF($D140="NEI",Driftskostnader!N140,((VLOOKUP(M$10,$U$9:$W$21,2)/$V$8)*$E140)))</f>
        <v/>
      </c>
      <c r="N140" s="49" t="str">
        <f>IF(N$10="","",IF($D140="NEI",Driftskostnader!O140,((VLOOKUP(N$10,$U$9:$W$21,2)/$V$8)*$E140)))</f>
        <v/>
      </c>
      <c r="O140" s="49" t="str">
        <f>IF(O$10="","",IF($D140="NEI",Driftskostnader!P140,((VLOOKUP(O$10,$U$9:$W$21,2)/$V$8)*$E140)))</f>
        <v/>
      </c>
      <c r="P140" s="49" t="str">
        <f>IF(P$10="","",IF($D140="NEI",Driftskostnader!Q140,((VLOOKUP(P$10,$U$9:$W$21,2)/$V$8)*$E140)))</f>
        <v/>
      </c>
      <c r="Q140" s="49" t="str">
        <f>IF(Q$10="","",IF($D140="NEI",Driftskostnader!R140,((VLOOKUP(Q$10,$U$9:$W$21,2)/$V$8)*$E140)))</f>
        <v/>
      </c>
      <c r="R140" s="49" t="str">
        <f>IF(R$10="","",IF($D140="NEI",Driftskostnader!S140,((VLOOKUP(R$10,$U$9:$W$21,2)/$V$8)*$E140)))</f>
        <v/>
      </c>
      <c r="S140" s="44">
        <f t="shared" si="3"/>
        <v>0</v>
      </c>
    </row>
    <row r="141" spans="1:19" outlineLevel="1" x14ac:dyDescent="0.25">
      <c r="A141" s="38">
        <f>Driftskostnader!A141</f>
        <v>0</v>
      </c>
      <c r="B141" s="38">
        <f>Driftskostnader!B141</f>
        <v>0</v>
      </c>
      <c r="C141" s="48">
        <f>Driftskostnader!C141</f>
        <v>0</v>
      </c>
      <c r="D141" s="38">
        <f>Driftskostnader!E141</f>
        <v>0</v>
      </c>
      <c r="E141" s="43">
        <f>Driftskostnader!F141</f>
        <v>0</v>
      </c>
      <c r="F141" s="49" t="str">
        <f>IF(F$10="","",IF($D141="NEI",Driftskostnader!G141,((VLOOKUP(F$10,$U$9:$W$21,2)/$V$8)*$E141)))</f>
        <v/>
      </c>
      <c r="G141" s="49" t="str">
        <f>IF(G$10="","",IF($D141="NEI",Driftskostnader!H141,((VLOOKUP(G$10,$U$9:$W$21,2)/$V$8)*$E141)))</f>
        <v/>
      </c>
      <c r="H141" s="49" t="str">
        <f>IF(H$10="","",IF($D141="NEI",Driftskostnader!I141,((VLOOKUP(H$10,$U$9:$W$21,2)/$V$8)*$E141)))</f>
        <v/>
      </c>
      <c r="I141" s="49" t="str">
        <f>IF(I$10="","",IF($D141="NEI",Driftskostnader!J141,((VLOOKUP(I$10,$U$9:$W$21,2)/$V$8)*$E141)))</f>
        <v/>
      </c>
      <c r="J141" s="49" t="str">
        <f>IF(J$10="","",IF($D141="NEI",Driftskostnader!K141,((VLOOKUP(J$10,$U$9:$W$21,2)/$V$8)*$E141)))</f>
        <v/>
      </c>
      <c r="K141" s="49" t="str">
        <f>IF(K$10="","",IF($D141="NEI",Driftskostnader!L141,((VLOOKUP(K$10,$U$9:$W$21,2)/$V$8)*$E141)))</f>
        <v/>
      </c>
      <c r="L141" s="49" t="str">
        <f>IF(L$10="","",IF($D141="NEI",Driftskostnader!M141,((VLOOKUP(L$10,$U$9:$W$21,2)/$V$8)*$E141)))</f>
        <v/>
      </c>
      <c r="M141" s="49" t="str">
        <f>IF(M$10="","",IF($D141="NEI",Driftskostnader!N141,((VLOOKUP(M$10,$U$9:$W$21,2)/$V$8)*$E141)))</f>
        <v/>
      </c>
      <c r="N141" s="49" t="str">
        <f>IF(N$10="","",IF($D141="NEI",Driftskostnader!O141,((VLOOKUP(N$10,$U$9:$W$21,2)/$V$8)*$E141)))</f>
        <v/>
      </c>
      <c r="O141" s="49" t="str">
        <f>IF(O$10="","",IF($D141="NEI",Driftskostnader!P141,((VLOOKUP(O$10,$U$9:$W$21,2)/$V$8)*$E141)))</f>
        <v/>
      </c>
      <c r="P141" s="49" t="str">
        <f>IF(P$10="","",IF($D141="NEI",Driftskostnader!Q141,((VLOOKUP(P$10,$U$9:$W$21,2)/$V$8)*$E141)))</f>
        <v/>
      </c>
      <c r="Q141" s="49" t="str">
        <f>IF(Q$10="","",IF($D141="NEI",Driftskostnader!R141,((VLOOKUP(Q$10,$U$9:$W$21,2)/$V$8)*$E141)))</f>
        <v/>
      </c>
      <c r="R141" s="49" t="str">
        <f>IF(R$10="","",IF($D141="NEI",Driftskostnader!S141,((VLOOKUP(R$10,$U$9:$W$21,2)/$V$8)*$E141)))</f>
        <v/>
      </c>
      <c r="S141" s="44">
        <f t="shared" si="3"/>
        <v>0</v>
      </c>
    </row>
    <row r="142" spans="1:19" outlineLevel="1" x14ac:dyDescent="0.25">
      <c r="A142" s="38">
        <f>Driftskostnader!A142</f>
        <v>0</v>
      </c>
      <c r="B142" s="38">
        <f>Driftskostnader!B142</f>
        <v>0</v>
      </c>
      <c r="C142" s="48">
        <f>Driftskostnader!C142</f>
        <v>0</v>
      </c>
      <c r="D142" s="38">
        <f>Driftskostnader!E142</f>
        <v>0</v>
      </c>
      <c r="E142" s="43">
        <f>Driftskostnader!F142</f>
        <v>0</v>
      </c>
      <c r="F142" s="49" t="str">
        <f>IF(F$10="","",IF($D142="NEI",Driftskostnader!G142,((VLOOKUP(F$10,$U$9:$W$21,2)/$V$8)*$E142)))</f>
        <v/>
      </c>
      <c r="G142" s="49" t="str">
        <f>IF(G$10="","",IF($D142="NEI",Driftskostnader!H142,((VLOOKUP(G$10,$U$9:$W$21,2)/$V$8)*$E142)))</f>
        <v/>
      </c>
      <c r="H142" s="49" t="str">
        <f>IF(H$10="","",IF($D142="NEI",Driftskostnader!I142,((VLOOKUP(H$10,$U$9:$W$21,2)/$V$8)*$E142)))</f>
        <v/>
      </c>
      <c r="I142" s="49" t="str">
        <f>IF(I$10="","",IF($D142="NEI",Driftskostnader!J142,((VLOOKUP(I$10,$U$9:$W$21,2)/$V$8)*$E142)))</f>
        <v/>
      </c>
      <c r="J142" s="49" t="str">
        <f>IF(J$10="","",IF($D142="NEI",Driftskostnader!K142,((VLOOKUP(J$10,$U$9:$W$21,2)/$V$8)*$E142)))</f>
        <v/>
      </c>
      <c r="K142" s="49" t="str">
        <f>IF(K$10="","",IF($D142="NEI",Driftskostnader!L142,((VLOOKUP(K$10,$U$9:$W$21,2)/$V$8)*$E142)))</f>
        <v/>
      </c>
      <c r="L142" s="49" t="str">
        <f>IF(L$10="","",IF($D142="NEI",Driftskostnader!M142,((VLOOKUP(L$10,$U$9:$W$21,2)/$V$8)*$E142)))</f>
        <v/>
      </c>
      <c r="M142" s="49" t="str">
        <f>IF(M$10="","",IF($D142="NEI",Driftskostnader!N142,((VLOOKUP(M$10,$U$9:$W$21,2)/$V$8)*$E142)))</f>
        <v/>
      </c>
      <c r="N142" s="49" t="str">
        <f>IF(N$10="","",IF($D142="NEI",Driftskostnader!O142,((VLOOKUP(N$10,$U$9:$W$21,2)/$V$8)*$E142)))</f>
        <v/>
      </c>
      <c r="O142" s="49" t="str">
        <f>IF(O$10="","",IF($D142="NEI",Driftskostnader!P142,((VLOOKUP(O$10,$U$9:$W$21,2)/$V$8)*$E142)))</f>
        <v/>
      </c>
      <c r="P142" s="49" t="str">
        <f>IF(P$10="","",IF($D142="NEI",Driftskostnader!Q142,((VLOOKUP(P$10,$U$9:$W$21,2)/$V$8)*$E142)))</f>
        <v/>
      </c>
      <c r="Q142" s="49" t="str">
        <f>IF(Q$10="","",IF($D142="NEI",Driftskostnader!R142,((VLOOKUP(Q$10,$U$9:$W$21,2)/$V$8)*$E142)))</f>
        <v/>
      </c>
      <c r="R142" s="49" t="str">
        <f>IF(R$10="","",IF($D142="NEI",Driftskostnader!S142,((VLOOKUP(R$10,$U$9:$W$21,2)/$V$8)*$E142)))</f>
        <v/>
      </c>
      <c r="S142" s="44">
        <f t="shared" si="3"/>
        <v>0</v>
      </c>
    </row>
    <row r="143" spans="1:19" outlineLevel="1" x14ac:dyDescent="0.25">
      <c r="A143" s="38">
        <f>Driftskostnader!A143</f>
        <v>0</v>
      </c>
      <c r="B143" s="38">
        <f>Driftskostnader!B143</f>
        <v>0</v>
      </c>
      <c r="C143" s="48">
        <f>Driftskostnader!C143</f>
        <v>0</v>
      </c>
      <c r="D143" s="38">
        <f>Driftskostnader!E143</f>
        <v>0</v>
      </c>
      <c r="E143" s="43">
        <f>Driftskostnader!F143</f>
        <v>0</v>
      </c>
      <c r="F143" s="49" t="str">
        <f>IF(F$10="","",IF($D143="NEI",Driftskostnader!G143,((VLOOKUP(F$10,$U$9:$W$21,2)/$V$8)*$E143)))</f>
        <v/>
      </c>
      <c r="G143" s="49" t="str">
        <f>IF(G$10="","",IF($D143="NEI",Driftskostnader!H143,((VLOOKUP(G$10,$U$9:$W$21,2)/$V$8)*$E143)))</f>
        <v/>
      </c>
      <c r="H143" s="49" t="str">
        <f>IF(H$10="","",IF($D143="NEI",Driftskostnader!I143,((VLOOKUP(H$10,$U$9:$W$21,2)/$V$8)*$E143)))</f>
        <v/>
      </c>
      <c r="I143" s="49" t="str">
        <f>IF(I$10="","",IF($D143="NEI",Driftskostnader!J143,((VLOOKUP(I$10,$U$9:$W$21,2)/$V$8)*$E143)))</f>
        <v/>
      </c>
      <c r="J143" s="49" t="str">
        <f>IF(J$10="","",IF($D143="NEI",Driftskostnader!K143,((VLOOKUP(J$10,$U$9:$W$21,2)/$V$8)*$E143)))</f>
        <v/>
      </c>
      <c r="K143" s="49" t="str">
        <f>IF(K$10="","",IF($D143="NEI",Driftskostnader!L143,((VLOOKUP(K$10,$U$9:$W$21,2)/$V$8)*$E143)))</f>
        <v/>
      </c>
      <c r="L143" s="49" t="str">
        <f>IF(L$10="","",IF($D143="NEI",Driftskostnader!M143,((VLOOKUP(L$10,$U$9:$W$21,2)/$V$8)*$E143)))</f>
        <v/>
      </c>
      <c r="M143" s="49" t="str">
        <f>IF(M$10="","",IF($D143="NEI",Driftskostnader!N143,((VLOOKUP(M$10,$U$9:$W$21,2)/$V$8)*$E143)))</f>
        <v/>
      </c>
      <c r="N143" s="49" t="str">
        <f>IF(N$10="","",IF($D143="NEI",Driftskostnader!O143,((VLOOKUP(N$10,$U$9:$W$21,2)/$V$8)*$E143)))</f>
        <v/>
      </c>
      <c r="O143" s="49" t="str">
        <f>IF(O$10="","",IF($D143="NEI",Driftskostnader!P143,((VLOOKUP(O$10,$U$9:$W$21,2)/$V$8)*$E143)))</f>
        <v/>
      </c>
      <c r="P143" s="49" t="str">
        <f>IF(P$10="","",IF($D143="NEI",Driftskostnader!Q143,((VLOOKUP(P$10,$U$9:$W$21,2)/$V$8)*$E143)))</f>
        <v/>
      </c>
      <c r="Q143" s="49" t="str">
        <f>IF(Q$10="","",IF($D143="NEI",Driftskostnader!R143,((VLOOKUP(Q$10,$U$9:$W$21,2)/$V$8)*$E143)))</f>
        <v/>
      </c>
      <c r="R143" s="49" t="str">
        <f>IF(R$10="","",IF($D143="NEI",Driftskostnader!S143,((VLOOKUP(R$10,$U$9:$W$21,2)/$V$8)*$E143)))</f>
        <v/>
      </c>
      <c r="S143" s="44">
        <f t="shared" si="3"/>
        <v>0</v>
      </c>
    </row>
    <row r="144" spans="1:19" outlineLevel="1" x14ac:dyDescent="0.25">
      <c r="A144" s="38">
        <f>Driftskostnader!A144</f>
        <v>0</v>
      </c>
      <c r="B144" s="38">
        <f>Driftskostnader!B144</f>
        <v>0</v>
      </c>
      <c r="C144" s="48">
        <f>Driftskostnader!C144</f>
        <v>0</v>
      </c>
      <c r="D144" s="38">
        <f>Driftskostnader!E144</f>
        <v>0</v>
      </c>
      <c r="E144" s="43">
        <f>Driftskostnader!F144</f>
        <v>0</v>
      </c>
      <c r="F144" s="49" t="str">
        <f>IF(F$10="","",IF($D144="NEI",Driftskostnader!G144,((VLOOKUP(F$10,$U$9:$W$21,2)/$V$8)*$E144)))</f>
        <v/>
      </c>
      <c r="G144" s="49" t="str">
        <f>IF(G$10="","",IF($D144="NEI",Driftskostnader!H144,((VLOOKUP(G$10,$U$9:$W$21,2)/$V$8)*$E144)))</f>
        <v/>
      </c>
      <c r="H144" s="49" t="str">
        <f>IF(H$10="","",IF($D144="NEI",Driftskostnader!I144,((VLOOKUP(H$10,$U$9:$W$21,2)/$V$8)*$E144)))</f>
        <v/>
      </c>
      <c r="I144" s="49" t="str">
        <f>IF(I$10="","",IF($D144="NEI",Driftskostnader!J144,((VLOOKUP(I$10,$U$9:$W$21,2)/$V$8)*$E144)))</f>
        <v/>
      </c>
      <c r="J144" s="49" t="str">
        <f>IF(J$10="","",IF($D144="NEI",Driftskostnader!K144,((VLOOKUP(J$10,$U$9:$W$21,2)/$V$8)*$E144)))</f>
        <v/>
      </c>
      <c r="K144" s="49" t="str">
        <f>IF(K$10="","",IF($D144="NEI",Driftskostnader!L144,((VLOOKUP(K$10,$U$9:$W$21,2)/$V$8)*$E144)))</f>
        <v/>
      </c>
      <c r="L144" s="49" t="str">
        <f>IF(L$10="","",IF($D144="NEI",Driftskostnader!M144,((VLOOKUP(L$10,$U$9:$W$21,2)/$V$8)*$E144)))</f>
        <v/>
      </c>
      <c r="M144" s="49" t="str">
        <f>IF(M$10="","",IF($D144="NEI",Driftskostnader!N144,((VLOOKUP(M$10,$U$9:$W$21,2)/$V$8)*$E144)))</f>
        <v/>
      </c>
      <c r="N144" s="49" t="str">
        <f>IF(N$10="","",IF($D144="NEI",Driftskostnader!O144,((VLOOKUP(N$10,$U$9:$W$21,2)/$V$8)*$E144)))</f>
        <v/>
      </c>
      <c r="O144" s="49" t="str">
        <f>IF(O$10="","",IF($D144="NEI",Driftskostnader!P144,((VLOOKUP(O$10,$U$9:$W$21,2)/$V$8)*$E144)))</f>
        <v/>
      </c>
      <c r="P144" s="49" t="str">
        <f>IF(P$10="","",IF($D144="NEI",Driftskostnader!Q144,((VLOOKUP(P$10,$U$9:$W$21,2)/$V$8)*$E144)))</f>
        <v/>
      </c>
      <c r="Q144" s="49" t="str">
        <f>IF(Q$10="","",IF($D144="NEI",Driftskostnader!R144,((VLOOKUP(Q$10,$U$9:$W$21,2)/$V$8)*$E144)))</f>
        <v/>
      </c>
      <c r="R144" s="49" t="str">
        <f>IF(R$10="","",IF($D144="NEI",Driftskostnader!S144,((VLOOKUP(R$10,$U$9:$W$21,2)/$V$8)*$E144)))</f>
        <v/>
      </c>
      <c r="S144" s="44">
        <f t="shared" si="3"/>
        <v>0</v>
      </c>
    </row>
    <row r="145" spans="1:19" outlineLevel="1" x14ac:dyDescent="0.25">
      <c r="A145" s="38">
        <f>Driftskostnader!A145</f>
        <v>0</v>
      </c>
      <c r="B145" s="38">
        <f>Driftskostnader!B145</f>
        <v>0</v>
      </c>
      <c r="C145" s="48">
        <f>Driftskostnader!C145</f>
        <v>0</v>
      </c>
      <c r="D145" s="38">
        <f>Driftskostnader!E145</f>
        <v>0</v>
      </c>
      <c r="E145" s="43">
        <f>Driftskostnader!F145</f>
        <v>0</v>
      </c>
      <c r="F145" s="49" t="str">
        <f>IF(F$10="","",IF($D145="NEI",Driftskostnader!G145,((VLOOKUP(F$10,$U$9:$W$21,2)/$V$8)*$E145)))</f>
        <v/>
      </c>
      <c r="G145" s="49" t="str">
        <f>IF(G$10="","",IF($D145="NEI",Driftskostnader!H145,((VLOOKUP(G$10,$U$9:$W$21,2)/$V$8)*$E145)))</f>
        <v/>
      </c>
      <c r="H145" s="49" t="str">
        <f>IF(H$10="","",IF($D145="NEI",Driftskostnader!I145,((VLOOKUP(H$10,$U$9:$W$21,2)/$V$8)*$E145)))</f>
        <v/>
      </c>
      <c r="I145" s="49" t="str">
        <f>IF(I$10="","",IF($D145="NEI",Driftskostnader!J145,((VLOOKUP(I$10,$U$9:$W$21,2)/$V$8)*$E145)))</f>
        <v/>
      </c>
      <c r="J145" s="49" t="str">
        <f>IF(J$10="","",IF($D145="NEI",Driftskostnader!K145,((VLOOKUP(J$10,$U$9:$W$21,2)/$V$8)*$E145)))</f>
        <v/>
      </c>
      <c r="K145" s="49" t="str">
        <f>IF(K$10="","",IF($D145="NEI",Driftskostnader!L145,((VLOOKUP(K$10,$U$9:$W$21,2)/$V$8)*$E145)))</f>
        <v/>
      </c>
      <c r="L145" s="49" t="str">
        <f>IF(L$10="","",IF($D145="NEI",Driftskostnader!M145,((VLOOKUP(L$10,$U$9:$W$21,2)/$V$8)*$E145)))</f>
        <v/>
      </c>
      <c r="M145" s="49" t="str">
        <f>IF(M$10="","",IF($D145="NEI",Driftskostnader!N145,((VLOOKUP(M$10,$U$9:$W$21,2)/$V$8)*$E145)))</f>
        <v/>
      </c>
      <c r="N145" s="49" t="str">
        <f>IF(N$10="","",IF($D145="NEI",Driftskostnader!O145,((VLOOKUP(N$10,$U$9:$W$21,2)/$V$8)*$E145)))</f>
        <v/>
      </c>
      <c r="O145" s="49" t="str">
        <f>IF(O$10="","",IF($D145="NEI",Driftskostnader!P145,((VLOOKUP(O$10,$U$9:$W$21,2)/$V$8)*$E145)))</f>
        <v/>
      </c>
      <c r="P145" s="49" t="str">
        <f>IF(P$10="","",IF($D145="NEI",Driftskostnader!Q145,((VLOOKUP(P$10,$U$9:$W$21,2)/$V$8)*$E145)))</f>
        <v/>
      </c>
      <c r="Q145" s="49" t="str">
        <f>IF(Q$10="","",IF($D145="NEI",Driftskostnader!R145,((VLOOKUP(Q$10,$U$9:$W$21,2)/$V$8)*$E145)))</f>
        <v/>
      </c>
      <c r="R145" s="49" t="str">
        <f>IF(R$10="","",IF($D145="NEI",Driftskostnader!S145,((VLOOKUP(R$10,$U$9:$W$21,2)/$V$8)*$E145)))</f>
        <v/>
      </c>
      <c r="S145" s="44">
        <f t="shared" si="3"/>
        <v>0</v>
      </c>
    </row>
    <row r="146" spans="1:19" outlineLevel="1" x14ac:dyDescent="0.25">
      <c r="A146" s="38">
        <f>Driftskostnader!A146</f>
        <v>0</v>
      </c>
      <c r="B146" s="38">
        <f>Driftskostnader!B146</f>
        <v>0</v>
      </c>
      <c r="C146" s="48">
        <f>Driftskostnader!C146</f>
        <v>0</v>
      </c>
      <c r="D146" s="38">
        <f>Driftskostnader!E146</f>
        <v>0</v>
      </c>
      <c r="E146" s="43">
        <f>Driftskostnader!F146</f>
        <v>0</v>
      </c>
      <c r="F146" s="49" t="str">
        <f>IF(F$10="","",IF($D146="NEI",Driftskostnader!G146,((VLOOKUP(F$10,$U$9:$W$21,2)/$V$8)*$E146)))</f>
        <v/>
      </c>
      <c r="G146" s="49" t="str">
        <f>IF(G$10="","",IF($D146="NEI",Driftskostnader!H146,((VLOOKUP(G$10,$U$9:$W$21,2)/$V$8)*$E146)))</f>
        <v/>
      </c>
      <c r="H146" s="49" t="str">
        <f>IF(H$10="","",IF($D146="NEI",Driftskostnader!I146,((VLOOKUP(H$10,$U$9:$W$21,2)/$V$8)*$E146)))</f>
        <v/>
      </c>
      <c r="I146" s="49" t="str">
        <f>IF(I$10="","",IF($D146="NEI",Driftskostnader!J146,((VLOOKUP(I$10,$U$9:$W$21,2)/$V$8)*$E146)))</f>
        <v/>
      </c>
      <c r="J146" s="49" t="str">
        <f>IF(J$10="","",IF($D146="NEI",Driftskostnader!K146,((VLOOKUP(J$10,$U$9:$W$21,2)/$V$8)*$E146)))</f>
        <v/>
      </c>
      <c r="K146" s="49" t="str">
        <f>IF(K$10="","",IF($D146="NEI",Driftskostnader!L146,((VLOOKUP(K$10,$U$9:$W$21,2)/$V$8)*$E146)))</f>
        <v/>
      </c>
      <c r="L146" s="49" t="str">
        <f>IF(L$10="","",IF($D146="NEI",Driftskostnader!M146,((VLOOKUP(L$10,$U$9:$W$21,2)/$V$8)*$E146)))</f>
        <v/>
      </c>
      <c r="M146" s="49" t="str">
        <f>IF(M$10="","",IF($D146="NEI",Driftskostnader!N146,((VLOOKUP(M$10,$U$9:$W$21,2)/$V$8)*$E146)))</f>
        <v/>
      </c>
      <c r="N146" s="49" t="str">
        <f>IF(N$10="","",IF($D146="NEI",Driftskostnader!O146,((VLOOKUP(N$10,$U$9:$W$21,2)/$V$8)*$E146)))</f>
        <v/>
      </c>
      <c r="O146" s="49" t="str">
        <f>IF(O$10="","",IF($D146="NEI",Driftskostnader!P146,((VLOOKUP(O$10,$U$9:$W$21,2)/$V$8)*$E146)))</f>
        <v/>
      </c>
      <c r="P146" s="49" t="str">
        <f>IF(P$10="","",IF($D146="NEI",Driftskostnader!Q146,((VLOOKUP(P$10,$U$9:$W$21,2)/$V$8)*$E146)))</f>
        <v/>
      </c>
      <c r="Q146" s="49" t="str">
        <f>IF(Q$10="","",IF($D146="NEI",Driftskostnader!R146,((VLOOKUP(Q$10,$U$9:$W$21,2)/$V$8)*$E146)))</f>
        <v/>
      </c>
      <c r="R146" s="49" t="str">
        <f>IF(R$10="","",IF($D146="NEI",Driftskostnader!S146,((VLOOKUP(R$10,$U$9:$W$21,2)/$V$8)*$E146)))</f>
        <v/>
      </c>
      <c r="S146" s="44">
        <f t="shared" si="3"/>
        <v>0</v>
      </c>
    </row>
    <row r="147" spans="1:19" outlineLevel="1" x14ac:dyDescent="0.25">
      <c r="A147" s="38">
        <f>Driftskostnader!A147</f>
        <v>0</v>
      </c>
      <c r="B147" s="38">
        <f>Driftskostnader!B147</f>
        <v>0</v>
      </c>
      <c r="C147" s="48">
        <f>Driftskostnader!C147</f>
        <v>0</v>
      </c>
      <c r="D147" s="38">
        <f>Driftskostnader!E147</f>
        <v>0</v>
      </c>
      <c r="E147" s="43">
        <f>Driftskostnader!F147</f>
        <v>0</v>
      </c>
      <c r="F147" s="49" t="str">
        <f>IF(F$10="","",IF($D147="NEI",Driftskostnader!G147,((VLOOKUP(F$10,$U$9:$W$21,2)/$V$8)*$E147)))</f>
        <v/>
      </c>
      <c r="G147" s="49" t="str">
        <f>IF(G$10="","",IF($D147="NEI",Driftskostnader!H147,((VLOOKUP(G$10,$U$9:$W$21,2)/$V$8)*$E147)))</f>
        <v/>
      </c>
      <c r="H147" s="49" t="str">
        <f>IF(H$10="","",IF($D147="NEI",Driftskostnader!I147,((VLOOKUP(H$10,$U$9:$W$21,2)/$V$8)*$E147)))</f>
        <v/>
      </c>
      <c r="I147" s="49" t="str">
        <f>IF(I$10="","",IF($D147="NEI",Driftskostnader!J147,((VLOOKUP(I$10,$U$9:$W$21,2)/$V$8)*$E147)))</f>
        <v/>
      </c>
      <c r="J147" s="49" t="str">
        <f>IF(J$10="","",IF($D147="NEI",Driftskostnader!K147,((VLOOKUP(J$10,$U$9:$W$21,2)/$V$8)*$E147)))</f>
        <v/>
      </c>
      <c r="K147" s="49" t="str">
        <f>IF(K$10="","",IF($D147="NEI",Driftskostnader!L147,((VLOOKUP(K$10,$U$9:$W$21,2)/$V$8)*$E147)))</f>
        <v/>
      </c>
      <c r="L147" s="49" t="str">
        <f>IF(L$10="","",IF($D147="NEI",Driftskostnader!M147,((VLOOKUP(L$10,$U$9:$W$21,2)/$V$8)*$E147)))</f>
        <v/>
      </c>
      <c r="M147" s="49" t="str">
        <f>IF(M$10="","",IF($D147="NEI",Driftskostnader!N147,((VLOOKUP(M$10,$U$9:$W$21,2)/$V$8)*$E147)))</f>
        <v/>
      </c>
      <c r="N147" s="49" t="str">
        <f>IF(N$10="","",IF($D147="NEI",Driftskostnader!O147,((VLOOKUP(N$10,$U$9:$W$21,2)/$V$8)*$E147)))</f>
        <v/>
      </c>
      <c r="O147" s="49" t="str">
        <f>IF(O$10="","",IF($D147="NEI",Driftskostnader!P147,((VLOOKUP(O$10,$U$9:$W$21,2)/$V$8)*$E147)))</f>
        <v/>
      </c>
      <c r="P147" s="49" t="str">
        <f>IF(P$10="","",IF($D147="NEI",Driftskostnader!Q147,((VLOOKUP(P$10,$U$9:$W$21,2)/$V$8)*$E147)))</f>
        <v/>
      </c>
      <c r="Q147" s="49" t="str">
        <f>IF(Q$10="","",IF($D147="NEI",Driftskostnader!R147,((VLOOKUP(Q$10,$U$9:$W$21,2)/$V$8)*$E147)))</f>
        <v/>
      </c>
      <c r="R147" s="49" t="str">
        <f>IF(R$10="","",IF($D147="NEI",Driftskostnader!S147,((VLOOKUP(R$10,$U$9:$W$21,2)/$V$8)*$E147)))</f>
        <v/>
      </c>
      <c r="S147" s="44">
        <f t="shared" si="3"/>
        <v>0</v>
      </c>
    </row>
    <row r="148" spans="1:19" outlineLevel="1" x14ac:dyDescent="0.25">
      <c r="A148" s="38">
        <f>Driftskostnader!A148</f>
        <v>0</v>
      </c>
      <c r="B148" s="38">
        <f>Driftskostnader!B148</f>
        <v>0</v>
      </c>
      <c r="C148" s="48">
        <f>Driftskostnader!C148</f>
        <v>0</v>
      </c>
      <c r="D148" s="38">
        <f>Driftskostnader!E148</f>
        <v>0</v>
      </c>
      <c r="E148" s="43">
        <f>Driftskostnader!F148</f>
        <v>0</v>
      </c>
      <c r="F148" s="49" t="str">
        <f>IF(F$10="","",IF($D148="NEI",Driftskostnader!G148,((VLOOKUP(F$10,$U$9:$W$21,2)/$V$8)*$E148)))</f>
        <v/>
      </c>
      <c r="G148" s="49" t="str">
        <f>IF(G$10="","",IF($D148="NEI",Driftskostnader!H148,((VLOOKUP(G$10,$U$9:$W$21,2)/$V$8)*$E148)))</f>
        <v/>
      </c>
      <c r="H148" s="49" t="str">
        <f>IF(H$10="","",IF($D148="NEI",Driftskostnader!I148,((VLOOKUP(H$10,$U$9:$W$21,2)/$V$8)*$E148)))</f>
        <v/>
      </c>
      <c r="I148" s="49" t="str">
        <f>IF(I$10="","",IF($D148="NEI",Driftskostnader!J148,((VLOOKUP(I$10,$U$9:$W$21,2)/$V$8)*$E148)))</f>
        <v/>
      </c>
      <c r="J148" s="49" t="str">
        <f>IF(J$10="","",IF($D148="NEI",Driftskostnader!K148,((VLOOKUP(J$10,$U$9:$W$21,2)/$V$8)*$E148)))</f>
        <v/>
      </c>
      <c r="K148" s="49" t="str">
        <f>IF(K$10="","",IF($D148="NEI",Driftskostnader!L148,((VLOOKUP(K$10,$U$9:$W$21,2)/$V$8)*$E148)))</f>
        <v/>
      </c>
      <c r="L148" s="49" t="str">
        <f>IF(L$10="","",IF($D148="NEI",Driftskostnader!M148,((VLOOKUP(L$10,$U$9:$W$21,2)/$V$8)*$E148)))</f>
        <v/>
      </c>
      <c r="M148" s="49" t="str">
        <f>IF(M$10="","",IF($D148="NEI",Driftskostnader!N148,((VLOOKUP(M$10,$U$9:$W$21,2)/$V$8)*$E148)))</f>
        <v/>
      </c>
      <c r="N148" s="49" t="str">
        <f>IF(N$10="","",IF($D148="NEI",Driftskostnader!O148,((VLOOKUP(N$10,$U$9:$W$21,2)/$V$8)*$E148)))</f>
        <v/>
      </c>
      <c r="O148" s="49" t="str">
        <f>IF(O$10="","",IF($D148="NEI",Driftskostnader!P148,((VLOOKUP(O$10,$U$9:$W$21,2)/$V$8)*$E148)))</f>
        <v/>
      </c>
      <c r="P148" s="49" t="str">
        <f>IF(P$10="","",IF($D148="NEI",Driftskostnader!Q148,((VLOOKUP(P$10,$U$9:$W$21,2)/$V$8)*$E148)))</f>
        <v/>
      </c>
      <c r="Q148" s="49" t="str">
        <f>IF(Q$10="","",IF($D148="NEI",Driftskostnader!R148,((VLOOKUP(Q$10,$U$9:$W$21,2)/$V$8)*$E148)))</f>
        <v/>
      </c>
      <c r="R148" s="49" t="str">
        <f>IF(R$10="","",IF($D148="NEI",Driftskostnader!S148,((VLOOKUP(R$10,$U$9:$W$21,2)/$V$8)*$E148)))</f>
        <v/>
      </c>
      <c r="S148" s="44">
        <f t="shared" si="3"/>
        <v>0</v>
      </c>
    </row>
    <row r="149" spans="1:19" outlineLevel="1" x14ac:dyDescent="0.25">
      <c r="A149" s="38">
        <f>Driftskostnader!A149</f>
        <v>0</v>
      </c>
      <c r="B149" s="38">
        <f>Driftskostnader!B149</f>
        <v>0</v>
      </c>
      <c r="C149" s="48">
        <f>Driftskostnader!C149</f>
        <v>0</v>
      </c>
      <c r="D149" s="38">
        <f>Driftskostnader!E149</f>
        <v>0</v>
      </c>
      <c r="E149" s="43">
        <f>Driftskostnader!F149</f>
        <v>0</v>
      </c>
      <c r="F149" s="49" t="str">
        <f>IF(F$10="","",IF($D149="NEI",Driftskostnader!G149,((VLOOKUP(F$10,$U$9:$W$21,2)/$V$8)*$E149)))</f>
        <v/>
      </c>
      <c r="G149" s="49" t="str">
        <f>IF(G$10="","",IF($D149="NEI",Driftskostnader!H149,((VLOOKUP(G$10,$U$9:$W$21,2)/$V$8)*$E149)))</f>
        <v/>
      </c>
      <c r="H149" s="49" t="str">
        <f>IF(H$10="","",IF($D149="NEI",Driftskostnader!I149,((VLOOKUP(H$10,$U$9:$W$21,2)/$V$8)*$E149)))</f>
        <v/>
      </c>
      <c r="I149" s="49" t="str">
        <f>IF(I$10="","",IF($D149="NEI",Driftskostnader!J149,((VLOOKUP(I$10,$U$9:$W$21,2)/$V$8)*$E149)))</f>
        <v/>
      </c>
      <c r="J149" s="49" t="str">
        <f>IF(J$10="","",IF($D149="NEI",Driftskostnader!K149,((VLOOKUP(J$10,$U$9:$W$21,2)/$V$8)*$E149)))</f>
        <v/>
      </c>
      <c r="K149" s="49" t="str">
        <f>IF(K$10="","",IF($D149="NEI",Driftskostnader!L149,((VLOOKUP(K$10,$U$9:$W$21,2)/$V$8)*$E149)))</f>
        <v/>
      </c>
      <c r="L149" s="49" t="str">
        <f>IF(L$10="","",IF($D149="NEI",Driftskostnader!M149,((VLOOKUP(L$10,$U$9:$W$21,2)/$V$8)*$E149)))</f>
        <v/>
      </c>
      <c r="M149" s="49" t="str">
        <f>IF(M$10="","",IF($D149="NEI",Driftskostnader!N149,((VLOOKUP(M$10,$U$9:$W$21,2)/$V$8)*$E149)))</f>
        <v/>
      </c>
      <c r="N149" s="49" t="str">
        <f>IF(N$10="","",IF($D149="NEI",Driftskostnader!O149,((VLOOKUP(N$10,$U$9:$W$21,2)/$V$8)*$E149)))</f>
        <v/>
      </c>
      <c r="O149" s="49" t="str">
        <f>IF(O$10="","",IF($D149="NEI",Driftskostnader!P149,((VLOOKUP(O$10,$U$9:$W$21,2)/$V$8)*$E149)))</f>
        <v/>
      </c>
      <c r="P149" s="49" t="str">
        <f>IF(P$10="","",IF($D149="NEI",Driftskostnader!Q149,((VLOOKUP(P$10,$U$9:$W$21,2)/$V$8)*$E149)))</f>
        <v/>
      </c>
      <c r="Q149" s="49" t="str">
        <f>IF(Q$10="","",IF($D149="NEI",Driftskostnader!R149,((VLOOKUP(Q$10,$U$9:$W$21,2)/$V$8)*$E149)))</f>
        <v/>
      </c>
      <c r="R149" s="49" t="str">
        <f>IF(R$10="","",IF($D149="NEI",Driftskostnader!S149,((VLOOKUP(R$10,$U$9:$W$21,2)/$V$8)*$E149)))</f>
        <v/>
      </c>
      <c r="S149" s="44">
        <f t="shared" si="3"/>
        <v>0</v>
      </c>
    </row>
    <row r="150" spans="1:19" outlineLevel="1" x14ac:dyDescent="0.25">
      <c r="A150" s="38">
        <f>Driftskostnader!A150</f>
        <v>0</v>
      </c>
      <c r="B150" s="38">
        <f>Driftskostnader!B150</f>
        <v>0</v>
      </c>
      <c r="C150" s="48">
        <f>Driftskostnader!C150</f>
        <v>0</v>
      </c>
      <c r="D150" s="38">
        <f>Driftskostnader!E150</f>
        <v>0</v>
      </c>
      <c r="E150" s="43">
        <f>Driftskostnader!F150</f>
        <v>0</v>
      </c>
      <c r="F150" s="49" t="str">
        <f>IF(F$10="","",IF($D150="NEI",Driftskostnader!G150,((VLOOKUP(F$10,$U$9:$W$21,2)/$V$8)*$E150)))</f>
        <v/>
      </c>
      <c r="G150" s="49" t="str">
        <f>IF(G$10="","",IF($D150="NEI",Driftskostnader!H150,((VLOOKUP(G$10,$U$9:$W$21,2)/$V$8)*$E150)))</f>
        <v/>
      </c>
      <c r="H150" s="49" t="str">
        <f>IF(H$10="","",IF($D150="NEI",Driftskostnader!I150,((VLOOKUP(H$10,$U$9:$W$21,2)/$V$8)*$E150)))</f>
        <v/>
      </c>
      <c r="I150" s="49" t="str">
        <f>IF(I$10="","",IF($D150="NEI",Driftskostnader!J150,((VLOOKUP(I$10,$U$9:$W$21,2)/$V$8)*$E150)))</f>
        <v/>
      </c>
      <c r="J150" s="49" t="str">
        <f>IF(J$10="","",IF($D150="NEI",Driftskostnader!K150,((VLOOKUP(J$10,$U$9:$W$21,2)/$V$8)*$E150)))</f>
        <v/>
      </c>
      <c r="K150" s="49" t="str">
        <f>IF(K$10="","",IF($D150="NEI",Driftskostnader!L150,((VLOOKUP(K$10,$U$9:$W$21,2)/$V$8)*$E150)))</f>
        <v/>
      </c>
      <c r="L150" s="49" t="str">
        <f>IF(L$10="","",IF($D150="NEI",Driftskostnader!M150,((VLOOKUP(L$10,$U$9:$W$21,2)/$V$8)*$E150)))</f>
        <v/>
      </c>
      <c r="M150" s="49" t="str">
        <f>IF(M$10="","",IF($D150="NEI",Driftskostnader!N150,((VLOOKUP(M$10,$U$9:$W$21,2)/$V$8)*$E150)))</f>
        <v/>
      </c>
      <c r="N150" s="49" t="str">
        <f>IF(N$10="","",IF($D150="NEI",Driftskostnader!O150,((VLOOKUP(N$10,$U$9:$W$21,2)/$V$8)*$E150)))</f>
        <v/>
      </c>
      <c r="O150" s="49" t="str">
        <f>IF(O$10="","",IF($D150="NEI",Driftskostnader!P150,((VLOOKUP(O$10,$U$9:$W$21,2)/$V$8)*$E150)))</f>
        <v/>
      </c>
      <c r="P150" s="49" t="str">
        <f>IF(P$10="","",IF($D150="NEI",Driftskostnader!Q150,((VLOOKUP(P$10,$U$9:$W$21,2)/$V$8)*$E150)))</f>
        <v/>
      </c>
      <c r="Q150" s="49" t="str">
        <f>IF(Q$10="","",IF($D150="NEI",Driftskostnader!R150,((VLOOKUP(Q$10,$U$9:$W$21,2)/$V$8)*$E150)))</f>
        <v/>
      </c>
      <c r="R150" s="49" t="str">
        <f>IF(R$10="","",IF($D150="NEI",Driftskostnader!S150,((VLOOKUP(R$10,$U$9:$W$21,2)/$V$8)*$E150)))</f>
        <v/>
      </c>
      <c r="S150" s="44">
        <f t="shared" si="3"/>
        <v>0</v>
      </c>
    </row>
    <row r="151" spans="1:19" outlineLevel="1" x14ac:dyDescent="0.25">
      <c r="A151" s="38">
        <f>Driftskostnader!A151</f>
        <v>0</v>
      </c>
      <c r="B151" s="38">
        <f>Driftskostnader!B151</f>
        <v>0</v>
      </c>
      <c r="C151" s="48">
        <f>Driftskostnader!C151</f>
        <v>0</v>
      </c>
      <c r="D151" s="38">
        <f>Driftskostnader!E151</f>
        <v>0</v>
      </c>
      <c r="E151" s="43">
        <f>Driftskostnader!F151</f>
        <v>0</v>
      </c>
      <c r="F151" s="49" t="str">
        <f>IF(F$10="","",IF($D151="NEI",Driftskostnader!G151,((VLOOKUP(F$10,$U$9:$W$21,2)/$V$8)*$E151)))</f>
        <v/>
      </c>
      <c r="G151" s="49" t="str">
        <f>IF(G$10="","",IF($D151="NEI",Driftskostnader!H151,((VLOOKUP(G$10,$U$9:$W$21,2)/$V$8)*$E151)))</f>
        <v/>
      </c>
      <c r="H151" s="49" t="str">
        <f>IF(H$10="","",IF($D151="NEI",Driftskostnader!I151,((VLOOKUP(H$10,$U$9:$W$21,2)/$V$8)*$E151)))</f>
        <v/>
      </c>
      <c r="I151" s="49" t="str">
        <f>IF(I$10="","",IF($D151="NEI",Driftskostnader!J151,((VLOOKUP(I$10,$U$9:$W$21,2)/$V$8)*$E151)))</f>
        <v/>
      </c>
      <c r="J151" s="49" t="str">
        <f>IF(J$10="","",IF($D151="NEI",Driftskostnader!K151,((VLOOKUP(J$10,$U$9:$W$21,2)/$V$8)*$E151)))</f>
        <v/>
      </c>
      <c r="K151" s="49" t="str">
        <f>IF(K$10="","",IF($D151="NEI",Driftskostnader!L151,((VLOOKUP(K$10,$U$9:$W$21,2)/$V$8)*$E151)))</f>
        <v/>
      </c>
      <c r="L151" s="49" t="str">
        <f>IF(L$10="","",IF($D151="NEI",Driftskostnader!M151,((VLOOKUP(L$10,$U$9:$W$21,2)/$V$8)*$E151)))</f>
        <v/>
      </c>
      <c r="M151" s="49" t="str">
        <f>IF(M$10="","",IF($D151="NEI",Driftskostnader!N151,((VLOOKUP(M$10,$U$9:$W$21,2)/$V$8)*$E151)))</f>
        <v/>
      </c>
      <c r="N151" s="49" t="str">
        <f>IF(N$10="","",IF($D151="NEI",Driftskostnader!O151,((VLOOKUP(N$10,$U$9:$W$21,2)/$V$8)*$E151)))</f>
        <v/>
      </c>
      <c r="O151" s="49" t="str">
        <f>IF(O$10="","",IF($D151="NEI",Driftskostnader!P151,((VLOOKUP(O$10,$U$9:$W$21,2)/$V$8)*$E151)))</f>
        <v/>
      </c>
      <c r="P151" s="49" t="str">
        <f>IF(P$10="","",IF($D151="NEI",Driftskostnader!Q151,((VLOOKUP(P$10,$U$9:$W$21,2)/$V$8)*$E151)))</f>
        <v/>
      </c>
      <c r="Q151" s="49" t="str">
        <f>IF(Q$10="","",IF($D151="NEI",Driftskostnader!R151,((VLOOKUP(Q$10,$U$9:$W$21,2)/$V$8)*$E151)))</f>
        <v/>
      </c>
      <c r="R151" s="49" t="str">
        <f>IF(R$10="","",IF($D151="NEI",Driftskostnader!S151,((VLOOKUP(R$10,$U$9:$W$21,2)/$V$8)*$E151)))</f>
        <v/>
      </c>
      <c r="S151" s="44">
        <f t="shared" si="3"/>
        <v>0</v>
      </c>
    </row>
    <row r="152" spans="1:19" outlineLevel="1" x14ac:dyDescent="0.25">
      <c r="A152" s="38">
        <f>Driftskostnader!A152</f>
        <v>0</v>
      </c>
      <c r="B152" s="38">
        <f>Driftskostnader!B152</f>
        <v>0</v>
      </c>
      <c r="C152" s="48">
        <f>Driftskostnader!C152</f>
        <v>0</v>
      </c>
      <c r="D152" s="38">
        <f>Driftskostnader!E152</f>
        <v>0</v>
      </c>
      <c r="E152" s="43">
        <f>Driftskostnader!F152</f>
        <v>0</v>
      </c>
      <c r="F152" s="49" t="str">
        <f>IF(F$10="","",IF($D152="NEI",Driftskostnader!G152,((VLOOKUP(F$10,$U$9:$W$21,2)/$V$8)*$E152)))</f>
        <v/>
      </c>
      <c r="G152" s="49" t="str">
        <f>IF(G$10="","",IF($D152="NEI",Driftskostnader!H152,((VLOOKUP(G$10,$U$9:$W$21,2)/$V$8)*$E152)))</f>
        <v/>
      </c>
      <c r="H152" s="49" t="str">
        <f>IF(H$10="","",IF($D152="NEI",Driftskostnader!I152,((VLOOKUP(H$10,$U$9:$W$21,2)/$V$8)*$E152)))</f>
        <v/>
      </c>
      <c r="I152" s="49" t="str">
        <f>IF(I$10="","",IF($D152="NEI",Driftskostnader!J152,((VLOOKUP(I$10,$U$9:$W$21,2)/$V$8)*$E152)))</f>
        <v/>
      </c>
      <c r="J152" s="49" t="str">
        <f>IF(J$10="","",IF($D152="NEI",Driftskostnader!K152,((VLOOKUP(J$10,$U$9:$W$21,2)/$V$8)*$E152)))</f>
        <v/>
      </c>
      <c r="K152" s="49" t="str">
        <f>IF(K$10="","",IF($D152="NEI",Driftskostnader!L152,((VLOOKUP(K$10,$U$9:$W$21,2)/$V$8)*$E152)))</f>
        <v/>
      </c>
      <c r="L152" s="49" t="str">
        <f>IF(L$10="","",IF($D152="NEI",Driftskostnader!M152,((VLOOKUP(L$10,$U$9:$W$21,2)/$V$8)*$E152)))</f>
        <v/>
      </c>
      <c r="M152" s="49" t="str">
        <f>IF(M$10="","",IF($D152="NEI",Driftskostnader!N152,((VLOOKUP(M$10,$U$9:$W$21,2)/$V$8)*$E152)))</f>
        <v/>
      </c>
      <c r="N152" s="49" t="str">
        <f>IF(N$10="","",IF($D152="NEI",Driftskostnader!O152,((VLOOKUP(N$10,$U$9:$W$21,2)/$V$8)*$E152)))</f>
        <v/>
      </c>
      <c r="O152" s="49" t="str">
        <f>IF(O$10="","",IF($D152="NEI",Driftskostnader!P152,((VLOOKUP(O$10,$U$9:$W$21,2)/$V$8)*$E152)))</f>
        <v/>
      </c>
      <c r="P152" s="49" t="str">
        <f>IF(P$10="","",IF($D152="NEI",Driftskostnader!Q152,((VLOOKUP(P$10,$U$9:$W$21,2)/$V$8)*$E152)))</f>
        <v/>
      </c>
      <c r="Q152" s="49" t="str">
        <f>IF(Q$10="","",IF($D152="NEI",Driftskostnader!R152,((VLOOKUP(Q$10,$U$9:$W$21,2)/$V$8)*$E152)))</f>
        <v/>
      </c>
      <c r="R152" s="49" t="str">
        <f>IF(R$10="","",IF($D152="NEI",Driftskostnader!S152,((VLOOKUP(R$10,$U$9:$W$21,2)/$V$8)*$E152)))</f>
        <v/>
      </c>
      <c r="S152" s="44">
        <f t="shared" si="3"/>
        <v>0</v>
      </c>
    </row>
    <row r="153" spans="1:19" outlineLevel="1" x14ac:dyDescent="0.25">
      <c r="A153" s="38">
        <f>Driftskostnader!A153</f>
        <v>0</v>
      </c>
      <c r="B153" s="38">
        <f>Driftskostnader!B153</f>
        <v>0</v>
      </c>
      <c r="C153" s="48">
        <f>Driftskostnader!C153</f>
        <v>0</v>
      </c>
      <c r="D153" s="38">
        <f>Driftskostnader!E153</f>
        <v>0</v>
      </c>
      <c r="E153" s="43">
        <f>Driftskostnader!F153</f>
        <v>0</v>
      </c>
      <c r="F153" s="49" t="str">
        <f>IF(F$10="","",IF($D153="NEI",Driftskostnader!G153,((VLOOKUP(F$10,$U$9:$W$21,2)/$V$8)*$E153)))</f>
        <v/>
      </c>
      <c r="G153" s="49" t="str">
        <f>IF(G$10="","",IF($D153="NEI",Driftskostnader!H153,((VLOOKUP(G$10,$U$9:$W$21,2)/$V$8)*$E153)))</f>
        <v/>
      </c>
      <c r="H153" s="49" t="str">
        <f>IF(H$10="","",IF($D153="NEI",Driftskostnader!I153,((VLOOKUP(H$10,$U$9:$W$21,2)/$V$8)*$E153)))</f>
        <v/>
      </c>
      <c r="I153" s="49" t="str">
        <f>IF(I$10="","",IF($D153="NEI",Driftskostnader!J153,((VLOOKUP(I$10,$U$9:$W$21,2)/$V$8)*$E153)))</f>
        <v/>
      </c>
      <c r="J153" s="49" t="str">
        <f>IF(J$10="","",IF($D153="NEI",Driftskostnader!K153,((VLOOKUP(J$10,$U$9:$W$21,2)/$V$8)*$E153)))</f>
        <v/>
      </c>
      <c r="K153" s="49" t="str">
        <f>IF(K$10="","",IF($D153="NEI",Driftskostnader!L153,((VLOOKUP(K$10,$U$9:$W$21,2)/$V$8)*$E153)))</f>
        <v/>
      </c>
      <c r="L153" s="49" t="str">
        <f>IF(L$10="","",IF($D153="NEI",Driftskostnader!M153,((VLOOKUP(L$10,$U$9:$W$21,2)/$V$8)*$E153)))</f>
        <v/>
      </c>
      <c r="M153" s="49" t="str">
        <f>IF(M$10="","",IF($D153="NEI",Driftskostnader!N153,((VLOOKUP(M$10,$U$9:$W$21,2)/$V$8)*$E153)))</f>
        <v/>
      </c>
      <c r="N153" s="49" t="str">
        <f>IF(N$10="","",IF($D153="NEI",Driftskostnader!O153,((VLOOKUP(N$10,$U$9:$W$21,2)/$V$8)*$E153)))</f>
        <v/>
      </c>
      <c r="O153" s="49" t="str">
        <f>IF(O$10="","",IF($D153="NEI",Driftskostnader!P153,((VLOOKUP(O$10,$U$9:$W$21,2)/$V$8)*$E153)))</f>
        <v/>
      </c>
      <c r="P153" s="49" t="str">
        <f>IF(P$10="","",IF($D153="NEI",Driftskostnader!Q153,((VLOOKUP(P$10,$U$9:$W$21,2)/$V$8)*$E153)))</f>
        <v/>
      </c>
      <c r="Q153" s="49" t="str">
        <f>IF(Q$10="","",IF($D153="NEI",Driftskostnader!R153,((VLOOKUP(Q$10,$U$9:$W$21,2)/$V$8)*$E153)))</f>
        <v/>
      </c>
      <c r="R153" s="49" t="str">
        <f>IF(R$10="","",IF($D153="NEI",Driftskostnader!S153,((VLOOKUP(R$10,$U$9:$W$21,2)/$V$8)*$E153)))</f>
        <v/>
      </c>
      <c r="S153" s="44">
        <f t="shared" si="3"/>
        <v>0</v>
      </c>
    </row>
    <row r="154" spans="1:19" outlineLevel="1" x14ac:dyDescent="0.25">
      <c r="A154" s="38">
        <f>Driftskostnader!A154</f>
        <v>0</v>
      </c>
      <c r="B154" s="38">
        <f>Driftskostnader!B154</f>
        <v>0</v>
      </c>
      <c r="C154" s="48">
        <f>Driftskostnader!C154</f>
        <v>0</v>
      </c>
      <c r="D154" s="38">
        <f>Driftskostnader!E154</f>
        <v>0</v>
      </c>
      <c r="E154" s="43">
        <f>Driftskostnader!F154</f>
        <v>0</v>
      </c>
      <c r="F154" s="49" t="str">
        <f>IF(F$10="","",IF($D154="NEI",Driftskostnader!G154,((VLOOKUP(F$10,$U$9:$W$21,2)/$V$8)*$E154)))</f>
        <v/>
      </c>
      <c r="G154" s="49" t="str">
        <f>IF(G$10="","",IF($D154="NEI",Driftskostnader!H154,((VLOOKUP(G$10,$U$9:$W$21,2)/$V$8)*$E154)))</f>
        <v/>
      </c>
      <c r="H154" s="49" t="str">
        <f>IF(H$10="","",IF($D154="NEI",Driftskostnader!I154,((VLOOKUP(H$10,$U$9:$W$21,2)/$V$8)*$E154)))</f>
        <v/>
      </c>
      <c r="I154" s="49" t="str">
        <f>IF(I$10="","",IF($D154="NEI",Driftskostnader!J154,((VLOOKUP(I$10,$U$9:$W$21,2)/$V$8)*$E154)))</f>
        <v/>
      </c>
      <c r="J154" s="49" t="str">
        <f>IF(J$10="","",IF($D154="NEI",Driftskostnader!K154,((VLOOKUP(J$10,$U$9:$W$21,2)/$V$8)*$E154)))</f>
        <v/>
      </c>
      <c r="K154" s="49" t="str">
        <f>IF(K$10="","",IF($D154="NEI",Driftskostnader!L154,((VLOOKUP(K$10,$U$9:$W$21,2)/$V$8)*$E154)))</f>
        <v/>
      </c>
      <c r="L154" s="49" t="str">
        <f>IF(L$10="","",IF($D154="NEI",Driftskostnader!M154,((VLOOKUP(L$10,$U$9:$W$21,2)/$V$8)*$E154)))</f>
        <v/>
      </c>
      <c r="M154" s="49" t="str">
        <f>IF(M$10="","",IF($D154="NEI",Driftskostnader!N154,((VLOOKUP(M$10,$U$9:$W$21,2)/$V$8)*$E154)))</f>
        <v/>
      </c>
      <c r="N154" s="49" t="str">
        <f>IF(N$10="","",IF($D154="NEI",Driftskostnader!O154,((VLOOKUP(N$10,$U$9:$W$21,2)/$V$8)*$E154)))</f>
        <v/>
      </c>
      <c r="O154" s="49" t="str">
        <f>IF(O$10="","",IF($D154="NEI",Driftskostnader!P154,((VLOOKUP(O$10,$U$9:$W$21,2)/$V$8)*$E154)))</f>
        <v/>
      </c>
      <c r="P154" s="49" t="str">
        <f>IF(P$10="","",IF($D154="NEI",Driftskostnader!Q154,((VLOOKUP(P$10,$U$9:$W$21,2)/$V$8)*$E154)))</f>
        <v/>
      </c>
      <c r="Q154" s="49" t="str">
        <f>IF(Q$10="","",IF($D154="NEI",Driftskostnader!R154,((VLOOKUP(Q$10,$U$9:$W$21,2)/$V$8)*$E154)))</f>
        <v/>
      </c>
      <c r="R154" s="49" t="str">
        <f>IF(R$10="","",IF($D154="NEI",Driftskostnader!S154,((VLOOKUP(R$10,$U$9:$W$21,2)/$V$8)*$E154)))</f>
        <v/>
      </c>
      <c r="S154" s="44">
        <f t="shared" si="3"/>
        <v>0</v>
      </c>
    </row>
    <row r="155" spans="1:19" outlineLevel="1" x14ac:dyDescent="0.25">
      <c r="A155" s="38">
        <f>Driftskostnader!A155</f>
        <v>0</v>
      </c>
      <c r="B155" s="38">
        <f>Driftskostnader!B155</f>
        <v>0</v>
      </c>
      <c r="C155" s="48">
        <f>Driftskostnader!C155</f>
        <v>0</v>
      </c>
      <c r="D155" s="38">
        <f>Driftskostnader!E155</f>
        <v>0</v>
      </c>
      <c r="E155" s="43">
        <f>Driftskostnader!F155</f>
        <v>0</v>
      </c>
      <c r="F155" s="49" t="str">
        <f>IF(F$10="","",IF($D155="NEI",Driftskostnader!G155,((VLOOKUP(F$10,$U$9:$W$21,2)/$V$8)*$E155)))</f>
        <v/>
      </c>
      <c r="G155" s="49" t="str">
        <f>IF(G$10="","",IF($D155="NEI",Driftskostnader!H155,((VLOOKUP(G$10,$U$9:$W$21,2)/$V$8)*$E155)))</f>
        <v/>
      </c>
      <c r="H155" s="49" t="str">
        <f>IF(H$10="","",IF($D155="NEI",Driftskostnader!I155,((VLOOKUP(H$10,$U$9:$W$21,2)/$V$8)*$E155)))</f>
        <v/>
      </c>
      <c r="I155" s="49" t="str">
        <f>IF(I$10="","",IF($D155="NEI",Driftskostnader!J155,((VLOOKUP(I$10,$U$9:$W$21,2)/$V$8)*$E155)))</f>
        <v/>
      </c>
      <c r="J155" s="49" t="str">
        <f>IF(J$10="","",IF($D155="NEI",Driftskostnader!K155,((VLOOKUP(J$10,$U$9:$W$21,2)/$V$8)*$E155)))</f>
        <v/>
      </c>
      <c r="K155" s="49" t="str">
        <f>IF(K$10="","",IF($D155="NEI",Driftskostnader!L155,((VLOOKUP(K$10,$U$9:$W$21,2)/$V$8)*$E155)))</f>
        <v/>
      </c>
      <c r="L155" s="49" t="str">
        <f>IF(L$10="","",IF($D155="NEI",Driftskostnader!M155,((VLOOKUP(L$10,$U$9:$W$21,2)/$V$8)*$E155)))</f>
        <v/>
      </c>
      <c r="M155" s="49" t="str">
        <f>IF(M$10="","",IF($D155="NEI",Driftskostnader!N155,((VLOOKUP(M$10,$U$9:$W$21,2)/$V$8)*$E155)))</f>
        <v/>
      </c>
      <c r="N155" s="49" t="str">
        <f>IF(N$10="","",IF($D155="NEI",Driftskostnader!O155,((VLOOKUP(N$10,$U$9:$W$21,2)/$V$8)*$E155)))</f>
        <v/>
      </c>
      <c r="O155" s="49" t="str">
        <f>IF(O$10="","",IF($D155="NEI",Driftskostnader!P155,((VLOOKUP(O$10,$U$9:$W$21,2)/$V$8)*$E155)))</f>
        <v/>
      </c>
      <c r="P155" s="49" t="str">
        <f>IF(P$10="","",IF($D155="NEI",Driftskostnader!Q155,((VLOOKUP(P$10,$U$9:$W$21,2)/$V$8)*$E155)))</f>
        <v/>
      </c>
      <c r="Q155" s="49" t="str">
        <f>IF(Q$10="","",IF($D155="NEI",Driftskostnader!R155,((VLOOKUP(Q$10,$U$9:$W$21,2)/$V$8)*$E155)))</f>
        <v/>
      </c>
      <c r="R155" s="49" t="str">
        <f>IF(R$10="","",IF($D155="NEI",Driftskostnader!S155,((VLOOKUP(R$10,$U$9:$W$21,2)/$V$8)*$E155)))</f>
        <v/>
      </c>
      <c r="S155" s="44">
        <f t="shared" si="3"/>
        <v>0</v>
      </c>
    </row>
    <row r="156" spans="1:19" outlineLevel="1" x14ac:dyDescent="0.25">
      <c r="A156" s="38">
        <f>Driftskostnader!A156</f>
        <v>0</v>
      </c>
      <c r="B156" s="38">
        <f>Driftskostnader!B156</f>
        <v>0</v>
      </c>
      <c r="C156" s="48">
        <f>Driftskostnader!C156</f>
        <v>0</v>
      </c>
      <c r="D156" s="38">
        <f>Driftskostnader!E156</f>
        <v>0</v>
      </c>
      <c r="E156" s="43">
        <f>Driftskostnader!F156</f>
        <v>0</v>
      </c>
      <c r="F156" s="49" t="str">
        <f>IF(F$10="","",IF($D156="NEI",Driftskostnader!G156,((VLOOKUP(F$10,$U$9:$W$21,2)/$V$8)*$E156)))</f>
        <v/>
      </c>
      <c r="G156" s="49" t="str">
        <f>IF(G$10="","",IF($D156="NEI",Driftskostnader!H156,((VLOOKUP(G$10,$U$9:$W$21,2)/$V$8)*$E156)))</f>
        <v/>
      </c>
      <c r="H156" s="49" t="str">
        <f>IF(H$10="","",IF($D156="NEI",Driftskostnader!I156,((VLOOKUP(H$10,$U$9:$W$21,2)/$V$8)*$E156)))</f>
        <v/>
      </c>
      <c r="I156" s="49" t="str">
        <f>IF(I$10="","",IF($D156="NEI",Driftskostnader!J156,((VLOOKUP(I$10,$U$9:$W$21,2)/$V$8)*$E156)))</f>
        <v/>
      </c>
      <c r="J156" s="49" t="str">
        <f>IF(J$10="","",IF($D156="NEI",Driftskostnader!K156,((VLOOKUP(J$10,$U$9:$W$21,2)/$V$8)*$E156)))</f>
        <v/>
      </c>
      <c r="K156" s="49" t="str">
        <f>IF(K$10="","",IF($D156="NEI",Driftskostnader!L156,((VLOOKUP(K$10,$U$9:$W$21,2)/$V$8)*$E156)))</f>
        <v/>
      </c>
      <c r="L156" s="49" t="str">
        <f>IF(L$10="","",IF($D156="NEI",Driftskostnader!M156,((VLOOKUP(L$10,$U$9:$W$21,2)/$V$8)*$E156)))</f>
        <v/>
      </c>
      <c r="M156" s="49" t="str">
        <f>IF(M$10="","",IF($D156="NEI",Driftskostnader!N156,((VLOOKUP(M$10,$U$9:$W$21,2)/$V$8)*$E156)))</f>
        <v/>
      </c>
      <c r="N156" s="49" t="str">
        <f>IF(N$10="","",IF($D156="NEI",Driftskostnader!O156,((VLOOKUP(N$10,$U$9:$W$21,2)/$V$8)*$E156)))</f>
        <v/>
      </c>
      <c r="O156" s="49" t="str">
        <f>IF(O$10="","",IF($D156="NEI",Driftskostnader!P156,((VLOOKUP(O$10,$U$9:$W$21,2)/$V$8)*$E156)))</f>
        <v/>
      </c>
      <c r="P156" s="49" t="str">
        <f>IF(P$10="","",IF($D156="NEI",Driftskostnader!Q156,((VLOOKUP(P$10,$U$9:$W$21,2)/$V$8)*$E156)))</f>
        <v/>
      </c>
      <c r="Q156" s="49" t="str">
        <f>IF(Q$10="","",IF($D156="NEI",Driftskostnader!R156,((VLOOKUP(Q$10,$U$9:$W$21,2)/$V$8)*$E156)))</f>
        <v/>
      </c>
      <c r="R156" s="49" t="str">
        <f>IF(R$10="","",IF($D156="NEI",Driftskostnader!S156,((VLOOKUP(R$10,$U$9:$W$21,2)/$V$8)*$E156)))</f>
        <v/>
      </c>
      <c r="S156" s="44">
        <f t="shared" si="3"/>
        <v>0</v>
      </c>
    </row>
    <row r="157" spans="1:19" outlineLevel="1" x14ac:dyDescent="0.25">
      <c r="A157" s="38">
        <f>Driftskostnader!A157</f>
        <v>0</v>
      </c>
      <c r="B157" s="38">
        <f>Driftskostnader!B157</f>
        <v>0</v>
      </c>
      <c r="C157" s="48">
        <f>Driftskostnader!C157</f>
        <v>0</v>
      </c>
      <c r="D157" s="38">
        <f>Driftskostnader!E157</f>
        <v>0</v>
      </c>
      <c r="E157" s="43">
        <f>Driftskostnader!F157</f>
        <v>0</v>
      </c>
      <c r="F157" s="49" t="str">
        <f>IF(F$10="","",IF($D157="NEI",Driftskostnader!G157,((VLOOKUP(F$10,$U$9:$W$21,2)/$V$8)*$E157)))</f>
        <v/>
      </c>
      <c r="G157" s="49" t="str">
        <f>IF(G$10="","",IF($D157="NEI",Driftskostnader!H157,((VLOOKUP(G$10,$U$9:$W$21,2)/$V$8)*$E157)))</f>
        <v/>
      </c>
      <c r="H157" s="49" t="str">
        <f>IF(H$10="","",IF($D157="NEI",Driftskostnader!I157,((VLOOKUP(H$10,$U$9:$W$21,2)/$V$8)*$E157)))</f>
        <v/>
      </c>
      <c r="I157" s="49" t="str">
        <f>IF(I$10="","",IF($D157="NEI",Driftskostnader!J157,((VLOOKUP(I$10,$U$9:$W$21,2)/$V$8)*$E157)))</f>
        <v/>
      </c>
      <c r="J157" s="49" t="str">
        <f>IF(J$10="","",IF($D157="NEI",Driftskostnader!K157,((VLOOKUP(J$10,$U$9:$W$21,2)/$V$8)*$E157)))</f>
        <v/>
      </c>
      <c r="K157" s="49" t="str">
        <f>IF(K$10="","",IF($D157="NEI",Driftskostnader!L157,((VLOOKUP(K$10,$U$9:$W$21,2)/$V$8)*$E157)))</f>
        <v/>
      </c>
      <c r="L157" s="49" t="str">
        <f>IF(L$10="","",IF($D157="NEI",Driftskostnader!M157,((VLOOKUP(L$10,$U$9:$W$21,2)/$V$8)*$E157)))</f>
        <v/>
      </c>
      <c r="M157" s="49" t="str">
        <f>IF(M$10="","",IF($D157="NEI",Driftskostnader!N157,((VLOOKUP(M$10,$U$9:$W$21,2)/$V$8)*$E157)))</f>
        <v/>
      </c>
      <c r="N157" s="49" t="str">
        <f>IF(N$10="","",IF($D157="NEI",Driftskostnader!O157,((VLOOKUP(N$10,$U$9:$W$21,2)/$V$8)*$E157)))</f>
        <v/>
      </c>
      <c r="O157" s="49" t="str">
        <f>IF(O$10="","",IF($D157="NEI",Driftskostnader!P157,((VLOOKUP(O$10,$U$9:$W$21,2)/$V$8)*$E157)))</f>
        <v/>
      </c>
      <c r="P157" s="49" t="str">
        <f>IF(P$10="","",IF($D157="NEI",Driftskostnader!Q157,((VLOOKUP(P$10,$U$9:$W$21,2)/$V$8)*$E157)))</f>
        <v/>
      </c>
      <c r="Q157" s="49" t="str">
        <f>IF(Q$10="","",IF($D157="NEI",Driftskostnader!R157,((VLOOKUP(Q$10,$U$9:$W$21,2)/$V$8)*$E157)))</f>
        <v/>
      </c>
      <c r="R157" s="49" t="str">
        <f>IF(R$10="","",IF($D157="NEI",Driftskostnader!S157,((VLOOKUP(R$10,$U$9:$W$21,2)/$V$8)*$E157)))</f>
        <v/>
      </c>
      <c r="S157" s="44">
        <f t="shared" si="3"/>
        <v>0</v>
      </c>
    </row>
    <row r="158" spans="1:19" outlineLevel="1" x14ac:dyDescent="0.25">
      <c r="A158" s="38">
        <f>Driftskostnader!A158</f>
        <v>0</v>
      </c>
      <c r="B158" s="38">
        <f>Driftskostnader!B158</f>
        <v>0</v>
      </c>
      <c r="C158" s="48">
        <f>Driftskostnader!C158</f>
        <v>0</v>
      </c>
      <c r="D158" s="38">
        <f>Driftskostnader!E158</f>
        <v>0</v>
      </c>
      <c r="E158" s="43">
        <f>Driftskostnader!F158</f>
        <v>0</v>
      </c>
      <c r="F158" s="49" t="str">
        <f>IF(F$10="","",IF($D158="NEI",Driftskostnader!G158,((VLOOKUP(F$10,$U$9:$W$21,2)/$V$8)*$E158)))</f>
        <v/>
      </c>
      <c r="G158" s="49" t="str">
        <f>IF(G$10="","",IF($D158="NEI",Driftskostnader!H158,((VLOOKUP(G$10,$U$9:$W$21,2)/$V$8)*$E158)))</f>
        <v/>
      </c>
      <c r="H158" s="49" t="str">
        <f>IF(H$10="","",IF($D158="NEI",Driftskostnader!I158,((VLOOKUP(H$10,$U$9:$W$21,2)/$V$8)*$E158)))</f>
        <v/>
      </c>
      <c r="I158" s="49" t="str">
        <f>IF(I$10="","",IF($D158="NEI",Driftskostnader!J158,((VLOOKUP(I$10,$U$9:$W$21,2)/$V$8)*$E158)))</f>
        <v/>
      </c>
      <c r="J158" s="49" t="str">
        <f>IF(J$10="","",IF($D158="NEI",Driftskostnader!K158,((VLOOKUP(J$10,$U$9:$W$21,2)/$V$8)*$E158)))</f>
        <v/>
      </c>
      <c r="K158" s="49" t="str">
        <f>IF(K$10="","",IF($D158="NEI",Driftskostnader!L158,((VLOOKUP(K$10,$U$9:$W$21,2)/$V$8)*$E158)))</f>
        <v/>
      </c>
      <c r="L158" s="49" t="str">
        <f>IF(L$10="","",IF($D158="NEI",Driftskostnader!M158,((VLOOKUP(L$10,$U$9:$W$21,2)/$V$8)*$E158)))</f>
        <v/>
      </c>
      <c r="M158" s="49" t="str">
        <f>IF(M$10="","",IF($D158="NEI",Driftskostnader!N158,((VLOOKUP(M$10,$U$9:$W$21,2)/$V$8)*$E158)))</f>
        <v/>
      </c>
      <c r="N158" s="49" t="str">
        <f>IF(N$10="","",IF($D158="NEI",Driftskostnader!O158,((VLOOKUP(N$10,$U$9:$W$21,2)/$V$8)*$E158)))</f>
        <v/>
      </c>
      <c r="O158" s="49" t="str">
        <f>IF(O$10="","",IF($D158="NEI",Driftskostnader!P158,((VLOOKUP(O$10,$U$9:$W$21,2)/$V$8)*$E158)))</f>
        <v/>
      </c>
      <c r="P158" s="49" t="str">
        <f>IF(P$10="","",IF($D158="NEI",Driftskostnader!Q158,((VLOOKUP(P$10,$U$9:$W$21,2)/$V$8)*$E158)))</f>
        <v/>
      </c>
      <c r="Q158" s="49" t="str">
        <f>IF(Q$10="","",IF($D158="NEI",Driftskostnader!R158,((VLOOKUP(Q$10,$U$9:$W$21,2)/$V$8)*$E158)))</f>
        <v/>
      </c>
      <c r="R158" s="49" t="str">
        <f>IF(R$10="","",IF($D158="NEI",Driftskostnader!S158,((VLOOKUP(R$10,$U$9:$W$21,2)/$V$8)*$E158)))</f>
        <v/>
      </c>
      <c r="S158" s="44">
        <f t="shared" si="3"/>
        <v>0</v>
      </c>
    </row>
    <row r="159" spans="1:19" outlineLevel="1" x14ac:dyDescent="0.25">
      <c r="A159" s="38">
        <f>Driftskostnader!A159</f>
        <v>0</v>
      </c>
      <c r="B159" s="38">
        <f>Driftskostnader!B159</f>
        <v>0</v>
      </c>
      <c r="C159" s="48">
        <f>Driftskostnader!C159</f>
        <v>0</v>
      </c>
      <c r="D159" s="38">
        <f>Driftskostnader!E159</f>
        <v>0</v>
      </c>
      <c r="E159" s="43">
        <f>Driftskostnader!F159</f>
        <v>0</v>
      </c>
      <c r="F159" s="49" t="str">
        <f>IF(F$10="","",IF($D159="NEI",Driftskostnader!G159,((VLOOKUP(F$10,$U$9:$W$21,2)/$V$8)*$E159)))</f>
        <v/>
      </c>
      <c r="G159" s="49" t="str">
        <f>IF(G$10="","",IF($D159="NEI",Driftskostnader!H159,((VLOOKUP(G$10,$U$9:$W$21,2)/$V$8)*$E159)))</f>
        <v/>
      </c>
      <c r="H159" s="49" t="str">
        <f>IF(H$10="","",IF($D159="NEI",Driftskostnader!I159,((VLOOKUP(H$10,$U$9:$W$21,2)/$V$8)*$E159)))</f>
        <v/>
      </c>
      <c r="I159" s="49" t="str">
        <f>IF(I$10="","",IF($D159="NEI",Driftskostnader!J159,((VLOOKUP(I$10,$U$9:$W$21,2)/$V$8)*$E159)))</f>
        <v/>
      </c>
      <c r="J159" s="49" t="str">
        <f>IF(J$10="","",IF($D159="NEI",Driftskostnader!K159,((VLOOKUP(J$10,$U$9:$W$21,2)/$V$8)*$E159)))</f>
        <v/>
      </c>
      <c r="K159" s="49" t="str">
        <f>IF(K$10="","",IF($D159="NEI",Driftskostnader!L159,((VLOOKUP(K$10,$U$9:$W$21,2)/$V$8)*$E159)))</f>
        <v/>
      </c>
      <c r="L159" s="49" t="str">
        <f>IF(L$10="","",IF($D159="NEI",Driftskostnader!M159,((VLOOKUP(L$10,$U$9:$W$21,2)/$V$8)*$E159)))</f>
        <v/>
      </c>
      <c r="M159" s="49" t="str">
        <f>IF(M$10="","",IF($D159="NEI",Driftskostnader!N159,((VLOOKUP(M$10,$U$9:$W$21,2)/$V$8)*$E159)))</f>
        <v/>
      </c>
      <c r="N159" s="49" t="str">
        <f>IF(N$10="","",IF($D159="NEI",Driftskostnader!O159,((VLOOKUP(N$10,$U$9:$W$21,2)/$V$8)*$E159)))</f>
        <v/>
      </c>
      <c r="O159" s="49" t="str">
        <f>IF(O$10="","",IF($D159="NEI",Driftskostnader!P159,((VLOOKUP(O$10,$U$9:$W$21,2)/$V$8)*$E159)))</f>
        <v/>
      </c>
      <c r="P159" s="49" t="str">
        <f>IF(P$10="","",IF($D159="NEI",Driftskostnader!Q159,((VLOOKUP(P$10,$U$9:$W$21,2)/$V$8)*$E159)))</f>
        <v/>
      </c>
      <c r="Q159" s="49" t="str">
        <f>IF(Q$10="","",IF($D159="NEI",Driftskostnader!R159,((VLOOKUP(Q$10,$U$9:$W$21,2)/$V$8)*$E159)))</f>
        <v/>
      </c>
      <c r="R159" s="49" t="str">
        <f>IF(R$10="","",IF($D159="NEI",Driftskostnader!S159,((VLOOKUP(R$10,$U$9:$W$21,2)/$V$8)*$E159)))</f>
        <v/>
      </c>
      <c r="S159" s="44">
        <f t="shared" si="3"/>
        <v>0</v>
      </c>
    </row>
    <row r="160" spans="1:19" outlineLevel="1" x14ac:dyDescent="0.25">
      <c r="A160" s="38">
        <f>Driftskostnader!A160</f>
        <v>0</v>
      </c>
      <c r="B160" s="38">
        <f>Driftskostnader!B160</f>
        <v>0</v>
      </c>
      <c r="C160" s="48">
        <f>Driftskostnader!C160</f>
        <v>0</v>
      </c>
      <c r="D160" s="38">
        <f>Driftskostnader!E160</f>
        <v>0</v>
      </c>
      <c r="E160" s="43">
        <f>Driftskostnader!F160</f>
        <v>0</v>
      </c>
      <c r="F160" s="49" t="str">
        <f>IF(F$10="","",IF($D160="NEI",Driftskostnader!G160,((VLOOKUP(F$10,$U$9:$W$21,2)/$V$8)*$E160)))</f>
        <v/>
      </c>
      <c r="G160" s="49" t="str">
        <f>IF(G$10="","",IF($D160="NEI",Driftskostnader!H160,((VLOOKUP(G$10,$U$9:$W$21,2)/$V$8)*$E160)))</f>
        <v/>
      </c>
      <c r="H160" s="49" t="str">
        <f>IF(H$10="","",IF($D160="NEI",Driftskostnader!I160,((VLOOKUP(H$10,$U$9:$W$21,2)/$V$8)*$E160)))</f>
        <v/>
      </c>
      <c r="I160" s="49" t="str">
        <f>IF(I$10="","",IF($D160="NEI",Driftskostnader!J160,((VLOOKUP(I$10,$U$9:$W$21,2)/$V$8)*$E160)))</f>
        <v/>
      </c>
      <c r="J160" s="49" t="str">
        <f>IF(J$10="","",IF($D160="NEI",Driftskostnader!K160,((VLOOKUP(J$10,$U$9:$W$21,2)/$V$8)*$E160)))</f>
        <v/>
      </c>
      <c r="K160" s="49" t="str">
        <f>IF(K$10="","",IF($D160="NEI",Driftskostnader!L160,((VLOOKUP(K$10,$U$9:$W$21,2)/$V$8)*$E160)))</f>
        <v/>
      </c>
      <c r="L160" s="49" t="str">
        <f>IF(L$10="","",IF($D160="NEI",Driftskostnader!M160,((VLOOKUP(L$10,$U$9:$W$21,2)/$V$8)*$E160)))</f>
        <v/>
      </c>
      <c r="M160" s="49" t="str">
        <f>IF(M$10="","",IF($D160="NEI",Driftskostnader!N160,((VLOOKUP(M$10,$U$9:$W$21,2)/$V$8)*$E160)))</f>
        <v/>
      </c>
      <c r="N160" s="49" t="str">
        <f>IF(N$10="","",IF($D160="NEI",Driftskostnader!O160,((VLOOKUP(N$10,$U$9:$W$21,2)/$V$8)*$E160)))</f>
        <v/>
      </c>
      <c r="O160" s="49" t="str">
        <f>IF(O$10="","",IF($D160="NEI",Driftskostnader!P160,((VLOOKUP(O$10,$U$9:$W$21,2)/$V$8)*$E160)))</f>
        <v/>
      </c>
      <c r="P160" s="49" t="str">
        <f>IF(P$10="","",IF($D160="NEI",Driftskostnader!Q160,((VLOOKUP(P$10,$U$9:$W$21,2)/$V$8)*$E160)))</f>
        <v/>
      </c>
      <c r="Q160" s="49" t="str">
        <f>IF(Q$10="","",IF($D160="NEI",Driftskostnader!R160,((VLOOKUP(Q$10,$U$9:$W$21,2)/$V$8)*$E160)))</f>
        <v/>
      </c>
      <c r="R160" s="49" t="str">
        <f>IF(R$10="","",IF($D160="NEI",Driftskostnader!S160,((VLOOKUP(R$10,$U$9:$W$21,2)/$V$8)*$E160)))</f>
        <v/>
      </c>
      <c r="S160" s="44">
        <f t="shared" si="3"/>
        <v>0</v>
      </c>
    </row>
    <row r="161" spans="1:19" outlineLevel="1" x14ac:dyDescent="0.25">
      <c r="A161" s="38">
        <f>Driftskostnader!A161</f>
        <v>0</v>
      </c>
      <c r="B161" s="38">
        <f>Driftskostnader!B161</f>
        <v>0</v>
      </c>
      <c r="C161" s="48">
        <f>Driftskostnader!C161</f>
        <v>0</v>
      </c>
      <c r="D161" s="38">
        <f>Driftskostnader!E161</f>
        <v>0</v>
      </c>
      <c r="E161" s="43">
        <f>Driftskostnader!F161</f>
        <v>0</v>
      </c>
      <c r="F161" s="49" t="str">
        <f>IF(F$10="","",IF($D161="NEI",Driftskostnader!G161,((VLOOKUP(F$10,$U$9:$W$21,2)/$V$8)*$E161)))</f>
        <v/>
      </c>
      <c r="G161" s="49" t="str">
        <f>IF(G$10="","",IF($D161="NEI",Driftskostnader!H161,((VLOOKUP(G$10,$U$9:$W$21,2)/$V$8)*$E161)))</f>
        <v/>
      </c>
      <c r="H161" s="49" t="str">
        <f>IF(H$10="","",IF($D161="NEI",Driftskostnader!I161,((VLOOKUP(H$10,$U$9:$W$21,2)/$V$8)*$E161)))</f>
        <v/>
      </c>
      <c r="I161" s="49" t="str">
        <f>IF(I$10="","",IF($D161="NEI",Driftskostnader!J161,((VLOOKUP(I$10,$U$9:$W$21,2)/$V$8)*$E161)))</f>
        <v/>
      </c>
      <c r="J161" s="49" t="str">
        <f>IF(J$10="","",IF($D161="NEI",Driftskostnader!K161,((VLOOKUP(J$10,$U$9:$W$21,2)/$V$8)*$E161)))</f>
        <v/>
      </c>
      <c r="K161" s="49" t="str">
        <f>IF(K$10="","",IF($D161="NEI",Driftskostnader!L161,((VLOOKUP(K$10,$U$9:$W$21,2)/$V$8)*$E161)))</f>
        <v/>
      </c>
      <c r="L161" s="49" t="str">
        <f>IF(L$10="","",IF($D161="NEI",Driftskostnader!M161,((VLOOKUP(L$10,$U$9:$W$21,2)/$V$8)*$E161)))</f>
        <v/>
      </c>
      <c r="M161" s="49" t="str">
        <f>IF(M$10="","",IF($D161="NEI",Driftskostnader!N161,((VLOOKUP(M$10,$U$9:$W$21,2)/$V$8)*$E161)))</f>
        <v/>
      </c>
      <c r="N161" s="49" t="str">
        <f>IF(N$10="","",IF($D161="NEI",Driftskostnader!O161,((VLOOKUP(N$10,$U$9:$W$21,2)/$V$8)*$E161)))</f>
        <v/>
      </c>
      <c r="O161" s="49" t="str">
        <f>IF(O$10="","",IF($D161="NEI",Driftskostnader!P161,((VLOOKUP(O$10,$U$9:$W$21,2)/$V$8)*$E161)))</f>
        <v/>
      </c>
      <c r="P161" s="49" t="str">
        <f>IF(P$10="","",IF($D161="NEI",Driftskostnader!Q161,((VLOOKUP(P$10,$U$9:$W$21,2)/$V$8)*$E161)))</f>
        <v/>
      </c>
      <c r="Q161" s="49" t="str">
        <f>IF(Q$10="","",IF($D161="NEI",Driftskostnader!R161,((VLOOKUP(Q$10,$U$9:$W$21,2)/$V$8)*$E161)))</f>
        <v/>
      </c>
      <c r="R161" s="49" t="str">
        <f>IF(R$10="","",IF($D161="NEI",Driftskostnader!S161,((VLOOKUP(R$10,$U$9:$W$21,2)/$V$8)*$E161)))</f>
        <v/>
      </c>
      <c r="S161" s="44">
        <f t="shared" si="3"/>
        <v>0</v>
      </c>
    </row>
    <row r="162" spans="1:19" outlineLevel="1" x14ac:dyDescent="0.25">
      <c r="A162" s="38">
        <f>Driftskostnader!A162</f>
        <v>0</v>
      </c>
      <c r="B162" s="38">
        <f>Driftskostnader!B162</f>
        <v>0</v>
      </c>
      <c r="C162" s="48">
        <f>Driftskostnader!C162</f>
        <v>0</v>
      </c>
      <c r="D162" s="38">
        <f>Driftskostnader!E162</f>
        <v>0</v>
      </c>
      <c r="E162" s="43">
        <f>Driftskostnader!F162</f>
        <v>0</v>
      </c>
      <c r="F162" s="49" t="str">
        <f>IF(F$10="","",IF($D162="NEI",Driftskostnader!G162,((VLOOKUP(F$10,$U$9:$W$21,2)/$V$8)*$E162)))</f>
        <v/>
      </c>
      <c r="G162" s="49" t="str">
        <f>IF(G$10="","",IF($D162="NEI",Driftskostnader!H162,((VLOOKUP(G$10,$U$9:$W$21,2)/$V$8)*$E162)))</f>
        <v/>
      </c>
      <c r="H162" s="49" t="str">
        <f>IF(H$10="","",IF($D162="NEI",Driftskostnader!I162,((VLOOKUP(H$10,$U$9:$W$21,2)/$V$8)*$E162)))</f>
        <v/>
      </c>
      <c r="I162" s="49" t="str">
        <f>IF(I$10="","",IF($D162="NEI",Driftskostnader!J162,((VLOOKUP(I$10,$U$9:$W$21,2)/$V$8)*$E162)))</f>
        <v/>
      </c>
      <c r="J162" s="49" t="str">
        <f>IF(J$10="","",IF($D162="NEI",Driftskostnader!K162,((VLOOKUP(J$10,$U$9:$W$21,2)/$V$8)*$E162)))</f>
        <v/>
      </c>
      <c r="K162" s="49" t="str">
        <f>IF(K$10="","",IF($D162="NEI",Driftskostnader!L162,((VLOOKUP(K$10,$U$9:$W$21,2)/$V$8)*$E162)))</f>
        <v/>
      </c>
      <c r="L162" s="49" t="str">
        <f>IF(L$10="","",IF($D162="NEI",Driftskostnader!M162,((VLOOKUP(L$10,$U$9:$W$21,2)/$V$8)*$E162)))</f>
        <v/>
      </c>
      <c r="M162" s="49" t="str">
        <f>IF(M$10="","",IF($D162="NEI",Driftskostnader!N162,((VLOOKUP(M$10,$U$9:$W$21,2)/$V$8)*$E162)))</f>
        <v/>
      </c>
      <c r="N162" s="49" t="str">
        <f>IF(N$10="","",IF($D162="NEI",Driftskostnader!O162,((VLOOKUP(N$10,$U$9:$W$21,2)/$V$8)*$E162)))</f>
        <v/>
      </c>
      <c r="O162" s="49" t="str">
        <f>IF(O$10="","",IF($D162="NEI",Driftskostnader!P162,((VLOOKUP(O$10,$U$9:$W$21,2)/$V$8)*$E162)))</f>
        <v/>
      </c>
      <c r="P162" s="49" t="str">
        <f>IF(P$10="","",IF($D162="NEI",Driftskostnader!Q162,((VLOOKUP(P$10,$U$9:$W$21,2)/$V$8)*$E162)))</f>
        <v/>
      </c>
      <c r="Q162" s="49" t="str">
        <f>IF(Q$10="","",IF($D162="NEI",Driftskostnader!R162,((VLOOKUP(Q$10,$U$9:$W$21,2)/$V$8)*$E162)))</f>
        <v/>
      </c>
      <c r="R162" s="49" t="str">
        <f>IF(R$10="","",IF($D162="NEI",Driftskostnader!S162,((VLOOKUP(R$10,$U$9:$W$21,2)/$V$8)*$E162)))</f>
        <v/>
      </c>
      <c r="S162" s="44">
        <f t="shared" si="3"/>
        <v>0</v>
      </c>
    </row>
    <row r="163" spans="1:19" outlineLevel="1" x14ac:dyDescent="0.25">
      <c r="A163" s="38">
        <f>Driftskostnader!A163</f>
        <v>0</v>
      </c>
      <c r="B163" s="38">
        <f>Driftskostnader!B163</f>
        <v>0</v>
      </c>
      <c r="C163" s="48">
        <f>Driftskostnader!C163</f>
        <v>0</v>
      </c>
      <c r="D163" s="38">
        <f>Driftskostnader!E163</f>
        <v>0</v>
      </c>
      <c r="E163" s="43">
        <f>Driftskostnader!F163</f>
        <v>0</v>
      </c>
      <c r="F163" s="49" t="str">
        <f>IF(F$10="","",IF($D163="NEI",Driftskostnader!G163,((VLOOKUP(F$10,$U$9:$W$21,2)/$V$8)*$E163)))</f>
        <v/>
      </c>
      <c r="G163" s="49" t="str">
        <f>IF(G$10="","",IF($D163="NEI",Driftskostnader!H163,((VLOOKUP(G$10,$U$9:$W$21,2)/$V$8)*$E163)))</f>
        <v/>
      </c>
      <c r="H163" s="49" t="str">
        <f>IF(H$10="","",IF($D163="NEI",Driftskostnader!I163,((VLOOKUP(H$10,$U$9:$W$21,2)/$V$8)*$E163)))</f>
        <v/>
      </c>
      <c r="I163" s="49" t="str">
        <f>IF(I$10="","",IF($D163="NEI",Driftskostnader!J163,((VLOOKUP(I$10,$U$9:$W$21,2)/$V$8)*$E163)))</f>
        <v/>
      </c>
      <c r="J163" s="49" t="str">
        <f>IF(J$10="","",IF($D163="NEI",Driftskostnader!K163,((VLOOKUP(J$10,$U$9:$W$21,2)/$V$8)*$E163)))</f>
        <v/>
      </c>
      <c r="K163" s="49" t="str">
        <f>IF(K$10="","",IF($D163="NEI",Driftskostnader!L163,((VLOOKUP(K$10,$U$9:$W$21,2)/$V$8)*$E163)))</f>
        <v/>
      </c>
      <c r="L163" s="49" t="str">
        <f>IF(L$10="","",IF($D163="NEI",Driftskostnader!M163,((VLOOKUP(L$10,$U$9:$W$21,2)/$V$8)*$E163)))</f>
        <v/>
      </c>
      <c r="M163" s="49" t="str">
        <f>IF(M$10="","",IF($D163="NEI",Driftskostnader!N163,((VLOOKUP(M$10,$U$9:$W$21,2)/$V$8)*$E163)))</f>
        <v/>
      </c>
      <c r="N163" s="49" t="str">
        <f>IF(N$10="","",IF($D163="NEI",Driftskostnader!O163,((VLOOKUP(N$10,$U$9:$W$21,2)/$V$8)*$E163)))</f>
        <v/>
      </c>
      <c r="O163" s="49" t="str">
        <f>IF(O$10="","",IF($D163="NEI",Driftskostnader!P163,((VLOOKUP(O$10,$U$9:$W$21,2)/$V$8)*$E163)))</f>
        <v/>
      </c>
      <c r="P163" s="49" t="str">
        <f>IF(P$10="","",IF($D163="NEI",Driftskostnader!Q163,((VLOOKUP(P$10,$U$9:$W$21,2)/$V$8)*$E163)))</f>
        <v/>
      </c>
      <c r="Q163" s="49" t="str">
        <f>IF(Q$10="","",IF($D163="NEI",Driftskostnader!R163,((VLOOKUP(Q$10,$U$9:$W$21,2)/$V$8)*$E163)))</f>
        <v/>
      </c>
      <c r="R163" s="49" t="str">
        <f>IF(R$10="","",IF($D163="NEI",Driftskostnader!S163,((VLOOKUP(R$10,$U$9:$W$21,2)/$V$8)*$E163)))</f>
        <v/>
      </c>
      <c r="S163" s="44">
        <f t="shared" si="3"/>
        <v>0</v>
      </c>
    </row>
    <row r="164" spans="1:19" outlineLevel="1" x14ac:dyDescent="0.25">
      <c r="A164" s="38">
        <f>Driftskostnader!A164</f>
        <v>0</v>
      </c>
      <c r="B164" s="38">
        <f>Driftskostnader!B164</f>
        <v>0</v>
      </c>
      <c r="C164" s="48">
        <f>Driftskostnader!C164</f>
        <v>0</v>
      </c>
      <c r="D164" s="38">
        <f>Driftskostnader!E164</f>
        <v>0</v>
      </c>
      <c r="E164" s="43">
        <f>Driftskostnader!F164</f>
        <v>0</v>
      </c>
      <c r="F164" s="49" t="str">
        <f>IF(F$10="","",IF($D164="NEI",Driftskostnader!G164,((VLOOKUP(F$10,$U$9:$W$21,2)/$V$8)*$E164)))</f>
        <v/>
      </c>
      <c r="G164" s="49" t="str">
        <f>IF(G$10="","",IF($D164="NEI",Driftskostnader!H164,((VLOOKUP(G$10,$U$9:$W$21,2)/$V$8)*$E164)))</f>
        <v/>
      </c>
      <c r="H164" s="49" t="str">
        <f>IF(H$10="","",IF($D164="NEI",Driftskostnader!I164,((VLOOKUP(H$10,$U$9:$W$21,2)/$V$8)*$E164)))</f>
        <v/>
      </c>
      <c r="I164" s="49" t="str">
        <f>IF(I$10="","",IF($D164="NEI",Driftskostnader!J164,((VLOOKUP(I$10,$U$9:$W$21,2)/$V$8)*$E164)))</f>
        <v/>
      </c>
      <c r="J164" s="49" t="str">
        <f>IF(J$10="","",IF($D164="NEI",Driftskostnader!K164,((VLOOKUP(J$10,$U$9:$W$21,2)/$V$8)*$E164)))</f>
        <v/>
      </c>
      <c r="K164" s="49" t="str">
        <f>IF(K$10="","",IF($D164="NEI",Driftskostnader!L164,((VLOOKUP(K$10,$U$9:$W$21,2)/$V$8)*$E164)))</f>
        <v/>
      </c>
      <c r="L164" s="49" t="str">
        <f>IF(L$10="","",IF($D164="NEI",Driftskostnader!M164,((VLOOKUP(L$10,$U$9:$W$21,2)/$V$8)*$E164)))</f>
        <v/>
      </c>
      <c r="M164" s="49" t="str">
        <f>IF(M$10="","",IF($D164="NEI",Driftskostnader!N164,((VLOOKUP(M$10,$U$9:$W$21,2)/$V$8)*$E164)))</f>
        <v/>
      </c>
      <c r="N164" s="49" t="str">
        <f>IF(N$10="","",IF($D164="NEI",Driftskostnader!O164,((VLOOKUP(N$10,$U$9:$W$21,2)/$V$8)*$E164)))</f>
        <v/>
      </c>
      <c r="O164" s="49" t="str">
        <f>IF(O$10="","",IF($D164="NEI",Driftskostnader!P164,((VLOOKUP(O$10,$U$9:$W$21,2)/$V$8)*$E164)))</f>
        <v/>
      </c>
      <c r="P164" s="49" t="str">
        <f>IF(P$10="","",IF($D164="NEI",Driftskostnader!Q164,((VLOOKUP(P$10,$U$9:$W$21,2)/$V$8)*$E164)))</f>
        <v/>
      </c>
      <c r="Q164" s="49" t="str">
        <f>IF(Q$10="","",IF($D164="NEI",Driftskostnader!R164,((VLOOKUP(Q$10,$U$9:$W$21,2)/$V$8)*$E164)))</f>
        <v/>
      </c>
      <c r="R164" s="49" t="str">
        <f>IF(R$10="","",IF($D164="NEI",Driftskostnader!S164,((VLOOKUP(R$10,$U$9:$W$21,2)/$V$8)*$E164)))</f>
        <v/>
      </c>
      <c r="S164" s="44">
        <f t="shared" si="3"/>
        <v>0</v>
      </c>
    </row>
    <row r="165" spans="1:19" outlineLevel="1" x14ac:dyDescent="0.25">
      <c r="A165" s="38">
        <f>Driftskostnader!A165</f>
        <v>0</v>
      </c>
      <c r="B165" s="38">
        <f>Driftskostnader!B165</f>
        <v>0</v>
      </c>
      <c r="C165" s="48">
        <f>Driftskostnader!C165</f>
        <v>0</v>
      </c>
      <c r="D165" s="38">
        <f>Driftskostnader!E165</f>
        <v>0</v>
      </c>
      <c r="E165" s="43">
        <f>Driftskostnader!F165</f>
        <v>0</v>
      </c>
      <c r="F165" s="49" t="str">
        <f>IF(F$10="","",IF($D165="NEI",Driftskostnader!G165,((VLOOKUP(F$10,$U$9:$W$21,2)/$V$8)*$E165)))</f>
        <v/>
      </c>
      <c r="G165" s="49" t="str">
        <f>IF(G$10="","",IF($D165="NEI",Driftskostnader!H165,((VLOOKUP(G$10,$U$9:$W$21,2)/$V$8)*$E165)))</f>
        <v/>
      </c>
      <c r="H165" s="49" t="str">
        <f>IF(H$10="","",IF($D165="NEI",Driftskostnader!I165,((VLOOKUP(H$10,$U$9:$W$21,2)/$V$8)*$E165)))</f>
        <v/>
      </c>
      <c r="I165" s="49" t="str">
        <f>IF(I$10="","",IF($D165="NEI",Driftskostnader!J165,((VLOOKUP(I$10,$U$9:$W$21,2)/$V$8)*$E165)))</f>
        <v/>
      </c>
      <c r="J165" s="49" t="str">
        <f>IF(J$10="","",IF($D165="NEI",Driftskostnader!K165,((VLOOKUP(J$10,$U$9:$W$21,2)/$V$8)*$E165)))</f>
        <v/>
      </c>
      <c r="K165" s="49" t="str">
        <f>IF(K$10="","",IF($D165="NEI",Driftskostnader!L165,((VLOOKUP(K$10,$U$9:$W$21,2)/$V$8)*$E165)))</f>
        <v/>
      </c>
      <c r="L165" s="49" t="str">
        <f>IF(L$10="","",IF($D165="NEI",Driftskostnader!M165,((VLOOKUP(L$10,$U$9:$W$21,2)/$V$8)*$E165)))</f>
        <v/>
      </c>
      <c r="M165" s="49" t="str">
        <f>IF(M$10="","",IF($D165="NEI",Driftskostnader!N165,((VLOOKUP(M$10,$U$9:$W$21,2)/$V$8)*$E165)))</f>
        <v/>
      </c>
      <c r="N165" s="49" t="str">
        <f>IF(N$10="","",IF($D165="NEI",Driftskostnader!O165,((VLOOKUP(N$10,$U$9:$W$21,2)/$V$8)*$E165)))</f>
        <v/>
      </c>
      <c r="O165" s="49" t="str">
        <f>IF(O$10="","",IF($D165="NEI",Driftskostnader!P165,((VLOOKUP(O$10,$U$9:$W$21,2)/$V$8)*$E165)))</f>
        <v/>
      </c>
      <c r="P165" s="49" t="str">
        <f>IF(P$10="","",IF($D165="NEI",Driftskostnader!Q165,((VLOOKUP(P$10,$U$9:$W$21,2)/$V$8)*$E165)))</f>
        <v/>
      </c>
      <c r="Q165" s="49" t="str">
        <f>IF(Q$10="","",IF($D165="NEI",Driftskostnader!R165,((VLOOKUP(Q$10,$U$9:$W$21,2)/$V$8)*$E165)))</f>
        <v/>
      </c>
      <c r="R165" s="49" t="str">
        <f>IF(R$10="","",IF($D165="NEI",Driftskostnader!S165,((VLOOKUP(R$10,$U$9:$W$21,2)/$V$8)*$E165)))</f>
        <v/>
      </c>
      <c r="S165" s="44">
        <f t="shared" si="3"/>
        <v>0</v>
      </c>
    </row>
    <row r="166" spans="1:19" outlineLevel="1" x14ac:dyDescent="0.25">
      <c r="A166" s="38">
        <f>Driftskostnader!A166</f>
        <v>0</v>
      </c>
      <c r="B166" s="38">
        <f>Driftskostnader!B166</f>
        <v>0</v>
      </c>
      <c r="C166" s="48">
        <f>Driftskostnader!C166</f>
        <v>0</v>
      </c>
      <c r="D166" s="38">
        <f>Driftskostnader!E166</f>
        <v>0</v>
      </c>
      <c r="E166" s="43">
        <f>Driftskostnader!F166</f>
        <v>0</v>
      </c>
      <c r="F166" s="49" t="str">
        <f>IF(F$10="","",IF($D166="NEI",Driftskostnader!G166,((VLOOKUP(F$10,$U$9:$W$21,2)/$V$8)*$E166)))</f>
        <v/>
      </c>
      <c r="G166" s="49" t="str">
        <f>IF(G$10="","",IF($D166="NEI",Driftskostnader!H166,((VLOOKUP(G$10,$U$9:$W$21,2)/$V$8)*$E166)))</f>
        <v/>
      </c>
      <c r="H166" s="49" t="str">
        <f>IF(H$10="","",IF($D166="NEI",Driftskostnader!I166,((VLOOKUP(H$10,$U$9:$W$21,2)/$V$8)*$E166)))</f>
        <v/>
      </c>
      <c r="I166" s="49" t="str">
        <f>IF(I$10="","",IF($D166="NEI",Driftskostnader!J166,((VLOOKUP(I$10,$U$9:$W$21,2)/$V$8)*$E166)))</f>
        <v/>
      </c>
      <c r="J166" s="49" t="str">
        <f>IF(J$10="","",IF($D166="NEI",Driftskostnader!K166,((VLOOKUP(J$10,$U$9:$W$21,2)/$V$8)*$E166)))</f>
        <v/>
      </c>
      <c r="K166" s="49" t="str">
        <f>IF(K$10="","",IF($D166="NEI",Driftskostnader!L166,((VLOOKUP(K$10,$U$9:$W$21,2)/$V$8)*$E166)))</f>
        <v/>
      </c>
      <c r="L166" s="49" t="str">
        <f>IF(L$10="","",IF($D166="NEI",Driftskostnader!M166,((VLOOKUP(L$10,$U$9:$W$21,2)/$V$8)*$E166)))</f>
        <v/>
      </c>
      <c r="M166" s="49" t="str">
        <f>IF(M$10="","",IF($D166="NEI",Driftskostnader!N166,((VLOOKUP(M$10,$U$9:$W$21,2)/$V$8)*$E166)))</f>
        <v/>
      </c>
      <c r="N166" s="49" t="str">
        <f>IF(N$10="","",IF($D166="NEI",Driftskostnader!O166,((VLOOKUP(N$10,$U$9:$W$21,2)/$V$8)*$E166)))</f>
        <v/>
      </c>
      <c r="O166" s="49" t="str">
        <f>IF(O$10="","",IF($D166="NEI",Driftskostnader!P166,((VLOOKUP(O$10,$U$9:$W$21,2)/$V$8)*$E166)))</f>
        <v/>
      </c>
      <c r="P166" s="49" t="str">
        <f>IF(P$10="","",IF($D166="NEI",Driftskostnader!Q166,((VLOOKUP(P$10,$U$9:$W$21,2)/$V$8)*$E166)))</f>
        <v/>
      </c>
      <c r="Q166" s="49" t="str">
        <f>IF(Q$10="","",IF($D166="NEI",Driftskostnader!R166,((VLOOKUP(Q$10,$U$9:$W$21,2)/$V$8)*$E166)))</f>
        <v/>
      </c>
      <c r="R166" s="49" t="str">
        <f>IF(R$10="","",IF($D166="NEI",Driftskostnader!S166,((VLOOKUP(R$10,$U$9:$W$21,2)/$V$8)*$E166)))</f>
        <v/>
      </c>
      <c r="S166" s="44">
        <f t="shared" si="3"/>
        <v>0</v>
      </c>
    </row>
    <row r="167" spans="1:19" outlineLevel="1" x14ac:dyDescent="0.25">
      <c r="A167" s="38">
        <f>Driftskostnader!A167</f>
        <v>0</v>
      </c>
      <c r="B167" s="38">
        <f>Driftskostnader!B167</f>
        <v>0</v>
      </c>
      <c r="C167" s="48">
        <f>Driftskostnader!C167</f>
        <v>0</v>
      </c>
      <c r="D167" s="38">
        <f>Driftskostnader!E167</f>
        <v>0</v>
      </c>
      <c r="E167" s="43">
        <f>Driftskostnader!F167</f>
        <v>0</v>
      </c>
      <c r="F167" s="49" t="str">
        <f>IF(F$10="","",IF($D167="NEI",Driftskostnader!G167,((VLOOKUP(F$10,$U$9:$W$21,2)/$V$8)*$E167)))</f>
        <v/>
      </c>
      <c r="G167" s="49" t="str">
        <f>IF(G$10="","",IF($D167="NEI",Driftskostnader!H167,((VLOOKUP(G$10,$U$9:$W$21,2)/$V$8)*$E167)))</f>
        <v/>
      </c>
      <c r="H167" s="49" t="str">
        <f>IF(H$10="","",IF($D167="NEI",Driftskostnader!I167,((VLOOKUP(H$10,$U$9:$W$21,2)/$V$8)*$E167)))</f>
        <v/>
      </c>
      <c r="I167" s="49" t="str">
        <f>IF(I$10="","",IF($D167="NEI",Driftskostnader!J167,((VLOOKUP(I$10,$U$9:$W$21,2)/$V$8)*$E167)))</f>
        <v/>
      </c>
      <c r="J167" s="49" t="str">
        <f>IF(J$10="","",IF($D167="NEI",Driftskostnader!K167,((VLOOKUP(J$10,$U$9:$W$21,2)/$V$8)*$E167)))</f>
        <v/>
      </c>
      <c r="K167" s="49" t="str">
        <f>IF(K$10="","",IF($D167="NEI",Driftskostnader!L167,((VLOOKUP(K$10,$U$9:$W$21,2)/$V$8)*$E167)))</f>
        <v/>
      </c>
      <c r="L167" s="49" t="str">
        <f>IF(L$10="","",IF($D167="NEI",Driftskostnader!M167,((VLOOKUP(L$10,$U$9:$W$21,2)/$V$8)*$E167)))</f>
        <v/>
      </c>
      <c r="M167" s="49" t="str">
        <f>IF(M$10="","",IF($D167="NEI",Driftskostnader!N167,((VLOOKUP(M$10,$U$9:$W$21,2)/$V$8)*$E167)))</f>
        <v/>
      </c>
      <c r="N167" s="49" t="str">
        <f>IF(N$10="","",IF($D167="NEI",Driftskostnader!O167,((VLOOKUP(N$10,$U$9:$W$21,2)/$V$8)*$E167)))</f>
        <v/>
      </c>
      <c r="O167" s="49" t="str">
        <f>IF(O$10="","",IF($D167="NEI",Driftskostnader!P167,((VLOOKUP(O$10,$U$9:$W$21,2)/$V$8)*$E167)))</f>
        <v/>
      </c>
      <c r="P167" s="49" t="str">
        <f>IF(P$10="","",IF($D167="NEI",Driftskostnader!Q167,((VLOOKUP(P$10,$U$9:$W$21,2)/$V$8)*$E167)))</f>
        <v/>
      </c>
      <c r="Q167" s="49" t="str">
        <f>IF(Q$10="","",IF($D167="NEI",Driftskostnader!R167,((VLOOKUP(Q$10,$U$9:$W$21,2)/$V$8)*$E167)))</f>
        <v/>
      </c>
      <c r="R167" s="49" t="str">
        <f>IF(R$10="","",IF($D167="NEI",Driftskostnader!S167,((VLOOKUP(R$10,$U$9:$W$21,2)/$V$8)*$E167)))</f>
        <v/>
      </c>
      <c r="S167" s="44">
        <f t="shared" si="3"/>
        <v>0</v>
      </c>
    </row>
    <row r="168" spans="1:19" outlineLevel="1" x14ac:dyDescent="0.25">
      <c r="A168" s="38">
        <f>Driftskostnader!A168</f>
        <v>0</v>
      </c>
      <c r="B168" s="38">
        <f>Driftskostnader!B168</f>
        <v>0</v>
      </c>
      <c r="C168" s="48">
        <f>Driftskostnader!C168</f>
        <v>0</v>
      </c>
      <c r="D168" s="38">
        <f>Driftskostnader!E168</f>
        <v>0</v>
      </c>
      <c r="E168" s="43">
        <f>Driftskostnader!F168</f>
        <v>0</v>
      </c>
      <c r="F168" s="49" t="str">
        <f>IF(F$10="","",IF($D168="NEI",Driftskostnader!G168,((VLOOKUP(F$10,$U$9:$W$21,2)/$V$8)*$E168)))</f>
        <v/>
      </c>
      <c r="G168" s="49" t="str">
        <f>IF(G$10="","",IF($D168="NEI",Driftskostnader!H168,((VLOOKUP(G$10,$U$9:$W$21,2)/$V$8)*$E168)))</f>
        <v/>
      </c>
      <c r="H168" s="49" t="str">
        <f>IF(H$10="","",IF($D168="NEI",Driftskostnader!I168,((VLOOKUP(H$10,$U$9:$W$21,2)/$V$8)*$E168)))</f>
        <v/>
      </c>
      <c r="I168" s="49" t="str">
        <f>IF(I$10="","",IF($D168="NEI",Driftskostnader!J168,((VLOOKUP(I$10,$U$9:$W$21,2)/$V$8)*$E168)))</f>
        <v/>
      </c>
      <c r="J168" s="49" t="str">
        <f>IF(J$10="","",IF($D168="NEI",Driftskostnader!K168,((VLOOKUP(J$10,$U$9:$W$21,2)/$V$8)*$E168)))</f>
        <v/>
      </c>
      <c r="K168" s="49" t="str">
        <f>IF(K$10="","",IF($D168="NEI",Driftskostnader!L168,((VLOOKUP(K$10,$U$9:$W$21,2)/$V$8)*$E168)))</f>
        <v/>
      </c>
      <c r="L168" s="49" t="str">
        <f>IF(L$10="","",IF($D168="NEI",Driftskostnader!M168,((VLOOKUP(L$10,$U$9:$W$21,2)/$V$8)*$E168)))</f>
        <v/>
      </c>
      <c r="M168" s="49" t="str">
        <f>IF(M$10="","",IF($D168="NEI",Driftskostnader!N168,((VLOOKUP(M$10,$U$9:$W$21,2)/$V$8)*$E168)))</f>
        <v/>
      </c>
      <c r="N168" s="49" t="str">
        <f>IF(N$10="","",IF($D168="NEI",Driftskostnader!O168,((VLOOKUP(N$10,$U$9:$W$21,2)/$V$8)*$E168)))</f>
        <v/>
      </c>
      <c r="O168" s="49" t="str">
        <f>IF(O$10="","",IF($D168="NEI",Driftskostnader!P168,((VLOOKUP(O$10,$U$9:$W$21,2)/$V$8)*$E168)))</f>
        <v/>
      </c>
      <c r="P168" s="49" t="str">
        <f>IF(P$10="","",IF($D168="NEI",Driftskostnader!Q168,((VLOOKUP(P$10,$U$9:$W$21,2)/$V$8)*$E168)))</f>
        <v/>
      </c>
      <c r="Q168" s="49" t="str">
        <f>IF(Q$10="","",IF($D168="NEI",Driftskostnader!R168,((VLOOKUP(Q$10,$U$9:$W$21,2)/$V$8)*$E168)))</f>
        <v/>
      </c>
      <c r="R168" s="49" t="str">
        <f>IF(R$10="","",IF($D168="NEI",Driftskostnader!S168,((VLOOKUP(R$10,$U$9:$W$21,2)/$V$8)*$E168)))</f>
        <v/>
      </c>
      <c r="S168" s="44">
        <f t="shared" si="3"/>
        <v>0</v>
      </c>
    </row>
    <row r="169" spans="1:19" outlineLevel="1" x14ac:dyDescent="0.25">
      <c r="A169" s="38">
        <f>Driftskostnader!A169</f>
        <v>0</v>
      </c>
      <c r="B169" s="38">
        <f>Driftskostnader!B169</f>
        <v>0</v>
      </c>
      <c r="C169" s="48">
        <f>Driftskostnader!C169</f>
        <v>0</v>
      </c>
      <c r="D169" s="38">
        <f>Driftskostnader!E169</f>
        <v>0</v>
      </c>
      <c r="E169" s="43">
        <f>Driftskostnader!F169</f>
        <v>0</v>
      </c>
      <c r="F169" s="49" t="str">
        <f>IF(F$10="","",IF($D169="NEI",Driftskostnader!G169,((VLOOKUP(F$10,$U$9:$W$21,2)/$V$8)*$E169)))</f>
        <v/>
      </c>
      <c r="G169" s="49" t="str">
        <f>IF(G$10="","",IF($D169="NEI",Driftskostnader!H169,((VLOOKUP(G$10,$U$9:$W$21,2)/$V$8)*$E169)))</f>
        <v/>
      </c>
      <c r="H169" s="49" t="str">
        <f>IF(H$10="","",IF($D169="NEI",Driftskostnader!I169,((VLOOKUP(H$10,$U$9:$W$21,2)/$V$8)*$E169)))</f>
        <v/>
      </c>
      <c r="I169" s="49" t="str">
        <f>IF(I$10="","",IF($D169="NEI",Driftskostnader!J169,((VLOOKUP(I$10,$U$9:$W$21,2)/$V$8)*$E169)))</f>
        <v/>
      </c>
      <c r="J169" s="49" t="str">
        <f>IF(J$10="","",IF($D169="NEI",Driftskostnader!K169,((VLOOKUP(J$10,$U$9:$W$21,2)/$V$8)*$E169)))</f>
        <v/>
      </c>
      <c r="K169" s="49" t="str">
        <f>IF(K$10="","",IF($D169="NEI",Driftskostnader!L169,((VLOOKUP(K$10,$U$9:$W$21,2)/$V$8)*$E169)))</f>
        <v/>
      </c>
      <c r="L169" s="49" t="str">
        <f>IF(L$10="","",IF($D169="NEI",Driftskostnader!M169,((VLOOKUP(L$10,$U$9:$W$21,2)/$V$8)*$E169)))</f>
        <v/>
      </c>
      <c r="M169" s="49" t="str">
        <f>IF(M$10="","",IF($D169="NEI",Driftskostnader!N169,((VLOOKUP(M$10,$U$9:$W$21,2)/$V$8)*$E169)))</f>
        <v/>
      </c>
      <c r="N169" s="49" t="str">
        <f>IF(N$10="","",IF($D169="NEI",Driftskostnader!O169,((VLOOKUP(N$10,$U$9:$W$21,2)/$V$8)*$E169)))</f>
        <v/>
      </c>
      <c r="O169" s="49" t="str">
        <f>IF(O$10="","",IF($D169="NEI",Driftskostnader!P169,((VLOOKUP(O$10,$U$9:$W$21,2)/$V$8)*$E169)))</f>
        <v/>
      </c>
      <c r="P169" s="49" t="str">
        <f>IF(P$10="","",IF($D169="NEI",Driftskostnader!Q169,((VLOOKUP(P$10,$U$9:$W$21,2)/$V$8)*$E169)))</f>
        <v/>
      </c>
      <c r="Q169" s="49" t="str">
        <f>IF(Q$10="","",IF($D169="NEI",Driftskostnader!R169,((VLOOKUP(Q$10,$U$9:$W$21,2)/$V$8)*$E169)))</f>
        <v/>
      </c>
      <c r="R169" s="49" t="str">
        <f>IF(R$10="","",IF($D169="NEI",Driftskostnader!S169,((VLOOKUP(R$10,$U$9:$W$21,2)/$V$8)*$E169)))</f>
        <v/>
      </c>
      <c r="S169" s="44">
        <f t="shared" si="3"/>
        <v>0</v>
      </c>
    </row>
    <row r="170" spans="1:19" outlineLevel="1" x14ac:dyDescent="0.25">
      <c r="A170" s="38">
        <f>Driftskostnader!A170</f>
        <v>0</v>
      </c>
      <c r="B170" s="38">
        <f>Driftskostnader!B170</f>
        <v>0</v>
      </c>
      <c r="C170" s="48">
        <f>Driftskostnader!C170</f>
        <v>0</v>
      </c>
      <c r="D170" s="38">
        <f>Driftskostnader!E170</f>
        <v>0</v>
      </c>
      <c r="E170" s="43">
        <f>Driftskostnader!F170</f>
        <v>0</v>
      </c>
      <c r="F170" s="49" t="str">
        <f>IF(F$10="","",IF($D170="NEI",Driftskostnader!G170,((VLOOKUP(F$10,$U$9:$W$21,2)/$V$8)*$E170)))</f>
        <v/>
      </c>
      <c r="G170" s="49" t="str">
        <f>IF(G$10="","",IF($D170="NEI",Driftskostnader!H170,((VLOOKUP(G$10,$U$9:$W$21,2)/$V$8)*$E170)))</f>
        <v/>
      </c>
      <c r="H170" s="49" t="str">
        <f>IF(H$10="","",IF($D170="NEI",Driftskostnader!I170,((VLOOKUP(H$10,$U$9:$W$21,2)/$V$8)*$E170)))</f>
        <v/>
      </c>
      <c r="I170" s="49" t="str">
        <f>IF(I$10="","",IF($D170="NEI",Driftskostnader!J170,((VLOOKUP(I$10,$U$9:$W$21,2)/$V$8)*$E170)))</f>
        <v/>
      </c>
      <c r="J170" s="49" t="str">
        <f>IF(J$10="","",IF($D170="NEI",Driftskostnader!K170,((VLOOKUP(J$10,$U$9:$W$21,2)/$V$8)*$E170)))</f>
        <v/>
      </c>
      <c r="K170" s="49" t="str">
        <f>IF(K$10="","",IF($D170="NEI",Driftskostnader!L170,((VLOOKUP(K$10,$U$9:$W$21,2)/$V$8)*$E170)))</f>
        <v/>
      </c>
      <c r="L170" s="49" t="str">
        <f>IF(L$10="","",IF($D170="NEI",Driftskostnader!M170,((VLOOKUP(L$10,$U$9:$W$21,2)/$V$8)*$E170)))</f>
        <v/>
      </c>
      <c r="M170" s="49" t="str">
        <f>IF(M$10="","",IF($D170="NEI",Driftskostnader!N170,((VLOOKUP(M$10,$U$9:$W$21,2)/$V$8)*$E170)))</f>
        <v/>
      </c>
      <c r="N170" s="49" t="str">
        <f>IF(N$10="","",IF($D170="NEI",Driftskostnader!O170,((VLOOKUP(N$10,$U$9:$W$21,2)/$V$8)*$E170)))</f>
        <v/>
      </c>
      <c r="O170" s="49" t="str">
        <f>IF(O$10="","",IF($D170="NEI",Driftskostnader!P170,((VLOOKUP(O$10,$U$9:$W$21,2)/$V$8)*$E170)))</f>
        <v/>
      </c>
      <c r="P170" s="49" t="str">
        <f>IF(P$10="","",IF($D170="NEI",Driftskostnader!Q170,((VLOOKUP(P$10,$U$9:$W$21,2)/$V$8)*$E170)))</f>
        <v/>
      </c>
      <c r="Q170" s="49" t="str">
        <f>IF(Q$10="","",IF($D170="NEI",Driftskostnader!R170,((VLOOKUP(Q$10,$U$9:$W$21,2)/$V$8)*$E170)))</f>
        <v/>
      </c>
      <c r="R170" s="49" t="str">
        <f>IF(R$10="","",IF($D170="NEI",Driftskostnader!S170,((VLOOKUP(R$10,$U$9:$W$21,2)/$V$8)*$E170)))</f>
        <v/>
      </c>
      <c r="S170" s="44">
        <f t="shared" si="3"/>
        <v>0</v>
      </c>
    </row>
    <row r="171" spans="1:19" outlineLevel="1" x14ac:dyDescent="0.25">
      <c r="A171" s="38">
        <f>Driftskostnader!A171</f>
        <v>0</v>
      </c>
      <c r="B171" s="38">
        <f>Driftskostnader!B171</f>
        <v>0</v>
      </c>
      <c r="C171" s="48">
        <f>Driftskostnader!C171</f>
        <v>0</v>
      </c>
      <c r="D171" s="38">
        <f>Driftskostnader!E171</f>
        <v>0</v>
      </c>
      <c r="E171" s="43">
        <f>Driftskostnader!F171</f>
        <v>0</v>
      </c>
      <c r="F171" s="49" t="str">
        <f>IF(F$10="","",IF($D171="NEI",Driftskostnader!G171,((VLOOKUP(F$10,$U$9:$W$21,2)/$V$8)*$E171)))</f>
        <v/>
      </c>
      <c r="G171" s="49" t="str">
        <f>IF(G$10="","",IF($D171="NEI",Driftskostnader!H171,((VLOOKUP(G$10,$U$9:$W$21,2)/$V$8)*$E171)))</f>
        <v/>
      </c>
      <c r="H171" s="49" t="str">
        <f>IF(H$10="","",IF($D171="NEI",Driftskostnader!I171,((VLOOKUP(H$10,$U$9:$W$21,2)/$V$8)*$E171)))</f>
        <v/>
      </c>
      <c r="I171" s="49" t="str">
        <f>IF(I$10="","",IF($D171="NEI",Driftskostnader!J171,((VLOOKUP(I$10,$U$9:$W$21,2)/$V$8)*$E171)))</f>
        <v/>
      </c>
      <c r="J171" s="49" t="str">
        <f>IF(J$10="","",IF($D171="NEI",Driftskostnader!K171,((VLOOKUP(J$10,$U$9:$W$21,2)/$V$8)*$E171)))</f>
        <v/>
      </c>
      <c r="K171" s="49" t="str">
        <f>IF(K$10="","",IF($D171="NEI",Driftskostnader!L171,((VLOOKUP(K$10,$U$9:$W$21,2)/$V$8)*$E171)))</f>
        <v/>
      </c>
      <c r="L171" s="49" t="str">
        <f>IF(L$10="","",IF($D171="NEI",Driftskostnader!M171,((VLOOKUP(L$10,$U$9:$W$21,2)/$V$8)*$E171)))</f>
        <v/>
      </c>
      <c r="M171" s="49" t="str">
        <f>IF(M$10="","",IF($D171="NEI",Driftskostnader!N171,((VLOOKUP(M$10,$U$9:$W$21,2)/$V$8)*$E171)))</f>
        <v/>
      </c>
      <c r="N171" s="49" t="str">
        <f>IF(N$10="","",IF($D171="NEI",Driftskostnader!O171,((VLOOKUP(N$10,$U$9:$W$21,2)/$V$8)*$E171)))</f>
        <v/>
      </c>
      <c r="O171" s="49" t="str">
        <f>IF(O$10="","",IF($D171="NEI",Driftskostnader!P171,((VLOOKUP(O$10,$U$9:$W$21,2)/$V$8)*$E171)))</f>
        <v/>
      </c>
      <c r="P171" s="49" t="str">
        <f>IF(P$10="","",IF($D171="NEI",Driftskostnader!Q171,((VLOOKUP(P$10,$U$9:$W$21,2)/$V$8)*$E171)))</f>
        <v/>
      </c>
      <c r="Q171" s="49" t="str">
        <f>IF(Q$10="","",IF($D171="NEI",Driftskostnader!R171,((VLOOKUP(Q$10,$U$9:$W$21,2)/$V$8)*$E171)))</f>
        <v/>
      </c>
      <c r="R171" s="49" t="str">
        <f>IF(R$10="","",IF($D171="NEI",Driftskostnader!S171,((VLOOKUP(R$10,$U$9:$W$21,2)/$V$8)*$E171)))</f>
        <v/>
      </c>
      <c r="S171" s="44">
        <f t="shared" si="3"/>
        <v>0</v>
      </c>
    </row>
    <row r="172" spans="1:19" outlineLevel="1" x14ac:dyDescent="0.25">
      <c r="A172" s="38">
        <f>Driftskostnader!A172</f>
        <v>0</v>
      </c>
      <c r="B172" s="38">
        <f>Driftskostnader!B172</f>
        <v>0</v>
      </c>
      <c r="C172" s="48">
        <f>Driftskostnader!C172</f>
        <v>0</v>
      </c>
      <c r="D172" s="38">
        <f>Driftskostnader!E172</f>
        <v>0</v>
      </c>
      <c r="E172" s="43">
        <f>Driftskostnader!F172</f>
        <v>0</v>
      </c>
      <c r="F172" s="49" t="str">
        <f>IF(F$10="","",IF($D172="NEI",Driftskostnader!G172,((VLOOKUP(F$10,$U$9:$W$21,2)/$V$8)*$E172)))</f>
        <v/>
      </c>
      <c r="G172" s="49" t="str">
        <f>IF(G$10="","",IF($D172="NEI",Driftskostnader!H172,((VLOOKUP(G$10,$U$9:$W$21,2)/$V$8)*$E172)))</f>
        <v/>
      </c>
      <c r="H172" s="49" t="str">
        <f>IF(H$10="","",IF($D172="NEI",Driftskostnader!I172,((VLOOKUP(H$10,$U$9:$W$21,2)/$V$8)*$E172)))</f>
        <v/>
      </c>
      <c r="I172" s="49" t="str">
        <f>IF(I$10="","",IF($D172="NEI",Driftskostnader!J172,((VLOOKUP(I$10,$U$9:$W$21,2)/$V$8)*$E172)))</f>
        <v/>
      </c>
      <c r="J172" s="49" t="str">
        <f>IF(J$10="","",IF($D172="NEI",Driftskostnader!K172,((VLOOKUP(J$10,$U$9:$W$21,2)/$V$8)*$E172)))</f>
        <v/>
      </c>
      <c r="K172" s="49" t="str">
        <f>IF(K$10="","",IF($D172="NEI",Driftskostnader!L172,((VLOOKUP(K$10,$U$9:$W$21,2)/$V$8)*$E172)))</f>
        <v/>
      </c>
      <c r="L172" s="49" t="str">
        <f>IF(L$10="","",IF($D172="NEI",Driftskostnader!M172,((VLOOKUP(L$10,$U$9:$W$21,2)/$V$8)*$E172)))</f>
        <v/>
      </c>
      <c r="M172" s="49" t="str">
        <f>IF(M$10="","",IF($D172="NEI",Driftskostnader!N172,((VLOOKUP(M$10,$U$9:$W$21,2)/$V$8)*$E172)))</f>
        <v/>
      </c>
      <c r="N172" s="49" t="str">
        <f>IF(N$10="","",IF($D172="NEI",Driftskostnader!O172,((VLOOKUP(N$10,$U$9:$W$21,2)/$V$8)*$E172)))</f>
        <v/>
      </c>
      <c r="O172" s="49" t="str">
        <f>IF(O$10="","",IF($D172="NEI",Driftskostnader!P172,((VLOOKUP(O$10,$U$9:$W$21,2)/$V$8)*$E172)))</f>
        <v/>
      </c>
      <c r="P172" s="49" t="str">
        <f>IF(P$10="","",IF($D172="NEI",Driftskostnader!Q172,((VLOOKUP(P$10,$U$9:$W$21,2)/$V$8)*$E172)))</f>
        <v/>
      </c>
      <c r="Q172" s="49" t="str">
        <f>IF(Q$10="","",IF($D172="NEI",Driftskostnader!R172,((VLOOKUP(Q$10,$U$9:$W$21,2)/$V$8)*$E172)))</f>
        <v/>
      </c>
      <c r="R172" s="49" t="str">
        <f>IF(R$10="","",IF($D172="NEI",Driftskostnader!S172,((VLOOKUP(R$10,$U$9:$W$21,2)/$V$8)*$E172)))</f>
        <v/>
      </c>
      <c r="S172" s="44">
        <f t="shared" si="3"/>
        <v>0</v>
      </c>
    </row>
    <row r="173" spans="1:19" outlineLevel="1" x14ac:dyDescent="0.25">
      <c r="A173" s="38">
        <f>Driftskostnader!A173</f>
        <v>0</v>
      </c>
      <c r="B173" s="38">
        <f>Driftskostnader!B173</f>
        <v>0</v>
      </c>
      <c r="C173" s="48">
        <f>Driftskostnader!C173</f>
        <v>0</v>
      </c>
      <c r="D173" s="38">
        <f>Driftskostnader!E173</f>
        <v>0</v>
      </c>
      <c r="E173" s="43">
        <f>Driftskostnader!F173</f>
        <v>0</v>
      </c>
      <c r="F173" s="49" t="str">
        <f>IF(F$10="","",IF($D173="NEI",Driftskostnader!G173,((VLOOKUP(F$10,$U$9:$W$21,2)/$V$8)*$E173)))</f>
        <v/>
      </c>
      <c r="G173" s="49" t="str">
        <f>IF(G$10="","",IF($D173="NEI",Driftskostnader!H173,((VLOOKUP(G$10,$U$9:$W$21,2)/$V$8)*$E173)))</f>
        <v/>
      </c>
      <c r="H173" s="49" t="str">
        <f>IF(H$10="","",IF($D173="NEI",Driftskostnader!I173,((VLOOKUP(H$10,$U$9:$W$21,2)/$V$8)*$E173)))</f>
        <v/>
      </c>
      <c r="I173" s="49" t="str">
        <f>IF(I$10="","",IF($D173="NEI",Driftskostnader!J173,((VLOOKUP(I$10,$U$9:$W$21,2)/$V$8)*$E173)))</f>
        <v/>
      </c>
      <c r="J173" s="49" t="str">
        <f>IF(J$10="","",IF($D173="NEI",Driftskostnader!K173,((VLOOKUP(J$10,$U$9:$W$21,2)/$V$8)*$E173)))</f>
        <v/>
      </c>
      <c r="K173" s="49" t="str">
        <f>IF(K$10="","",IF($D173="NEI",Driftskostnader!L173,((VLOOKUP(K$10,$U$9:$W$21,2)/$V$8)*$E173)))</f>
        <v/>
      </c>
      <c r="L173" s="49" t="str">
        <f>IF(L$10="","",IF($D173="NEI",Driftskostnader!M173,((VLOOKUP(L$10,$U$9:$W$21,2)/$V$8)*$E173)))</f>
        <v/>
      </c>
      <c r="M173" s="49" t="str">
        <f>IF(M$10="","",IF($D173="NEI",Driftskostnader!N173,((VLOOKUP(M$10,$U$9:$W$21,2)/$V$8)*$E173)))</f>
        <v/>
      </c>
      <c r="N173" s="49" t="str">
        <f>IF(N$10="","",IF($D173="NEI",Driftskostnader!O173,((VLOOKUP(N$10,$U$9:$W$21,2)/$V$8)*$E173)))</f>
        <v/>
      </c>
      <c r="O173" s="49" t="str">
        <f>IF(O$10="","",IF($D173="NEI",Driftskostnader!P173,((VLOOKUP(O$10,$U$9:$W$21,2)/$V$8)*$E173)))</f>
        <v/>
      </c>
      <c r="P173" s="49" t="str">
        <f>IF(P$10="","",IF($D173="NEI",Driftskostnader!Q173,((VLOOKUP(P$10,$U$9:$W$21,2)/$V$8)*$E173)))</f>
        <v/>
      </c>
      <c r="Q173" s="49" t="str">
        <f>IF(Q$10="","",IF($D173="NEI",Driftskostnader!R173,((VLOOKUP(Q$10,$U$9:$W$21,2)/$V$8)*$E173)))</f>
        <v/>
      </c>
      <c r="R173" s="49" t="str">
        <f>IF(R$10="","",IF($D173="NEI",Driftskostnader!S173,((VLOOKUP(R$10,$U$9:$W$21,2)/$V$8)*$E173)))</f>
        <v/>
      </c>
      <c r="S173" s="44">
        <f t="shared" si="3"/>
        <v>0</v>
      </c>
    </row>
    <row r="174" spans="1:19" outlineLevel="1" x14ac:dyDescent="0.25">
      <c r="A174" s="38">
        <f>Driftskostnader!A174</f>
        <v>0</v>
      </c>
      <c r="B174" s="38">
        <f>Driftskostnader!B174</f>
        <v>0</v>
      </c>
      <c r="C174" s="48">
        <f>Driftskostnader!C174</f>
        <v>0</v>
      </c>
      <c r="D174" s="38">
        <f>Driftskostnader!E174</f>
        <v>0</v>
      </c>
      <c r="E174" s="43">
        <f>Driftskostnader!F174</f>
        <v>0</v>
      </c>
      <c r="F174" s="49" t="str">
        <f>IF(F$10="","",IF($D174="NEI",Driftskostnader!G174,((VLOOKUP(F$10,$U$9:$W$21,2)/$V$8)*$E174)))</f>
        <v/>
      </c>
      <c r="G174" s="49" t="str">
        <f>IF(G$10="","",IF($D174="NEI",Driftskostnader!H174,((VLOOKUP(G$10,$U$9:$W$21,2)/$V$8)*$E174)))</f>
        <v/>
      </c>
      <c r="H174" s="49" t="str">
        <f>IF(H$10="","",IF($D174="NEI",Driftskostnader!I174,((VLOOKUP(H$10,$U$9:$W$21,2)/$V$8)*$E174)))</f>
        <v/>
      </c>
      <c r="I174" s="49" t="str">
        <f>IF(I$10="","",IF($D174="NEI",Driftskostnader!J174,((VLOOKUP(I$10,$U$9:$W$21,2)/$V$8)*$E174)))</f>
        <v/>
      </c>
      <c r="J174" s="49" t="str">
        <f>IF(J$10="","",IF($D174="NEI",Driftskostnader!K174,((VLOOKUP(J$10,$U$9:$W$21,2)/$V$8)*$E174)))</f>
        <v/>
      </c>
      <c r="K174" s="49" t="str">
        <f>IF(K$10="","",IF($D174="NEI",Driftskostnader!L174,((VLOOKUP(K$10,$U$9:$W$21,2)/$V$8)*$E174)))</f>
        <v/>
      </c>
      <c r="L174" s="49" t="str">
        <f>IF(L$10="","",IF($D174="NEI",Driftskostnader!M174,((VLOOKUP(L$10,$U$9:$W$21,2)/$V$8)*$E174)))</f>
        <v/>
      </c>
      <c r="M174" s="49" t="str">
        <f>IF(M$10="","",IF($D174="NEI",Driftskostnader!N174,((VLOOKUP(M$10,$U$9:$W$21,2)/$V$8)*$E174)))</f>
        <v/>
      </c>
      <c r="N174" s="49" t="str">
        <f>IF(N$10="","",IF($D174="NEI",Driftskostnader!O174,((VLOOKUP(N$10,$U$9:$W$21,2)/$V$8)*$E174)))</f>
        <v/>
      </c>
      <c r="O174" s="49" t="str">
        <f>IF(O$10="","",IF($D174="NEI",Driftskostnader!P174,((VLOOKUP(O$10,$U$9:$W$21,2)/$V$8)*$E174)))</f>
        <v/>
      </c>
      <c r="P174" s="49" t="str">
        <f>IF(P$10="","",IF($D174="NEI",Driftskostnader!Q174,((VLOOKUP(P$10,$U$9:$W$21,2)/$V$8)*$E174)))</f>
        <v/>
      </c>
      <c r="Q174" s="49" t="str">
        <f>IF(Q$10="","",IF($D174="NEI",Driftskostnader!R174,((VLOOKUP(Q$10,$U$9:$W$21,2)/$V$8)*$E174)))</f>
        <v/>
      </c>
      <c r="R174" s="49" t="str">
        <f>IF(R$10="","",IF($D174="NEI",Driftskostnader!S174,((VLOOKUP(R$10,$U$9:$W$21,2)/$V$8)*$E174)))</f>
        <v/>
      </c>
      <c r="S174" s="44">
        <f t="shared" si="3"/>
        <v>0</v>
      </c>
    </row>
    <row r="175" spans="1:19" outlineLevel="1" x14ac:dyDescent="0.25">
      <c r="A175" s="38">
        <f>Driftskostnader!A175</f>
        <v>0</v>
      </c>
      <c r="B175" s="38">
        <f>Driftskostnader!B175</f>
        <v>0</v>
      </c>
      <c r="C175" s="48">
        <f>Driftskostnader!C175</f>
        <v>0</v>
      </c>
      <c r="D175" s="38">
        <f>Driftskostnader!E175</f>
        <v>0</v>
      </c>
      <c r="E175" s="43">
        <f>Driftskostnader!F175</f>
        <v>0</v>
      </c>
      <c r="F175" s="49" t="str">
        <f>IF(F$10="","",IF($D175="NEI",Driftskostnader!G175,((VLOOKUP(F$10,$U$9:$W$21,2)/$V$8)*$E175)))</f>
        <v/>
      </c>
      <c r="G175" s="49" t="str">
        <f>IF(G$10="","",IF($D175="NEI",Driftskostnader!H175,((VLOOKUP(G$10,$U$9:$W$21,2)/$V$8)*$E175)))</f>
        <v/>
      </c>
      <c r="H175" s="49" t="str">
        <f>IF(H$10="","",IF($D175="NEI",Driftskostnader!I175,((VLOOKUP(H$10,$U$9:$W$21,2)/$V$8)*$E175)))</f>
        <v/>
      </c>
      <c r="I175" s="49" t="str">
        <f>IF(I$10="","",IF($D175="NEI",Driftskostnader!J175,((VLOOKUP(I$10,$U$9:$W$21,2)/$V$8)*$E175)))</f>
        <v/>
      </c>
      <c r="J175" s="49" t="str">
        <f>IF(J$10="","",IF($D175="NEI",Driftskostnader!K175,((VLOOKUP(J$10,$U$9:$W$21,2)/$V$8)*$E175)))</f>
        <v/>
      </c>
      <c r="K175" s="49" t="str">
        <f>IF(K$10="","",IF($D175="NEI",Driftskostnader!L175,((VLOOKUP(K$10,$U$9:$W$21,2)/$V$8)*$E175)))</f>
        <v/>
      </c>
      <c r="L175" s="49" t="str">
        <f>IF(L$10="","",IF($D175="NEI",Driftskostnader!M175,((VLOOKUP(L$10,$U$9:$W$21,2)/$V$8)*$E175)))</f>
        <v/>
      </c>
      <c r="M175" s="49" t="str">
        <f>IF(M$10="","",IF($D175="NEI",Driftskostnader!N175,((VLOOKUP(M$10,$U$9:$W$21,2)/$V$8)*$E175)))</f>
        <v/>
      </c>
      <c r="N175" s="49" t="str">
        <f>IF(N$10="","",IF($D175="NEI",Driftskostnader!O175,((VLOOKUP(N$10,$U$9:$W$21,2)/$V$8)*$E175)))</f>
        <v/>
      </c>
      <c r="O175" s="49" t="str">
        <f>IF(O$10="","",IF($D175="NEI",Driftskostnader!P175,((VLOOKUP(O$10,$U$9:$W$21,2)/$V$8)*$E175)))</f>
        <v/>
      </c>
      <c r="P175" s="49" t="str">
        <f>IF(P$10="","",IF($D175="NEI",Driftskostnader!Q175,((VLOOKUP(P$10,$U$9:$W$21,2)/$V$8)*$E175)))</f>
        <v/>
      </c>
      <c r="Q175" s="49" t="str">
        <f>IF(Q$10="","",IF($D175="NEI",Driftskostnader!R175,((VLOOKUP(Q$10,$U$9:$W$21,2)/$V$8)*$E175)))</f>
        <v/>
      </c>
      <c r="R175" s="49" t="str">
        <f>IF(R$10="","",IF($D175="NEI",Driftskostnader!S175,((VLOOKUP(R$10,$U$9:$W$21,2)/$V$8)*$E175)))</f>
        <v/>
      </c>
      <c r="S175" s="44">
        <f t="shared" si="3"/>
        <v>0</v>
      </c>
    </row>
    <row r="176" spans="1:19" outlineLevel="1" x14ac:dyDescent="0.25">
      <c r="A176" s="38">
        <f>Driftskostnader!A176</f>
        <v>0</v>
      </c>
      <c r="B176" s="38">
        <f>Driftskostnader!B176</f>
        <v>0</v>
      </c>
      <c r="C176" s="48">
        <f>Driftskostnader!C176</f>
        <v>0</v>
      </c>
      <c r="D176" s="38">
        <f>Driftskostnader!E176</f>
        <v>0</v>
      </c>
      <c r="E176" s="43">
        <f>Driftskostnader!F176</f>
        <v>0</v>
      </c>
      <c r="F176" s="49" t="str">
        <f>IF(F$10="","",IF($D176="NEI",Driftskostnader!G176,((VLOOKUP(F$10,$U$9:$W$21,2)/$V$8)*$E176)))</f>
        <v/>
      </c>
      <c r="G176" s="49" t="str">
        <f>IF(G$10="","",IF($D176="NEI",Driftskostnader!H176,((VLOOKUP(G$10,$U$9:$W$21,2)/$V$8)*$E176)))</f>
        <v/>
      </c>
      <c r="H176" s="49" t="str">
        <f>IF(H$10="","",IF($D176="NEI",Driftskostnader!I176,((VLOOKUP(H$10,$U$9:$W$21,2)/$V$8)*$E176)))</f>
        <v/>
      </c>
      <c r="I176" s="49" t="str">
        <f>IF(I$10="","",IF($D176="NEI",Driftskostnader!J176,((VLOOKUP(I$10,$U$9:$W$21,2)/$V$8)*$E176)))</f>
        <v/>
      </c>
      <c r="J176" s="49" t="str">
        <f>IF(J$10="","",IF($D176="NEI",Driftskostnader!K176,((VLOOKUP(J$10,$U$9:$W$21,2)/$V$8)*$E176)))</f>
        <v/>
      </c>
      <c r="K176" s="49" t="str">
        <f>IF(K$10="","",IF($D176="NEI",Driftskostnader!L176,((VLOOKUP(K$10,$U$9:$W$21,2)/$V$8)*$E176)))</f>
        <v/>
      </c>
      <c r="L176" s="49" t="str">
        <f>IF(L$10="","",IF($D176="NEI",Driftskostnader!M176,((VLOOKUP(L$10,$U$9:$W$21,2)/$V$8)*$E176)))</f>
        <v/>
      </c>
      <c r="M176" s="49" t="str">
        <f>IF(M$10="","",IF($D176="NEI",Driftskostnader!N176,((VLOOKUP(M$10,$U$9:$W$21,2)/$V$8)*$E176)))</f>
        <v/>
      </c>
      <c r="N176" s="49" t="str">
        <f>IF(N$10="","",IF($D176="NEI",Driftskostnader!O176,((VLOOKUP(N$10,$U$9:$W$21,2)/$V$8)*$E176)))</f>
        <v/>
      </c>
      <c r="O176" s="49" t="str">
        <f>IF(O$10="","",IF($D176="NEI",Driftskostnader!P176,((VLOOKUP(O$10,$U$9:$W$21,2)/$V$8)*$E176)))</f>
        <v/>
      </c>
      <c r="P176" s="49" t="str">
        <f>IF(P$10="","",IF($D176="NEI",Driftskostnader!Q176,((VLOOKUP(P$10,$U$9:$W$21,2)/$V$8)*$E176)))</f>
        <v/>
      </c>
      <c r="Q176" s="49" t="str">
        <f>IF(Q$10="","",IF($D176="NEI",Driftskostnader!R176,((VLOOKUP(Q$10,$U$9:$W$21,2)/$V$8)*$E176)))</f>
        <v/>
      </c>
      <c r="R176" s="49" t="str">
        <f>IF(R$10="","",IF($D176="NEI",Driftskostnader!S176,((VLOOKUP(R$10,$U$9:$W$21,2)/$V$8)*$E176)))</f>
        <v/>
      </c>
      <c r="S176" s="44">
        <f t="shared" si="3"/>
        <v>0</v>
      </c>
    </row>
    <row r="177" spans="1:19" outlineLevel="1" x14ac:dyDescent="0.25">
      <c r="A177" s="38">
        <f>Driftskostnader!A177</f>
        <v>0</v>
      </c>
      <c r="B177" s="38">
        <f>Driftskostnader!B177</f>
        <v>0</v>
      </c>
      <c r="C177" s="48">
        <f>Driftskostnader!C177</f>
        <v>0</v>
      </c>
      <c r="D177" s="38">
        <f>Driftskostnader!E177</f>
        <v>0</v>
      </c>
      <c r="E177" s="43">
        <f>Driftskostnader!F177</f>
        <v>0</v>
      </c>
      <c r="F177" s="49" t="str">
        <f>IF(F$10="","",IF($D177="NEI",Driftskostnader!G177,((VLOOKUP(F$10,$U$9:$W$21,2)/$V$8)*$E177)))</f>
        <v/>
      </c>
      <c r="G177" s="49" t="str">
        <f>IF(G$10="","",IF($D177="NEI",Driftskostnader!H177,((VLOOKUP(G$10,$U$9:$W$21,2)/$V$8)*$E177)))</f>
        <v/>
      </c>
      <c r="H177" s="49" t="str">
        <f>IF(H$10="","",IF($D177="NEI",Driftskostnader!I177,((VLOOKUP(H$10,$U$9:$W$21,2)/$V$8)*$E177)))</f>
        <v/>
      </c>
      <c r="I177" s="49" t="str">
        <f>IF(I$10="","",IF($D177="NEI",Driftskostnader!J177,((VLOOKUP(I$10,$U$9:$W$21,2)/$V$8)*$E177)))</f>
        <v/>
      </c>
      <c r="J177" s="49" t="str">
        <f>IF(J$10="","",IF($D177="NEI",Driftskostnader!K177,((VLOOKUP(J$10,$U$9:$W$21,2)/$V$8)*$E177)))</f>
        <v/>
      </c>
      <c r="K177" s="49" t="str">
        <f>IF(K$10="","",IF($D177="NEI",Driftskostnader!L177,((VLOOKUP(K$10,$U$9:$W$21,2)/$V$8)*$E177)))</f>
        <v/>
      </c>
      <c r="L177" s="49" t="str">
        <f>IF(L$10="","",IF($D177="NEI",Driftskostnader!M177,((VLOOKUP(L$10,$U$9:$W$21,2)/$V$8)*$E177)))</f>
        <v/>
      </c>
      <c r="M177" s="49" t="str">
        <f>IF(M$10="","",IF($D177="NEI",Driftskostnader!N177,((VLOOKUP(M$10,$U$9:$W$21,2)/$V$8)*$E177)))</f>
        <v/>
      </c>
      <c r="N177" s="49" t="str">
        <f>IF(N$10="","",IF($D177="NEI",Driftskostnader!O177,((VLOOKUP(N$10,$U$9:$W$21,2)/$V$8)*$E177)))</f>
        <v/>
      </c>
      <c r="O177" s="49" t="str">
        <f>IF(O$10="","",IF($D177="NEI",Driftskostnader!P177,((VLOOKUP(O$10,$U$9:$W$21,2)/$V$8)*$E177)))</f>
        <v/>
      </c>
      <c r="P177" s="49" t="str">
        <f>IF(P$10="","",IF($D177="NEI",Driftskostnader!Q177,((VLOOKUP(P$10,$U$9:$W$21,2)/$V$8)*$E177)))</f>
        <v/>
      </c>
      <c r="Q177" s="49" t="str">
        <f>IF(Q$10="","",IF($D177="NEI",Driftskostnader!R177,((VLOOKUP(Q$10,$U$9:$W$21,2)/$V$8)*$E177)))</f>
        <v/>
      </c>
      <c r="R177" s="49" t="str">
        <f>IF(R$10="","",IF($D177="NEI",Driftskostnader!S177,((VLOOKUP(R$10,$U$9:$W$21,2)/$V$8)*$E177)))</f>
        <v/>
      </c>
      <c r="S177" s="44">
        <f t="shared" si="3"/>
        <v>0</v>
      </c>
    </row>
    <row r="178" spans="1:19" outlineLevel="1" x14ac:dyDescent="0.25">
      <c r="A178" s="38">
        <f>Driftskostnader!A178</f>
        <v>0</v>
      </c>
      <c r="B178" s="38">
        <f>Driftskostnader!B178</f>
        <v>0</v>
      </c>
      <c r="C178" s="48">
        <f>Driftskostnader!C178</f>
        <v>0</v>
      </c>
      <c r="D178" s="38">
        <f>Driftskostnader!E178</f>
        <v>0</v>
      </c>
      <c r="E178" s="43">
        <f>Driftskostnader!F178</f>
        <v>0</v>
      </c>
      <c r="F178" s="49" t="str">
        <f>IF(F$10="","",IF($D178="NEI",Driftskostnader!G178,((VLOOKUP(F$10,$U$9:$W$21,2)/$V$8)*$E178)))</f>
        <v/>
      </c>
      <c r="G178" s="49" t="str">
        <f>IF(G$10="","",IF($D178="NEI",Driftskostnader!H178,((VLOOKUP(G$10,$U$9:$W$21,2)/$V$8)*$E178)))</f>
        <v/>
      </c>
      <c r="H178" s="49" t="str">
        <f>IF(H$10="","",IF($D178="NEI",Driftskostnader!I178,((VLOOKUP(H$10,$U$9:$W$21,2)/$V$8)*$E178)))</f>
        <v/>
      </c>
      <c r="I178" s="49" t="str">
        <f>IF(I$10="","",IF($D178="NEI",Driftskostnader!J178,((VLOOKUP(I$10,$U$9:$W$21,2)/$V$8)*$E178)))</f>
        <v/>
      </c>
      <c r="J178" s="49" t="str">
        <f>IF(J$10="","",IF($D178="NEI",Driftskostnader!K178,((VLOOKUP(J$10,$U$9:$W$21,2)/$V$8)*$E178)))</f>
        <v/>
      </c>
      <c r="K178" s="49" t="str">
        <f>IF(K$10="","",IF($D178="NEI",Driftskostnader!L178,((VLOOKUP(K$10,$U$9:$W$21,2)/$V$8)*$E178)))</f>
        <v/>
      </c>
      <c r="L178" s="49" t="str">
        <f>IF(L$10="","",IF($D178="NEI",Driftskostnader!M178,((VLOOKUP(L$10,$U$9:$W$21,2)/$V$8)*$E178)))</f>
        <v/>
      </c>
      <c r="M178" s="49" t="str">
        <f>IF(M$10="","",IF($D178="NEI",Driftskostnader!N178,((VLOOKUP(M$10,$U$9:$W$21,2)/$V$8)*$E178)))</f>
        <v/>
      </c>
      <c r="N178" s="49" t="str">
        <f>IF(N$10="","",IF($D178="NEI",Driftskostnader!O178,((VLOOKUP(N$10,$U$9:$W$21,2)/$V$8)*$E178)))</f>
        <v/>
      </c>
      <c r="O178" s="49" t="str">
        <f>IF(O$10="","",IF($D178="NEI",Driftskostnader!P178,((VLOOKUP(O$10,$U$9:$W$21,2)/$V$8)*$E178)))</f>
        <v/>
      </c>
      <c r="P178" s="49" t="str">
        <f>IF(P$10="","",IF($D178="NEI",Driftskostnader!Q178,((VLOOKUP(P$10,$U$9:$W$21,2)/$V$8)*$E178)))</f>
        <v/>
      </c>
      <c r="Q178" s="49" t="str">
        <f>IF(Q$10="","",IF($D178="NEI",Driftskostnader!R178,((VLOOKUP(Q$10,$U$9:$W$21,2)/$V$8)*$E178)))</f>
        <v/>
      </c>
      <c r="R178" s="49" t="str">
        <f>IF(R$10="","",IF($D178="NEI",Driftskostnader!S178,((VLOOKUP(R$10,$U$9:$W$21,2)/$V$8)*$E178)))</f>
        <v/>
      </c>
      <c r="S178" s="44">
        <f t="shared" si="3"/>
        <v>0</v>
      </c>
    </row>
    <row r="179" spans="1:19" outlineLevel="1" x14ac:dyDescent="0.25">
      <c r="A179" s="38">
        <f>Driftskostnader!A179</f>
        <v>0</v>
      </c>
      <c r="B179" s="38">
        <f>Driftskostnader!B179</f>
        <v>0</v>
      </c>
      <c r="C179" s="48">
        <f>Driftskostnader!C179</f>
        <v>0</v>
      </c>
      <c r="D179" s="38">
        <f>Driftskostnader!E179</f>
        <v>0</v>
      </c>
      <c r="E179" s="43">
        <f>Driftskostnader!F179</f>
        <v>0</v>
      </c>
      <c r="F179" s="49" t="str">
        <f>IF(F$10="","",IF($D179="NEI",Driftskostnader!G179,((VLOOKUP(F$10,$U$9:$W$21,2)/$V$8)*$E179)))</f>
        <v/>
      </c>
      <c r="G179" s="49" t="str">
        <f>IF(G$10="","",IF($D179="NEI",Driftskostnader!H179,((VLOOKUP(G$10,$U$9:$W$21,2)/$V$8)*$E179)))</f>
        <v/>
      </c>
      <c r="H179" s="49" t="str">
        <f>IF(H$10="","",IF($D179="NEI",Driftskostnader!I179,((VLOOKUP(H$10,$U$9:$W$21,2)/$V$8)*$E179)))</f>
        <v/>
      </c>
      <c r="I179" s="49" t="str">
        <f>IF(I$10="","",IF($D179="NEI",Driftskostnader!J179,((VLOOKUP(I$10,$U$9:$W$21,2)/$V$8)*$E179)))</f>
        <v/>
      </c>
      <c r="J179" s="49" t="str">
        <f>IF(J$10="","",IF($D179="NEI",Driftskostnader!K179,((VLOOKUP(J$10,$U$9:$W$21,2)/$V$8)*$E179)))</f>
        <v/>
      </c>
      <c r="K179" s="49" t="str">
        <f>IF(K$10="","",IF($D179="NEI",Driftskostnader!L179,((VLOOKUP(K$10,$U$9:$W$21,2)/$V$8)*$E179)))</f>
        <v/>
      </c>
      <c r="L179" s="49" t="str">
        <f>IF(L$10="","",IF($D179="NEI",Driftskostnader!M179,((VLOOKUP(L$10,$U$9:$W$21,2)/$V$8)*$E179)))</f>
        <v/>
      </c>
      <c r="M179" s="49" t="str">
        <f>IF(M$10="","",IF($D179="NEI",Driftskostnader!N179,((VLOOKUP(M$10,$U$9:$W$21,2)/$V$8)*$E179)))</f>
        <v/>
      </c>
      <c r="N179" s="49" t="str">
        <f>IF(N$10="","",IF($D179="NEI",Driftskostnader!O179,((VLOOKUP(N$10,$U$9:$W$21,2)/$V$8)*$E179)))</f>
        <v/>
      </c>
      <c r="O179" s="49" t="str">
        <f>IF(O$10="","",IF($D179="NEI",Driftskostnader!P179,((VLOOKUP(O$10,$U$9:$W$21,2)/$V$8)*$E179)))</f>
        <v/>
      </c>
      <c r="P179" s="49" t="str">
        <f>IF(P$10="","",IF($D179="NEI",Driftskostnader!Q179,((VLOOKUP(P$10,$U$9:$W$21,2)/$V$8)*$E179)))</f>
        <v/>
      </c>
      <c r="Q179" s="49" t="str">
        <f>IF(Q$10="","",IF($D179="NEI",Driftskostnader!R179,((VLOOKUP(Q$10,$U$9:$W$21,2)/$V$8)*$E179)))</f>
        <v/>
      </c>
      <c r="R179" s="49" t="str">
        <f>IF(R$10="","",IF($D179="NEI",Driftskostnader!S179,((VLOOKUP(R$10,$U$9:$W$21,2)/$V$8)*$E179)))</f>
        <v/>
      </c>
      <c r="S179" s="44">
        <f t="shared" si="3"/>
        <v>0</v>
      </c>
    </row>
    <row r="180" spans="1:19" outlineLevel="1" x14ac:dyDescent="0.25">
      <c r="A180" s="38">
        <f>Driftskostnader!A180</f>
        <v>0</v>
      </c>
      <c r="B180" s="38">
        <f>Driftskostnader!B180</f>
        <v>0</v>
      </c>
      <c r="C180" s="48">
        <f>Driftskostnader!C180</f>
        <v>0</v>
      </c>
      <c r="D180" s="38">
        <f>Driftskostnader!E180</f>
        <v>0</v>
      </c>
      <c r="E180" s="43">
        <f>Driftskostnader!F180</f>
        <v>0</v>
      </c>
      <c r="F180" s="49" t="str">
        <f>IF(F$10="","",IF($D180="NEI",Driftskostnader!G180,((VLOOKUP(F$10,$U$9:$W$21,2)/$V$8)*$E180)))</f>
        <v/>
      </c>
      <c r="G180" s="49" t="str">
        <f>IF(G$10="","",IF($D180="NEI",Driftskostnader!H180,((VLOOKUP(G$10,$U$9:$W$21,2)/$V$8)*$E180)))</f>
        <v/>
      </c>
      <c r="H180" s="49" t="str">
        <f>IF(H$10="","",IF($D180="NEI",Driftskostnader!I180,((VLOOKUP(H$10,$U$9:$W$21,2)/$V$8)*$E180)))</f>
        <v/>
      </c>
      <c r="I180" s="49" t="str">
        <f>IF(I$10="","",IF($D180="NEI",Driftskostnader!J180,((VLOOKUP(I$10,$U$9:$W$21,2)/$V$8)*$E180)))</f>
        <v/>
      </c>
      <c r="J180" s="49" t="str">
        <f>IF(J$10="","",IF($D180="NEI",Driftskostnader!K180,((VLOOKUP(J$10,$U$9:$W$21,2)/$V$8)*$E180)))</f>
        <v/>
      </c>
      <c r="K180" s="49" t="str">
        <f>IF(K$10="","",IF($D180="NEI",Driftskostnader!L180,((VLOOKUP(K$10,$U$9:$W$21,2)/$V$8)*$E180)))</f>
        <v/>
      </c>
      <c r="L180" s="49" t="str">
        <f>IF(L$10="","",IF($D180="NEI",Driftskostnader!M180,((VLOOKUP(L$10,$U$9:$W$21,2)/$V$8)*$E180)))</f>
        <v/>
      </c>
      <c r="M180" s="49" t="str">
        <f>IF(M$10="","",IF($D180="NEI",Driftskostnader!N180,((VLOOKUP(M$10,$U$9:$W$21,2)/$V$8)*$E180)))</f>
        <v/>
      </c>
      <c r="N180" s="49" t="str">
        <f>IF(N$10="","",IF($D180="NEI",Driftskostnader!O180,((VLOOKUP(N$10,$U$9:$W$21,2)/$V$8)*$E180)))</f>
        <v/>
      </c>
      <c r="O180" s="49" t="str">
        <f>IF(O$10="","",IF($D180="NEI",Driftskostnader!P180,((VLOOKUP(O$10,$U$9:$W$21,2)/$V$8)*$E180)))</f>
        <v/>
      </c>
      <c r="P180" s="49" t="str">
        <f>IF(P$10="","",IF($D180="NEI",Driftskostnader!Q180,((VLOOKUP(P$10,$U$9:$W$21,2)/$V$8)*$E180)))</f>
        <v/>
      </c>
      <c r="Q180" s="49" t="str">
        <f>IF(Q$10="","",IF($D180="NEI",Driftskostnader!R180,((VLOOKUP(Q$10,$U$9:$W$21,2)/$V$8)*$E180)))</f>
        <v/>
      </c>
      <c r="R180" s="49" t="str">
        <f>IF(R$10="","",IF($D180="NEI",Driftskostnader!S180,((VLOOKUP(R$10,$U$9:$W$21,2)/$V$8)*$E180)))</f>
        <v/>
      </c>
      <c r="S180" s="44">
        <f t="shared" si="3"/>
        <v>0</v>
      </c>
    </row>
    <row r="181" spans="1:19" outlineLevel="1" x14ac:dyDescent="0.25">
      <c r="A181" s="38">
        <f>Driftskostnader!A181</f>
        <v>0</v>
      </c>
      <c r="B181" s="38">
        <f>Driftskostnader!B181</f>
        <v>0</v>
      </c>
      <c r="C181" s="48">
        <f>Driftskostnader!C181</f>
        <v>0</v>
      </c>
      <c r="D181" s="38">
        <f>Driftskostnader!E181</f>
        <v>0</v>
      </c>
      <c r="E181" s="43">
        <f>Driftskostnader!F181</f>
        <v>0</v>
      </c>
      <c r="F181" s="49" t="str">
        <f>IF(F$10="","",IF($D181="NEI",Driftskostnader!G181,((VLOOKUP(F$10,$U$9:$W$21,2)/$V$8)*$E181)))</f>
        <v/>
      </c>
      <c r="G181" s="49" t="str">
        <f>IF(G$10="","",IF($D181="NEI",Driftskostnader!H181,((VLOOKUP(G$10,$U$9:$W$21,2)/$V$8)*$E181)))</f>
        <v/>
      </c>
      <c r="H181" s="49" t="str">
        <f>IF(H$10="","",IF($D181="NEI",Driftskostnader!I181,((VLOOKUP(H$10,$U$9:$W$21,2)/$V$8)*$E181)))</f>
        <v/>
      </c>
      <c r="I181" s="49" t="str">
        <f>IF(I$10="","",IF($D181="NEI",Driftskostnader!J181,((VLOOKUP(I$10,$U$9:$W$21,2)/$V$8)*$E181)))</f>
        <v/>
      </c>
      <c r="J181" s="49" t="str">
        <f>IF(J$10="","",IF($D181="NEI",Driftskostnader!K181,((VLOOKUP(J$10,$U$9:$W$21,2)/$V$8)*$E181)))</f>
        <v/>
      </c>
      <c r="K181" s="49" t="str">
        <f>IF(K$10="","",IF($D181="NEI",Driftskostnader!L181,((VLOOKUP(K$10,$U$9:$W$21,2)/$V$8)*$E181)))</f>
        <v/>
      </c>
      <c r="L181" s="49" t="str">
        <f>IF(L$10="","",IF($D181="NEI",Driftskostnader!M181,((VLOOKUP(L$10,$U$9:$W$21,2)/$V$8)*$E181)))</f>
        <v/>
      </c>
      <c r="M181" s="49" t="str">
        <f>IF(M$10="","",IF($D181="NEI",Driftskostnader!N181,((VLOOKUP(M$10,$U$9:$W$21,2)/$V$8)*$E181)))</f>
        <v/>
      </c>
      <c r="N181" s="49" t="str">
        <f>IF(N$10="","",IF($D181="NEI",Driftskostnader!O181,((VLOOKUP(N$10,$U$9:$W$21,2)/$V$8)*$E181)))</f>
        <v/>
      </c>
      <c r="O181" s="49" t="str">
        <f>IF(O$10="","",IF($D181="NEI",Driftskostnader!P181,((VLOOKUP(O$10,$U$9:$W$21,2)/$V$8)*$E181)))</f>
        <v/>
      </c>
      <c r="P181" s="49" t="str">
        <f>IF(P$10="","",IF($D181="NEI",Driftskostnader!Q181,((VLOOKUP(P$10,$U$9:$W$21,2)/$V$8)*$E181)))</f>
        <v/>
      </c>
      <c r="Q181" s="49" t="str">
        <f>IF(Q$10="","",IF($D181="NEI",Driftskostnader!R181,((VLOOKUP(Q$10,$U$9:$W$21,2)/$V$8)*$E181)))</f>
        <v/>
      </c>
      <c r="R181" s="49" t="str">
        <f>IF(R$10="","",IF($D181="NEI",Driftskostnader!S181,((VLOOKUP(R$10,$U$9:$W$21,2)/$V$8)*$E181)))</f>
        <v/>
      </c>
      <c r="S181" s="44">
        <f t="shared" si="3"/>
        <v>0</v>
      </c>
    </row>
    <row r="182" spans="1:19" outlineLevel="1" x14ac:dyDescent="0.25">
      <c r="A182" s="38">
        <f>Driftskostnader!A182</f>
        <v>0</v>
      </c>
      <c r="B182" s="38">
        <f>Driftskostnader!B182</f>
        <v>0</v>
      </c>
      <c r="C182" s="48">
        <f>Driftskostnader!C182</f>
        <v>0</v>
      </c>
      <c r="D182" s="38">
        <f>Driftskostnader!E182</f>
        <v>0</v>
      </c>
      <c r="E182" s="43">
        <f>Driftskostnader!F182</f>
        <v>0</v>
      </c>
      <c r="F182" s="49" t="str">
        <f>IF(F$10="","",IF($D182="NEI",Driftskostnader!G182,((VLOOKUP(F$10,$U$9:$W$21,2)/$V$8)*$E182)))</f>
        <v/>
      </c>
      <c r="G182" s="49" t="str">
        <f>IF(G$10="","",IF($D182="NEI",Driftskostnader!H182,((VLOOKUP(G$10,$U$9:$W$21,2)/$V$8)*$E182)))</f>
        <v/>
      </c>
      <c r="H182" s="49" t="str">
        <f>IF(H$10="","",IF($D182="NEI",Driftskostnader!I182,((VLOOKUP(H$10,$U$9:$W$21,2)/$V$8)*$E182)))</f>
        <v/>
      </c>
      <c r="I182" s="49" t="str">
        <f>IF(I$10="","",IF($D182="NEI",Driftskostnader!J182,((VLOOKUP(I$10,$U$9:$W$21,2)/$V$8)*$E182)))</f>
        <v/>
      </c>
      <c r="J182" s="49" t="str">
        <f>IF(J$10="","",IF($D182="NEI",Driftskostnader!K182,((VLOOKUP(J$10,$U$9:$W$21,2)/$V$8)*$E182)))</f>
        <v/>
      </c>
      <c r="K182" s="49" t="str">
        <f>IF(K$10="","",IF($D182="NEI",Driftskostnader!L182,((VLOOKUP(K$10,$U$9:$W$21,2)/$V$8)*$E182)))</f>
        <v/>
      </c>
      <c r="L182" s="49" t="str">
        <f>IF(L$10="","",IF($D182="NEI",Driftskostnader!M182,((VLOOKUP(L$10,$U$9:$W$21,2)/$V$8)*$E182)))</f>
        <v/>
      </c>
      <c r="M182" s="49" t="str">
        <f>IF(M$10="","",IF($D182="NEI",Driftskostnader!N182,((VLOOKUP(M$10,$U$9:$W$21,2)/$V$8)*$E182)))</f>
        <v/>
      </c>
      <c r="N182" s="49" t="str">
        <f>IF(N$10="","",IF($D182="NEI",Driftskostnader!O182,((VLOOKUP(N$10,$U$9:$W$21,2)/$V$8)*$E182)))</f>
        <v/>
      </c>
      <c r="O182" s="49" t="str">
        <f>IF(O$10="","",IF($D182="NEI",Driftskostnader!P182,((VLOOKUP(O$10,$U$9:$W$21,2)/$V$8)*$E182)))</f>
        <v/>
      </c>
      <c r="P182" s="49" t="str">
        <f>IF(P$10="","",IF($D182="NEI",Driftskostnader!Q182,((VLOOKUP(P$10,$U$9:$W$21,2)/$V$8)*$E182)))</f>
        <v/>
      </c>
      <c r="Q182" s="49" t="str">
        <f>IF(Q$10="","",IF($D182="NEI",Driftskostnader!R182,((VLOOKUP(Q$10,$U$9:$W$21,2)/$V$8)*$E182)))</f>
        <v/>
      </c>
      <c r="R182" s="49" t="str">
        <f>IF(R$10="","",IF($D182="NEI",Driftskostnader!S182,((VLOOKUP(R$10,$U$9:$W$21,2)/$V$8)*$E182)))</f>
        <v/>
      </c>
      <c r="S182" s="44">
        <f t="shared" si="3"/>
        <v>0</v>
      </c>
    </row>
    <row r="183" spans="1:19" outlineLevel="1" x14ac:dyDescent="0.25">
      <c r="A183" s="38">
        <f>Driftskostnader!A183</f>
        <v>0</v>
      </c>
      <c r="B183" s="38">
        <f>Driftskostnader!B183</f>
        <v>0</v>
      </c>
      <c r="C183" s="48">
        <f>Driftskostnader!C183</f>
        <v>0</v>
      </c>
      <c r="D183" s="38">
        <f>Driftskostnader!E183</f>
        <v>0</v>
      </c>
      <c r="E183" s="43">
        <f>Driftskostnader!F183</f>
        <v>0</v>
      </c>
      <c r="F183" s="49" t="str">
        <f>IF(F$10="","",IF($D183="NEI",Driftskostnader!G183,((VLOOKUP(F$10,$U$9:$W$21,2)/$V$8)*$E183)))</f>
        <v/>
      </c>
      <c r="G183" s="49" t="str">
        <f>IF(G$10="","",IF($D183="NEI",Driftskostnader!H183,((VLOOKUP(G$10,$U$9:$W$21,2)/$V$8)*$E183)))</f>
        <v/>
      </c>
      <c r="H183" s="49" t="str">
        <f>IF(H$10="","",IF($D183="NEI",Driftskostnader!I183,((VLOOKUP(H$10,$U$9:$W$21,2)/$V$8)*$E183)))</f>
        <v/>
      </c>
      <c r="I183" s="49" t="str">
        <f>IF(I$10="","",IF($D183="NEI",Driftskostnader!J183,((VLOOKUP(I$10,$U$9:$W$21,2)/$V$8)*$E183)))</f>
        <v/>
      </c>
      <c r="J183" s="49" t="str">
        <f>IF(J$10="","",IF($D183="NEI",Driftskostnader!K183,((VLOOKUP(J$10,$U$9:$W$21,2)/$V$8)*$E183)))</f>
        <v/>
      </c>
      <c r="K183" s="49" t="str">
        <f>IF(K$10="","",IF($D183="NEI",Driftskostnader!L183,((VLOOKUP(K$10,$U$9:$W$21,2)/$V$8)*$E183)))</f>
        <v/>
      </c>
      <c r="L183" s="49" t="str">
        <f>IF(L$10="","",IF($D183="NEI",Driftskostnader!M183,((VLOOKUP(L$10,$U$9:$W$21,2)/$V$8)*$E183)))</f>
        <v/>
      </c>
      <c r="M183" s="49" t="str">
        <f>IF(M$10="","",IF($D183="NEI",Driftskostnader!N183,((VLOOKUP(M$10,$U$9:$W$21,2)/$V$8)*$E183)))</f>
        <v/>
      </c>
      <c r="N183" s="49" t="str">
        <f>IF(N$10="","",IF($D183="NEI",Driftskostnader!O183,((VLOOKUP(N$10,$U$9:$W$21,2)/$V$8)*$E183)))</f>
        <v/>
      </c>
      <c r="O183" s="49" t="str">
        <f>IF(O$10="","",IF($D183="NEI",Driftskostnader!P183,((VLOOKUP(O$10,$U$9:$W$21,2)/$V$8)*$E183)))</f>
        <v/>
      </c>
      <c r="P183" s="49" t="str">
        <f>IF(P$10="","",IF($D183="NEI",Driftskostnader!Q183,((VLOOKUP(P$10,$U$9:$W$21,2)/$V$8)*$E183)))</f>
        <v/>
      </c>
      <c r="Q183" s="49" t="str">
        <f>IF(Q$10="","",IF($D183="NEI",Driftskostnader!R183,((VLOOKUP(Q$10,$U$9:$W$21,2)/$V$8)*$E183)))</f>
        <v/>
      </c>
      <c r="R183" s="49" t="str">
        <f>IF(R$10="","",IF($D183="NEI",Driftskostnader!S183,((VLOOKUP(R$10,$U$9:$W$21,2)/$V$8)*$E183)))</f>
        <v/>
      </c>
      <c r="S183" s="44">
        <f t="shared" si="3"/>
        <v>0</v>
      </c>
    </row>
    <row r="184" spans="1:19" outlineLevel="1" x14ac:dyDescent="0.25">
      <c r="A184" s="38">
        <f>Driftskostnader!A184</f>
        <v>0</v>
      </c>
      <c r="B184" s="38">
        <f>Driftskostnader!B184</f>
        <v>0</v>
      </c>
      <c r="C184" s="48">
        <f>Driftskostnader!C184</f>
        <v>0</v>
      </c>
      <c r="D184" s="38">
        <f>Driftskostnader!E184</f>
        <v>0</v>
      </c>
      <c r="E184" s="43">
        <f>Driftskostnader!F184</f>
        <v>0</v>
      </c>
      <c r="F184" s="49" t="str">
        <f>IF(F$10="","",IF($D184="NEI",Driftskostnader!G184,((VLOOKUP(F$10,$U$9:$W$21,2)/$V$8)*$E184)))</f>
        <v/>
      </c>
      <c r="G184" s="49" t="str">
        <f>IF(G$10="","",IF($D184="NEI",Driftskostnader!H184,((VLOOKUP(G$10,$U$9:$W$21,2)/$V$8)*$E184)))</f>
        <v/>
      </c>
      <c r="H184" s="49" t="str">
        <f>IF(H$10="","",IF($D184="NEI",Driftskostnader!I184,((VLOOKUP(H$10,$U$9:$W$21,2)/$V$8)*$E184)))</f>
        <v/>
      </c>
      <c r="I184" s="49" t="str">
        <f>IF(I$10="","",IF($D184="NEI",Driftskostnader!J184,((VLOOKUP(I$10,$U$9:$W$21,2)/$V$8)*$E184)))</f>
        <v/>
      </c>
      <c r="J184" s="49" t="str">
        <f>IF(J$10="","",IF($D184="NEI",Driftskostnader!K184,((VLOOKUP(J$10,$U$9:$W$21,2)/$V$8)*$E184)))</f>
        <v/>
      </c>
      <c r="K184" s="49" t="str">
        <f>IF(K$10="","",IF($D184="NEI",Driftskostnader!L184,((VLOOKUP(K$10,$U$9:$W$21,2)/$V$8)*$E184)))</f>
        <v/>
      </c>
      <c r="L184" s="49" t="str">
        <f>IF(L$10="","",IF($D184="NEI",Driftskostnader!M184,((VLOOKUP(L$10,$U$9:$W$21,2)/$V$8)*$E184)))</f>
        <v/>
      </c>
      <c r="M184" s="49" t="str">
        <f>IF(M$10="","",IF($D184="NEI",Driftskostnader!N184,((VLOOKUP(M$10,$U$9:$W$21,2)/$V$8)*$E184)))</f>
        <v/>
      </c>
      <c r="N184" s="49" t="str">
        <f>IF(N$10="","",IF($D184="NEI",Driftskostnader!O184,((VLOOKUP(N$10,$U$9:$W$21,2)/$V$8)*$E184)))</f>
        <v/>
      </c>
      <c r="O184" s="49" t="str">
        <f>IF(O$10="","",IF($D184="NEI",Driftskostnader!P184,((VLOOKUP(O$10,$U$9:$W$21,2)/$V$8)*$E184)))</f>
        <v/>
      </c>
      <c r="P184" s="49" t="str">
        <f>IF(P$10="","",IF($D184="NEI",Driftskostnader!Q184,((VLOOKUP(P$10,$U$9:$W$21,2)/$V$8)*$E184)))</f>
        <v/>
      </c>
      <c r="Q184" s="49" t="str">
        <f>IF(Q$10="","",IF($D184="NEI",Driftskostnader!R184,((VLOOKUP(Q$10,$U$9:$W$21,2)/$V$8)*$E184)))</f>
        <v/>
      </c>
      <c r="R184" s="49" t="str">
        <f>IF(R$10="","",IF($D184="NEI",Driftskostnader!S184,((VLOOKUP(R$10,$U$9:$W$21,2)/$V$8)*$E184)))</f>
        <v/>
      </c>
      <c r="S184" s="44">
        <f t="shared" si="3"/>
        <v>0</v>
      </c>
    </row>
    <row r="185" spans="1:19" outlineLevel="1" x14ac:dyDescent="0.25">
      <c r="A185" s="38">
        <f>Driftskostnader!A185</f>
        <v>0</v>
      </c>
      <c r="B185" s="38">
        <f>Driftskostnader!B185</f>
        <v>0</v>
      </c>
      <c r="C185" s="48">
        <f>Driftskostnader!C185</f>
        <v>0</v>
      </c>
      <c r="D185" s="38">
        <f>Driftskostnader!E185</f>
        <v>0</v>
      </c>
      <c r="E185" s="43">
        <f>Driftskostnader!F185</f>
        <v>0</v>
      </c>
      <c r="F185" s="49" t="str">
        <f>IF(F$10="","",IF($D185="NEI",Driftskostnader!G185,((VLOOKUP(F$10,$U$9:$W$21,2)/$V$8)*$E185)))</f>
        <v/>
      </c>
      <c r="G185" s="49" t="str">
        <f>IF(G$10="","",IF($D185="NEI",Driftskostnader!H185,((VLOOKUP(G$10,$U$9:$W$21,2)/$V$8)*$E185)))</f>
        <v/>
      </c>
      <c r="H185" s="49" t="str">
        <f>IF(H$10="","",IF($D185="NEI",Driftskostnader!I185,((VLOOKUP(H$10,$U$9:$W$21,2)/$V$8)*$E185)))</f>
        <v/>
      </c>
      <c r="I185" s="49" t="str">
        <f>IF(I$10="","",IF($D185="NEI",Driftskostnader!J185,((VLOOKUP(I$10,$U$9:$W$21,2)/$V$8)*$E185)))</f>
        <v/>
      </c>
      <c r="J185" s="49" t="str">
        <f>IF(J$10="","",IF($D185="NEI",Driftskostnader!K185,((VLOOKUP(J$10,$U$9:$W$21,2)/$V$8)*$E185)))</f>
        <v/>
      </c>
      <c r="K185" s="49" t="str">
        <f>IF(K$10="","",IF($D185="NEI",Driftskostnader!L185,((VLOOKUP(K$10,$U$9:$W$21,2)/$V$8)*$E185)))</f>
        <v/>
      </c>
      <c r="L185" s="49" t="str">
        <f>IF(L$10="","",IF($D185="NEI",Driftskostnader!M185,((VLOOKUP(L$10,$U$9:$W$21,2)/$V$8)*$E185)))</f>
        <v/>
      </c>
      <c r="M185" s="49" t="str">
        <f>IF(M$10="","",IF($D185="NEI",Driftskostnader!N185,((VLOOKUP(M$10,$U$9:$W$21,2)/$V$8)*$E185)))</f>
        <v/>
      </c>
      <c r="N185" s="49" t="str">
        <f>IF(N$10="","",IF($D185="NEI",Driftskostnader!O185,((VLOOKUP(N$10,$U$9:$W$21,2)/$V$8)*$E185)))</f>
        <v/>
      </c>
      <c r="O185" s="49" t="str">
        <f>IF(O$10="","",IF($D185="NEI",Driftskostnader!P185,((VLOOKUP(O$10,$U$9:$W$21,2)/$V$8)*$E185)))</f>
        <v/>
      </c>
      <c r="P185" s="49" t="str">
        <f>IF(P$10="","",IF($D185="NEI",Driftskostnader!Q185,((VLOOKUP(P$10,$U$9:$W$21,2)/$V$8)*$E185)))</f>
        <v/>
      </c>
      <c r="Q185" s="49" t="str">
        <f>IF(Q$10="","",IF($D185="NEI",Driftskostnader!R185,((VLOOKUP(Q$10,$U$9:$W$21,2)/$V$8)*$E185)))</f>
        <v/>
      </c>
      <c r="R185" s="49" t="str">
        <f>IF(R$10="","",IF($D185="NEI",Driftskostnader!S185,((VLOOKUP(R$10,$U$9:$W$21,2)/$V$8)*$E185)))</f>
        <v/>
      </c>
      <c r="S185" s="44">
        <f t="shared" si="3"/>
        <v>0</v>
      </c>
    </row>
    <row r="186" spans="1:19" outlineLevel="1" x14ac:dyDescent="0.25">
      <c r="A186" s="38">
        <f>Driftskostnader!A186</f>
        <v>0</v>
      </c>
      <c r="B186" s="38">
        <f>Driftskostnader!B186</f>
        <v>0</v>
      </c>
      <c r="C186" s="48">
        <f>Driftskostnader!C186</f>
        <v>0</v>
      </c>
      <c r="D186" s="38">
        <f>Driftskostnader!E186</f>
        <v>0</v>
      </c>
      <c r="E186" s="43">
        <f>Driftskostnader!F186</f>
        <v>0</v>
      </c>
      <c r="F186" s="49" t="str">
        <f>IF(F$10="","",IF($D186="NEI",Driftskostnader!G186,((VLOOKUP(F$10,$U$9:$W$21,2)/$V$8)*$E186)))</f>
        <v/>
      </c>
      <c r="G186" s="49" t="str">
        <f>IF(G$10="","",IF($D186="NEI",Driftskostnader!H186,((VLOOKUP(G$10,$U$9:$W$21,2)/$V$8)*$E186)))</f>
        <v/>
      </c>
      <c r="H186" s="49" t="str">
        <f>IF(H$10="","",IF($D186="NEI",Driftskostnader!I186,((VLOOKUP(H$10,$U$9:$W$21,2)/$V$8)*$E186)))</f>
        <v/>
      </c>
      <c r="I186" s="49" t="str">
        <f>IF(I$10="","",IF($D186="NEI",Driftskostnader!J186,((VLOOKUP(I$10,$U$9:$W$21,2)/$V$8)*$E186)))</f>
        <v/>
      </c>
      <c r="J186" s="49" t="str">
        <f>IF(J$10="","",IF($D186="NEI",Driftskostnader!K186,((VLOOKUP(J$10,$U$9:$W$21,2)/$V$8)*$E186)))</f>
        <v/>
      </c>
      <c r="K186" s="49" t="str">
        <f>IF(K$10="","",IF($D186="NEI",Driftskostnader!L186,((VLOOKUP(K$10,$U$9:$W$21,2)/$V$8)*$E186)))</f>
        <v/>
      </c>
      <c r="L186" s="49" t="str">
        <f>IF(L$10="","",IF($D186="NEI",Driftskostnader!M186,((VLOOKUP(L$10,$U$9:$W$21,2)/$V$8)*$E186)))</f>
        <v/>
      </c>
      <c r="M186" s="49" t="str">
        <f>IF(M$10="","",IF($D186="NEI",Driftskostnader!N186,((VLOOKUP(M$10,$U$9:$W$21,2)/$V$8)*$E186)))</f>
        <v/>
      </c>
      <c r="N186" s="49" t="str">
        <f>IF(N$10="","",IF($D186="NEI",Driftskostnader!O186,((VLOOKUP(N$10,$U$9:$W$21,2)/$V$8)*$E186)))</f>
        <v/>
      </c>
      <c r="O186" s="49" t="str">
        <f>IF(O$10="","",IF($D186="NEI",Driftskostnader!P186,((VLOOKUP(O$10,$U$9:$W$21,2)/$V$8)*$E186)))</f>
        <v/>
      </c>
      <c r="P186" s="49" t="str">
        <f>IF(P$10="","",IF($D186="NEI",Driftskostnader!Q186,((VLOOKUP(P$10,$U$9:$W$21,2)/$V$8)*$E186)))</f>
        <v/>
      </c>
      <c r="Q186" s="49" t="str">
        <f>IF(Q$10="","",IF($D186="NEI",Driftskostnader!R186,((VLOOKUP(Q$10,$U$9:$W$21,2)/$V$8)*$E186)))</f>
        <v/>
      </c>
      <c r="R186" s="49" t="str">
        <f>IF(R$10="","",IF($D186="NEI",Driftskostnader!S186,((VLOOKUP(R$10,$U$9:$W$21,2)/$V$8)*$E186)))</f>
        <v/>
      </c>
      <c r="S186" s="44">
        <f t="shared" si="3"/>
        <v>0</v>
      </c>
    </row>
    <row r="187" spans="1:19" outlineLevel="1" x14ac:dyDescent="0.25">
      <c r="A187" s="38">
        <f>Driftskostnader!A187</f>
        <v>0</v>
      </c>
      <c r="B187" s="38">
        <f>Driftskostnader!B187</f>
        <v>0</v>
      </c>
      <c r="C187" s="48">
        <f>Driftskostnader!C187</f>
        <v>0</v>
      </c>
      <c r="D187" s="38">
        <f>Driftskostnader!E187</f>
        <v>0</v>
      </c>
      <c r="E187" s="43">
        <f>Driftskostnader!F187</f>
        <v>0</v>
      </c>
      <c r="F187" s="49" t="str">
        <f>IF(F$10="","",IF($D187="NEI",Driftskostnader!G187,((VLOOKUP(F$10,$U$9:$W$21,2)/$V$8)*$E187)))</f>
        <v/>
      </c>
      <c r="G187" s="49" t="str">
        <f>IF(G$10="","",IF($D187="NEI",Driftskostnader!H187,((VLOOKUP(G$10,$U$9:$W$21,2)/$V$8)*$E187)))</f>
        <v/>
      </c>
      <c r="H187" s="49" t="str">
        <f>IF(H$10="","",IF($D187="NEI",Driftskostnader!I187,((VLOOKUP(H$10,$U$9:$W$21,2)/$V$8)*$E187)))</f>
        <v/>
      </c>
      <c r="I187" s="49" t="str">
        <f>IF(I$10="","",IF($D187="NEI",Driftskostnader!J187,((VLOOKUP(I$10,$U$9:$W$21,2)/$V$8)*$E187)))</f>
        <v/>
      </c>
      <c r="J187" s="49" t="str">
        <f>IF(J$10="","",IF($D187="NEI",Driftskostnader!K187,((VLOOKUP(J$10,$U$9:$W$21,2)/$V$8)*$E187)))</f>
        <v/>
      </c>
      <c r="K187" s="49" t="str">
        <f>IF(K$10="","",IF($D187="NEI",Driftskostnader!L187,((VLOOKUP(K$10,$U$9:$W$21,2)/$V$8)*$E187)))</f>
        <v/>
      </c>
      <c r="L187" s="49" t="str">
        <f>IF(L$10="","",IF($D187="NEI",Driftskostnader!M187,((VLOOKUP(L$10,$U$9:$W$21,2)/$V$8)*$E187)))</f>
        <v/>
      </c>
      <c r="M187" s="49" t="str">
        <f>IF(M$10="","",IF($D187="NEI",Driftskostnader!N187,((VLOOKUP(M$10,$U$9:$W$21,2)/$V$8)*$E187)))</f>
        <v/>
      </c>
      <c r="N187" s="49" t="str">
        <f>IF(N$10="","",IF($D187="NEI",Driftskostnader!O187,((VLOOKUP(N$10,$U$9:$W$21,2)/$V$8)*$E187)))</f>
        <v/>
      </c>
      <c r="O187" s="49" t="str">
        <f>IF(O$10="","",IF($D187="NEI",Driftskostnader!P187,((VLOOKUP(O$10,$U$9:$W$21,2)/$V$8)*$E187)))</f>
        <v/>
      </c>
      <c r="P187" s="49" t="str">
        <f>IF(P$10="","",IF($D187="NEI",Driftskostnader!Q187,((VLOOKUP(P$10,$U$9:$W$21,2)/$V$8)*$E187)))</f>
        <v/>
      </c>
      <c r="Q187" s="49" t="str">
        <f>IF(Q$10="","",IF($D187="NEI",Driftskostnader!R187,((VLOOKUP(Q$10,$U$9:$W$21,2)/$V$8)*$E187)))</f>
        <v/>
      </c>
      <c r="R187" s="49" t="str">
        <f>IF(R$10="","",IF($D187="NEI",Driftskostnader!S187,((VLOOKUP(R$10,$U$9:$W$21,2)/$V$8)*$E187)))</f>
        <v/>
      </c>
      <c r="S187" s="44">
        <f t="shared" si="3"/>
        <v>0</v>
      </c>
    </row>
    <row r="188" spans="1:19" outlineLevel="1" x14ac:dyDescent="0.25">
      <c r="A188" s="38">
        <f>Driftskostnader!A188</f>
        <v>0</v>
      </c>
      <c r="B188" s="38">
        <f>Driftskostnader!B188</f>
        <v>0</v>
      </c>
      <c r="C188" s="48">
        <f>Driftskostnader!C188</f>
        <v>0</v>
      </c>
      <c r="D188" s="38">
        <f>Driftskostnader!E188</f>
        <v>0</v>
      </c>
      <c r="E188" s="43">
        <f>Driftskostnader!F188</f>
        <v>0</v>
      </c>
      <c r="F188" s="49" t="str">
        <f>IF(F$10="","",IF($D188="NEI",Driftskostnader!G188,((VLOOKUP(F$10,$U$9:$W$21,2)/$V$8)*$E188)))</f>
        <v/>
      </c>
      <c r="G188" s="49" t="str">
        <f>IF(G$10="","",IF($D188="NEI",Driftskostnader!H188,((VLOOKUP(G$10,$U$9:$W$21,2)/$V$8)*$E188)))</f>
        <v/>
      </c>
      <c r="H188" s="49" t="str">
        <f>IF(H$10="","",IF($D188="NEI",Driftskostnader!I188,((VLOOKUP(H$10,$U$9:$W$21,2)/$V$8)*$E188)))</f>
        <v/>
      </c>
      <c r="I188" s="49" t="str">
        <f>IF(I$10="","",IF($D188="NEI",Driftskostnader!J188,((VLOOKUP(I$10,$U$9:$W$21,2)/$V$8)*$E188)))</f>
        <v/>
      </c>
      <c r="J188" s="49" t="str">
        <f>IF(J$10="","",IF($D188="NEI",Driftskostnader!K188,((VLOOKUP(J$10,$U$9:$W$21,2)/$V$8)*$E188)))</f>
        <v/>
      </c>
      <c r="K188" s="49" t="str">
        <f>IF(K$10="","",IF($D188="NEI",Driftskostnader!L188,((VLOOKUP(K$10,$U$9:$W$21,2)/$V$8)*$E188)))</f>
        <v/>
      </c>
      <c r="L188" s="49" t="str">
        <f>IF(L$10="","",IF($D188="NEI",Driftskostnader!M188,((VLOOKUP(L$10,$U$9:$W$21,2)/$V$8)*$E188)))</f>
        <v/>
      </c>
      <c r="M188" s="49" t="str">
        <f>IF(M$10="","",IF($D188="NEI",Driftskostnader!N188,((VLOOKUP(M$10,$U$9:$W$21,2)/$V$8)*$E188)))</f>
        <v/>
      </c>
      <c r="N188" s="49" t="str">
        <f>IF(N$10="","",IF($D188="NEI",Driftskostnader!O188,((VLOOKUP(N$10,$U$9:$W$21,2)/$V$8)*$E188)))</f>
        <v/>
      </c>
      <c r="O188" s="49" t="str">
        <f>IF(O$10="","",IF($D188="NEI",Driftskostnader!P188,((VLOOKUP(O$10,$U$9:$W$21,2)/$V$8)*$E188)))</f>
        <v/>
      </c>
      <c r="P188" s="49" t="str">
        <f>IF(P$10="","",IF($D188="NEI",Driftskostnader!Q188,((VLOOKUP(P$10,$U$9:$W$21,2)/$V$8)*$E188)))</f>
        <v/>
      </c>
      <c r="Q188" s="49" t="str">
        <f>IF(Q$10="","",IF($D188="NEI",Driftskostnader!R188,((VLOOKUP(Q$10,$U$9:$W$21,2)/$V$8)*$E188)))</f>
        <v/>
      </c>
      <c r="R188" s="49" t="str">
        <f>IF(R$10="","",IF($D188="NEI",Driftskostnader!S188,((VLOOKUP(R$10,$U$9:$W$21,2)/$V$8)*$E188)))</f>
        <v/>
      </c>
      <c r="S188" s="44">
        <f t="shared" si="3"/>
        <v>0</v>
      </c>
    </row>
    <row r="189" spans="1:19" outlineLevel="1" x14ac:dyDescent="0.25">
      <c r="A189" s="38">
        <f>Driftskostnader!A189</f>
        <v>0</v>
      </c>
      <c r="B189" s="38">
        <f>Driftskostnader!B189</f>
        <v>0</v>
      </c>
      <c r="C189" s="48">
        <f>Driftskostnader!C189</f>
        <v>0</v>
      </c>
      <c r="D189" s="38">
        <f>Driftskostnader!E189</f>
        <v>0</v>
      </c>
      <c r="E189" s="43">
        <f>Driftskostnader!F189</f>
        <v>0</v>
      </c>
      <c r="F189" s="49" t="str">
        <f>IF(F$10="","",IF($D189="NEI",Driftskostnader!G189,((VLOOKUP(F$10,$U$9:$W$21,2)/$V$8)*$E189)))</f>
        <v/>
      </c>
      <c r="G189" s="49" t="str">
        <f>IF(G$10="","",IF($D189="NEI",Driftskostnader!H189,((VLOOKUP(G$10,$U$9:$W$21,2)/$V$8)*$E189)))</f>
        <v/>
      </c>
      <c r="H189" s="49" t="str">
        <f>IF(H$10="","",IF($D189="NEI",Driftskostnader!I189,((VLOOKUP(H$10,$U$9:$W$21,2)/$V$8)*$E189)))</f>
        <v/>
      </c>
      <c r="I189" s="49" t="str">
        <f>IF(I$10="","",IF($D189="NEI",Driftskostnader!J189,((VLOOKUP(I$10,$U$9:$W$21,2)/$V$8)*$E189)))</f>
        <v/>
      </c>
      <c r="J189" s="49" t="str">
        <f>IF(J$10="","",IF($D189="NEI",Driftskostnader!K189,((VLOOKUP(J$10,$U$9:$W$21,2)/$V$8)*$E189)))</f>
        <v/>
      </c>
      <c r="K189" s="49" t="str">
        <f>IF(K$10="","",IF($D189="NEI",Driftskostnader!L189,((VLOOKUP(K$10,$U$9:$W$21,2)/$V$8)*$E189)))</f>
        <v/>
      </c>
      <c r="L189" s="49" t="str">
        <f>IF(L$10="","",IF($D189="NEI",Driftskostnader!M189,((VLOOKUP(L$10,$U$9:$W$21,2)/$V$8)*$E189)))</f>
        <v/>
      </c>
      <c r="M189" s="49" t="str">
        <f>IF(M$10="","",IF($D189="NEI",Driftskostnader!N189,((VLOOKUP(M$10,$U$9:$W$21,2)/$V$8)*$E189)))</f>
        <v/>
      </c>
      <c r="N189" s="49" t="str">
        <f>IF(N$10="","",IF($D189="NEI",Driftskostnader!O189,((VLOOKUP(N$10,$U$9:$W$21,2)/$V$8)*$E189)))</f>
        <v/>
      </c>
      <c r="O189" s="49" t="str">
        <f>IF(O$10="","",IF($D189="NEI",Driftskostnader!P189,((VLOOKUP(O$10,$U$9:$W$21,2)/$V$8)*$E189)))</f>
        <v/>
      </c>
      <c r="P189" s="49" t="str">
        <f>IF(P$10="","",IF($D189="NEI",Driftskostnader!Q189,((VLOOKUP(P$10,$U$9:$W$21,2)/$V$8)*$E189)))</f>
        <v/>
      </c>
      <c r="Q189" s="49" t="str">
        <f>IF(Q$10="","",IF($D189="NEI",Driftskostnader!R189,((VLOOKUP(Q$10,$U$9:$W$21,2)/$V$8)*$E189)))</f>
        <v/>
      </c>
      <c r="R189" s="49" t="str">
        <f>IF(R$10="","",IF($D189="NEI",Driftskostnader!S189,((VLOOKUP(R$10,$U$9:$W$21,2)/$V$8)*$E189)))</f>
        <v/>
      </c>
      <c r="S189" s="44">
        <f t="shared" ref="S189:S217" si="4">IF(D189="JA",E189,SUM(F189:Q189))</f>
        <v>0</v>
      </c>
    </row>
    <row r="190" spans="1:19" outlineLevel="1" x14ac:dyDescent="0.25">
      <c r="A190" s="38">
        <f>Driftskostnader!A190</f>
        <v>0</v>
      </c>
      <c r="B190" s="38">
        <f>Driftskostnader!B190</f>
        <v>0</v>
      </c>
      <c r="C190" s="48">
        <f>Driftskostnader!C190</f>
        <v>0</v>
      </c>
      <c r="D190" s="38">
        <f>Driftskostnader!E190</f>
        <v>0</v>
      </c>
      <c r="E190" s="43">
        <f>Driftskostnader!F190</f>
        <v>0</v>
      </c>
      <c r="F190" s="49" t="str">
        <f>IF(F$10="","",IF($D190="NEI",Driftskostnader!G190,((VLOOKUP(F$10,$U$9:$W$21,2)/$V$8)*$E190)))</f>
        <v/>
      </c>
      <c r="G190" s="49" t="str">
        <f>IF(G$10="","",IF($D190="NEI",Driftskostnader!H190,((VLOOKUP(G$10,$U$9:$W$21,2)/$V$8)*$E190)))</f>
        <v/>
      </c>
      <c r="H190" s="49" t="str">
        <f>IF(H$10="","",IF($D190="NEI",Driftskostnader!I190,((VLOOKUP(H$10,$U$9:$W$21,2)/$V$8)*$E190)))</f>
        <v/>
      </c>
      <c r="I190" s="49" t="str">
        <f>IF(I$10="","",IF($D190="NEI",Driftskostnader!J190,((VLOOKUP(I$10,$U$9:$W$21,2)/$V$8)*$E190)))</f>
        <v/>
      </c>
      <c r="J190" s="49" t="str">
        <f>IF(J$10="","",IF($D190="NEI",Driftskostnader!K190,((VLOOKUP(J$10,$U$9:$W$21,2)/$V$8)*$E190)))</f>
        <v/>
      </c>
      <c r="K190" s="49" t="str">
        <f>IF(K$10="","",IF($D190="NEI",Driftskostnader!L190,((VLOOKUP(K$10,$U$9:$W$21,2)/$V$8)*$E190)))</f>
        <v/>
      </c>
      <c r="L190" s="49" t="str">
        <f>IF(L$10="","",IF($D190="NEI",Driftskostnader!M190,((VLOOKUP(L$10,$U$9:$W$21,2)/$V$8)*$E190)))</f>
        <v/>
      </c>
      <c r="M190" s="49" t="str">
        <f>IF(M$10="","",IF($D190="NEI",Driftskostnader!N190,((VLOOKUP(M$10,$U$9:$W$21,2)/$V$8)*$E190)))</f>
        <v/>
      </c>
      <c r="N190" s="49" t="str">
        <f>IF(N$10="","",IF($D190="NEI",Driftskostnader!O190,((VLOOKUP(N$10,$U$9:$W$21,2)/$V$8)*$E190)))</f>
        <v/>
      </c>
      <c r="O190" s="49" t="str">
        <f>IF(O$10="","",IF($D190="NEI",Driftskostnader!P190,((VLOOKUP(O$10,$U$9:$W$21,2)/$V$8)*$E190)))</f>
        <v/>
      </c>
      <c r="P190" s="49" t="str">
        <f>IF(P$10="","",IF($D190="NEI",Driftskostnader!Q190,((VLOOKUP(P$10,$U$9:$W$21,2)/$V$8)*$E190)))</f>
        <v/>
      </c>
      <c r="Q190" s="49" t="str">
        <f>IF(Q$10="","",IF($D190="NEI",Driftskostnader!R190,((VLOOKUP(Q$10,$U$9:$W$21,2)/$V$8)*$E190)))</f>
        <v/>
      </c>
      <c r="R190" s="49" t="str">
        <f>IF(R$10="","",IF($D190="NEI",Driftskostnader!S190,((VLOOKUP(R$10,$U$9:$W$21,2)/$V$8)*$E190)))</f>
        <v/>
      </c>
      <c r="S190" s="44">
        <f t="shared" si="4"/>
        <v>0</v>
      </c>
    </row>
    <row r="191" spans="1:19" outlineLevel="1" x14ac:dyDescent="0.25">
      <c r="A191" s="38">
        <f>Driftskostnader!A191</f>
        <v>0</v>
      </c>
      <c r="B191" s="38">
        <f>Driftskostnader!B191</f>
        <v>0</v>
      </c>
      <c r="C191" s="48">
        <f>Driftskostnader!C191</f>
        <v>0</v>
      </c>
      <c r="D191" s="38">
        <f>Driftskostnader!E191</f>
        <v>0</v>
      </c>
      <c r="E191" s="43">
        <f>Driftskostnader!F191</f>
        <v>0</v>
      </c>
      <c r="F191" s="49" t="str">
        <f>IF(F$10="","",IF($D191="NEI",Driftskostnader!G191,((VLOOKUP(F$10,$U$9:$W$21,2)/$V$8)*$E191)))</f>
        <v/>
      </c>
      <c r="G191" s="49" t="str">
        <f>IF(G$10="","",IF($D191="NEI",Driftskostnader!H191,((VLOOKUP(G$10,$U$9:$W$21,2)/$V$8)*$E191)))</f>
        <v/>
      </c>
      <c r="H191" s="49" t="str">
        <f>IF(H$10="","",IF($D191="NEI",Driftskostnader!I191,((VLOOKUP(H$10,$U$9:$W$21,2)/$V$8)*$E191)))</f>
        <v/>
      </c>
      <c r="I191" s="49" t="str">
        <f>IF(I$10="","",IF($D191="NEI",Driftskostnader!J191,((VLOOKUP(I$10,$U$9:$W$21,2)/$V$8)*$E191)))</f>
        <v/>
      </c>
      <c r="J191" s="49" t="str">
        <f>IF(J$10="","",IF($D191="NEI",Driftskostnader!K191,((VLOOKUP(J$10,$U$9:$W$21,2)/$V$8)*$E191)))</f>
        <v/>
      </c>
      <c r="K191" s="49" t="str">
        <f>IF(K$10="","",IF($D191="NEI",Driftskostnader!L191,((VLOOKUP(K$10,$U$9:$W$21,2)/$V$8)*$E191)))</f>
        <v/>
      </c>
      <c r="L191" s="49" t="str">
        <f>IF(L$10="","",IF($D191="NEI",Driftskostnader!M191,((VLOOKUP(L$10,$U$9:$W$21,2)/$V$8)*$E191)))</f>
        <v/>
      </c>
      <c r="M191" s="49" t="str">
        <f>IF(M$10="","",IF($D191="NEI",Driftskostnader!N191,((VLOOKUP(M$10,$U$9:$W$21,2)/$V$8)*$E191)))</f>
        <v/>
      </c>
      <c r="N191" s="49" t="str">
        <f>IF(N$10="","",IF($D191="NEI",Driftskostnader!O191,((VLOOKUP(N$10,$U$9:$W$21,2)/$V$8)*$E191)))</f>
        <v/>
      </c>
      <c r="O191" s="49" t="str">
        <f>IF(O$10="","",IF($D191="NEI",Driftskostnader!P191,((VLOOKUP(O$10,$U$9:$W$21,2)/$V$8)*$E191)))</f>
        <v/>
      </c>
      <c r="P191" s="49" t="str">
        <f>IF(P$10="","",IF($D191="NEI",Driftskostnader!Q191,((VLOOKUP(P$10,$U$9:$W$21,2)/$V$8)*$E191)))</f>
        <v/>
      </c>
      <c r="Q191" s="49" t="str">
        <f>IF(Q$10="","",IF($D191="NEI",Driftskostnader!R191,((VLOOKUP(Q$10,$U$9:$W$21,2)/$V$8)*$E191)))</f>
        <v/>
      </c>
      <c r="R191" s="49" t="str">
        <f>IF(R$10="","",IF($D191="NEI",Driftskostnader!S191,((VLOOKUP(R$10,$U$9:$W$21,2)/$V$8)*$E191)))</f>
        <v/>
      </c>
      <c r="S191" s="44">
        <f t="shared" si="4"/>
        <v>0</v>
      </c>
    </row>
    <row r="192" spans="1:19" outlineLevel="1" x14ac:dyDescent="0.25">
      <c r="A192" s="38">
        <f>Driftskostnader!A192</f>
        <v>0</v>
      </c>
      <c r="B192" s="38">
        <f>Driftskostnader!B192</f>
        <v>0</v>
      </c>
      <c r="C192" s="48">
        <f>Driftskostnader!C192</f>
        <v>0</v>
      </c>
      <c r="D192" s="38">
        <f>Driftskostnader!E192</f>
        <v>0</v>
      </c>
      <c r="E192" s="43">
        <f>Driftskostnader!F192</f>
        <v>0</v>
      </c>
      <c r="F192" s="49" t="str">
        <f>IF(F$10="","",IF($D192="NEI",Driftskostnader!G192,((VLOOKUP(F$10,$U$9:$W$21,2)/$V$8)*$E192)))</f>
        <v/>
      </c>
      <c r="G192" s="49" t="str">
        <f>IF(G$10="","",IF($D192="NEI",Driftskostnader!H192,((VLOOKUP(G$10,$U$9:$W$21,2)/$V$8)*$E192)))</f>
        <v/>
      </c>
      <c r="H192" s="49" t="str">
        <f>IF(H$10="","",IF($D192="NEI",Driftskostnader!I192,((VLOOKUP(H$10,$U$9:$W$21,2)/$V$8)*$E192)))</f>
        <v/>
      </c>
      <c r="I192" s="49" t="str">
        <f>IF(I$10="","",IF($D192="NEI",Driftskostnader!J192,((VLOOKUP(I$10,$U$9:$W$21,2)/$V$8)*$E192)))</f>
        <v/>
      </c>
      <c r="J192" s="49" t="str">
        <f>IF(J$10="","",IF($D192="NEI",Driftskostnader!K192,((VLOOKUP(J$10,$U$9:$W$21,2)/$V$8)*$E192)))</f>
        <v/>
      </c>
      <c r="K192" s="49" t="str">
        <f>IF(K$10="","",IF($D192="NEI",Driftskostnader!L192,((VLOOKUP(K$10,$U$9:$W$21,2)/$V$8)*$E192)))</f>
        <v/>
      </c>
      <c r="L192" s="49" t="str">
        <f>IF(L$10="","",IF($D192="NEI",Driftskostnader!M192,((VLOOKUP(L$10,$U$9:$W$21,2)/$V$8)*$E192)))</f>
        <v/>
      </c>
      <c r="M192" s="49" t="str">
        <f>IF(M$10="","",IF($D192="NEI",Driftskostnader!N192,((VLOOKUP(M$10,$U$9:$W$21,2)/$V$8)*$E192)))</f>
        <v/>
      </c>
      <c r="N192" s="49" t="str">
        <f>IF(N$10="","",IF($D192="NEI",Driftskostnader!O192,((VLOOKUP(N$10,$U$9:$W$21,2)/$V$8)*$E192)))</f>
        <v/>
      </c>
      <c r="O192" s="49" t="str">
        <f>IF(O$10="","",IF($D192="NEI",Driftskostnader!P192,((VLOOKUP(O$10,$U$9:$W$21,2)/$V$8)*$E192)))</f>
        <v/>
      </c>
      <c r="P192" s="49" t="str">
        <f>IF(P$10="","",IF($D192="NEI",Driftskostnader!Q192,((VLOOKUP(P$10,$U$9:$W$21,2)/$V$8)*$E192)))</f>
        <v/>
      </c>
      <c r="Q192" s="49" t="str">
        <f>IF(Q$10="","",IF($D192="NEI",Driftskostnader!R192,((VLOOKUP(Q$10,$U$9:$W$21,2)/$V$8)*$E192)))</f>
        <v/>
      </c>
      <c r="R192" s="49" t="str">
        <f>IF(R$10="","",IF($D192="NEI",Driftskostnader!S192,((VLOOKUP(R$10,$U$9:$W$21,2)/$V$8)*$E192)))</f>
        <v/>
      </c>
      <c r="S192" s="44">
        <f t="shared" si="4"/>
        <v>0</v>
      </c>
    </row>
    <row r="193" spans="1:19" outlineLevel="1" x14ac:dyDescent="0.25">
      <c r="A193" s="38">
        <f>Driftskostnader!A193</f>
        <v>0</v>
      </c>
      <c r="B193" s="38">
        <f>Driftskostnader!B193</f>
        <v>0</v>
      </c>
      <c r="C193" s="48">
        <f>Driftskostnader!C193</f>
        <v>0</v>
      </c>
      <c r="D193" s="38">
        <f>Driftskostnader!E193</f>
        <v>0</v>
      </c>
      <c r="E193" s="43">
        <f>Driftskostnader!F193</f>
        <v>0</v>
      </c>
      <c r="F193" s="49" t="str">
        <f>IF(F$10="","",IF($D193="NEI",Driftskostnader!G193,((VLOOKUP(F$10,$U$9:$W$21,2)/$V$8)*$E193)))</f>
        <v/>
      </c>
      <c r="G193" s="49" t="str">
        <f>IF(G$10="","",IF($D193="NEI",Driftskostnader!H193,((VLOOKUP(G$10,$U$9:$W$21,2)/$V$8)*$E193)))</f>
        <v/>
      </c>
      <c r="H193" s="49" t="str">
        <f>IF(H$10="","",IF($D193="NEI",Driftskostnader!I193,((VLOOKUP(H$10,$U$9:$W$21,2)/$V$8)*$E193)))</f>
        <v/>
      </c>
      <c r="I193" s="49" t="str">
        <f>IF(I$10="","",IF($D193="NEI",Driftskostnader!J193,((VLOOKUP(I$10,$U$9:$W$21,2)/$V$8)*$E193)))</f>
        <v/>
      </c>
      <c r="J193" s="49" t="str">
        <f>IF(J$10="","",IF($D193="NEI",Driftskostnader!K193,((VLOOKUP(J$10,$U$9:$W$21,2)/$V$8)*$E193)))</f>
        <v/>
      </c>
      <c r="K193" s="49" t="str">
        <f>IF(K$10="","",IF($D193="NEI",Driftskostnader!L193,((VLOOKUP(K$10,$U$9:$W$21,2)/$V$8)*$E193)))</f>
        <v/>
      </c>
      <c r="L193" s="49" t="str">
        <f>IF(L$10="","",IF($D193="NEI",Driftskostnader!M193,((VLOOKUP(L$10,$U$9:$W$21,2)/$V$8)*$E193)))</f>
        <v/>
      </c>
      <c r="M193" s="49" t="str">
        <f>IF(M$10="","",IF($D193="NEI",Driftskostnader!N193,((VLOOKUP(M$10,$U$9:$W$21,2)/$V$8)*$E193)))</f>
        <v/>
      </c>
      <c r="N193" s="49" t="str">
        <f>IF(N$10="","",IF($D193="NEI",Driftskostnader!O193,((VLOOKUP(N$10,$U$9:$W$21,2)/$V$8)*$E193)))</f>
        <v/>
      </c>
      <c r="O193" s="49" t="str">
        <f>IF(O$10="","",IF($D193="NEI",Driftskostnader!P193,((VLOOKUP(O$10,$U$9:$W$21,2)/$V$8)*$E193)))</f>
        <v/>
      </c>
      <c r="P193" s="49" t="str">
        <f>IF(P$10="","",IF($D193="NEI",Driftskostnader!Q193,((VLOOKUP(P$10,$U$9:$W$21,2)/$V$8)*$E193)))</f>
        <v/>
      </c>
      <c r="Q193" s="49" t="str">
        <f>IF(Q$10="","",IF($D193="NEI",Driftskostnader!R193,((VLOOKUP(Q$10,$U$9:$W$21,2)/$V$8)*$E193)))</f>
        <v/>
      </c>
      <c r="R193" s="49" t="str">
        <f>IF(R$10="","",IF($D193="NEI",Driftskostnader!S193,((VLOOKUP(R$10,$U$9:$W$21,2)/$V$8)*$E193)))</f>
        <v/>
      </c>
      <c r="S193" s="44">
        <f t="shared" si="4"/>
        <v>0</v>
      </c>
    </row>
    <row r="194" spans="1:19" outlineLevel="1" x14ac:dyDescent="0.25">
      <c r="A194" s="38">
        <f>Driftskostnader!A194</f>
        <v>0</v>
      </c>
      <c r="B194" s="38">
        <f>Driftskostnader!B194</f>
        <v>0</v>
      </c>
      <c r="C194" s="48">
        <f>Driftskostnader!C194</f>
        <v>0</v>
      </c>
      <c r="D194" s="38">
        <f>Driftskostnader!E194</f>
        <v>0</v>
      </c>
      <c r="E194" s="43">
        <f>Driftskostnader!F194</f>
        <v>0</v>
      </c>
      <c r="F194" s="49" t="str">
        <f>IF(F$10="","",IF($D194="NEI",Driftskostnader!G194,((VLOOKUP(F$10,$U$9:$W$21,2)/$V$8)*$E194)))</f>
        <v/>
      </c>
      <c r="G194" s="49" t="str">
        <f>IF(G$10="","",IF($D194="NEI",Driftskostnader!H194,((VLOOKUP(G$10,$U$9:$W$21,2)/$V$8)*$E194)))</f>
        <v/>
      </c>
      <c r="H194" s="49" t="str">
        <f>IF(H$10="","",IF($D194="NEI",Driftskostnader!I194,((VLOOKUP(H$10,$U$9:$W$21,2)/$V$8)*$E194)))</f>
        <v/>
      </c>
      <c r="I194" s="49" t="str">
        <f>IF(I$10="","",IF($D194="NEI",Driftskostnader!J194,((VLOOKUP(I$10,$U$9:$W$21,2)/$V$8)*$E194)))</f>
        <v/>
      </c>
      <c r="J194" s="49" t="str">
        <f>IF(J$10="","",IF($D194="NEI",Driftskostnader!K194,((VLOOKUP(J$10,$U$9:$W$21,2)/$V$8)*$E194)))</f>
        <v/>
      </c>
      <c r="K194" s="49" t="str">
        <f>IF(K$10="","",IF($D194="NEI",Driftskostnader!L194,((VLOOKUP(K$10,$U$9:$W$21,2)/$V$8)*$E194)))</f>
        <v/>
      </c>
      <c r="L194" s="49" t="str">
        <f>IF(L$10="","",IF($D194="NEI",Driftskostnader!M194,((VLOOKUP(L$10,$U$9:$W$21,2)/$V$8)*$E194)))</f>
        <v/>
      </c>
      <c r="M194" s="49" t="str">
        <f>IF(M$10="","",IF($D194="NEI",Driftskostnader!N194,((VLOOKUP(M$10,$U$9:$W$21,2)/$V$8)*$E194)))</f>
        <v/>
      </c>
      <c r="N194" s="49" t="str">
        <f>IF(N$10="","",IF($D194="NEI",Driftskostnader!O194,((VLOOKUP(N$10,$U$9:$W$21,2)/$V$8)*$E194)))</f>
        <v/>
      </c>
      <c r="O194" s="49" t="str">
        <f>IF(O$10="","",IF($D194="NEI",Driftskostnader!P194,((VLOOKUP(O$10,$U$9:$W$21,2)/$V$8)*$E194)))</f>
        <v/>
      </c>
      <c r="P194" s="49" t="str">
        <f>IF(P$10="","",IF($D194="NEI",Driftskostnader!Q194,((VLOOKUP(P$10,$U$9:$W$21,2)/$V$8)*$E194)))</f>
        <v/>
      </c>
      <c r="Q194" s="49" t="str">
        <f>IF(Q$10="","",IF($D194="NEI",Driftskostnader!R194,((VLOOKUP(Q$10,$U$9:$W$21,2)/$V$8)*$E194)))</f>
        <v/>
      </c>
      <c r="R194" s="49" t="str">
        <f>IF(R$10="","",IF($D194="NEI",Driftskostnader!S194,((VLOOKUP(R$10,$U$9:$W$21,2)/$V$8)*$E194)))</f>
        <v/>
      </c>
      <c r="S194" s="44">
        <f t="shared" si="4"/>
        <v>0</v>
      </c>
    </row>
    <row r="195" spans="1:19" outlineLevel="1" x14ac:dyDescent="0.25">
      <c r="A195" s="38">
        <f>Driftskostnader!A195</f>
        <v>0</v>
      </c>
      <c r="B195" s="38">
        <f>Driftskostnader!B195</f>
        <v>0</v>
      </c>
      <c r="C195" s="48">
        <f>Driftskostnader!C195</f>
        <v>0</v>
      </c>
      <c r="D195" s="38">
        <f>Driftskostnader!E195</f>
        <v>0</v>
      </c>
      <c r="E195" s="43">
        <f>Driftskostnader!F195</f>
        <v>0</v>
      </c>
      <c r="F195" s="49" t="str">
        <f>IF(F$10="","",IF($D195="NEI",Driftskostnader!G195,((VLOOKUP(F$10,$U$9:$W$21,2)/$V$8)*$E195)))</f>
        <v/>
      </c>
      <c r="G195" s="49" t="str">
        <f>IF(G$10="","",IF($D195="NEI",Driftskostnader!H195,((VLOOKUP(G$10,$U$9:$W$21,2)/$V$8)*$E195)))</f>
        <v/>
      </c>
      <c r="H195" s="49" t="str">
        <f>IF(H$10="","",IF($D195="NEI",Driftskostnader!I195,((VLOOKUP(H$10,$U$9:$W$21,2)/$V$8)*$E195)))</f>
        <v/>
      </c>
      <c r="I195" s="49" t="str">
        <f>IF(I$10="","",IF($D195="NEI",Driftskostnader!J195,((VLOOKUP(I$10,$U$9:$W$21,2)/$V$8)*$E195)))</f>
        <v/>
      </c>
      <c r="J195" s="49" t="str">
        <f>IF(J$10="","",IF($D195="NEI",Driftskostnader!K195,((VLOOKUP(J$10,$U$9:$W$21,2)/$V$8)*$E195)))</f>
        <v/>
      </c>
      <c r="K195" s="49" t="str">
        <f>IF(K$10="","",IF($D195="NEI",Driftskostnader!L195,((VLOOKUP(K$10,$U$9:$W$21,2)/$V$8)*$E195)))</f>
        <v/>
      </c>
      <c r="L195" s="49" t="str">
        <f>IF(L$10="","",IF($D195="NEI",Driftskostnader!M195,((VLOOKUP(L$10,$U$9:$W$21,2)/$V$8)*$E195)))</f>
        <v/>
      </c>
      <c r="M195" s="49" t="str">
        <f>IF(M$10="","",IF($D195="NEI",Driftskostnader!N195,((VLOOKUP(M$10,$U$9:$W$21,2)/$V$8)*$E195)))</f>
        <v/>
      </c>
      <c r="N195" s="49" t="str">
        <f>IF(N$10="","",IF($D195="NEI",Driftskostnader!O195,((VLOOKUP(N$10,$U$9:$W$21,2)/$V$8)*$E195)))</f>
        <v/>
      </c>
      <c r="O195" s="49" t="str">
        <f>IF(O$10="","",IF($D195="NEI",Driftskostnader!P195,((VLOOKUP(O$10,$U$9:$W$21,2)/$V$8)*$E195)))</f>
        <v/>
      </c>
      <c r="P195" s="49" t="str">
        <f>IF(P$10="","",IF($D195="NEI",Driftskostnader!Q195,((VLOOKUP(P$10,$U$9:$W$21,2)/$V$8)*$E195)))</f>
        <v/>
      </c>
      <c r="Q195" s="49" t="str">
        <f>IF(Q$10="","",IF($D195="NEI",Driftskostnader!R195,((VLOOKUP(Q$10,$U$9:$W$21,2)/$V$8)*$E195)))</f>
        <v/>
      </c>
      <c r="R195" s="49" t="str">
        <f>IF(R$10="","",IF($D195="NEI",Driftskostnader!S195,((VLOOKUP(R$10,$U$9:$W$21,2)/$V$8)*$E195)))</f>
        <v/>
      </c>
      <c r="S195" s="44">
        <f t="shared" si="4"/>
        <v>0</v>
      </c>
    </row>
    <row r="196" spans="1:19" outlineLevel="1" x14ac:dyDescent="0.25">
      <c r="A196" s="38">
        <f>Driftskostnader!A196</f>
        <v>0</v>
      </c>
      <c r="B196" s="38">
        <f>Driftskostnader!B196</f>
        <v>0</v>
      </c>
      <c r="C196" s="48">
        <f>Driftskostnader!C196</f>
        <v>0</v>
      </c>
      <c r="D196" s="38">
        <f>Driftskostnader!E196</f>
        <v>0</v>
      </c>
      <c r="E196" s="43">
        <f>Driftskostnader!F196</f>
        <v>0</v>
      </c>
      <c r="F196" s="49" t="str">
        <f>IF(F$10="","",IF($D196="NEI",Driftskostnader!G196,((VLOOKUP(F$10,$U$9:$W$21,2)/$V$8)*$E196)))</f>
        <v/>
      </c>
      <c r="G196" s="49" t="str">
        <f>IF(G$10="","",IF($D196="NEI",Driftskostnader!H196,((VLOOKUP(G$10,$U$9:$W$21,2)/$V$8)*$E196)))</f>
        <v/>
      </c>
      <c r="H196" s="49" t="str">
        <f>IF(H$10="","",IF($D196="NEI",Driftskostnader!I196,((VLOOKUP(H$10,$U$9:$W$21,2)/$V$8)*$E196)))</f>
        <v/>
      </c>
      <c r="I196" s="49" t="str">
        <f>IF(I$10="","",IF($D196="NEI",Driftskostnader!J196,((VLOOKUP(I$10,$U$9:$W$21,2)/$V$8)*$E196)))</f>
        <v/>
      </c>
      <c r="J196" s="49" t="str">
        <f>IF(J$10="","",IF($D196="NEI",Driftskostnader!K196,((VLOOKUP(J$10,$U$9:$W$21,2)/$V$8)*$E196)))</f>
        <v/>
      </c>
      <c r="K196" s="49" t="str">
        <f>IF(K$10="","",IF($D196="NEI",Driftskostnader!L196,((VLOOKUP(K$10,$U$9:$W$21,2)/$V$8)*$E196)))</f>
        <v/>
      </c>
      <c r="L196" s="49" t="str">
        <f>IF(L$10="","",IF($D196="NEI",Driftskostnader!M196,((VLOOKUP(L$10,$U$9:$W$21,2)/$V$8)*$E196)))</f>
        <v/>
      </c>
      <c r="M196" s="49" t="str">
        <f>IF(M$10="","",IF($D196="NEI",Driftskostnader!N196,((VLOOKUP(M$10,$U$9:$W$21,2)/$V$8)*$E196)))</f>
        <v/>
      </c>
      <c r="N196" s="49" t="str">
        <f>IF(N$10="","",IF($D196="NEI",Driftskostnader!O196,((VLOOKUP(N$10,$U$9:$W$21,2)/$V$8)*$E196)))</f>
        <v/>
      </c>
      <c r="O196" s="49" t="str">
        <f>IF(O$10="","",IF($D196="NEI",Driftskostnader!P196,((VLOOKUP(O$10,$U$9:$W$21,2)/$V$8)*$E196)))</f>
        <v/>
      </c>
      <c r="P196" s="49" t="str">
        <f>IF(P$10="","",IF($D196="NEI",Driftskostnader!Q196,((VLOOKUP(P$10,$U$9:$W$21,2)/$V$8)*$E196)))</f>
        <v/>
      </c>
      <c r="Q196" s="49" t="str">
        <f>IF(Q$10="","",IF($D196="NEI",Driftskostnader!R196,((VLOOKUP(Q$10,$U$9:$W$21,2)/$V$8)*$E196)))</f>
        <v/>
      </c>
      <c r="R196" s="49" t="str">
        <f>IF(R$10="","",IF($D196="NEI",Driftskostnader!S196,((VLOOKUP(R$10,$U$9:$W$21,2)/$V$8)*$E196)))</f>
        <v/>
      </c>
      <c r="S196" s="44">
        <f t="shared" si="4"/>
        <v>0</v>
      </c>
    </row>
    <row r="197" spans="1:19" outlineLevel="1" x14ac:dyDescent="0.25">
      <c r="A197" s="38">
        <f>Driftskostnader!A197</f>
        <v>0</v>
      </c>
      <c r="B197" s="38">
        <f>Driftskostnader!B197</f>
        <v>0</v>
      </c>
      <c r="C197" s="48">
        <f>Driftskostnader!C197</f>
        <v>0</v>
      </c>
      <c r="D197" s="38">
        <f>Driftskostnader!E197</f>
        <v>0</v>
      </c>
      <c r="E197" s="43">
        <f>Driftskostnader!F197</f>
        <v>0</v>
      </c>
      <c r="F197" s="49" t="str">
        <f>IF(F$10="","",IF($D197="NEI",Driftskostnader!G197,((VLOOKUP(F$10,$U$9:$W$21,2)/$V$8)*$E197)))</f>
        <v/>
      </c>
      <c r="G197" s="49" t="str">
        <f>IF(G$10="","",IF($D197="NEI",Driftskostnader!H197,((VLOOKUP(G$10,$U$9:$W$21,2)/$V$8)*$E197)))</f>
        <v/>
      </c>
      <c r="H197" s="49" t="str">
        <f>IF(H$10="","",IF($D197="NEI",Driftskostnader!I197,((VLOOKUP(H$10,$U$9:$W$21,2)/$V$8)*$E197)))</f>
        <v/>
      </c>
      <c r="I197" s="49" t="str">
        <f>IF(I$10="","",IF($D197="NEI",Driftskostnader!J197,((VLOOKUP(I$10,$U$9:$W$21,2)/$V$8)*$E197)))</f>
        <v/>
      </c>
      <c r="J197" s="49" t="str">
        <f>IF(J$10="","",IF($D197="NEI",Driftskostnader!K197,((VLOOKUP(J$10,$U$9:$W$21,2)/$V$8)*$E197)))</f>
        <v/>
      </c>
      <c r="K197" s="49" t="str">
        <f>IF(K$10="","",IF($D197="NEI",Driftskostnader!L197,((VLOOKUP(K$10,$U$9:$W$21,2)/$V$8)*$E197)))</f>
        <v/>
      </c>
      <c r="L197" s="49" t="str">
        <f>IF(L$10="","",IF($D197="NEI",Driftskostnader!M197,((VLOOKUP(L$10,$U$9:$W$21,2)/$V$8)*$E197)))</f>
        <v/>
      </c>
      <c r="M197" s="49" t="str">
        <f>IF(M$10="","",IF($D197="NEI",Driftskostnader!N197,((VLOOKUP(M$10,$U$9:$W$21,2)/$V$8)*$E197)))</f>
        <v/>
      </c>
      <c r="N197" s="49" t="str">
        <f>IF(N$10="","",IF($D197="NEI",Driftskostnader!O197,((VLOOKUP(N$10,$U$9:$W$21,2)/$V$8)*$E197)))</f>
        <v/>
      </c>
      <c r="O197" s="49" t="str">
        <f>IF(O$10="","",IF($D197="NEI",Driftskostnader!P197,((VLOOKUP(O$10,$U$9:$W$21,2)/$V$8)*$E197)))</f>
        <v/>
      </c>
      <c r="P197" s="49" t="str">
        <f>IF(P$10="","",IF($D197="NEI",Driftskostnader!Q197,((VLOOKUP(P$10,$U$9:$W$21,2)/$V$8)*$E197)))</f>
        <v/>
      </c>
      <c r="Q197" s="49" t="str">
        <f>IF(Q$10="","",IF($D197="NEI",Driftskostnader!R197,((VLOOKUP(Q$10,$U$9:$W$21,2)/$V$8)*$E197)))</f>
        <v/>
      </c>
      <c r="R197" s="49" t="str">
        <f>IF(R$10="","",IF($D197="NEI",Driftskostnader!S197,((VLOOKUP(R$10,$U$9:$W$21,2)/$V$8)*$E197)))</f>
        <v/>
      </c>
      <c r="S197" s="44">
        <f t="shared" si="4"/>
        <v>0</v>
      </c>
    </row>
    <row r="198" spans="1:19" outlineLevel="1" x14ac:dyDescent="0.25">
      <c r="A198" s="38">
        <f>Driftskostnader!A198</f>
        <v>0</v>
      </c>
      <c r="B198" s="38">
        <f>Driftskostnader!B198</f>
        <v>0</v>
      </c>
      <c r="C198" s="48">
        <f>Driftskostnader!C198</f>
        <v>0</v>
      </c>
      <c r="D198" s="38">
        <f>Driftskostnader!E198</f>
        <v>0</v>
      </c>
      <c r="E198" s="43">
        <f>Driftskostnader!F198</f>
        <v>0</v>
      </c>
      <c r="F198" s="49" t="str">
        <f>IF(F$10="","",IF($D198="NEI",Driftskostnader!G198,((VLOOKUP(F$10,$U$9:$W$21,2)/$V$8)*$E198)))</f>
        <v/>
      </c>
      <c r="G198" s="49" t="str">
        <f>IF(G$10="","",IF($D198="NEI",Driftskostnader!H198,((VLOOKUP(G$10,$U$9:$W$21,2)/$V$8)*$E198)))</f>
        <v/>
      </c>
      <c r="H198" s="49" t="str">
        <f>IF(H$10="","",IF($D198="NEI",Driftskostnader!I198,((VLOOKUP(H$10,$U$9:$W$21,2)/$V$8)*$E198)))</f>
        <v/>
      </c>
      <c r="I198" s="49" t="str">
        <f>IF(I$10="","",IF($D198="NEI",Driftskostnader!J198,((VLOOKUP(I$10,$U$9:$W$21,2)/$V$8)*$E198)))</f>
        <v/>
      </c>
      <c r="J198" s="49" t="str">
        <f>IF(J$10="","",IF($D198="NEI",Driftskostnader!K198,((VLOOKUP(J$10,$U$9:$W$21,2)/$V$8)*$E198)))</f>
        <v/>
      </c>
      <c r="K198" s="49" t="str">
        <f>IF(K$10="","",IF($D198="NEI",Driftskostnader!L198,((VLOOKUP(K$10,$U$9:$W$21,2)/$V$8)*$E198)))</f>
        <v/>
      </c>
      <c r="L198" s="49" t="str">
        <f>IF(L$10="","",IF($D198="NEI",Driftskostnader!M198,((VLOOKUP(L$10,$U$9:$W$21,2)/$V$8)*$E198)))</f>
        <v/>
      </c>
      <c r="M198" s="49" t="str">
        <f>IF(M$10="","",IF($D198="NEI",Driftskostnader!N198,((VLOOKUP(M$10,$U$9:$W$21,2)/$V$8)*$E198)))</f>
        <v/>
      </c>
      <c r="N198" s="49" t="str">
        <f>IF(N$10="","",IF($D198="NEI",Driftskostnader!O198,((VLOOKUP(N$10,$U$9:$W$21,2)/$V$8)*$E198)))</f>
        <v/>
      </c>
      <c r="O198" s="49" t="str">
        <f>IF(O$10="","",IF($D198="NEI",Driftskostnader!P198,((VLOOKUP(O$10,$U$9:$W$21,2)/$V$8)*$E198)))</f>
        <v/>
      </c>
      <c r="P198" s="49" t="str">
        <f>IF(P$10="","",IF($D198="NEI",Driftskostnader!Q198,((VLOOKUP(P$10,$U$9:$W$21,2)/$V$8)*$E198)))</f>
        <v/>
      </c>
      <c r="Q198" s="49" t="str">
        <f>IF(Q$10="","",IF($D198="NEI",Driftskostnader!R198,((VLOOKUP(Q$10,$U$9:$W$21,2)/$V$8)*$E198)))</f>
        <v/>
      </c>
      <c r="R198" s="49" t="str">
        <f>IF(R$10="","",IF($D198="NEI",Driftskostnader!S198,((VLOOKUP(R$10,$U$9:$W$21,2)/$V$8)*$E198)))</f>
        <v/>
      </c>
      <c r="S198" s="44">
        <f t="shared" si="4"/>
        <v>0</v>
      </c>
    </row>
    <row r="199" spans="1:19" outlineLevel="1" x14ac:dyDescent="0.25">
      <c r="A199" s="38">
        <f>Driftskostnader!A199</f>
        <v>0</v>
      </c>
      <c r="B199" s="38">
        <f>Driftskostnader!B199</f>
        <v>0</v>
      </c>
      <c r="C199" s="48">
        <f>Driftskostnader!C199</f>
        <v>0</v>
      </c>
      <c r="D199" s="38">
        <f>Driftskostnader!E199</f>
        <v>0</v>
      </c>
      <c r="E199" s="43">
        <f>Driftskostnader!F199</f>
        <v>0</v>
      </c>
      <c r="F199" s="49" t="str">
        <f>IF(F$10="","",IF($D199="NEI",Driftskostnader!G199,((VLOOKUP(F$10,$U$9:$W$21,2)/$V$8)*$E199)))</f>
        <v/>
      </c>
      <c r="G199" s="49" t="str">
        <f>IF(G$10="","",IF($D199="NEI",Driftskostnader!H199,((VLOOKUP(G$10,$U$9:$W$21,2)/$V$8)*$E199)))</f>
        <v/>
      </c>
      <c r="H199" s="49" t="str">
        <f>IF(H$10="","",IF($D199="NEI",Driftskostnader!I199,((VLOOKUP(H$10,$U$9:$W$21,2)/$V$8)*$E199)))</f>
        <v/>
      </c>
      <c r="I199" s="49" t="str">
        <f>IF(I$10="","",IF($D199="NEI",Driftskostnader!J199,((VLOOKUP(I$10,$U$9:$W$21,2)/$V$8)*$E199)))</f>
        <v/>
      </c>
      <c r="J199" s="49" t="str">
        <f>IF(J$10="","",IF($D199="NEI",Driftskostnader!K199,((VLOOKUP(J$10,$U$9:$W$21,2)/$V$8)*$E199)))</f>
        <v/>
      </c>
      <c r="K199" s="49" t="str">
        <f>IF(K$10="","",IF($D199="NEI",Driftskostnader!L199,((VLOOKUP(K$10,$U$9:$W$21,2)/$V$8)*$E199)))</f>
        <v/>
      </c>
      <c r="L199" s="49" t="str">
        <f>IF(L$10="","",IF($D199="NEI",Driftskostnader!M199,((VLOOKUP(L$10,$U$9:$W$21,2)/$V$8)*$E199)))</f>
        <v/>
      </c>
      <c r="M199" s="49" t="str">
        <f>IF(M$10="","",IF($D199="NEI",Driftskostnader!N199,((VLOOKUP(M$10,$U$9:$W$21,2)/$V$8)*$E199)))</f>
        <v/>
      </c>
      <c r="N199" s="49" t="str">
        <f>IF(N$10="","",IF($D199="NEI",Driftskostnader!O199,((VLOOKUP(N$10,$U$9:$W$21,2)/$V$8)*$E199)))</f>
        <v/>
      </c>
      <c r="O199" s="49" t="str">
        <f>IF(O$10="","",IF($D199="NEI",Driftskostnader!P199,((VLOOKUP(O$10,$U$9:$W$21,2)/$V$8)*$E199)))</f>
        <v/>
      </c>
      <c r="P199" s="49" t="str">
        <f>IF(P$10="","",IF($D199="NEI",Driftskostnader!Q199,((VLOOKUP(P$10,$U$9:$W$21,2)/$V$8)*$E199)))</f>
        <v/>
      </c>
      <c r="Q199" s="49" t="str">
        <f>IF(Q$10="","",IF($D199="NEI",Driftskostnader!R199,((VLOOKUP(Q$10,$U$9:$W$21,2)/$V$8)*$E199)))</f>
        <v/>
      </c>
      <c r="R199" s="49" t="str">
        <f>IF(R$10="","",IF($D199="NEI",Driftskostnader!S199,((VLOOKUP(R$10,$U$9:$W$21,2)/$V$8)*$E199)))</f>
        <v/>
      </c>
      <c r="S199" s="44">
        <f t="shared" si="4"/>
        <v>0</v>
      </c>
    </row>
    <row r="200" spans="1:19" outlineLevel="1" x14ac:dyDescent="0.25">
      <c r="A200" s="38">
        <f>Driftskostnader!A200</f>
        <v>0</v>
      </c>
      <c r="B200" s="38">
        <f>Driftskostnader!B200</f>
        <v>0</v>
      </c>
      <c r="C200" s="48">
        <f>Driftskostnader!C200</f>
        <v>0</v>
      </c>
      <c r="D200" s="38">
        <f>Driftskostnader!E200</f>
        <v>0</v>
      </c>
      <c r="E200" s="43">
        <f>Driftskostnader!F200</f>
        <v>0</v>
      </c>
      <c r="F200" s="49" t="str">
        <f>IF(F$10="","",IF($D200="NEI",Driftskostnader!G200,((VLOOKUP(F$10,$U$9:$W$21,2)/$V$8)*$E200)))</f>
        <v/>
      </c>
      <c r="G200" s="49" t="str">
        <f>IF(G$10="","",IF($D200="NEI",Driftskostnader!H200,((VLOOKUP(G$10,$U$9:$W$21,2)/$V$8)*$E200)))</f>
        <v/>
      </c>
      <c r="H200" s="49" t="str">
        <f>IF(H$10="","",IF($D200="NEI",Driftskostnader!I200,((VLOOKUP(H$10,$U$9:$W$21,2)/$V$8)*$E200)))</f>
        <v/>
      </c>
      <c r="I200" s="49" t="str">
        <f>IF(I$10="","",IF($D200="NEI",Driftskostnader!J200,((VLOOKUP(I$10,$U$9:$W$21,2)/$V$8)*$E200)))</f>
        <v/>
      </c>
      <c r="J200" s="49" t="str">
        <f>IF(J$10="","",IF($D200="NEI",Driftskostnader!K200,((VLOOKUP(J$10,$U$9:$W$21,2)/$V$8)*$E200)))</f>
        <v/>
      </c>
      <c r="K200" s="49" t="str">
        <f>IF(K$10="","",IF($D200="NEI",Driftskostnader!L200,((VLOOKUP(K$10,$U$9:$W$21,2)/$V$8)*$E200)))</f>
        <v/>
      </c>
      <c r="L200" s="49" t="str">
        <f>IF(L$10="","",IF($D200="NEI",Driftskostnader!M200,((VLOOKUP(L$10,$U$9:$W$21,2)/$V$8)*$E200)))</f>
        <v/>
      </c>
      <c r="M200" s="49" t="str">
        <f>IF(M$10="","",IF($D200="NEI",Driftskostnader!N200,((VLOOKUP(M$10,$U$9:$W$21,2)/$V$8)*$E200)))</f>
        <v/>
      </c>
      <c r="N200" s="49" t="str">
        <f>IF(N$10="","",IF($D200="NEI",Driftskostnader!O200,((VLOOKUP(N$10,$U$9:$W$21,2)/$V$8)*$E200)))</f>
        <v/>
      </c>
      <c r="O200" s="49" t="str">
        <f>IF(O$10="","",IF($D200="NEI",Driftskostnader!P200,((VLOOKUP(O$10,$U$9:$W$21,2)/$V$8)*$E200)))</f>
        <v/>
      </c>
      <c r="P200" s="49" t="str">
        <f>IF(P$10="","",IF($D200="NEI",Driftskostnader!Q200,((VLOOKUP(P$10,$U$9:$W$21,2)/$V$8)*$E200)))</f>
        <v/>
      </c>
      <c r="Q200" s="49" t="str">
        <f>IF(Q$10="","",IF($D200="NEI",Driftskostnader!R200,((VLOOKUP(Q$10,$U$9:$W$21,2)/$V$8)*$E200)))</f>
        <v/>
      </c>
      <c r="R200" s="49" t="str">
        <f>IF(R$10="","",IF($D200="NEI",Driftskostnader!S200,((VLOOKUP(R$10,$U$9:$W$21,2)/$V$8)*$E200)))</f>
        <v/>
      </c>
      <c r="S200" s="44">
        <f t="shared" si="4"/>
        <v>0</v>
      </c>
    </row>
    <row r="201" spans="1:19" outlineLevel="1" x14ac:dyDescent="0.25">
      <c r="A201" s="38">
        <f>Driftskostnader!A201</f>
        <v>0</v>
      </c>
      <c r="B201" s="38">
        <f>Driftskostnader!B201</f>
        <v>0</v>
      </c>
      <c r="C201" s="48">
        <f>Driftskostnader!C201</f>
        <v>0</v>
      </c>
      <c r="D201" s="38">
        <f>Driftskostnader!E201</f>
        <v>0</v>
      </c>
      <c r="E201" s="43">
        <f>Driftskostnader!F201</f>
        <v>0</v>
      </c>
      <c r="F201" s="49" t="str">
        <f>IF(F$10="","",IF($D201="NEI",Driftskostnader!G201,((VLOOKUP(F$10,$U$9:$W$21,2)/$V$8)*$E201)))</f>
        <v/>
      </c>
      <c r="G201" s="49" t="str">
        <f>IF(G$10="","",IF($D201="NEI",Driftskostnader!H201,((VLOOKUP(G$10,$U$9:$W$21,2)/$V$8)*$E201)))</f>
        <v/>
      </c>
      <c r="H201" s="49" t="str">
        <f>IF(H$10="","",IF($D201="NEI",Driftskostnader!I201,((VLOOKUP(H$10,$U$9:$W$21,2)/$V$8)*$E201)))</f>
        <v/>
      </c>
      <c r="I201" s="49" t="str">
        <f>IF(I$10="","",IF($D201="NEI",Driftskostnader!J201,((VLOOKUP(I$10,$U$9:$W$21,2)/$V$8)*$E201)))</f>
        <v/>
      </c>
      <c r="J201" s="49" t="str">
        <f>IF(J$10="","",IF($D201="NEI",Driftskostnader!K201,((VLOOKUP(J$10,$U$9:$W$21,2)/$V$8)*$E201)))</f>
        <v/>
      </c>
      <c r="K201" s="49" t="str">
        <f>IF(K$10="","",IF($D201="NEI",Driftskostnader!L201,((VLOOKUP(K$10,$U$9:$W$21,2)/$V$8)*$E201)))</f>
        <v/>
      </c>
      <c r="L201" s="49" t="str">
        <f>IF(L$10="","",IF($D201="NEI",Driftskostnader!M201,((VLOOKUP(L$10,$U$9:$W$21,2)/$V$8)*$E201)))</f>
        <v/>
      </c>
      <c r="M201" s="49" t="str">
        <f>IF(M$10="","",IF($D201="NEI",Driftskostnader!N201,((VLOOKUP(M$10,$U$9:$W$21,2)/$V$8)*$E201)))</f>
        <v/>
      </c>
      <c r="N201" s="49" t="str">
        <f>IF(N$10="","",IF($D201="NEI",Driftskostnader!O201,((VLOOKUP(N$10,$U$9:$W$21,2)/$V$8)*$E201)))</f>
        <v/>
      </c>
      <c r="O201" s="49" t="str">
        <f>IF(O$10="","",IF($D201="NEI",Driftskostnader!P201,((VLOOKUP(O$10,$U$9:$W$21,2)/$V$8)*$E201)))</f>
        <v/>
      </c>
      <c r="P201" s="49" t="str">
        <f>IF(P$10="","",IF($D201="NEI",Driftskostnader!Q201,((VLOOKUP(P$10,$U$9:$W$21,2)/$V$8)*$E201)))</f>
        <v/>
      </c>
      <c r="Q201" s="49" t="str">
        <f>IF(Q$10="","",IF($D201="NEI",Driftskostnader!R201,((VLOOKUP(Q$10,$U$9:$W$21,2)/$V$8)*$E201)))</f>
        <v/>
      </c>
      <c r="R201" s="49" t="str">
        <f>IF(R$10="","",IF($D201="NEI",Driftskostnader!S201,((VLOOKUP(R$10,$U$9:$W$21,2)/$V$8)*$E201)))</f>
        <v/>
      </c>
      <c r="S201" s="44">
        <f t="shared" si="4"/>
        <v>0</v>
      </c>
    </row>
    <row r="202" spans="1:19" outlineLevel="1" x14ac:dyDescent="0.25">
      <c r="A202" s="38">
        <f>Driftskostnader!A202</f>
        <v>0</v>
      </c>
      <c r="B202" s="38">
        <f>Driftskostnader!B202</f>
        <v>0</v>
      </c>
      <c r="C202" s="48">
        <f>Driftskostnader!C202</f>
        <v>0</v>
      </c>
      <c r="D202" s="38">
        <f>Driftskostnader!E202</f>
        <v>0</v>
      </c>
      <c r="E202" s="43">
        <f>Driftskostnader!F202</f>
        <v>0</v>
      </c>
      <c r="F202" s="49" t="str">
        <f>IF(F$10="","",IF($D202="NEI",Driftskostnader!G202,((VLOOKUP(F$10,$U$9:$W$21,2)/$V$8)*$E202)))</f>
        <v/>
      </c>
      <c r="G202" s="49" t="str">
        <f>IF(G$10="","",IF($D202="NEI",Driftskostnader!H202,((VLOOKUP(G$10,$U$9:$W$21,2)/$V$8)*$E202)))</f>
        <v/>
      </c>
      <c r="H202" s="49" t="str">
        <f>IF(H$10="","",IF($D202="NEI",Driftskostnader!I202,((VLOOKUP(H$10,$U$9:$W$21,2)/$V$8)*$E202)))</f>
        <v/>
      </c>
      <c r="I202" s="49" t="str">
        <f>IF(I$10="","",IF($D202="NEI",Driftskostnader!J202,((VLOOKUP(I$10,$U$9:$W$21,2)/$V$8)*$E202)))</f>
        <v/>
      </c>
      <c r="J202" s="49" t="str">
        <f>IF(J$10="","",IF($D202="NEI",Driftskostnader!K202,((VLOOKUP(J$10,$U$9:$W$21,2)/$V$8)*$E202)))</f>
        <v/>
      </c>
      <c r="K202" s="49" t="str">
        <f>IF(K$10="","",IF($D202="NEI",Driftskostnader!L202,((VLOOKUP(K$10,$U$9:$W$21,2)/$V$8)*$E202)))</f>
        <v/>
      </c>
      <c r="L202" s="49" t="str">
        <f>IF(L$10="","",IF($D202="NEI",Driftskostnader!M202,((VLOOKUP(L$10,$U$9:$W$21,2)/$V$8)*$E202)))</f>
        <v/>
      </c>
      <c r="M202" s="49" t="str">
        <f>IF(M$10="","",IF($D202="NEI",Driftskostnader!N202,((VLOOKUP(M$10,$U$9:$W$21,2)/$V$8)*$E202)))</f>
        <v/>
      </c>
      <c r="N202" s="49" t="str">
        <f>IF(N$10="","",IF($D202="NEI",Driftskostnader!O202,((VLOOKUP(N$10,$U$9:$W$21,2)/$V$8)*$E202)))</f>
        <v/>
      </c>
      <c r="O202" s="49" t="str">
        <f>IF(O$10="","",IF($D202="NEI",Driftskostnader!P202,((VLOOKUP(O$10,$U$9:$W$21,2)/$V$8)*$E202)))</f>
        <v/>
      </c>
      <c r="P202" s="49" t="str">
        <f>IF(P$10="","",IF($D202="NEI",Driftskostnader!Q202,((VLOOKUP(P$10,$U$9:$W$21,2)/$V$8)*$E202)))</f>
        <v/>
      </c>
      <c r="Q202" s="49" t="str">
        <f>IF(Q$10="","",IF($D202="NEI",Driftskostnader!R202,((VLOOKUP(Q$10,$U$9:$W$21,2)/$V$8)*$E202)))</f>
        <v/>
      </c>
      <c r="R202" s="49" t="str">
        <f>IF(R$10="","",IF($D202="NEI",Driftskostnader!S202,((VLOOKUP(R$10,$U$9:$W$21,2)/$V$8)*$E202)))</f>
        <v/>
      </c>
      <c r="S202" s="44">
        <f t="shared" si="4"/>
        <v>0</v>
      </c>
    </row>
    <row r="203" spans="1:19" outlineLevel="1" x14ac:dyDescent="0.25">
      <c r="A203" s="38">
        <f>Driftskostnader!A203</f>
        <v>0</v>
      </c>
      <c r="B203" s="38">
        <f>Driftskostnader!B203</f>
        <v>0</v>
      </c>
      <c r="C203" s="48">
        <f>Driftskostnader!C203</f>
        <v>0</v>
      </c>
      <c r="D203" s="38">
        <f>Driftskostnader!E203</f>
        <v>0</v>
      </c>
      <c r="E203" s="43">
        <f>Driftskostnader!F203</f>
        <v>0</v>
      </c>
      <c r="F203" s="49" t="str">
        <f>IF(F$10="","",IF($D203="NEI",Driftskostnader!G203,((VLOOKUP(F$10,$U$9:$W$21,2)/$V$8)*$E203)))</f>
        <v/>
      </c>
      <c r="G203" s="49" t="str">
        <f>IF(G$10="","",IF($D203="NEI",Driftskostnader!H203,((VLOOKUP(G$10,$U$9:$W$21,2)/$V$8)*$E203)))</f>
        <v/>
      </c>
      <c r="H203" s="49" t="str">
        <f>IF(H$10="","",IF($D203="NEI",Driftskostnader!I203,((VLOOKUP(H$10,$U$9:$W$21,2)/$V$8)*$E203)))</f>
        <v/>
      </c>
      <c r="I203" s="49" t="str">
        <f>IF(I$10="","",IF($D203="NEI",Driftskostnader!J203,((VLOOKUP(I$10,$U$9:$W$21,2)/$V$8)*$E203)))</f>
        <v/>
      </c>
      <c r="J203" s="49" t="str">
        <f>IF(J$10="","",IF($D203="NEI",Driftskostnader!K203,((VLOOKUP(J$10,$U$9:$W$21,2)/$V$8)*$E203)))</f>
        <v/>
      </c>
      <c r="K203" s="49" t="str">
        <f>IF(K$10="","",IF($D203="NEI",Driftskostnader!L203,((VLOOKUP(K$10,$U$9:$W$21,2)/$V$8)*$E203)))</f>
        <v/>
      </c>
      <c r="L203" s="49" t="str">
        <f>IF(L$10="","",IF($D203="NEI",Driftskostnader!M203,((VLOOKUP(L$10,$U$9:$W$21,2)/$V$8)*$E203)))</f>
        <v/>
      </c>
      <c r="M203" s="49" t="str">
        <f>IF(M$10="","",IF($D203="NEI",Driftskostnader!N203,((VLOOKUP(M$10,$U$9:$W$21,2)/$V$8)*$E203)))</f>
        <v/>
      </c>
      <c r="N203" s="49" t="str">
        <f>IF(N$10="","",IF($D203="NEI",Driftskostnader!O203,((VLOOKUP(N$10,$U$9:$W$21,2)/$V$8)*$E203)))</f>
        <v/>
      </c>
      <c r="O203" s="49" t="str">
        <f>IF(O$10="","",IF($D203="NEI",Driftskostnader!P203,((VLOOKUP(O$10,$U$9:$W$21,2)/$V$8)*$E203)))</f>
        <v/>
      </c>
      <c r="P203" s="49" t="str">
        <f>IF(P$10="","",IF($D203="NEI",Driftskostnader!Q203,((VLOOKUP(P$10,$U$9:$W$21,2)/$V$8)*$E203)))</f>
        <v/>
      </c>
      <c r="Q203" s="49" t="str">
        <f>IF(Q$10="","",IF($D203="NEI",Driftskostnader!R203,((VLOOKUP(Q$10,$U$9:$W$21,2)/$V$8)*$E203)))</f>
        <v/>
      </c>
      <c r="R203" s="49" t="str">
        <f>IF(R$10="","",IF($D203="NEI",Driftskostnader!S203,((VLOOKUP(R$10,$U$9:$W$21,2)/$V$8)*$E203)))</f>
        <v/>
      </c>
      <c r="S203" s="44">
        <f t="shared" si="4"/>
        <v>0</v>
      </c>
    </row>
    <row r="204" spans="1:19" outlineLevel="1" x14ac:dyDescent="0.25">
      <c r="A204" s="38">
        <f>Driftskostnader!A204</f>
        <v>0</v>
      </c>
      <c r="B204" s="38">
        <f>Driftskostnader!B204</f>
        <v>0</v>
      </c>
      <c r="C204" s="48">
        <f>Driftskostnader!C204</f>
        <v>0</v>
      </c>
      <c r="D204" s="38">
        <f>Driftskostnader!E204</f>
        <v>0</v>
      </c>
      <c r="E204" s="43">
        <f>Driftskostnader!F204</f>
        <v>0</v>
      </c>
      <c r="F204" s="49" t="str">
        <f>IF(F$10="","",IF($D204="NEI",Driftskostnader!G204,((VLOOKUP(F$10,$U$9:$W$21,2)/$V$8)*$E204)))</f>
        <v/>
      </c>
      <c r="G204" s="49" t="str">
        <f>IF(G$10="","",IF($D204="NEI",Driftskostnader!H204,((VLOOKUP(G$10,$U$9:$W$21,2)/$V$8)*$E204)))</f>
        <v/>
      </c>
      <c r="H204" s="49" t="str">
        <f>IF(H$10="","",IF($D204="NEI",Driftskostnader!I204,((VLOOKUP(H$10,$U$9:$W$21,2)/$V$8)*$E204)))</f>
        <v/>
      </c>
      <c r="I204" s="49" t="str">
        <f>IF(I$10="","",IF($D204="NEI",Driftskostnader!J204,((VLOOKUP(I$10,$U$9:$W$21,2)/$V$8)*$E204)))</f>
        <v/>
      </c>
      <c r="J204" s="49" t="str">
        <f>IF(J$10="","",IF($D204="NEI",Driftskostnader!K204,((VLOOKUP(J$10,$U$9:$W$21,2)/$V$8)*$E204)))</f>
        <v/>
      </c>
      <c r="K204" s="49" t="str">
        <f>IF(K$10="","",IF($D204="NEI",Driftskostnader!L204,((VLOOKUP(K$10,$U$9:$W$21,2)/$V$8)*$E204)))</f>
        <v/>
      </c>
      <c r="L204" s="49" t="str">
        <f>IF(L$10="","",IF($D204="NEI",Driftskostnader!M204,((VLOOKUP(L$10,$U$9:$W$21,2)/$V$8)*$E204)))</f>
        <v/>
      </c>
      <c r="M204" s="49" t="str">
        <f>IF(M$10="","",IF($D204="NEI",Driftskostnader!N204,((VLOOKUP(M$10,$U$9:$W$21,2)/$V$8)*$E204)))</f>
        <v/>
      </c>
      <c r="N204" s="49" t="str">
        <f>IF(N$10="","",IF($D204="NEI",Driftskostnader!O204,((VLOOKUP(N$10,$U$9:$W$21,2)/$V$8)*$E204)))</f>
        <v/>
      </c>
      <c r="O204" s="49" t="str">
        <f>IF(O$10="","",IF($D204="NEI",Driftskostnader!P204,((VLOOKUP(O$10,$U$9:$W$21,2)/$V$8)*$E204)))</f>
        <v/>
      </c>
      <c r="P204" s="49" t="str">
        <f>IF(P$10="","",IF($D204="NEI",Driftskostnader!Q204,((VLOOKUP(P$10,$U$9:$W$21,2)/$V$8)*$E204)))</f>
        <v/>
      </c>
      <c r="Q204" s="49" t="str">
        <f>IF(Q$10="","",IF($D204="NEI",Driftskostnader!R204,((VLOOKUP(Q$10,$U$9:$W$21,2)/$V$8)*$E204)))</f>
        <v/>
      </c>
      <c r="R204" s="49" t="str">
        <f>IF(R$10="","",IF($D204="NEI",Driftskostnader!S204,((VLOOKUP(R$10,$U$9:$W$21,2)/$V$8)*$E204)))</f>
        <v/>
      </c>
      <c r="S204" s="44">
        <f t="shared" si="4"/>
        <v>0</v>
      </c>
    </row>
    <row r="205" spans="1:19" outlineLevel="1" x14ac:dyDescent="0.25">
      <c r="A205" s="38">
        <f>Driftskostnader!A205</f>
        <v>0</v>
      </c>
      <c r="B205" s="38">
        <f>Driftskostnader!B205</f>
        <v>0</v>
      </c>
      <c r="C205" s="48">
        <f>Driftskostnader!C205</f>
        <v>0</v>
      </c>
      <c r="D205" s="38">
        <f>Driftskostnader!E205</f>
        <v>0</v>
      </c>
      <c r="E205" s="43">
        <f>Driftskostnader!F205</f>
        <v>0</v>
      </c>
      <c r="F205" s="49" t="str">
        <f>IF(F$10="","",IF($D205="NEI",Driftskostnader!G205,((VLOOKUP(F$10,$U$9:$W$21,2)/$V$8)*$E205)))</f>
        <v/>
      </c>
      <c r="G205" s="49" t="str">
        <f>IF(G$10="","",IF($D205="NEI",Driftskostnader!H205,((VLOOKUP(G$10,$U$9:$W$21,2)/$V$8)*$E205)))</f>
        <v/>
      </c>
      <c r="H205" s="49" t="str">
        <f>IF(H$10="","",IF($D205="NEI",Driftskostnader!I205,((VLOOKUP(H$10,$U$9:$W$21,2)/$V$8)*$E205)))</f>
        <v/>
      </c>
      <c r="I205" s="49" t="str">
        <f>IF(I$10="","",IF($D205="NEI",Driftskostnader!J205,((VLOOKUP(I$10,$U$9:$W$21,2)/$V$8)*$E205)))</f>
        <v/>
      </c>
      <c r="J205" s="49" t="str">
        <f>IF(J$10="","",IF($D205="NEI",Driftskostnader!K205,((VLOOKUP(J$10,$U$9:$W$21,2)/$V$8)*$E205)))</f>
        <v/>
      </c>
      <c r="K205" s="49" t="str">
        <f>IF(K$10="","",IF($D205="NEI",Driftskostnader!L205,((VLOOKUP(K$10,$U$9:$W$21,2)/$V$8)*$E205)))</f>
        <v/>
      </c>
      <c r="L205" s="49" t="str">
        <f>IF(L$10="","",IF($D205="NEI",Driftskostnader!M205,((VLOOKUP(L$10,$U$9:$W$21,2)/$V$8)*$E205)))</f>
        <v/>
      </c>
      <c r="M205" s="49" t="str">
        <f>IF(M$10="","",IF($D205="NEI",Driftskostnader!N205,((VLOOKUP(M$10,$U$9:$W$21,2)/$V$8)*$E205)))</f>
        <v/>
      </c>
      <c r="N205" s="49" t="str">
        <f>IF(N$10="","",IF($D205="NEI",Driftskostnader!O205,((VLOOKUP(N$10,$U$9:$W$21,2)/$V$8)*$E205)))</f>
        <v/>
      </c>
      <c r="O205" s="49" t="str">
        <f>IF(O$10="","",IF($D205="NEI",Driftskostnader!P205,((VLOOKUP(O$10,$U$9:$W$21,2)/$V$8)*$E205)))</f>
        <v/>
      </c>
      <c r="P205" s="49" t="str">
        <f>IF(P$10="","",IF($D205="NEI",Driftskostnader!Q205,((VLOOKUP(P$10,$U$9:$W$21,2)/$V$8)*$E205)))</f>
        <v/>
      </c>
      <c r="Q205" s="49" t="str">
        <f>IF(Q$10="","",IF($D205="NEI",Driftskostnader!R205,((VLOOKUP(Q$10,$U$9:$W$21,2)/$V$8)*$E205)))</f>
        <v/>
      </c>
      <c r="R205" s="49" t="str">
        <f>IF(R$10="","",IF($D205="NEI",Driftskostnader!S205,((VLOOKUP(R$10,$U$9:$W$21,2)/$V$8)*$E205)))</f>
        <v/>
      </c>
      <c r="S205" s="44">
        <f t="shared" si="4"/>
        <v>0</v>
      </c>
    </row>
    <row r="206" spans="1:19" outlineLevel="1" x14ac:dyDescent="0.25">
      <c r="A206" s="38">
        <f>Driftskostnader!A206</f>
        <v>0</v>
      </c>
      <c r="B206" s="38">
        <f>Driftskostnader!B206</f>
        <v>0</v>
      </c>
      <c r="C206" s="48">
        <f>Driftskostnader!C206</f>
        <v>0</v>
      </c>
      <c r="D206" s="38">
        <f>Driftskostnader!E206</f>
        <v>0</v>
      </c>
      <c r="E206" s="43">
        <f>Driftskostnader!F206</f>
        <v>0</v>
      </c>
      <c r="F206" s="49" t="str">
        <f>IF(F$10="","",IF($D206="NEI",Driftskostnader!G206,((VLOOKUP(F$10,$U$9:$W$21,2)/$V$8)*$E206)))</f>
        <v/>
      </c>
      <c r="G206" s="49" t="str">
        <f>IF(G$10="","",IF($D206="NEI",Driftskostnader!H206,((VLOOKUP(G$10,$U$9:$W$21,2)/$V$8)*$E206)))</f>
        <v/>
      </c>
      <c r="H206" s="49" t="str">
        <f>IF(H$10="","",IF($D206="NEI",Driftskostnader!I206,((VLOOKUP(H$10,$U$9:$W$21,2)/$V$8)*$E206)))</f>
        <v/>
      </c>
      <c r="I206" s="49" t="str">
        <f>IF(I$10="","",IF($D206="NEI",Driftskostnader!J206,((VLOOKUP(I$10,$U$9:$W$21,2)/$V$8)*$E206)))</f>
        <v/>
      </c>
      <c r="J206" s="49" t="str">
        <f>IF(J$10="","",IF($D206="NEI",Driftskostnader!K206,((VLOOKUP(J$10,$U$9:$W$21,2)/$V$8)*$E206)))</f>
        <v/>
      </c>
      <c r="K206" s="49" t="str">
        <f>IF(K$10="","",IF($D206="NEI",Driftskostnader!L206,((VLOOKUP(K$10,$U$9:$W$21,2)/$V$8)*$E206)))</f>
        <v/>
      </c>
      <c r="L206" s="49" t="str">
        <f>IF(L$10="","",IF($D206="NEI",Driftskostnader!M206,((VLOOKUP(L$10,$U$9:$W$21,2)/$V$8)*$E206)))</f>
        <v/>
      </c>
      <c r="M206" s="49" t="str">
        <f>IF(M$10="","",IF($D206="NEI",Driftskostnader!N206,((VLOOKUP(M$10,$U$9:$W$21,2)/$V$8)*$E206)))</f>
        <v/>
      </c>
      <c r="N206" s="49" t="str">
        <f>IF(N$10="","",IF($D206="NEI",Driftskostnader!O206,((VLOOKUP(N$10,$U$9:$W$21,2)/$V$8)*$E206)))</f>
        <v/>
      </c>
      <c r="O206" s="49" t="str">
        <f>IF(O$10="","",IF($D206="NEI",Driftskostnader!P206,((VLOOKUP(O$10,$U$9:$W$21,2)/$V$8)*$E206)))</f>
        <v/>
      </c>
      <c r="P206" s="49" t="str">
        <f>IF(P$10="","",IF($D206="NEI",Driftskostnader!Q206,((VLOOKUP(P$10,$U$9:$W$21,2)/$V$8)*$E206)))</f>
        <v/>
      </c>
      <c r="Q206" s="49" t="str">
        <f>IF(Q$10="","",IF($D206="NEI",Driftskostnader!R206,((VLOOKUP(Q$10,$U$9:$W$21,2)/$V$8)*$E206)))</f>
        <v/>
      </c>
      <c r="R206" s="49" t="str">
        <f>IF(R$10="","",IF($D206="NEI",Driftskostnader!S206,((VLOOKUP(R$10,$U$9:$W$21,2)/$V$8)*$E206)))</f>
        <v/>
      </c>
      <c r="S206" s="44">
        <f t="shared" si="4"/>
        <v>0</v>
      </c>
    </row>
    <row r="207" spans="1:19" outlineLevel="1" x14ac:dyDescent="0.25">
      <c r="A207" s="38">
        <f>Driftskostnader!A207</f>
        <v>0</v>
      </c>
      <c r="B207" s="38">
        <f>Driftskostnader!B207</f>
        <v>0</v>
      </c>
      <c r="C207" s="48">
        <f>Driftskostnader!C207</f>
        <v>0</v>
      </c>
      <c r="D207" s="38">
        <f>Driftskostnader!E207</f>
        <v>0</v>
      </c>
      <c r="E207" s="43">
        <f>Driftskostnader!F207</f>
        <v>0</v>
      </c>
      <c r="F207" s="49" t="str">
        <f>IF(F$10="","",IF($D207="NEI",Driftskostnader!G207,((VLOOKUP(F$10,$U$9:$W$21,2)/$V$8)*$E207)))</f>
        <v/>
      </c>
      <c r="G207" s="49" t="str">
        <f>IF(G$10="","",IF($D207="NEI",Driftskostnader!H207,((VLOOKUP(G$10,$U$9:$W$21,2)/$V$8)*$E207)))</f>
        <v/>
      </c>
      <c r="H207" s="49" t="str">
        <f>IF(H$10="","",IF($D207="NEI",Driftskostnader!I207,((VLOOKUP(H$10,$U$9:$W$21,2)/$V$8)*$E207)))</f>
        <v/>
      </c>
      <c r="I207" s="49" t="str">
        <f>IF(I$10="","",IF($D207="NEI",Driftskostnader!J207,((VLOOKUP(I$10,$U$9:$W$21,2)/$V$8)*$E207)))</f>
        <v/>
      </c>
      <c r="J207" s="49" t="str">
        <f>IF(J$10="","",IF($D207="NEI",Driftskostnader!K207,((VLOOKUP(J$10,$U$9:$W$21,2)/$V$8)*$E207)))</f>
        <v/>
      </c>
      <c r="K207" s="49" t="str">
        <f>IF(K$10="","",IF($D207="NEI",Driftskostnader!L207,((VLOOKUP(K$10,$U$9:$W$21,2)/$V$8)*$E207)))</f>
        <v/>
      </c>
      <c r="L207" s="49" t="str">
        <f>IF(L$10="","",IF($D207="NEI",Driftskostnader!M207,((VLOOKUP(L$10,$U$9:$W$21,2)/$V$8)*$E207)))</f>
        <v/>
      </c>
      <c r="M207" s="49" t="str">
        <f>IF(M$10="","",IF($D207="NEI",Driftskostnader!N207,((VLOOKUP(M$10,$U$9:$W$21,2)/$V$8)*$E207)))</f>
        <v/>
      </c>
      <c r="N207" s="49" t="str">
        <f>IF(N$10="","",IF($D207="NEI",Driftskostnader!O207,((VLOOKUP(N$10,$U$9:$W$21,2)/$V$8)*$E207)))</f>
        <v/>
      </c>
      <c r="O207" s="49" t="str">
        <f>IF(O$10="","",IF($D207="NEI",Driftskostnader!P207,((VLOOKUP(O$10,$U$9:$W$21,2)/$V$8)*$E207)))</f>
        <v/>
      </c>
      <c r="P207" s="49" t="str">
        <f>IF(P$10="","",IF($D207="NEI",Driftskostnader!Q207,((VLOOKUP(P$10,$U$9:$W$21,2)/$V$8)*$E207)))</f>
        <v/>
      </c>
      <c r="Q207" s="49" t="str">
        <f>IF(Q$10="","",IF($D207="NEI",Driftskostnader!R207,((VLOOKUP(Q$10,$U$9:$W$21,2)/$V$8)*$E207)))</f>
        <v/>
      </c>
      <c r="R207" s="49" t="str">
        <f>IF(R$10="","",IF($D207="NEI",Driftskostnader!S207,((VLOOKUP(R$10,$U$9:$W$21,2)/$V$8)*$E207)))</f>
        <v/>
      </c>
      <c r="S207" s="44">
        <f t="shared" si="4"/>
        <v>0</v>
      </c>
    </row>
    <row r="208" spans="1:19" outlineLevel="1" x14ac:dyDescent="0.25">
      <c r="A208" s="38">
        <f>Driftskostnader!A208</f>
        <v>0</v>
      </c>
      <c r="B208" s="38">
        <f>Driftskostnader!B208</f>
        <v>0</v>
      </c>
      <c r="C208" s="48">
        <f>Driftskostnader!C208</f>
        <v>0</v>
      </c>
      <c r="D208" s="38">
        <f>Driftskostnader!E208</f>
        <v>0</v>
      </c>
      <c r="E208" s="43">
        <f>Driftskostnader!F208</f>
        <v>0</v>
      </c>
      <c r="F208" s="49" t="str">
        <f>IF(F$10="","",IF($D208="NEI",Driftskostnader!G208,((VLOOKUP(F$10,$U$9:$W$21,2)/$V$8)*$E208)))</f>
        <v/>
      </c>
      <c r="G208" s="49" t="str">
        <f>IF(G$10="","",IF($D208="NEI",Driftskostnader!H208,((VLOOKUP(G$10,$U$9:$W$21,2)/$V$8)*$E208)))</f>
        <v/>
      </c>
      <c r="H208" s="49" t="str">
        <f>IF(H$10="","",IF($D208="NEI",Driftskostnader!I208,((VLOOKUP(H$10,$U$9:$W$21,2)/$V$8)*$E208)))</f>
        <v/>
      </c>
      <c r="I208" s="49" t="str">
        <f>IF(I$10="","",IF($D208="NEI",Driftskostnader!J208,((VLOOKUP(I$10,$U$9:$W$21,2)/$V$8)*$E208)))</f>
        <v/>
      </c>
      <c r="J208" s="49" t="str">
        <f>IF(J$10="","",IF($D208="NEI",Driftskostnader!K208,((VLOOKUP(J$10,$U$9:$W$21,2)/$V$8)*$E208)))</f>
        <v/>
      </c>
      <c r="K208" s="49" t="str">
        <f>IF(K$10="","",IF($D208="NEI",Driftskostnader!L208,((VLOOKUP(K$10,$U$9:$W$21,2)/$V$8)*$E208)))</f>
        <v/>
      </c>
      <c r="L208" s="49" t="str">
        <f>IF(L$10="","",IF($D208="NEI",Driftskostnader!M208,((VLOOKUP(L$10,$U$9:$W$21,2)/$V$8)*$E208)))</f>
        <v/>
      </c>
      <c r="M208" s="49" t="str">
        <f>IF(M$10="","",IF($D208="NEI",Driftskostnader!N208,((VLOOKUP(M$10,$U$9:$W$21,2)/$V$8)*$E208)))</f>
        <v/>
      </c>
      <c r="N208" s="49" t="str">
        <f>IF(N$10="","",IF($D208="NEI",Driftskostnader!O208,((VLOOKUP(N$10,$U$9:$W$21,2)/$V$8)*$E208)))</f>
        <v/>
      </c>
      <c r="O208" s="49" t="str">
        <f>IF(O$10="","",IF($D208="NEI",Driftskostnader!P208,((VLOOKUP(O$10,$U$9:$W$21,2)/$V$8)*$E208)))</f>
        <v/>
      </c>
      <c r="P208" s="49" t="str">
        <f>IF(P$10="","",IF($D208="NEI",Driftskostnader!Q208,((VLOOKUP(P$10,$U$9:$W$21,2)/$V$8)*$E208)))</f>
        <v/>
      </c>
      <c r="Q208" s="49" t="str">
        <f>IF(Q$10="","",IF($D208="NEI",Driftskostnader!R208,((VLOOKUP(Q$10,$U$9:$W$21,2)/$V$8)*$E208)))</f>
        <v/>
      </c>
      <c r="R208" s="49" t="str">
        <f>IF(R$10="","",IF($D208="NEI",Driftskostnader!S208,((VLOOKUP(R$10,$U$9:$W$21,2)/$V$8)*$E208)))</f>
        <v/>
      </c>
      <c r="S208" s="44">
        <f t="shared" si="4"/>
        <v>0</v>
      </c>
    </row>
    <row r="209" spans="1:19" outlineLevel="1" x14ac:dyDescent="0.25">
      <c r="A209" s="38">
        <f>Driftskostnader!A209</f>
        <v>0</v>
      </c>
      <c r="B209" s="38">
        <f>Driftskostnader!B209</f>
        <v>0</v>
      </c>
      <c r="C209" s="48">
        <f>Driftskostnader!C209</f>
        <v>0</v>
      </c>
      <c r="D209" s="38">
        <f>Driftskostnader!E209</f>
        <v>0</v>
      </c>
      <c r="E209" s="43">
        <f>Driftskostnader!F209</f>
        <v>0</v>
      </c>
      <c r="F209" s="49" t="str">
        <f>IF(F$10="","",IF($D209="NEI",Driftskostnader!G209,((VLOOKUP(F$10,$U$9:$W$21,2)/$V$8)*$E209)))</f>
        <v/>
      </c>
      <c r="G209" s="49" t="str">
        <f>IF(G$10="","",IF($D209="NEI",Driftskostnader!H209,((VLOOKUP(G$10,$U$9:$W$21,2)/$V$8)*$E209)))</f>
        <v/>
      </c>
      <c r="H209" s="49" t="str">
        <f>IF(H$10="","",IF($D209="NEI",Driftskostnader!I209,((VLOOKUP(H$10,$U$9:$W$21,2)/$V$8)*$E209)))</f>
        <v/>
      </c>
      <c r="I209" s="49" t="str">
        <f>IF(I$10="","",IF($D209="NEI",Driftskostnader!J209,((VLOOKUP(I$10,$U$9:$W$21,2)/$V$8)*$E209)))</f>
        <v/>
      </c>
      <c r="J209" s="49" t="str">
        <f>IF(J$10="","",IF($D209="NEI",Driftskostnader!K209,((VLOOKUP(J$10,$U$9:$W$21,2)/$V$8)*$E209)))</f>
        <v/>
      </c>
      <c r="K209" s="49" t="str">
        <f>IF(K$10="","",IF($D209="NEI",Driftskostnader!L209,((VLOOKUP(K$10,$U$9:$W$21,2)/$V$8)*$E209)))</f>
        <v/>
      </c>
      <c r="L209" s="49" t="str">
        <f>IF(L$10="","",IF($D209="NEI",Driftskostnader!M209,((VLOOKUP(L$10,$U$9:$W$21,2)/$V$8)*$E209)))</f>
        <v/>
      </c>
      <c r="M209" s="49" t="str">
        <f>IF(M$10="","",IF($D209="NEI",Driftskostnader!N209,((VLOOKUP(M$10,$U$9:$W$21,2)/$V$8)*$E209)))</f>
        <v/>
      </c>
      <c r="N209" s="49" t="str">
        <f>IF(N$10="","",IF($D209="NEI",Driftskostnader!O209,((VLOOKUP(N$10,$U$9:$W$21,2)/$V$8)*$E209)))</f>
        <v/>
      </c>
      <c r="O209" s="49" t="str">
        <f>IF(O$10="","",IF($D209="NEI",Driftskostnader!P209,((VLOOKUP(O$10,$U$9:$W$21,2)/$V$8)*$E209)))</f>
        <v/>
      </c>
      <c r="P209" s="49" t="str">
        <f>IF(P$10="","",IF($D209="NEI",Driftskostnader!Q209,((VLOOKUP(P$10,$U$9:$W$21,2)/$V$8)*$E209)))</f>
        <v/>
      </c>
      <c r="Q209" s="49" t="str">
        <f>IF(Q$10="","",IF($D209="NEI",Driftskostnader!R209,((VLOOKUP(Q$10,$U$9:$W$21,2)/$V$8)*$E209)))</f>
        <v/>
      </c>
      <c r="R209" s="49" t="str">
        <f>IF(R$10="","",IF($D209="NEI",Driftskostnader!S209,((VLOOKUP(R$10,$U$9:$W$21,2)/$V$8)*$E209)))</f>
        <v/>
      </c>
      <c r="S209" s="44">
        <f t="shared" si="4"/>
        <v>0</v>
      </c>
    </row>
    <row r="210" spans="1:19" outlineLevel="1" x14ac:dyDescent="0.25">
      <c r="A210" s="38">
        <f>Driftskostnader!A210</f>
        <v>0</v>
      </c>
      <c r="B210" s="38">
        <f>Driftskostnader!B210</f>
        <v>0</v>
      </c>
      <c r="C210" s="48">
        <f>Driftskostnader!C210</f>
        <v>0</v>
      </c>
      <c r="D210" s="38">
        <f>Driftskostnader!E210</f>
        <v>0</v>
      </c>
      <c r="E210" s="43">
        <f>Driftskostnader!F210</f>
        <v>0</v>
      </c>
      <c r="F210" s="49" t="str">
        <f>IF(F$10="","",IF($D210="NEI",Driftskostnader!G210,((VLOOKUP(F$10,$U$9:$W$21,2)/$V$8)*$E210)))</f>
        <v/>
      </c>
      <c r="G210" s="49" t="str">
        <f>IF(G$10="","",IF($D210="NEI",Driftskostnader!H210,((VLOOKUP(G$10,$U$9:$W$21,2)/$V$8)*$E210)))</f>
        <v/>
      </c>
      <c r="H210" s="49" t="str">
        <f>IF(H$10="","",IF($D210="NEI",Driftskostnader!I210,((VLOOKUP(H$10,$U$9:$W$21,2)/$V$8)*$E210)))</f>
        <v/>
      </c>
      <c r="I210" s="49" t="str">
        <f>IF(I$10="","",IF($D210="NEI",Driftskostnader!J210,((VLOOKUP(I$10,$U$9:$W$21,2)/$V$8)*$E210)))</f>
        <v/>
      </c>
      <c r="J210" s="49" t="str">
        <f>IF(J$10="","",IF($D210="NEI",Driftskostnader!K210,((VLOOKUP(J$10,$U$9:$W$21,2)/$V$8)*$E210)))</f>
        <v/>
      </c>
      <c r="K210" s="49" t="str">
        <f>IF(K$10="","",IF($D210="NEI",Driftskostnader!L210,((VLOOKUP(K$10,$U$9:$W$21,2)/$V$8)*$E210)))</f>
        <v/>
      </c>
      <c r="L210" s="49" t="str">
        <f>IF(L$10="","",IF($D210="NEI",Driftskostnader!M210,((VLOOKUP(L$10,$U$9:$W$21,2)/$V$8)*$E210)))</f>
        <v/>
      </c>
      <c r="M210" s="49" t="str">
        <f>IF(M$10="","",IF($D210="NEI",Driftskostnader!N210,((VLOOKUP(M$10,$U$9:$W$21,2)/$V$8)*$E210)))</f>
        <v/>
      </c>
      <c r="N210" s="49" t="str">
        <f>IF(N$10="","",IF($D210="NEI",Driftskostnader!O210,((VLOOKUP(N$10,$U$9:$W$21,2)/$V$8)*$E210)))</f>
        <v/>
      </c>
      <c r="O210" s="49" t="str">
        <f>IF(O$10="","",IF($D210="NEI",Driftskostnader!P210,((VLOOKUP(O$10,$U$9:$W$21,2)/$V$8)*$E210)))</f>
        <v/>
      </c>
      <c r="P210" s="49" t="str">
        <f>IF(P$10="","",IF($D210="NEI",Driftskostnader!Q210,((VLOOKUP(P$10,$U$9:$W$21,2)/$V$8)*$E210)))</f>
        <v/>
      </c>
      <c r="Q210" s="49" t="str">
        <f>IF(Q$10="","",IF($D210="NEI",Driftskostnader!R210,((VLOOKUP(Q$10,$U$9:$W$21,2)/$V$8)*$E210)))</f>
        <v/>
      </c>
      <c r="R210" s="49" t="str">
        <f>IF(R$10="","",IF($D210="NEI",Driftskostnader!S210,((VLOOKUP(R$10,$U$9:$W$21,2)/$V$8)*$E210)))</f>
        <v/>
      </c>
      <c r="S210" s="44">
        <f t="shared" si="4"/>
        <v>0</v>
      </c>
    </row>
    <row r="211" spans="1:19" outlineLevel="1" x14ac:dyDescent="0.25">
      <c r="A211" s="38">
        <f>Driftskostnader!A211</f>
        <v>0</v>
      </c>
      <c r="B211" s="38">
        <f>Driftskostnader!B211</f>
        <v>0</v>
      </c>
      <c r="C211" s="48">
        <f>Driftskostnader!C211</f>
        <v>0</v>
      </c>
      <c r="D211" s="38">
        <f>Driftskostnader!E211</f>
        <v>0</v>
      </c>
      <c r="E211" s="43">
        <f>Driftskostnader!F211</f>
        <v>0</v>
      </c>
      <c r="F211" s="49" t="str">
        <f>IF(F$10="","",IF($D211="NEI",Driftskostnader!G211,((VLOOKUP(F$10,$U$9:$W$21,2)/$V$8)*$E211)))</f>
        <v/>
      </c>
      <c r="G211" s="49" t="str">
        <f>IF(G$10="","",IF($D211="NEI",Driftskostnader!H211,((VLOOKUP(G$10,$U$9:$W$21,2)/$V$8)*$E211)))</f>
        <v/>
      </c>
      <c r="H211" s="49" t="str">
        <f>IF(H$10="","",IF($D211="NEI",Driftskostnader!I211,((VLOOKUP(H$10,$U$9:$W$21,2)/$V$8)*$E211)))</f>
        <v/>
      </c>
      <c r="I211" s="49" t="str">
        <f>IF(I$10="","",IF($D211="NEI",Driftskostnader!J211,((VLOOKUP(I$10,$U$9:$W$21,2)/$V$8)*$E211)))</f>
        <v/>
      </c>
      <c r="J211" s="49" t="str">
        <f>IF(J$10="","",IF($D211="NEI",Driftskostnader!K211,((VLOOKUP(J$10,$U$9:$W$21,2)/$V$8)*$E211)))</f>
        <v/>
      </c>
      <c r="K211" s="49" t="str">
        <f>IF(K$10="","",IF($D211="NEI",Driftskostnader!L211,((VLOOKUP(K$10,$U$9:$W$21,2)/$V$8)*$E211)))</f>
        <v/>
      </c>
      <c r="L211" s="49" t="str">
        <f>IF(L$10="","",IF($D211="NEI",Driftskostnader!M211,((VLOOKUP(L$10,$U$9:$W$21,2)/$V$8)*$E211)))</f>
        <v/>
      </c>
      <c r="M211" s="49" t="str">
        <f>IF(M$10="","",IF($D211="NEI",Driftskostnader!N211,((VLOOKUP(M$10,$U$9:$W$21,2)/$V$8)*$E211)))</f>
        <v/>
      </c>
      <c r="N211" s="49" t="str">
        <f>IF(N$10="","",IF($D211="NEI",Driftskostnader!O211,((VLOOKUP(N$10,$U$9:$W$21,2)/$V$8)*$E211)))</f>
        <v/>
      </c>
      <c r="O211" s="49" t="str">
        <f>IF(O$10="","",IF($D211="NEI",Driftskostnader!P211,((VLOOKUP(O$10,$U$9:$W$21,2)/$V$8)*$E211)))</f>
        <v/>
      </c>
      <c r="P211" s="49" t="str">
        <f>IF(P$10="","",IF($D211="NEI",Driftskostnader!Q211,((VLOOKUP(P$10,$U$9:$W$21,2)/$V$8)*$E211)))</f>
        <v/>
      </c>
      <c r="Q211" s="49" t="str">
        <f>IF(Q$10="","",IF($D211="NEI",Driftskostnader!R211,((VLOOKUP(Q$10,$U$9:$W$21,2)/$V$8)*$E211)))</f>
        <v/>
      </c>
      <c r="R211" s="49" t="str">
        <f>IF(R$10="","",IF($D211="NEI",Driftskostnader!S211,((VLOOKUP(R$10,$U$9:$W$21,2)/$V$8)*$E211)))</f>
        <v/>
      </c>
      <c r="S211" s="44">
        <f t="shared" si="4"/>
        <v>0</v>
      </c>
    </row>
    <row r="212" spans="1:19" outlineLevel="1" x14ac:dyDescent="0.25">
      <c r="A212" s="38">
        <f>Driftskostnader!A212</f>
        <v>0</v>
      </c>
      <c r="B212" s="38">
        <f>Driftskostnader!B212</f>
        <v>0</v>
      </c>
      <c r="C212" s="48">
        <f>Driftskostnader!C212</f>
        <v>0</v>
      </c>
      <c r="D212" s="38">
        <f>Driftskostnader!E212</f>
        <v>0</v>
      </c>
      <c r="E212" s="43">
        <f>Driftskostnader!F212</f>
        <v>0</v>
      </c>
      <c r="F212" s="49" t="str">
        <f>IF(F$10="","",IF($D212="NEI",Driftskostnader!G212,((VLOOKUP(F$10,$U$9:$W$21,2)/$V$8)*$E212)))</f>
        <v/>
      </c>
      <c r="G212" s="49" t="str">
        <f>IF(G$10="","",IF($D212="NEI",Driftskostnader!H212,((VLOOKUP(G$10,$U$9:$W$21,2)/$V$8)*$E212)))</f>
        <v/>
      </c>
      <c r="H212" s="49" t="str">
        <f>IF(H$10="","",IF($D212="NEI",Driftskostnader!I212,((VLOOKUP(H$10,$U$9:$W$21,2)/$V$8)*$E212)))</f>
        <v/>
      </c>
      <c r="I212" s="49" t="str">
        <f>IF(I$10="","",IF($D212="NEI",Driftskostnader!J212,((VLOOKUP(I$10,$U$9:$W$21,2)/$V$8)*$E212)))</f>
        <v/>
      </c>
      <c r="J212" s="49" t="str">
        <f>IF(J$10="","",IF($D212="NEI",Driftskostnader!K212,((VLOOKUP(J$10,$U$9:$W$21,2)/$V$8)*$E212)))</f>
        <v/>
      </c>
      <c r="K212" s="49" t="str">
        <f>IF(K$10="","",IF($D212="NEI",Driftskostnader!L212,((VLOOKUP(K$10,$U$9:$W$21,2)/$V$8)*$E212)))</f>
        <v/>
      </c>
      <c r="L212" s="49" t="str">
        <f>IF(L$10="","",IF($D212="NEI",Driftskostnader!M212,((VLOOKUP(L$10,$U$9:$W$21,2)/$V$8)*$E212)))</f>
        <v/>
      </c>
      <c r="M212" s="49" t="str">
        <f>IF(M$10="","",IF($D212="NEI",Driftskostnader!N212,((VLOOKUP(M$10,$U$9:$W$21,2)/$V$8)*$E212)))</f>
        <v/>
      </c>
      <c r="N212" s="49" t="str">
        <f>IF(N$10="","",IF($D212="NEI",Driftskostnader!O212,((VLOOKUP(N$10,$U$9:$W$21,2)/$V$8)*$E212)))</f>
        <v/>
      </c>
      <c r="O212" s="49" t="str">
        <f>IF(O$10="","",IF($D212="NEI",Driftskostnader!P212,((VLOOKUP(O$10,$U$9:$W$21,2)/$V$8)*$E212)))</f>
        <v/>
      </c>
      <c r="P212" s="49" t="str">
        <f>IF(P$10="","",IF($D212="NEI",Driftskostnader!Q212,((VLOOKUP(P$10,$U$9:$W$21,2)/$V$8)*$E212)))</f>
        <v/>
      </c>
      <c r="Q212" s="49" t="str">
        <f>IF(Q$10="","",IF($D212="NEI",Driftskostnader!R212,((VLOOKUP(Q$10,$U$9:$W$21,2)/$V$8)*$E212)))</f>
        <v/>
      </c>
      <c r="R212" s="49" t="str">
        <f>IF(R$10="","",IF($D212="NEI",Driftskostnader!S212,((VLOOKUP(R$10,$U$9:$W$21,2)/$V$8)*$E212)))</f>
        <v/>
      </c>
      <c r="S212" s="44">
        <f t="shared" si="4"/>
        <v>0</v>
      </c>
    </row>
    <row r="213" spans="1:19" outlineLevel="1" x14ac:dyDescent="0.25">
      <c r="A213" s="38">
        <f>Driftskostnader!A213</f>
        <v>0</v>
      </c>
      <c r="B213" s="38">
        <f>Driftskostnader!B213</f>
        <v>0</v>
      </c>
      <c r="C213" s="48">
        <f>Driftskostnader!C213</f>
        <v>0</v>
      </c>
      <c r="D213" s="38">
        <f>Driftskostnader!E213</f>
        <v>0</v>
      </c>
      <c r="E213" s="43">
        <f>Driftskostnader!F213</f>
        <v>0</v>
      </c>
      <c r="F213" s="49" t="str">
        <f>IF(F$10="","",IF($D213="NEI",Driftskostnader!G213,((VLOOKUP(F$10,$U$9:$W$21,2)/$V$8)*$E213)))</f>
        <v/>
      </c>
      <c r="G213" s="49" t="str">
        <f>IF(G$10="","",IF($D213="NEI",Driftskostnader!H213,((VLOOKUP(G$10,$U$9:$W$21,2)/$V$8)*$E213)))</f>
        <v/>
      </c>
      <c r="H213" s="49" t="str">
        <f>IF(H$10="","",IF($D213="NEI",Driftskostnader!I213,((VLOOKUP(H$10,$U$9:$W$21,2)/$V$8)*$E213)))</f>
        <v/>
      </c>
      <c r="I213" s="49" t="str">
        <f>IF(I$10="","",IF($D213="NEI",Driftskostnader!J213,((VLOOKUP(I$10,$U$9:$W$21,2)/$V$8)*$E213)))</f>
        <v/>
      </c>
      <c r="J213" s="49" t="str">
        <f>IF(J$10="","",IF($D213="NEI",Driftskostnader!K213,((VLOOKUP(J$10,$U$9:$W$21,2)/$V$8)*$E213)))</f>
        <v/>
      </c>
      <c r="K213" s="49" t="str">
        <f>IF(K$10="","",IF($D213="NEI",Driftskostnader!L213,((VLOOKUP(K$10,$U$9:$W$21,2)/$V$8)*$E213)))</f>
        <v/>
      </c>
      <c r="L213" s="49" t="str">
        <f>IF(L$10="","",IF($D213="NEI",Driftskostnader!M213,((VLOOKUP(L$10,$U$9:$W$21,2)/$V$8)*$E213)))</f>
        <v/>
      </c>
      <c r="M213" s="49" t="str">
        <f>IF(M$10="","",IF($D213="NEI",Driftskostnader!N213,((VLOOKUP(M$10,$U$9:$W$21,2)/$V$8)*$E213)))</f>
        <v/>
      </c>
      <c r="N213" s="49" t="str">
        <f>IF(N$10="","",IF($D213="NEI",Driftskostnader!O213,((VLOOKUP(N$10,$U$9:$W$21,2)/$V$8)*$E213)))</f>
        <v/>
      </c>
      <c r="O213" s="49" t="str">
        <f>IF(O$10="","",IF($D213="NEI",Driftskostnader!P213,((VLOOKUP(O$10,$U$9:$W$21,2)/$V$8)*$E213)))</f>
        <v/>
      </c>
      <c r="P213" s="49" t="str">
        <f>IF(P$10="","",IF($D213="NEI",Driftskostnader!Q213,((VLOOKUP(P$10,$U$9:$W$21,2)/$V$8)*$E213)))</f>
        <v/>
      </c>
      <c r="Q213" s="49" t="str">
        <f>IF(Q$10="","",IF($D213="NEI",Driftskostnader!R213,((VLOOKUP(Q$10,$U$9:$W$21,2)/$V$8)*$E213)))</f>
        <v/>
      </c>
      <c r="R213" s="49" t="str">
        <f>IF(R$10="","",IF($D213="NEI",Driftskostnader!S213,((VLOOKUP(R$10,$U$9:$W$21,2)/$V$8)*$E213)))</f>
        <v/>
      </c>
      <c r="S213" s="44">
        <f t="shared" si="4"/>
        <v>0</v>
      </c>
    </row>
    <row r="214" spans="1:19" outlineLevel="1" x14ac:dyDescent="0.25">
      <c r="A214" s="38">
        <f>Driftskostnader!A214</f>
        <v>0</v>
      </c>
      <c r="B214" s="38">
        <f>Driftskostnader!B214</f>
        <v>0</v>
      </c>
      <c r="C214" s="48">
        <f>Driftskostnader!C214</f>
        <v>0</v>
      </c>
      <c r="D214" s="38">
        <f>Driftskostnader!E214</f>
        <v>0</v>
      </c>
      <c r="E214" s="43">
        <f>Driftskostnader!F214</f>
        <v>0</v>
      </c>
      <c r="F214" s="49" t="str">
        <f>IF(F$10="","",IF($D214="NEI",Driftskostnader!G214,((VLOOKUP(F$10,$U$9:$W$21,2)/$V$8)*$E214)))</f>
        <v/>
      </c>
      <c r="G214" s="49" t="str">
        <f>IF(G$10="","",IF($D214="NEI",Driftskostnader!H214,((VLOOKUP(G$10,$U$9:$W$21,2)/$V$8)*$E214)))</f>
        <v/>
      </c>
      <c r="H214" s="49" t="str">
        <f>IF(H$10="","",IF($D214="NEI",Driftskostnader!I214,((VLOOKUP(H$10,$U$9:$W$21,2)/$V$8)*$E214)))</f>
        <v/>
      </c>
      <c r="I214" s="49" t="str">
        <f>IF(I$10="","",IF($D214="NEI",Driftskostnader!J214,((VLOOKUP(I$10,$U$9:$W$21,2)/$V$8)*$E214)))</f>
        <v/>
      </c>
      <c r="J214" s="49" t="str">
        <f>IF(J$10="","",IF($D214="NEI",Driftskostnader!K214,((VLOOKUP(J$10,$U$9:$W$21,2)/$V$8)*$E214)))</f>
        <v/>
      </c>
      <c r="K214" s="49" t="str">
        <f>IF(K$10="","",IF($D214="NEI",Driftskostnader!L214,((VLOOKUP(K$10,$U$9:$W$21,2)/$V$8)*$E214)))</f>
        <v/>
      </c>
      <c r="L214" s="49" t="str">
        <f>IF(L$10="","",IF($D214="NEI",Driftskostnader!M214,((VLOOKUP(L$10,$U$9:$W$21,2)/$V$8)*$E214)))</f>
        <v/>
      </c>
      <c r="M214" s="49" t="str">
        <f>IF(M$10="","",IF($D214="NEI",Driftskostnader!N214,((VLOOKUP(M$10,$U$9:$W$21,2)/$V$8)*$E214)))</f>
        <v/>
      </c>
      <c r="N214" s="49" t="str">
        <f>IF(N$10="","",IF($D214="NEI",Driftskostnader!O214,((VLOOKUP(N$10,$U$9:$W$21,2)/$V$8)*$E214)))</f>
        <v/>
      </c>
      <c r="O214" s="49" t="str">
        <f>IF(O$10="","",IF($D214="NEI",Driftskostnader!P214,((VLOOKUP(O$10,$U$9:$W$21,2)/$V$8)*$E214)))</f>
        <v/>
      </c>
      <c r="P214" s="49" t="str">
        <f>IF(P$10="","",IF($D214="NEI",Driftskostnader!Q214,((VLOOKUP(P$10,$U$9:$W$21,2)/$V$8)*$E214)))</f>
        <v/>
      </c>
      <c r="Q214" s="49" t="str">
        <f>IF(Q$10="","",IF($D214="NEI",Driftskostnader!R214,((VLOOKUP(Q$10,$U$9:$W$21,2)/$V$8)*$E214)))</f>
        <v/>
      </c>
      <c r="R214" s="49" t="str">
        <f>IF(R$10="","",IF($D214="NEI",Driftskostnader!S214,((VLOOKUP(R$10,$U$9:$W$21,2)/$V$8)*$E214)))</f>
        <v/>
      </c>
      <c r="S214" s="44">
        <f t="shared" si="4"/>
        <v>0</v>
      </c>
    </row>
    <row r="215" spans="1:19" outlineLevel="1" x14ac:dyDescent="0.25">
      <c r="A215" s="38">
        <f>Driftskostnader!A215</f>
        <v>0</v>
      </c>
      <c r="B215" s="38">
        <f>Driftskostnader!B215</f>
        <v>0</v>
      </c>
      <c r="C215" s="48">
        <f>Driftskostnader!C215</f>
        <v>0</v>
      </c>
      <c r="D215" s="38">
        <f>Driftskostnader!E215</f>
        <v>0</v>
      </c>
      <c r="E215" s="43">
        <f>Driftskostnader!F215</f>
        <v>0</v>
      </c>
      <c r="F215" s="49" t="str">
        <f>IF(F$10="","",IF($D215="NEI",Driftskostnader!G215,((VLOOKUP(F$10,$U$9:$W$21,2)/$V$8)*$E215)))</f>
        <v/>
      </c>
      <c r="G215" s="49" t="str">
        <f>IF(G$10="","",IF($D215="NEI",Driftskostnader!H215,((VLOOKUP(G$10,$U$9:$W$21,2)/$V$8)*$E215)))</f>
        <v/>
      </c>
      <c r="H215" s="49" t="str">
        <f>IF(H$10="","",IF($D215="NEI",Driftskostnader!I215,((VLOOKUP(H$10,$U$9:$W$21,2)/$V$8)*$E215)))</f>
        <v/>
      </c>
      <c r="I215" s="49" t="str">
        <f>IF(I$10="","",IF($D215="NEI",Driftskostnader!J215,((VLOOKUP(I$10,$U$9:$W$21,2)/$V$8)*$E215)))</f>
        <v/>
      </c>
      <c r="J215" s="49" t="str">
        <f>IF(J$10="","",IF($D215="NEI",Driftskostnader!K215,((VLOOKUP(J$10,$U$9:$W$21,2)/$V$8)*$E215)))</f>
        <v/>
      </c>
      <c r="K215" s="49" t="str">
        <f>IF(K$10="","",IF($D215="NEI",Driftskostnader!L215,((VLOOKUP(K$10,$U$9:$W$21,2)/$V$8)*$E215)))</f>
        <v/>
      </c>
      <c r="L215" s="49" t="str">
        <f>IF(L$10="","",IF($D215="NEI",Driftskostnader!M215,((VLOOKUP(L$10,$U$9:$W$21,2)/$V$8)*$E215)))</f>
        <v/>
      </c>
      <c r="M215" s="49" t="str">
        <f>IF(M$10="","",IF($D215="NEI",Driftskostnader!N215,((VLOOKUP(M$10,$U$9:$W$21,2)/$V$8)*$E215)))</f>
        <v/>
      </c>
      <c r="N215" s="49" t="str">
        <f>IF(N$10="","",IF($D215="NEI",Driftskostnader!O215,((VLOOKUP(N$10,$U$9:$W$21,2)/$V$8)*$E215)))</f>
        <v/>
      </c>
      <c r="O215" s="49" t="str">
        <f>IF(O$10="","",IF($D215="NEI",Driftskostnader!P215,((VLOOKUP(O$10,$U$9:$W$21,2)/$V$8)*$E215)))</f>
        <v/>
      </c>
      <c r="P215" s="49" t="str">
        <f>IF(P$10="","",IF($D215="NEI",Driftskostnader!Q215,((VLOOKUP(P$10,$U$9:$W$21,2)/$V$8)*$E215)))</f>
        <v/>
      </c>
      <c r="Q215" s="49" t="str">
        <f>IF(Q$10="","",IF($D215="NEI",Driftskostnader!R215,((VLOOKUP(Q$10,$U$9:$W$21,2)/$V$8)*$E215)))</f>
        <v/>
      </c>
      <c r="R215" s="49" t="str">
        <f>IF(R$10="","",IF($D215="NEI",Driftskostnader!S215,((VLOOKUP(R$10,$U$9:$W$21,2)/$V$8)*$E215)))</f>
        <v/>
      </c>
      <c r="S215" s="44">
        <f t="shared" si="4"/>
        <v>0</v>
      </c>
    </row>
    <row r="216" spans="1:19" outlineLevel="1" x14ac:dyDescent="0.25">
      <c r="A216" s="38">
        <f>Driftskostnader!A216</f>
        <v>0</v>
      </c>
      <c r="B216" s="38">
        <f>Driftskostnader!B216</f>
        <v>0</v>
      </c>
      <c r="C216" s="48">
        <f>Driftskostnader!C216</f>
        <v>0</v>
      </c>
      <c r="D216" s="38">
        <f>Driftskostnader!E216</f>
        <v>0</v>
      </c>
      <c r="E216" s="43">
        <f>Driftskostnader!F216</f>
        <v>0</v>
      </c>
      <c r="F216" s="49" t="str">
        <f>IF(F$10="","",IF($D216="NEI",Driftskostnader!G216,((VLOOKUP(F$10,$U$9:$W$21,2)/$V$8)*$E216)))</f>
        <v/>
      </c>
      <c r="G216" s="49" t="str">
        <f>IF(G$10="","",IF($D216="NEI",Driftskostnader!H216,((VLOOKUP(G$10,$U$9:$W$21,2)/$V$8)*$E216)))</f>
        <v/>
      </c>
      <c r="H216" s="49" t="str">
        <f>IF(H$10="","",IF($D216="NEI",Driftskostnader!I216,((VLOOKUP(H$10,$U$9:$W$21,2)/$V$8)*$E216)))</f>
        <v/>
      </c>
      <c r="I216" s="49" t="str">
        <f>IF(I$10="","",IF($D216="NEI",Driftskostnader!J216,((VLOOKUP(I$10,$U$9:$W$21,2)/$V$8)*$E216)))</f>
        <v/>
      </c>
      <c r="J216" s="49" t="str">
        <f>IF(J$10="","",IF($D216="NEI",Driftskostnader!K216,((VLOOKUP(J$10,$U$9:$W$21,2)/$V$8)*$E216)))</f>
        <v/>
      </c>
      <c r="K216" s="49" t="str">
        <f>IF(K$10="","",IF($D216="NEI",Driftskostnader!L216,((VLOOKUP(K$10,$U$9:$W$21,2)/$V$8)*$E216)))</f>
        <v/>
      </c>
      <c r="L216" s="49" t="str">
        <f>IF(L$10="","",IF($D216="NEI",Driftskostnader!M216,((VLOOKUP(L$10,$U$9:$W$21,2)/$V$8)*$E216)))</f>
        <v/>
      </c>
      <c r="M216" s="49" t="str">
        <f>IF(M$10="","",IF($D216="NEI",Driftskostnader!N216,((VLOOKUP(M$10,$U$9:$W$21,2)/$V$8)*$E216)))</f>
        <v/>
      </c>
      <c r="N216" s="49" t="str">
        <f>IF(N$10="","",IF($D216="NEI",Driftskostnader!O216,((VLOOKUP(N$10,$U$9:$W$21,2)/$V$8)*$E216)))</f>
        <v/>
      </c>
      <c r="O216" s="49" t="str">
        <f>IF(O$10="","",IF($D216="NEI",Driftskostnader!P216,((VLOOKUP(O$10,$U$9:$W$21,2)/$V$8)*$E216)))</f>
        <v/>
      </c>
      <c r="P216" s="49" t="str">
        <f>IF(P$10="","",IF($D216="NEI",Driftskostnader!Q216,((VLOOKUP(P$10,$U$9:$W$21,2)/$V$8)*$E216)))</f>
        <v/>
      </c>
      <c r="Q216" s="49" t="str">
        <f>IF(Q$10="","",IF($D216="NEI",Driftskostnader!R216,((VLOOKUP(Q$10,$U$9:$W$21,2)/$V$8)*$E216)))</f>
        <v/>
      </c>
      <c r="R216" s="49" t="str">
        <f>IF(R$10="","",IF($D216="NEI",Driftskostnader!S216,((VLOOKUP(R$10,$U$9:$W$21,2)/$V$8)*$E216)))</f>
        <v/>
      </c>
      <c r="S216" s="44">
        <f t="shared" si="4"/>
        <v>0</v>
      </c>
    </row>
    <row r="217" spans="1:19" outlineLevel="1" x14ac:dyDescent="0.25">
      <c r="A217" s="38">
        <f>Driftskostnader!A217</f>
        <v>0</v>
      </c>
      <c r="B217" s="38">
        <f>Driftskostnader!B217</f>
        <v>0</v>
      </c>
      <c r="C217" s="48">
        <f>Driftskostnader!C217</f>
        <v>0</v>
      </c>
      <c r="D217" s="38">
        <f>Driftskostnader!E217</f>
        <v>0</v>
      </c>
      <c r="E217" s="43">
        <f>Driftskostnader!F217</f>
        <v>0</v>
      </c>
      <c r="F217" s="49" t="str">
        <f>IF(F$10="","",IF($D217="NEI",Driftskostnader!G217,((VLOOKUP(F$10,$U$9:$W$21,2)/$V$8)*$E217)))</f>
        <v/>
      </c>
      <c r="G217" s="49" t="str">
        <f>IF(G$10="","",IF($D217="NEI",Driftskostnader!H217,((VLOOKUP(G$10,$U$9:$W$21,2)/$V$8)*$E217)))</f>
        <v/>
      </c>
      <c r="H217" s="49" t="str">
        <f>IF(H$10="","",IF($D217="NEI",Driftskostnader!I217,((VLOOKUP(H$10,$U$9:$W$21,2)/$V$8)*$E217)))</f>
        <v/>
      </c>
      <c r="I217" s="49" t="str">
        <f>IF(I$10="","",IF($D217="NEI",Driftskostnader!J217,((VLOOKUP(I$10,$U$9:$W$21,2)/$V$8)*$E217)))</f>
        <v/>
      </c>
      <c r="J217" s="49" t="str">
        <f>IF(J$10="","",IF($D217="NEI",Driftskostnader!K217,((VLOOKUP(J$10,$U$9:$W$21,2)/$V$8)*$E217)))</f>
        <v/>
      </c>
      <c r="K217" s="49" t="str">
        <f>IF(K$10="","",IF($D217="NEI",Driftskostnader!L217,((VLOOKUP(K$10,$U$9:$W$21,2)/$V$8)*$E217)))</f>
        <v/>
      </c>
      <c r="L217" s="49" t="str">
        <f>IF(L$10="","",IF($D217="NEI",Driftskostnader!M217,((VLOOKUP(L$10,$U$9:$W$21,2)/$V$8)*$E217)))</f>
        <v/>
      </c>
      <c r="M217" s="49" t="str">
        <f>IF(M$10="","",IF($D217="NEI",Driftskostnader!N217,((VLOOKUP(M$10,$U$9:$W$21,2)/$V$8)*$E217)))</f>
        <v/>
      </c>
      <c r="N217" s="49" t="str">
        <f>IF(N$10="","",IF($D217="NEI",Driftskostnader!O217,((VLOOKUP(N$10,$U$9:$W$21,2)/$V$8)*$E217)))</f>
        <v/>
      </c>
      <c r="O217" s="49" t="str">
        <f>IF(O$10="","",IF($D217="NEI",Driftskostnader!P217,((VLOOKUP(O$10,$U$9:$W$21,2)/$V$8)*$E217)))</f>
        <v/>
      </c>
      <c r="P217" s="49" t="str">
        <f>IF(P$10="","",IF($D217="NEI",Driftskostnader!Q217,((VLOOKUP(P$10,$U$9:$W$21,2)/$V$8)*$E217)))</f>
        <v/>
      </c>
      <c r="Q217" s="49" t="str">
        <f>IF(Q$10="","",IF($D217="NEI",Driftskostnader!R217,((VLOOKUP(Q$10,$U$9:$W$21,2)/$V$8)*$E217)))</f>
        <v/>
      </c>
      <c r="R217" s="49" t="str">
        <f>IF(R$10="","",IF($D217="NEI",Driftskostnader!S217,((VLOOKUP(R$10,$U$9:$W$21,2)/$V$8)*$E217)))</f>
        <v/>
      </c>
      <c r="S217" s="44">
        <f t="shared" si="4"/>
        <v>0</v>
      </c>
    </row>
    <row r="218" spans="1:19" outlineLevel="1" x14ac:dyDescent="0.25">
      <c r="A218" s="38">
        <f>Driftskostnader!A218</f>
        <v>0</v>
      </c>
      <c r="B218" s="38">
        <f>Driftskostnader!B218</f>
        <v>0</v>
      </c>
      <c r="C218" s="48">
        <f>Driftskostnader!C218</f>
        <v>0</v>
      </c>
      <c r="D218" s="38">
        <f>Driftskostnader!E218</f>
        <v>0</v>
      </c>
      <c r="E218" s="43">
        <f>Driftskostnader!F218</f>
        <v>0</v>
      </c>
      <c r="F218" s="49" t="str">
        <f>IF(F$10="","",IF($D218="NEI",Driftskostnader!G218,((VLOOKUP(F$10,$U$9:$W$21,2)/$V$8)*$E218)))</f>
        <v/>
      </c>
      <c r="G218" s="49" t="str">
        <f>IF(G$10="","",IF($D218="NEI",Driftskostnader!H218,((VLOOKUP(G$10,$U$9:$W$21,2)/$V$8)*$E218)))</f>
        <v/>
      </c>
      <c r="H218" s="49" t="str">
        <f>IF(H$10="","",IF($D218="NEI",Driftskostnader!I218,((VLOOKUP(H$10,$U$9:$W$21,2)/$V$8)*$E218)))</f>
        <v/>
      </c>
      <c r="I218" s="49" t="str">
        <f>IF(I$10="","",IF($D218="NEI",Driftskostnader!J218,((VLOOKUP(I$10,$U$9:$W$21,2)/$V$8)*$E218)))</f>
        <v/>
      </c>
      <c r="J218" s="49" t="str">
        <f>IF(J$10="","",IF($D218="NEI",Driftskostnader!K218,((VLOOKUP(J$10,$U$9:$W$21,2)/$V$8)*$E218)))</f>
        <v/>
      </c>
      <c r="K218" s="49" t="str">
        <f>IF(K$10="","",IF($D218="NEI",Driftskostnader!L218,((VLOOKUP(K$10,$U$9:$W$21,2)/$V$8)*$E218)))</f>
        <v/>
      </c>
      <c r="L218" s="49" t="str">
        <f>IF(L$10="","",IF($D218="NEI",Driftskostnader!M218,((VLOOKUP(L$10,$U$9:$W$21,2)/$V$8)*$E218)))</f>
        <v/>
      </c>
      <c r="M218" s="49" t="str">
        <f>IF(M$10="","",IF($D218="NEI",Driftskostnader!N218,((VLOOKUP(M$10,$U$9:$W$21,2)/$V$8)*$E218)))</f>
        <v/>
      </c>
      <c r="N218" s="49" t="str">
        <f>IF(N$10="","",IF($D218="NEI",Driftskostnader!O218,((VLOOKUP(N$10,$U$9:$W$21,2)/$V$8)*$E218)))</f>
        <v/>
      </c>
      <c r="O218" s="49" t="str">
        <f>IF(O$10="","",IF($D218="NEI",Driftskostnader!P218,((VLOOKUP(O$10,$U$9:$W$21,2)/$V$8)*$E218)))</f>
        <v/>
      </c>
      <c r="P218" s="49" t="str">
        <f>IF(P$10="","",IF($D218="NEI",Driftskostnader!Q218,((VLOOKUP(P$10,$U$9:$W$21,2)/$V$8)*$E218)))</f>
        <v/>
      </c>
      <c r="Q218" s="49" t="str">
        <f>IF(Q$10="","",IF($D218="NEI",Driftskostnader!R218,((VLOOKUP(Q$10,$U$9:$W$21,2)/$V$8)*$E218)))</f>
        <v/>
      </c>
      <c r="R218" s="49" t="str">
        <f>IF(R$10="","",IF($D218="NEI",Driftskostnader!S218,((VLOOKUP(R$10,$U$9:$W$21,2)/$V$8)*$E218)))</f>
        <v/>
      </c>
      <c r="S218" s="44">
        <f t="shared" ref="S218:S280" si="5">IF(D218="JA",E218,SUM(F218:Q218))</f>
        <v>0</v>
      </c>
    </row>
    <row r="219" spans="1:19" outlineLevel="1" x14ac:dyDescent="0.25">
      <c r="A219" s="38">
        <f>Driftskostnader!A219</f>
        <v>0</v>
      </c>
      <c r="B219" s="38">
        <f>Driftskostnader!B219</f>
        <v>0</v>
      </c>
      <c r="C219" s="48">
        <f>Driftskostnader!C219</f>
        <v>0</v>
      </c>
      <c r="D219" s="38">
        <f>Driftskostnader!E219</f>
        <v>0</v>
      </c>
      <c r="E219" s="43">
        <f>Driftskostnader!F219</f>
        <v>0</v>
      </c>
      <c r="F219" s="49" t="str">
        <f>IF(F$10="","",IF($D219="NEI",Driftskostnader!G219,((VLOOKUP(F$10,$U$9:$W$21,2)/$V$8)*$E219)))</f>
        <v/>
      </c>
      <c r="G219" s="49" t="str">
        <f>IF(G$10="","",IF($D219="NEI",Driftskostnader!H219,((VLOOKUP(G$10,$U$9:$W$21,2)/$V$8)*$E219)))</f>
        <v/>
      </c>
      <c r="H219" s="49" t="str">
        <f>IF(H$10="","",IF($D219="NEI",Driftskostnader!I219,((VLOOKUP(H$10,$U$9:$W$21,2)/$V$8)*$E219)))</f>
        <v/>
      </c>
      <c r="I219" s="49" t="str">
        <f>IF(I$10="","",IF($D219="NEI",Driftskostnader!J219,((VLOOKUP(I$10,$U$9:$W$21,2)/$V$8)*$E219)))</f>
        <v/>
      </c>
      <c r="J219" s="49" t="str">
        <f>IF(J$10="","",IF($D219="NEI",Driftskostnader!K219,((VLOOKUP(J$10,$U$9:$W$21,2)/$V$8)*$E219)))</f>
        <v/>
      </c>
      <c r="K219" s="49" t="str">
        <f>IF(K$10="","",IF($D219="NEI",Driftskostnader!L219,((VLOOKUP(K$10,$U$9:$W$21,2)/$V$8)*$E219)))</f>
        <v/>
      </c>
      <c r="L219" s="49" t="str">
        <f>IF(L$10="","",IF($D219="NEI",Driftskostnader!M219,((VLOOKUP(L$10,$U$9:$W$21,2)/$V$8)*$E219)))</f>
        <v/>
      </c>
      <c r="M219" s="49" t="str">
        <f>IF(M$10="","",IF($D219="NEI",Driftskostnader!N219,((VLOOKUP(M$10,$U$9:$W$21,2)/$V$8)*$E219)))</f>
        <v/>
      </c>
      <c r="N219" s="49" t="str">
        <f>IF(N$10="","",IF($D219="NEI",Driftskostnader!O219,((VLOOKUP(N$10,$U$9:$W$21,2)/$V$8)*$E219)))</f>
        <v/>
      </c>
      <c r="O219" s="49" t="str">
        <f>IF(O$10="","",IF($D219="NEI",Driftskostnader!P219,((VLOOKUP(O$10,$U$9:$W$21,2)/$V$8)*$E219)))</f>
        <v/>
      </c>
      <c r="P219" s="49" t="str">
        <f>IF(P$10="","",IF($D219="NEI",Driftskostnader!Q219,((VLOOKUP(P$10,$U$9:$W$21,2)/$V$8)*$E219)))</f>
        <v/>
      </c>
      <c r="Q219" s="49" t="str">
        <f>IF(Q$10="","",IF($D219="NEI",Driftskostnader!R219,((VLOOKUP(Q$10,$U$9:$W$21,2)/$V$8)*$E219)))</f>
        <v/>
      </c>
      <c r="R219" s="49" t="str">
        <f>IF(R$10="","",IF($D219="NEI",Driftskostnader!S219,((VLOOKUP(R$10,$U$9:$W$21,2)/$V$8)*$E219)))</f>
        <v/>
      </c>
      <c r="S219" s="44">
        <f t="shared" si="5"/>
        <v>0</v>
      </c>
    </row>
    <row r="220" spans="1:19" outlineLevel="1" x14ac:dyDescent="0.25">
      <c r="A220" s="38">
        <f>Driftskostnader!A220</f>
        <v>0</v>
      </c>
      <c r="B220" s="38">
        <f>Driftskostnader!B220</f>
        <v>0</v>
      </c>
      <c r="C220" s="48">
        <f>Driftskostnader!C220</f>
        <v>0</v>
      </c>
      <c r="D220" s="38">
        <f>Driftskostnader!E220</f>
        <v>0</v>
      </c>
      <c r="E220" s="43">
        <f>Driftskostnader!F220</f>
        <v>0</v>
      </c>
      <c r="F220" s="49" t="str">
        <f>IF(F$10="","",IF($D220="NEI",Driftskostnader!G220,((VLOOKUP(F$10,$U$9:$W$21,2)/$V$8)*$E220)))</f>
        <v/>
      </c>
      <c r="G220" s="49" t="str">
        <f>IF(G$10="","",IF($D220="NEI",Driftskostnader!H220,((VLOOKUP(G$10,$U$9:$W$21,2)/$V$8)*$E220)))</f>
        <v/>
      </c>
      <c r="H220" s="49" t="str">
        <f>IF(H$10="","",IF($D220="NEI",Driftskostnader!I220,((VLOOKUP(H$10,$U$9:$W$21,2)/$V$8)*$E220)))</f>
        <v/>
      </c>
      <c r="I220" s="49" t="str">
        <f>IF(I$10="","",IF($D220="NEI",Driftskostnader!J220,((VLOOKUP(I$10,$U$9:$W$21,2)/$V$8)*$E220)))</f>
        <v/>
      </c>
      <c r="J220" s="49" t="str">
        <f>IF(J$10="","",IF($D220="NEI",Driftskostnader!K220,((VLOOKUP(J$10,$U$9:$W$21,2)/$V$8)*$E220)))</f>
        <v/>
      </c>
      <c r="K220" s="49" t="str">
        <f>IF(K$10="","",IF($D220="NEI",Driftskostnader!L220,((VLOOKUP(K$10,$U$9:$W$21,2)/$V$8)*$E220)))</f>
        <v/>
      </c>
      <c r="L220" s="49" t="str">
        <f>IF(L$10="","",IF($D220="NEI",Driftskostnader!M220,((VLOOKUP(L$10,$U$9:$W$21,2)/$V$8)*$E220)))</f>
        <v/>
      </c>
      <c r="M220" s="49" t="str">
        <f>IF(M$10="","",IF($D220="NEI",Driftskostnader!N220,((VLOOKUP(M$10,$U$9:$W$21,2)/$V$8)*$E220)))</f>
        <v/>
      </c>
      <c r="N220" s="49" t="str">
        <f>IF(N$10="","",IF($D220="NEI",Driftskostnader!O220,((VLOOKUP(N$10,$U$9:$W$21,2)/$V$8)*$E220)))</f>
        <v/>
      </c>
      <c r="O220" s="49" t="str">
        <f>IF(O$10="","",IF($D220="NEI",Driftskostnader!P220,((VLOOKUP(O$10,$U$9:$W$21,2)/$V$8)*$E220)))</f>
        <v/>
      </c>
      <c r="P220" s="49" t="str">
        <f>IF(P$10="","",IF($D220="NEI",Driftskostnader!Q220,((VLOOKUP(P$10,$U$9:$W$21,2)/$V$8)*$E220)))</f>
        <v/>
      </c>
      <c r="Q220" s="49" t="str">
        <f>IF(Q$10="","",IF($D220="NEI",Driftskostnader!R220,((VLOOKUP(Q$10,$U$9:$W$21,2)/$V$8)*$E220)))</f>
        <v/>
      </c>
      <c r="R220" s="49" t="str">
        <f>IF(R$10="","",IF($D220="NEI",Driftskostnader!S220,((VLOOKUP(R$10,$U$9:$W$21,2)/$V$8)*$E220)))</f>
        <v/>
      </c>
      <c r="S220" s="44">
        <f t="shared" si="5"/>
        <v>0</v>
      </c>
    </row>
    <row r="221" spans="1:19" outlineLevel="1" x14ac:dyDescent="0.25">
      <c r="A221" s="38">
        <f>Driftskostnader!A221</f>
        <v>0</v>
      </c>
      <c r="B221" s="38">
        <f>Driftskostnader!B221</f>
        <v>0</v>
      </c>
      <c r="C221" s="48">
        <f>Driftskostnader!C221</f>
        <v>0</v>
      </c>
      <c r="D221" s="38">
        <f>Driftskostnader!E221</f>
        <v>0</v>
      </c>
      <c r="E221" s="43">
        <f>Driftskostnader!F221</f>
        <v>0</v>
      </c>
      <c r="F221" s="49" t="str">
        <f>IF(F$10="","",IF($D221="NEI",Driftskostnader!G221,((VLOOKUP(F$10,$U$9:$W$21,2)/$V$8)*$E221)))</f>
        <v/>
      </c>
      <c r="G221" s="49" t="str">
        <f>IF(G$10="","",IF($D221="NEI",Driftskostnader!H221,((VLOOKUP(G$10,$U$9:$W$21,2)/$V$8)*$E221)))</f>
        <v/>
      </c>
      <c r="H221" s="49" t="str">
        <f>IF(H$10="","",IF($D221="NEI",Driftskostnader!I221,((VLOOKUP(H$10,$U$9:$W$21,2)/$V$8)*$E221)))</f>
        <v/>
      </c>
      <c r="I221" s="49" t="str">
        <f>IF(I$10="","",IF($D221="NEI",Driftskostnader!J221,((VLOOKUP(I$10,$U$9:$W$21,2)/$V$8)*$E221)))</f>
        <v/>
      </c>
      <c r="J221" s="49" t="str">
        <f>IF(J$10="","",IF($D221="NEI",Driftskostnader!K221,((VLOOKUP(J$10,$U$9:$W$21,2)/$V$8)*$E221)))</f>
        <v/>
      </c>
      <c r="K221" s="49" t="str">
        <f>IF(K$10="","",IF($D221="NEI",Driftskostnader!L221,((VLOOKUP(K$10,$U$9:$W$21,2)/$V$8)*$E221)))</f>
        <v/>
      </c>
      <c r="L221" s="49" t="str">
        <f>IF(L$10="","",IF($D221="NEI",Driftskostnader!M221,((VLOOKUP(L$10,$U$9:$W$21,2)/$V$8)*$E221)))</f>
        <v/>
      </c>
      <c r="M221" s="49" t="str">
        <f>IF(M$10="","",IF($D221="NEI",Driftskostnader!N221,((VLOOKUP(M$10,$U$9:$W$21,2)/$V$8)*$E221)))</f>
        <v/>
      </c>
      <c r="N221" s="49" t="str">
        <f>IF(N$10="","",IF($D221="NEI",Driftskostnader!O221,((VLOOKUP(N$10,$U$9:$W$21,2)/$V$8)*$E221)))</f>
        <v/>
      </c>
      <c r="O221" s="49" t="str">
        <f>IF(O$10="","",IF($D221="NEI",Driftskostnader!P221,((VLOOKUP(O$10,$U$9:$W$21,2)/$V$8)*$E221)))</f>
        <v/>
      </c>
      <c r="P221" s="49" t="str">
        <f>IF(P$10="","",IF($D221="NEI",Driftskostnader!Q221,((VLOOKUP(P$10,$U$9:$W$21,2)/$V$8)*$E221)))</f>
        <v/>
      </c>
      <c r="Q221" s="49" t="str">
        <f>IF(Q$10="","",IF($D221="NEI",Driftskostnader!R221,((VLOOKUP(Q$10,$U$9:$W$21,2)/$V$8)*$E221)))</f>
        <v/>
      </c>
      <c r="R221" s="49" t="str">
        <f>IF(R$10="","",IF($D221="NEI",Driftskostnader!S221,((VLOOKUP(R$10,$U$9:$W$21,2)/$V$8)*$E221)))</f>
        <v/>
      </c>
      <c r="S221" s="44">
        <f t="shared" si="5"/>
        <v>0</v>
      </c>
    </row>
    <row r="222" spans="1:19" outlineLevel="1" x14ac:dyDescent="0.25">
      <c r="A222" s="38">
        <f>Driftskostnader!A222</f>
        <v>0</v>
      </c>
      <c r="B222" s="38">
        <f>Driftskostnader!B222</f>
        <v>0</v>
      </c>
      <c r="C222" s="48">
        <f>Driftskostnader!C222</f>
        <v>0</v>
      </c>
      <c r="D222" s="38">
        <f>Driftskostnader!E222</f>
        <v>0</v>
      </c>
      <c r="E222" s="43">
        <f>Driftskostnader!F222</f>
        <v>0</v>
      </c>
      <c r="F222" s="49" t="str">
        <f>IF(F$10="","",IF($D222="NEI",Driftskostnader!G222,((VLOOKUP(F$10,$U$9:$W$21,2)/$V$8)*$E222)))</f>
        <v/>
      </c>
      <c r="G222" s="49" t="str">
        <f>IF(G$10="","",IF($D222="NEI",Driftskostnader!H222,((VLOOKUP(G$10,$U$9:$W$21,2)/$V$8)*$E222)))</f>
        <v/>
      </c>
      <c r="H222" s="49" t="str">
        <f>IF(H$10="","",IF($D222="NEI",Driftskostnader!I222,((VLOOKUP(H$10,$U$9:$W$21,2)/$V$8)*$E222)))</f>
        <v/>
      </c>
      <c r="I222" s="49" t="str">
        <f>IF(I$10="","",IF($D222="NEI",Driftskostnader!J222,((VLOOKUP(I$10,$U$9:$W$21,2)/$V$8)*$E222)))</f>
        <v/>
      </c>
      <c r="J222" s="49" t="str">
        <f>IF(J$10="","",IF($D222="NEI",Driftskostnader!K222,((VLOOKUP(J$10,$U$9:$W$21,2)/$V$8)*$E222)))</f>
        <v/>
      </c>
      <c r="K222" s="49" t="str">
        <f>IF(K$10="","",IF($D222="NEI",Driftskostnader!L222,((VLOOKUP(K$10,$U$9:$W$21,2)/$V$8)*$E222)))</f>
        <v/>
      </c>
      <c r="L222" s="49" t="str">
        <f>IF(L$10="","",IF($D222="NEI",Driftskostnader!M222,((VLOOKUP(L$10,$U$9:$W$21,2)/$V$8)*$E222)))</f>
        <v/>
      </c>
      <c r="M222" s="49" t="str">
        <f>IF(M$10="","",IF($D222="NEI",Driftskostnader!N222,((VLOOKUP(M$10,$U$9:$W$21,2)/$V$8)*$E222)))</f>
        <v/>
      </c>
      <c r="N222" s="49" t="str">
        <f>IF(N$10="","",IF($D222="NEI",Driftskostnader!O222,((VLOOKUP(N$10,$U$9:$W$21,2)/$V$8)*$E222)))</f>
        <v/>
      </c>
      <c r="O222" s="49" t="str">
        <f>IF(O$10="","",IF($D222="NEI",Driftskostnader!P222,((VLOOKUP(O$10,$U$9:$W$21,2)/$V$8)*$E222)))</f>
        <v/>
      </c>
      <c r="P222" s="49" t="str">
        <f>IF(P$10="","",IF($D222="NEI",Driftskostnader!Q222,((VLOOKUP(P$10,$U$9:$W$21,2)/$V$8)*$E222)))</f>
        <v/>
      </c>
      <c r="Q222" s="49" t="str">
        <f>IF(Q$10="","",IF($D222="NEI",Driftskostnader!R222,((VLOOKUP(Q$10,$U$9:$W$21,2)/$V$8)*$E222)))</f>
        <v/>
      </c>
      <c r="R222" s="49" t="str">
        <f>IF(R$10="","",IF($D222="NEI",Driftskostnader!S222,((VLOOKUP(R$10,$U$9:$W$21,2)/$V$8)*$E222)))</f>
        <v/>
      </c>
      <c r="S222" s="44">
        <f t="shared" si="5"/>
        <v>0</v>
      </c>
    </row>
    <row r="223" spans="1:19" outlineLevel="1" x14ac:dyDescent="0.25">
      <c r="A223" s="38">
        <f>Driftskostnader!A223</f>
        <v>0</v>
      </c>
      <c r="B223" s="38">
        <f>Driftskostnader!B223</f>
        <v>0</v>
      </c>
      <c r="C223" s="48">
        <f>Driftskostnader!C223</f>
        <v>0</v>
      </c>
      <c r="D223" s="38">
        <f>Driftskostnader!E223</f>
        <v>0</v>
      </c>
      <c r="E223" s="43">
        <f>Driftskostnader!F223</f>
        <v>0</v>
      </c>
      <c r="F223" s="49" t="str">
        <f>IF(F$10="","",IF($D223="NEI",Driftskostnader!G223,((VLOOKUP(F$10,$U$9:$W$21,2)/$V$8)*$E223)))</f>
        <v/>
      </c>
      <c r="G223" s="49" t="str">
        <f>IF(G$10="","",IF($D223="NEI",Driftskostnader!H223,((VLOOKUP(G$10,$U$9:$W$21,2)/$V$8)*$E223)))</f>
        <v/>
      </c>
      <c r="H223" s="49" t="str">
        <f>IF(H$10="","",IF($D223="NEI",Driftskostnader!I223,((VLOOKUP(H$10,$U$9:$W$21,2)/$V$8)*$E223)))</f>
        <v/>
      </c>
      <c r="I223" s="49" t="str">
        <f>IF(I$10="","",IF($D223="NEI",Driftskostnader!J223,((VLOOKUP(I$10,$U$9:$W$21,2)/$V$8)*$E223)))</f>
        <v/>
      </c>
      <c r="J223" s="49" t="str">
        <f>IF(J$10="","",IF($D223="NEI",Driftskostnader!K223,((VLOOKUP(J$10,$U$9:$W$21,2)/$V$8)*$E223)))</f>
        <v/>
      </c>
      <c r="K223" s="49" t="str">
        <f>IF(K$10="","",IF($D223="NEI",Driftskostnader!L223,((VLOOKUP(K$10,$U$9:$W$21,2)/$V$8)*$E223)))</f>
        <v/>
      </c>
      <c r="L223" s="49" t="str">
        <f>IF(L$10="","",IF($D223="NEI",Driftskostnader!M223,((VLOOKUP(L$10,$U$9:$W$21,2)/$V$8)*$E223)))</f>
        <v/>
      </c>
      <c r="M223" s="49" t="str">
        <f>IF(M$10="","",IF($D223="NEI",Driftskostnader!N223,((VLOOKUP(M$10,$U$9:$W$21,2)/$V$8)*$E223)))</f>
        <v/>
      </c>
      <c r="N223" s="49" t="str">
        <f>IF(N$10="","",IF($D223="NEI",Driftskostnader!O223,((VLOOKUP(N$10,$U$9:$W$21,2)/$V$8)*$E223)))</f>
        <v/>
      </c>
      <c r="O223" s="49" t="str">
        <f>IF(O$10="","",IF($D223="NEI",Driftskostnader!P223,((VLOOKUP(O$10,$U$9:$W$21,2)/$V$8)*$E223)))</f>
        <v/>
      </c>
      <c r="P223" s="49" t="str">
        <f>IF(P$10="","",IF($D223="NEI",Driftskostnader!Q223,((VLOOKUP(P$10,$U$9:$W$21,2)/$V$8)*$E223)))</f>
        <v/>
      </c>
      <c r="Q223" s="49" t="str">
        <f>IF(Q$10="","",IF($D223="NEI",Driftskostnader!R223,((VLOOKUP(Q$10,$U$9:$W$21,2)/$V$8)*$E223)))</f>
        <v/>
      </c>
      <c r="R223" s="49" t="str">
        <f>IF(R$10="","",IF($D223="NEI",Driftskostnader!S223,((VLOOKUP(R$10,$U$9:$W$21,2)/$V$8)*$E223)))</f>
        <v/>
      </c>
      <c r="S223" s="44">
        <f t="shared" si="5"/>
        <v>0</v>
      </c>
    </row>
    <row r="224" spans="1:19" outlineLevel="1" x14ac:dyDescent="0.25">
      <c r="A224" s="38">
        <f>Driftskostnader!A224</f>
        <v>0</v>
      </c>
      <c r="B224" s="38">
        <f>Driftskostnader!B224</f>
        <v>0</v>
      </c>
      <c r="C224" s="48">
        <f>Driftskostnader!C224</f>
        <v>0</v>
      </c>
      <c r="D224" s="38">
        <f>Driftskostnader!E224</f>
        <v>0</v>
      </c>
      <c r="E224" s="43">
        <f>Driftskostnader!F224</f>
        <v>0</v>
      </c>
      <c r="F224" s="49" t="str">
        <f>IF(F$10="","",IF($D224="NEI",Driftskostnader!G224,((VLOOKUP(F$10,$U$9:$W$21,2)/$V$8)*$E224)))</f>
        <v/>
      </c>
      <c r="G224" s="49" t="str">
        <f>IF(G$10="","",IF($D224="NEI",Driftskostnader!H224,((VLOOKUP(G$10,$U$9:$W$21,2)/$V$8)*$E224)))</f>
        <v/>
      </c>
      <c r="H224" s="49" t="str">
        <f>IF(H$10="","",IF($D224="NEI",Driftskostnader!I224,((VLOOKUP(H$10,$U$9:$W$21,2)/$V$8)*$E224)))</f>
        <v/>
      </c>
      <c r="I224" s="49" t="str">
        <f>IF(I$10="","",IF($D224="NEI",Driftskostnader!J224,((VLOOKUP(I$10,$U$9:$W$21,2)/$V$8)*$E224)))</f>
        <v/>
      </c>
      <c r="J224" s="49" t="str">
        <f>IF(J$10="","",IF($D224="NEI",Driftskostnader!K224,((VLOOKUP(J$10,$U$9:$W$21,2)/$V$8)*$E224)))</f>
        <v/>
      </c>
      <c r="K224" s="49" t="str">
        <f>IF(K$10="","",IF($D224="NEI",Driftskostnader!L224,((VLOOKUP(K$10,$U$9:$W$21,2)/$V$8)*$E224)))</f>
        <v/>
      </c>
      <c r="L224" s="49" t="str">
        <f>IF(L$10="","",IF($D224="NEI",Driftskostnader!M224,((VLOOKUP(L$10,$U$9:$W$21,2)/$V$8)*$E224)))</f>
        <v/>
      </c>
      <c r="M224" s="49" t="str">
        <f>IF(M$10="","",IF($D224="NEI",Driftskostnader!N224,((VLOOKUP(M$10,$U$9:$W$21,2)/$V$8)*$E224)))</f>
        <v/>
      </c>
      <c r="N224" s="49" t="str">
        <f>IF(N$10="","",IF($D224="NEI",Driftskostnader!O224,((VLOOKUP(N$10,$U$9:$W$21,2)/$V$8)*$E224)))</f>
        <v/>
      </c>
      <c r="O224" s="49" t="str">
        <f>IF(O$10="","",IF($D224="NEI",Driftskostnader!P224,((VLOOKUP(O$10,$U$9:$W$21,2)/$V$8)*$E224)))</f>
        <v/>
      </c>
      <c r="P224" s="49" t="str">
        <f>IF(P$10="","",IF($D224="NEI",Driftskostnader!Q224,((VLOOKUP(P$10,$U$9:$W$21,2)/$V$8)*$E224)))</f>
        <v/>
      </c>
      <c r="Q224" s="49" t="str">
        <f>IF(Q$10="","",IF($D224="NEI",Driftskostnader!R224,((VLOOKUP(Q$10,$U$9:$W$21,2)/$V$8)*$E224)))</f>
        <v/>
      </c>
      <c r="R224" s="49" t="str">
        <f>IF(R$10="","",IF($D224="NEI",Driftskostnader!S224,((VLOOKUP(R$10,$U$9:$W$21,2)/$V$8)*$E224)))</f>
        <v/>
      </c>
      <c r="S224" s="44">
        <f t="shared" si="5"/>
        <v>0</v>
      </c>
    </row>
    <row r="225" spans="1:19" outlineLevel="1" x14ac:dyDescent="0.25">
      <c r="A225" s="38">
        <f>Driftskostnader!A225</f>
        <v>0</v>
      </c>
      <c r="B225" s="38">
        <f>Driftskostnader!B225</f>
        <v>0</v>
      </c>
      <c r="C225" s="48">
        <f>Driftskostnader!C225</f>
        <v>0</v>
      </c>
      <c r="D225" s="38">
        <f>Driftskostnader!E225</f>
        <v>0</v>
      </c>
      <c r="E225" s="43">
        <f>Driftskostnader!F225</f>
        <v>0</v>
      </c>
      <c r="F225" s="49" t="str">
        <f>IF(F$10="","",IF($D225="NEI",Driftskostnader!G225,((VLOOKUP(F$10,$U$9:$W$21,2)/$V$8)*$E225)))</f>
        <v/>
      </c>
      <c r="G225" s="49" t="str">
        <f>IF(G$10="","",IF($D225="NEI",Driftskostnader!H225,((VLOOKUP(G$10,$U$9:$W$21,2)/$V$8)*$E225)))</f>
        <v/>
      </c>
      <c r="H225" s="49" t="str">
        <f>IF(H$10="","",IF($D225="NEI",Driftskostnader!I225,((VLOOKUP(H$10,$U$9:$W$21,2)/$V$8)*$E225)))</f>
        <v/>
      </c>
      <c r="I225" s="49" t="str">
        <f>IF(I$10="","",IF($D225="NEI",Driftskostnader!J225,((VLOOKUP(I$10,$U$9:$W$21,2)/$V$8)*$E225)))</f>
        <v/>
      </c>
      <c r="J225" s="49" t="str">
        <f>IF(J$10="","",IF($D225="NEI",Driftskostnader!K225,((VLOOKUP(J$10,$U$9:$W$21,2)/$V$8)*$E225)))</f>
        <v/>
      </c>
      <c r="K225" s="49" t="str">
        <f>IF(K$10="","",IF($D225="NEI",Driftskostnader!L225,((VLOOKUP(K$10,$U$9:$W$21,2)/$V$8)*$E225)))</f>
        <v/>
      </c>
      <c r="L225" s="49" t="str">
        <f>IF(L$10="","",IF($D225="NEI",Driftskostnader!M225,((VLOOKUP(L$10,$U$9:$W$21,2)/$V$8)*$E225)))</f>
        <v/>
      </c>
      <c r="M225" s="49" t="str">
        <f>IF(M$10="","",IF($D225="NEI",Driftskostnader!N225,((VLOOKUP(M$10,$U$9:$W$21,2)/$V$8)*$E225)))</f>
        <v/>
      </c>
      <c r="N225" s="49" t="str">
        <f>IF(N$10="","",IF($D225="NEI",Driftskostnader!O225,((VLOOKUP(N$10,$U$9:$W$21,2)/$V$8)*$E225)))</f>
        <v/>
      </c>
      <c r="O225" s="49" t="str">
        <f>IF(O$10="","",IF($D225="NEI",Driftskostnader!P225,((VLOOKUP(O$10,$U$9:$W$21,2)/$V$8)*$E225)))</f>
        <v/>
      </c>
      <c r="P225" s="49" t="str">
        <f>IF(P$10="","",IF($D225="NEI",Driftskostnader!Q225,((VLOOKUP(P$10,$U$9:$W$21,2)/$V$8)*$E225)))</f>
        <v/>
      </c>
      <c r="Q225" s="49" t="str">
        <f>IF(Q$10="","",IF($D225="NEI",Driftskostnader!R225,((VLOOKUP(Q$10,$U$9:$W$21,2)/$V$8)*$E225)))</f>
        <v/>
      </c>
      <c r="R225" s="49" t="str">
        <f>IF(R$10="","",IF($D225="NEI",Driftskostnader!S225,((VLOOKUP(R$10,$U$9:$W$21,2)/$V$8)*$E225)))</f>
        <v/>
      </c>
      <c r="S225" s="44">
        <f t="shared" si="5"/>
        <v>0</v>
      </c>
    </row>
    <row r="226" spans="1:19" outlineLevel="1" x14ac:dyDescent="0.25">
      <c r="A226" s="38">
        <f>Driftskostnader!A226</f>
        <v>0</v>
      </c>
      <c r="B226" s="38">
        <f>Driftskostnader!B226</f>
        <v>0</v>
      </c>
      <c r="C226" s="48">
        <f>Driftskostnader!C226</f>
        <v>0</v>
      </c>
      <c r="D226" s="38">
        <f>Driftskostnader!E226</f>
        <v>0</v>
      </c>
      <c r="E226" s="43">
        <f>Driftskostnader!F226</f>
        <v>0</v>
      </c>
      <c r="F226" s="49" t="str">
        <f>IF(F$10="","",IF($D226="NEI",Driftskostnader!G226,((VLOOKUP(F$10,$U$9:$W$21,2)/$V$8)*$E226)))</f>
        <v/>
      </c>
      <c r="G226" s="49" t="str">
        <f>IF(G$10="","",IF($D226="NEI",Driftskostnader!H226,((VLOOKUP(G$10,$U$9:$W$21,2)/$V$8)*$E226)))</f>
        <v/>
      </c>
      <c r="H226" s="49" t="str">
        <f>IF(H$10="","",IF($D226="NEI",Driftskostnader!I226,((VLOOKUP(H$10,$U$9:$W$21,2)/$V$8)*$E226)))</f>
        <v/>
      </c>
      <c r="I226" s="49" t="str">
        <f>IF(I$10="","",IF($D226="NEI",Driftskostnader!J226,((VLOOKUP(I$10,$U$9:$W$21,2)/$V$8)*$E226)))</f>
        <v/>
      </c>
      <c r="J226" s="49" t="str">
        <f>IF(J$10="","",IF($D226="NEI",Driftskostnader!K226,((VLOOKUP(J$10,$U$9:$W$21,2)/$V$8)*$E226)))</f>
        <v/>
      </c>
      <c r="K226" s="49" t="str">
        <f>IF(K$10="","",IF($D226="NEI",Driftskostnader!L226,((VLOOKUP(K$10,$U$9:$W$21,2)/$V$8)*$E226)))</f>
        <v/>
      </c>
      <c r="L226" s="49" t="str">
        <f>IF(L$10="","",IF($D226="NEI",Driftskostnader!M226,((VLOOKUP(L$10,$U$9:$W$21,2)/$V$8)*$E226)))</f>
        <v/>
      </c>
      <c r="M226" s="49" t="str">
        <f>IF(M$10="","",IF($D226="NEI",Driftskostnader!N226,((VLOOKUP(M$10,$U$9:$W$21,2)/$V$8)*$E226)))</f>
        <v/>
      </c>
      <c r="N226" s="49" t="str">
        <f>IF(N$10="","",IF($D226="NEI",Driftskostnader!O226,((VLOOKUP(N$10,$U$9:$W$21,2)/$V$8)*$E226)))</f>
        <v/>
      </c>
      <c r="O226" s="49" t="str">
        <f>IF(O$10="","",IF($D226="NEI",Driftskostnader!P226,((VLOOKUP(O$10,$U$9:$W$21,2)/$V$8)*$E226)))</f>
        <v/>
      </c>
      <c r="P226" s="49" t="str">
        <f>IF(P$10="","",IF($D226="NEI",Driftskostnader!Q226,((VLOOKUP(P$10,$U$9:$W$21,2)/$V$8)*$E226)))</f>
        <v/>
      </c>
      <c r="Q226" s="49" t="str">
        <f>IF(Q$10="","",IF($D226="NEI",Driftskostnader!R226,((VLOOKUP(Q$10,$U$9:$W$21,2)/$V$8)*$E226)))</f>
        <v/>
      </c>
      <c r="R226" s="49" t="str">
        <f>IF(R$10="","",IF($D226="NEI",Driftskostnader!S226,((VLOOKUP(R$10,$U$9:$W$21,2)/$V$8)*$E226)))</f>
        <v/>
      </c>
      <c r="S226" s="44">
        <f t="shared" si="5"/>
        <v>0</v>
      </c>
    </row>
    <row r="227" spans="1:19" outlineLevel="1" x14ac:dyDescent="0.25">
      <c r="A227" s="38">
        <f>Driftskostnader!A227</f>
        <v>0</v>
      </c>
      <c r="B227" s="38">
        <f>Driftskostnader!B227</f>
        <v>0</v>
      </c>
      <c r="C227" s="48">
        <f>Driftskostnader!C227</f>
        <v>0</v>
      </c>
      <c r="D227" s="38">
        <f>Driftskostnader!E227</f>
        <v>0</v>
      </c>
      <c r="E227" s="43">
        <f>Driftskostnader!F227</f>
        <v>0</v>
      </c>
      <c r="F227" s="49" t="str">
        <f>IF(F$10="","",IF($D227="NEI",Driftskostnader!G227,((VLOOKUP(F$10,$U$9:$W$21,2)/$V$8)*$E227)))</f>
        <v/>
      </c>
      <c r="G227" s="49" t="str">
        <f>IF(G$10="","",IF($D227="NEI",Driftskostnader!H227,((VLOOKUP(G$10,$U$9:$W$21,2)/$V$8)*$E227)))</f>
        <v/>
      </c>
      <c r="H227" s="49" t="str">
        <f>IF(H$10="","",IF($D227="NEI",Driftskostnader!I227,((VLOOKUP(H$10,$U$9:$W$21,2)/$V$8)*$E227)))</f>
        <v/>
      </c>
      <c r="I227" s="49" t="str">
        <f>IF(I$10="","",IF($D227="NEI",Driftskostnader!J227,((VLOOKUP(I$10,$U$9:$W$21,2)/$V$8)*$E227)))</f>
        <v/>
      </c>
      <c r="J227" s="49" t="str">
        <f>IF(J$10="","",IF($D227="NEI",Driftskostnader!K227,((VLOOKUP(J$10,$U$9:$W$21,2)/$V$8)*$E227)))</f>
        <v/>
      </c>
      <c r="K227" s="49" t="str">
        <f>IF(K$10="","",IF($D227="NEI",Driftskostnader!L227,((VLOOKUP(K$10,$U$9:$W$21,2)/$V$8)*$E227)))</f>
        <v/>
      </c>
      <c r="L227" s="49" t="str">
        <f>IF(L$10="","",IF($D227="NEI",Driftskostnader!M227,((VLOOKUP(L$10,$U$9:$W$21,2)/$V$8)*$E227)))</f>
        <v/>
      </c>
      <c r="M227" s="49" t="str">
        <f>IF(M$10="","",IF($D227="NEI",Driftskostnader!N227,((VLOOKUP(M$10,$U$9:$W$21,2)/$V$8)*$E227)))</f>
        <v/>
      </c>
      <c r="N227" s="49" t="str">
        <f>IF(N$10="","",IF($D227="NEI",Driftskostnader!O227,((VLOOKUP(N$10,$U$9:$W$21,2)/$V$8)*$E227)))</f>
        <v/>
      </c>
      <c r="O227" s="49" t="str">
        <f>IF(O$10="","",IF($D227="NEI",Driftskostnader!P227,((VLOOKUP(O$10,$U$9:$W$21,2)/$V$8)*$E227)))</f>
        <v/>
      </c>
      <c r="P227" s="49" t="str">
        <f>IF(P$10="","",IF($D227="NEI",Driftskostnader!Q227,((VLOOKUP(P$10,$U$9:$W$21,2)/$V$8)*$E227)))</f>
        <v/>
      </c>
      <c r="Q227" s="49" t="str">
        <f>IF(Q$10="","",IF($D227="NEI",Driftskostnader!R227,((VLOOKUP(Q$10,$U$9:$W$21,2)/$V$8)*$E227)))</f>
        <v/>
      </c>
      <c r="R227" s="49" t="str">
        <f>IF(R$10="","",IF($D227="NEI",Driftskostnader!S227,((VLOOKUP(R$10,$U$9:$W$21,2)/$V$8)*$E227)))</f>
        <v/>
      </c>
      <c r="S227" s="44">
        <f t="shared" si="5"/>
        <v>0</v>
      </c>
    </row>
    <row r="228" spans="1:19" outlineLevel="1" x14ac:dyDescent="0.25">
      <c r="A228" s="38">
        <f>Driftskostnader!A228</f>
        <v>0</v>
      </c>
      <c r="B228" s="38">
        <f>Driftskostnader!B228</f>
        <v>0</v>
      </c>
      <c r="C228" s="48">
        <f>Driftskostnader!C228</f>
        <v>0</v>
      </c>
      <c r="D228" s="38">
        <f>Driftskostnader!E228</f>
        <v>0</v>
      </c>
      <c r="E228" s="43">
        <f>Driftskostnader!F228</f>
        <v>0</v>
      </c>
      <c r="F228" s="49" t="str">
        <f>IF(F$10="","",IF($D228="NEI",Driftskostnader!G228,((VLOOKUP(F$10,$U$9:$W$21,2)/$V$8)*$E228)))</f>
        <v/>
      </c>
      <c r="G228" s="49" t="str">
        <f>IF(G$10="","",IF($D228="NEI",Driftskostnader!H228,((VLOOKUP(G$10,$U$9:$W$21,2)/$V$8)*$E228)))</f>
        <v/>
      </c>
      <c r="H228" s="49" t="str">
        <f>IF(H$10="","",IF($D228="NEI",Driftskostnader!I228,((VLOOKUP(H$10,$U$9:$W$21,2)/$V$8)*$E228)))</f>
        <v/>
      </c>
      <c r="I228" s="49" t="str">
        <f>IF(I$10="","",IF($D228="NEI",Driftskostnader!J228,((VLOOKUP(I$10,$U$9:$W$21,2)/$V$8)*$E228)))</f>
        <v/>
      </c>
      <c r="J228" s="49" t="str">
        <f>IF(J$10="","",IF($D228="NEI",Driftskostnader!K228,((VLOOKUP(J$10,$U$9:$W$21,2)/$V$8)*$E228)))</f>
        <v/>
      </c>
      <c r="K228" s="49" t="str">
        <f>IF(K$10="","",IF($D228="NEI",Driftskostnader!L228,((VLOOKUP(K$10,$U$9:$W$21,2)/$V$8)*$E228)))</f>
        <v/>
      </c>
      <c r="L228" s="49" t="str">
        <f>IF(L$10="","",IF($D228="NEI",Driftskostnader!M228,((VLOOKUP(L$10,$U$9:$W$21,2)/$V$8)*$E228)))</f>
        <v/>
      </c>
      <c r="M228" s="49" t="str">
        <f>IF(M$10="","",IF($D228="NEI",Driftskostnader!N228,((VLOOKUP(M$10,$U$9:$W$21,2)/$V$8)*$E228)))</f>
        <v/>
      </c>
      <c r="N228" s="49" t="str">
        <f>IF(N$10="","",IF($D228="NEI",Driftskostnader!O228,((VLOOKUP(N$10,$U$9:$W$21,2)/$V$8)*$E228)))</f>
        <v/>
      </c>
      <c r="O228" s="49" t="str">
        <f>IF(O$10="","",IF($D228="NEI",Driftskostnader!P228,((VLOOKUP(O$10,$U$9:$W$21,2)/$V$8)*$E228)))</f>
        <v/>
      </c>
      <c r="P228" s="49" t="str">
        <f>IF(P$10="","",IF($D228="NEI",Driftskostnader!Q228,((VLOOKUP(P$10,$U$9:$W$21,2)/$V$8)*$E228)))</f>
        <v/>
      </c>
      <c r="Q228" s="49" t="str">
        <f>IF(Q$10="","",IF($D228="NEI",Driftskostnader!R228,((VLOOKUP(Q$10,$U$9:$W$21,2)/$V$8)*$E228)))</f>
        <v/>
      </c>
      <c r="R228" s="49" t="str">
        <f>IF(R$10="","",IF($D228="NEI",Driftskostnader!S228,((VLOOKUP(R$10,$U$9:$W$21,2)/$V$8)*$E228)))</f>
        <v/>
      </c>
      <c r="S228" s="44">
        <f t="shared" si="5"/>
        <v>0</v>
      </c>
    </row>
    <row r="229" spans="1:19" outlineLevel="1" x14ac:dyDescent="0.25">
      <c r="A229" s="38">
        <f>Driftskostnader!A229</f>
        <v>0</v>
      </c>
      <c r="B229" s="38">
        <f>Driftskostnader!B229</f>
        <v>0</v>
      </c>
      <c r="C229" s="48">
        <f>Driftskostnader!C229</f>
        <v>0</v>
      </c>
      <c r="D229" s="38">
        <f>Driftskostnader!E229</f>
        <v>0</v>
      </c>
      <c r="E229" s="43">
        <f>Driftskostnader!F229</f>
        <v>0</v>
      </c>
      <c r="F229" s="49" t="str">
        <f>IF(F$10="","",IF($D229="NEI",Driftskostnader!G229,((VLOOKUP(F$10,$U$9:$W$21,2)/$V$8)*$E229)))</f>
        <v/>
      </c>
      <c r="G229" s="49" t="str">
        <f>IF(G$10="","",IF($D229="NEI",Driftskostnader!H229,((VLOOKUP(G$10,$U$9:$W$21,2)/$V$8)*$E229)))</f>
        <v/>
      </c>
      <c r="H229" s="49" t="str">
        <f>IF(H$10="","",IF($D229="NEI",Driftskostnader!I229,((VLOOKUP(H$10,$U$9:$W$21,2)/$V$8)*$E229)))</f>
        <v/>
      </c>
      <c r="I229" s="49" t="str">
        <f>IF(I$10="","",IF($D229="NEI",Driftskostnader!J229,((VLOOKUP(I$10,$U$9:$W$21,2)/$V$8)*$E229)))</f>
        <v/>
      </c>
      <c r="J229" s="49" t="str">
        <f>IF(J$10="","",IF($D229="NEI",Driftskostnader!K229,((VLOOKUP(J$10,$U$9:$W$21,2)/$V$8)*$E229)))</f>
        <v/>
      </c>
      <c r="K229" s="49" t="str">
        <f>IF(K$10="","",IF($D229="NEI",Driftskostnader!L229,((VLOOKUP(K$10,$U$9:$W$21,2)/$V$8)*$E229)))</f>
        <v/>
      </c>
      <c r="L229" s="49" t="str">
        <f>IF(L$10="","",IF($D229="NEI",Driftskostnader!M229,((VLOOKUP(L$10,$U$9:$W$21,2)/$V$8)*$E229)))</f>
        <v/>
      </c>
      <c r="M229" s="49" t="str">
        <f>IF(M$10="","",IF($D229="NEI",Driftskostnader!N229,((VLOOKUP(M$10,$U$9:$W$21,2)/$V$8)*$E229)))</f>
        <v/>
      </c>
      <c r="N229" s="49" t="str">
        <f>IF(N$10="","",IF($D229="NEI",Driftskostnader!O229,((VLOOKUP(N$10,$U$9:$W$21,2)/$V$8)*$E229)))</f>
        <v/>
      </c>
      <c r="O229" s="49" t="str">
        <f>IF(O$10="","",IF($D229="NEI",Driftskostnader!P229,((VLOOKUP(O$10,$U$9:$W$21,2)/$V$8)*$E229)))</f>
        <v/>
      </c>
      <c r="P229" s="49" t="str">
        <f>IF(P$10="","",IF($D229="NEI",Driftskostnader!Q229,((VLOOKUP(P$10,$U$9:$W$21,2)/$V$8)*$E229)))</f>
        <v/>
      </c>
      <c r="Q229" s="49" t="str">
        <f>IF(Q$10="","",IF($D229="NEI",Driftskostnader!R229,((VLOOKUP(Q$10,$U$9:$W$21,2)/$V$8)*$E229)))</f>
        <v/>
      </c>
      <c r="R229" s="49" t="str">
        <f>IF(R$10="","",IF($D229="NEI",Driftskostnader!S229,((VLOOKUP(R$10,$U$9:$W$21,2)/$V$8)*$E229)))</f>
        <v/>
      </c>
      <c r="S229" s="44">
        <f t="shared" si="5"/>
        <v>0</v>
      </c>
    </row>
    <row r="230" spans="1:19" outlineLevel="1" x14ac:dyDescent="0.25">
      <c r="A230" s="38">
        <f>Driftskostnader!A230</f>
        <v>0</v>
      </c>
      <c r="B230" s="38">
        <f>Driftskostnader!B230</f>
        <v>0</v>
      </c>
      <c r="C230" s="48">
        <f>Driftskostnader!C230</f>
        <v>0</v>
      </c>
      <c r="D230" s="38">
        <f>Driftskostnader!E230</f>
        <v>0</v>
      </c>
      <c r="E230" s="43">
        <f>Driftskostnader!F230</f>
        <v>0</v>
      </c>
      <c r="F230" s="49" t="str">
        <f>IF(F$10="","",IF($D230="NEI",Driftskostnader!G230,((VLOOKUP(F$10,$U$9:$W$21,2)/$V$8)*$E230)))</f>
        <v/>
      </c>
      <c r="G230" s="49" t="str">
        <f>IF(G$10="","",IF($D230="NEI",Driftskostnader!H230,((VLOOKUP(G$10,$U$9:$W$21,2)/$V$8)*$E230)))</f>
        <v/>
      </c>
      <c r="H230" s="49" t="str">
        <f>IF(H$10="","",IF($D230="NEI",Driftskostnader!I230,((VLOOKUP(H$10,$U$9:$W$21,2)/$V$8)*$E230)))</f>
        <v/>
      </c>
      <c r="I230" s="49" t="str">
        <f>IF(I$10="","",IF($D230="NEI",Driftskostnader!J230,((VLOOKUP(I$10,$U$9:$W$21,2)/$V$8)*$E230)))</f>
        <v/>
      </c>
      <c r="J230" s="49" t="str">
        <f>IF(J$10="","",IF($D230="NEI",Driftskostnader!K230,((VLOOKUP(J$10,$U$9:$W$21,2)/$V$8)*$E230)))</f>
        <v/>
      </c>
      <c r="K230" s="49" t="str">
        <f>IF(K$10="","",IF($D230="NEI",Driftskostnader!L230,((VLOOKUP(K$10,$U$9:$W$21,2)/$V$8)*$E230)))</f>
        <v/>
      </c>
      <c r="L230" s="49" t="str">
        <f>IF(L$10="","",IF($D230="NEI",Driftskostnader!M230,((VLOOKUP(L$10,$U$9:$W$21,2)/$V$8)*$E230)))</f>
        <v/>
      </c>
      <c r="M230" s="49" t="str">
        <f>IF(M$10="","",IF($D230="NEI",Driftskostnader!N230,((VLOOKUP(M$10,$U$9:$W$21,2)/$V$8)*$E230)))</f>
        <v/>
      </c>
      <c r="N230" s="49" t="str">
        <f>IF(N$10="","",IF($D230="NEI",Driftskostnader!O230,((VLOOKUP(N$10,$U$9:$W$21,2)/$V$8)*$E230)))</f>
        <v/>
      </c>
      <c r="O230" s="49" t="str">
        <f>IF(O$10="","",IF($D230="NEI",Driftskostnader!P230,((VLOOKUP(O$10,$U$9:$W$21,2)/$V$8)*$E230)))</f>
        <v/>
      </c>
      <c r="P230" s="49" t="str">
        <f>IF(P$10="","",IF($D230="NEI",Driftskostnader!Q230,((VLOOKUP(P$10,$U$9:$W$21,2)/$V$8)*$E230)))</f>
        <v/>
      </c>
      <c r="Q230" s="49" t="str">
        <f>IF(Q$10="","",IF($D230="NEI",Driftskostnader!R230,((VLOOKUP(Q$10,$U$9:$W$21,2)/$V$8)*$E230)))</f>
        <v/>
      </c>
      <c r="R230" s="49" t="str">
        <f>IF(R$10="","",IF($D230="NEI",Driftskostnader!S230,((VLOOKUP(R$10,$U$9:$W$21,2)/$V$8)*$E230)))</f>
        <v/>
      </c>
      <c r="S230" s="44">
        <f t="shared" si="5"/>
        <v>0</v>
      </c>
    </row>
    <row r="231" spans="1:19" outlineLevel="1" x14ac:dyDescent="0.25">
      <c r="A231" s="38">
        <f>Driftskostnader!A231</f>
        <v>0</v>
      </c>
      <c r="B231" s="38">
        <f>Driftskostnader!B231</f>
        <v>0</v>
      </c>
      <c r="C231" s="48">
        <f>Driftskostnader!C231</f>
        <v>0</v>
      </c>
      <c r="D231" s="38">
        <f>Driftskostnader!E231</f>
        <v>0</v>
      </c>
      <c r="E231" s="43">
        <f>Driftskostnader!F231</f>
        <v>0</v>
      </c>
      <c r="F231" s="49" t="str">
        <f>IF(F$10="","",IF($D231="NEI",Driftskostnader!G231,((VLOOKUP(F$10,$U$9:$W$21,2)/$V$8)*$E231)))</f>
        <v/>
      </c>
      <c r="G231" s="49" t="str">
        <f>IF(G$10="","",IF($D231="NEI",Driftskostnader!H231,((VLOOKUP(G$10,$U$9:$W$21,2)/$V$8)*$E231)))</f>
        <v/>
      </c>
      <c r="H231" s="49" t="str">
        <f>IF(H$10="","",IF($D231="NEI",Driftskostnader!I231,((VLOOKUP(H$10,$U$9:$W$21,2)/$V$8)*$E231)))</f>
        <v/>
      </c>
      <c r="I231" s="49" t="str">
        <f>IF(I$10="","",IF($D231="NEI",Driftskostnader!J231,((VLOOKUP(I$10,$U$9:$W$21,2)/$V$8)*$E231)))</f>
        <v/>
      </c>
      <c r="J231" s="49" t="str">
        <f>IF(J$10="","",IF($D231="NEI",Driftskostnader!K231,((VLOOKUP(J$10,$U$9:$W$21,2)/$V$8)*$E231)))</f>
        <v/>
      </c>
      <c r="K231" s="49" t="str">
        <f>IF(K$10="","",IF($D231="NEI",Driftskostnader!L231,((VLOOKUP(K$10,$U$9:$W$21,2)/$V$8)*$E231)))</f>
        <v/>
      </c>
      <c r="L231" s="49" t="str">
        <f>IF(L$10="","",IF($D231="NEI",Driftskostnader!M231,((VLOOKUP(L$10,$U$9:$W$21,2)/$V$8)*$E231)))</f>
        <v/>
      </c>
      <c r="M231" s="49" t="str">
        <f>IF(M$10="","",IF($D231="NEI",Driftskostnader!N231,((VLOOKUP(M$10,$U$9:$W$21,2)/$V$8)*$E231)))</f>
        <v/>
      </c>
      <c r="N231" s="49" t="str">
        <f>IF(N$10="","",IF($D231="NEI",Driftskostnader!O231,((VLOOKUP(N$10,$U$9:$W$21,2)/$V$8)*$E231)))</f>
        <v/>
      </c>
      <c r="O231" s="49" t="str">
        <f>IF(O$10="","",IF($D231="NEI",Driftskostnader!P231,((VLOOKUP(O$10,$U$9:$W$21,2)/$V$8)*$E231)))</f>
        <v/>
      </c>
      <c r="P231" s="49" t="str">
        <f>IF(P$10="","",IF($D231="NEI",Driftskostnader!Q231,((VLOOKUP(P$10,$U$9:$W$21,2)/$V$8)*$E231)))</f>
        <v/>
      </c>
      <c r="Q231" s="49" t="str">
        <f>IF(Q$10="","",IF($D231="NEI",Driftskostnader!R231,((VLOOKUP(Q$10,$U$9:$W$21,2)/$V$8)*$E231)))</f>
        <v/>
      </c>
      <c r="R231" s="49" t="str">
        <f>IF(R$10="","",IF($D231="NEI",Driftskostnader!S231,((VLOOKUP(R$10,$U$9:$W$21,2)/$V$8)*$E231)))</f>
        <v/>
      </c>
      <c r="S231" s="44">
        <f t="shared" si="5"/>
        <v>0</v>
      </c>
    </row>
    <row r="232" spans="1:19" outlineLevel="1" x14ac:dyDescent="0.25">
      <c r="A232" s="38">
        <f>Driftskostnader!A232</f>
        <v>0</v>
      </c>
      <c r="B232" s="38">
        <f>Driftskostnader!B232</f>
        <v>0</v>
      </c>
      <c r="C232" s="48">
        <f>Driftskostnader!C232</f>
        <v>0</v>
      </c>
      <c r="D232" s="38">
        <f>Driftskostnader!E232</f>
        <v>0</v>
      </c>
      <c r="E232" s="43">
        <f>Driftskostnader!F232</f>
        <v>0</v>
      </c>
      <c r="F232" s="49" t="str">
        <f>IF(F$10="","",IF($D232="NEI",Driftskostnader!G232,((VLOOKUP(F$10,$U$9:$W$21,2)/$V$8)*$E232)))</f>
        <v/>
      </c>
      <c r="G232" s="49" t="str">
        <f>IF(G$10="","",IF($D232="NEI",Driftskostnader!H232,((VLOOKUP(G$10,$U$9:$W$21,2)/$V$8)*$E232)))</f>
        <v/>
      </c>
      <c r="H232" s="49" t="str">
        <f>IF(H$10="","",IF($D232="NEI",Driftskostnader!I232,((VLOOKUP(H$10,$U$9:$W$21,2)/$V$8)*$E232)))</f>
        <v/>
      </c>
      <c r="I232" s="49" t="str">
        <f>IF(I$10="","",IF($D232="NEI",Driftskostnader!J232,((VLOOKUP(I$10,$U$9:$W$21,2)/$V$8)*$E232)))</f>
        <v/>
      </c>
      <c r="J232" s="49" t="str">
        <f>IF(J$10="","",IF($D232="NEI",Driftskostnader!K232,((VLOOKUP(J$10,$U$9:$W$21,2)/$V$8)*$E232)))</f>
        <v/>
      </c>
      <c r="K232" s="49" t="str">
        <f>IF(K$10="","",IF($D232="NEI",Driftskostnader!L232,((VLOOKUP(K$10,$U$9:$W$21,2)/$V$8)*$E232)))</f>
        <v/>
      </c>
      <c r="L232" s="49" t="str">
        <f>IF(L$10="","",IF($D232="NEI",Driftskostnader!M232,((VLOOKUP(L$10,$U$9:$W$21,2)/$V$8)*$E232)))</f>
        <v/>
      </c>
      <c r="M232" s="49" t="str">
        <f>IF(M$10="","",IF($D232="NEI",Driftskostnader!N232,((VLOOKUP(M$10,$U$9:$W$21,2)/$V$8)*$E232)))</f>
        <v/>
      </c>
      <c r="N232" s="49" t="str">
        <f>IF(N$10="","",IF($D232="NEI",Driftskostnader!O232,((VLOOKUP(N$10,$U$9:$W$21,2)/$V$8)*$E232)))</f>
        <v/>
      </c>
      <c r="O232" s="49" t="str">
        <f>IF(O$10="","",IF($D232="NEI",Driftskostnader!P232,((VLOOKUP(O$10,$U$9:$W$21,2)/$V$8)*$E232)))</f>
        <v/>
      </c>
      <c r="P232" s="49" t="str">
        <f>IF(P$10="","",IF($D232="NEI",Driftskostnader!Q232,((VLOOKUP(P$10,$U$9:$W$21,2)/$V$8)*$E232)))</f>
        <v/>
      </c>
      <c r="Q232" s="49" t="str">
        <f>IF(Q$10="","",IF($D232="NEI",Driftskostnader!R232,((VLOOKUP(Q$10,$U$9:$W$21,2)/$V$8)*$E232)))</f>
        <v/>
      </c>
      <c r="R232" s="49" t="str">
        <f>IF(R$10="","",IF($D232="NEI",Driftskostnader!S232,((VLOOKUP(R$10,$U$9:$W$21,2)/$V$8)*$E232)))</f>
        <v/>
      </c>
      <c r="S232" s="44">
        <f t="shared" si="5"/>
        <v>0</v>
      </c>
    </row>
    <row r="233" spans="1:19" outlineLevel="1" x14ac:dyDescent="0.25">
      <c r="A233" s="38">
        <f>Driftskostnader!A233</f>
        <v>0</v>
      </c>
      <c r="B233" s="38">
        <f>Driftskostnader!B233</f>
        <v>0</v>
      </c>
      <c r="C233" s="48">
        <f>Driftskostnader!C233</f>
        <v>0</v>
      </c>
      <c r="D233" s="38">
        <f>Driftskostnader!E233</f>
        <v>0</v>
      </c>
      <c r="E233" s="43">
        <f>Driftskostnader!F233</f>
        <v>0</v>
      </c>
      <c r="F233" s="49" t="str">
        <f>IF(F$10="","",IF($D233="NEI",Driftskostnader!G233,((VLOOKUP(F$10,$U$9:$W$21,2)/$V$8)*$E233)))</f>
        <v/>
      </c>
      <c r="G233" s="49" t="str">
        <f>IF(G$10="","",IF($D233="NEI",Driftskostnader!H233,((VLOOKUP(G$10,$U$9:$W$21,2)/$V$8)*$E233)))</f>
        <v/>
      </c>
      <c r="H233" s="49" t="str">
        <f>IF(H$10="","",IF($D233="NEI",Driftskostnader!I233,((VLOOKUP(H$10,$U$9:$W$21,2)/$V$8)*$E233)))</f>
        <v/>
      </c>
      <c r="I233" s="49" t="str">
        <f>IF(I$10="","",IF($D233="NEI",Driftskostnader!J233,((VLOOKUP(I$10,$U$9:$W$21,2)/$V$8)*$E233)))</f>
        <v/>
      </c>
      <c r="J233" s="49" t="str">
        <f>IF(J$10="","",IF($D233="NEI",Driftskostnader!K233,((VLOOKUP(J$10,$U$9:$W$21,2)/$V$8)*$E233)))</f>
        <v/>
      </c>
      <c r="K233" s="49" t="str">
        <f>IF(K$10="","",IF($D233="NEI",Driftskostnader!L233,((VLOOKUP(K$10,$U$9:$W$21,2)/$V$8)*$E233)))</f>
        <v/>
      </c>
      <c r="L233" s="49" t="str">
        <f>IF(L$10="","",IF($D233="NEI",Driftskostnader!M233,((VLOOKUP(L$10,$U$9:$W$21,2)/$V$8)*$E233)))</f>
        <v/>
      </c>
      <c r="M233" s="49" t="str">
        <f>IF(M$10="","",IF($D233="NEI",Driftskostnader!N233,((VLOOKUP(M$10,$U$9:$W$21,2)/$V$8)*$E233)))</f>
        <v/>
      </c>
      <c r="N233" s="49" t="str">
        <f>IF(N$10="","",IF($D233="NEI",Driftskostnader!O233,((VLOOKUP(N$10,$U$9:$W$21,2)/$V$8)*$E233)))</f>
        <v/>
      </c>
      <c r="O233" s="49" t="str">
        <f>IF(O$10="","",IF($D233="NEI",Driftskostnader!P233,((VLOOKUP(O$10,$U$9:$W$21,2)/$V$8)*$E233)))</f>
        <v/>
      </c>
      <c r="P233" s="49" t="str">
        <f>IF(P$10="","",IF($D233="NEI",Driftskostnader!Q233,((VLOOKUP(P$10,$U$9:$W$21,2)/$V$8)*$E233)))</f>
        <v/>
      </c>
      <c r="Q233" s="49" t="str">
        <f>IF(Q$10="","",IF($D233="NEI",Driftskostnader!R233,((VLOOKUP(Q$10,$U$9:$W$21,2)/$V$8)*$E233)))</f>
        <v/>
      </c>
      <c r="R233" s="49" t="str">
        <f>IF(R$10="","",IF($D233="NEI",Driftskostnader!S233,((VLOOKUP(R$10,$U$9:$W$21,2)/$V$8)*$E233)))</f>
        <v/>
      </c>
      <c r="S233" s="44">
        <f t="shared" si="5"/>
        <v>0</v>
      </c>
    </row>
    <row r="234" spans="1:19" outlineLevel="1" x14ac:dyDescent="0.25">
      <c r="A234" s="38">
        <f>Driftskostnader!A234</f>
        <v>0</v>
      </c>
      <c r="B234" s="38">
        <f>Driftskostnader!B234</f>
        <v>0</v>
      </c>
      <c r="C234" s="48">
        <f>Driftskostnader!C234</f>
        <v>0</v>
      </c>
      <c r="D234" s="38">
        <f>Driftskostnader!E234</f>
        <v>0</v>
      </c>
      <c r="E234" s="43">
        <f>Driftskostnader!F234</f>
        <v>0</v>
      </c>
      <c r="F234" s="49" t="str">
        <f>IF(F$10="","",IF($D234="NEI",Driftskostnader!G234,((VLOOKUP(F$10,$U$9:$W$21,2)/$V$8)*$E234)))</f>
        <v/>
      </c>
      <c r="G234" s="49" t="str">
        <f>IF(G$10="","",IF($D234="NEI",Driftskostnader!H234,((VLOOKUP(G$10,$U$9:$W$21,2)/$V$8)*$E234)))</f>
        <v/>
      </c>
      <c r="H234" s="49" t="str">
        <f>IF(H$10="","",IF($D234="NEI",Driftskostnader!I234,((VLOOKUP(H$10,$U$9:$W$21,2)/$V$8)*$E234)))</f>
        <v/>
      </c>
      <c r="I234" s="49" t="str">
        <f>IF(I$10="","",IF($D234="NEI",Driftskostnader!J234,((VLOOKUP(I$10,$U$9:$W$21,2)/$V$8)*$E234)))</f>
        <v/>
      </c>
      <c r="J234" s="49" t="str">
        <f>IF(J$10="","",IF($D234="NEI",Driftskostnader!K234,((VLOOKUP(J$10,$U$9:$W$21,2)/$V$8)*$E234)))</f>
        <v/>
      </c>
      <c r="K234" s="49" t="str">
        <f>IF(K$10="","",IF($D234="NEI",Driftskostnader!L234,((VLOOKUP(K$10,$U$9:$W$21,2)/$V$8)*$E234)))</f>
        <v/>
      </c>
      <c r="L234" s="49" t="str">
        <f>IF(L$10="","",IF($D234="NEI",Driftskostnader!M234,((VLOOKUP(L$10,$U$9:$W$21,2)/$V$8)*$E234)))</f>
        <v/>
      </c>
      <c r="M234" s="49" t="str">
        <f>IF(M$10="","",IF($D234="NEI",Driftskostnader!N234,((VLOOKUP(M$10,$U$9:$W$21,2)/$V$8)*$E234)))</f>
        <v/>
      </c>
      <c r="N234" s="49" t="str">
        <f>IF(N$10="","",IF($D234="NEI",Driftskostnader!O234,((VLOOKUP(N$10,$U$9:$W$21,2)/$V$8)*$E234)))</f>
        <v/>
      </c>
      <c r="O234" s="49" t="str">
        <f>IF(O$10="","",IF($D234="NEI",Driftskostnader!P234,((VLOOKUP(O$10,$U$9:$W$21,2)/$V$8)*$E234)))</f>
        <v/>
      </c>
      <c r="P234" s="49" t="str">
        <f>IF(P$10="","",IF($D234="NEI",Driftskostnader!Q234,((VLOOKUP(P$10,$U$9:$W$21,2)/$V$8)*$E234)))</f>
        <v/>
      </c>
      <c r="Q234" s="49" t="str">
        <f>IF(Q$10="","",IF($D234="NEI",Driftskostnader!R234,((VLOOKUP(Q$10,$U$9:$W$21,2)/$V$8)*$E234)))</f>
        <v/>
      </c>
      <c r="R234" s="49" t="str">
        <f>IF(R$10="","",IF($D234="NEI",Driftskostnader!S234,((VLOOKUP(R$10,$U$9:$W$21,2)/$V$8)*$E234)))</f>
        <v/>
      </c>
      <c r="S234" s="44">
        <f t="shared" si="5"/>
        <v>0</v>
      </c>
    </row>
    <row r="235" spans="1:19" outlineLevel="1" x14ac:dyDescent="0.25">
      <c r="A235" s="38">
        <f>Driftskostnader!A235</f>
        <v>0</v>
      </c>
      <c r="B235" s="38">
        <f>Driftskostnader!B235</f>
        <v>0</v>
      </c>
      <c r="C235" s="48">
        <f>Driftskostnader!C235</f>
        <v>0</v>
      </c>
      <c r="D235" s="38">
        <f>Driftskostnader!E235</f>
        <v>0</v>
      </c>
      <c r="E235" s="43">
        <f>Driftskostnader!F235</f>
        <v>0</v>
      </c>
      <c r="F235" s="49" t="str">
        <f>IF(F$10="","",IF($D235="NEI",Driftskostnader!G235,((VLOOKUP(F$10,$U$9:$W$21,2)/$V$8)*$E235)))</f>
        <v/>
      </c>
      <c r="G235" s="49" t="str">
        <f>IF(G$10="","",IF($D235="NEI",Driftskostnader!H235,((VLOOKUP(G$10,$U$9:$W$21,2)/$V$8)*$E235)))</f>
        <v/>
      </c>
      <c r="H235" s="49" t="str">
        <f>IF(H$10="","",IF($D235="NEI",Driftskostnader!I235,((VLOOKUP(H$10,$U$9:$W$21,2)/$V$8)*$E235)))</f>
        <v/>
      </c>
      <c r="I235" s="49" t="str">
        <f>IF(I$10="","",IF($D235="NEI",Driftskostnader!J235,((VLOOKUP(I$10,$U$9:$W$21,2)/$V$8)*$E235)))</f>
        <v/>
      </c>
      <c r="J235" s="49" t="str">
        <f>IF(J$10="","",IF($D235="NEI",Driftskostnader!K235,((VLOOKUP(J$10,$U$9:$W$21,2)/$V$8)*$E235)))</f>
        <v/>
      </c>
      <c r="K235" s="49" t="str">
        <f>IF(K$10="","",IF($D235="NEI",Driftskostnader!L235,((VLOOKUP(K$10,$U$9:$W$21,2)/$V$8)*$E235)))</f>
        <v/>
      </c>
      <c r="L235" s="49" t="str">
        <f>IF(L$10="","",IF($D235="NEI",Driftskostnader!M235,((VLOOKUP(L$10,$U$9:$W$21,2)/$V$8)*$E235)))</f>
        <v/>
      </c>
      <c r="M235" s="49" t="str">
        <f>IF(M$10="","",IF($D235="NEI",Driftskostnader!N235,((VLOOKUP(M$10,$U$9:$W$21,2)/$V$8)*$E235)))</f>
        <v/>
      </c>
      <c r="N235" s="49" t="str">
        <f>IF(N$10="","",IF($D235="NEI",Driftskostnader!O235,((VLOOKUP(N$10,$U$9:$W$21,2)/$V$8)*$E235)))</f>
        <v/>
      </c>
      <c r="O235" s="49" t="str">
        <f>IF(O$10="","",IF($D235="NEI",Driftskostnader!P235,((VLOOKUP(O$10,$U$9:$W$21,2)/$V$8)*$E235)))</f>
        <v/>
      </c>
      <c r="P235" s="49" t="str">
        <f>IF(P$10="","",IF($D235="NEI",Driftskostnader!Q235,((VLOOKUP(P$10,$U$9:$W$21,2)/$V$8)*$E235)))</f>
        <v/>
      </c>
      <c r="Q235" s="49" t="str">
        <f>IF(Q$10="","",IF($D235="NEI",Driftskostnader!R235,((VLOOKUP(Q$10,$U$9:$W$21,2)/$V$8)*$E235)))</f>
        <v/>
      </c>
      <c r="R235" s="49" t="str">
        <f>IF(R$10="","",IF($D235="NEI",Driftskostnader!S235,((VLOOKUP(R$10,$U$9:$W$21,2)/$V$8)*$E235)))</f>
        <v/>
      </c>
      <c r="S235" s="44">
        <f t="shared" si="5"/>
        <v>0</v>
      </c>
    </row>
    <row r="236" spans="1:19" outlineLevel="1" x14ac:dyDescent="0.25">
      <c r="A236" s="38">
        <f>Driftskostnader!A236</f>
        <v>0</v>
      </c>
      <c r="B236" s="38">
        <f>Driftskostnader!B236</f>
        <v>0</v>
      </c>
      <c r="C236" s="48">
        <f>Driftskostnader!C236</f>
        <v>0</v>
      </c>
      <c r="D236" s="38">
        <f>Driftskostnader!E236</f>
        <v>0</v>
      </c>
      <c r="E236" s="43">
        <f>Driftskostnader!F236</f>
        <v>0</v>
      </c>
      <c r="F236" s="49" t="str">
        <f>IF(F$10="","",IF($D236="NEI",Driftskostnader!G236,((VLOOKUP(F$10,$U$9:$W$21,2)/$V$8)*$E236)))</f>
        <v/>
      </c>
      <c r="G236" s="49" t="str">
        <f>IF(G$10="","",IF($D236="NEI",Driftskostnader!H236,((VLOOKUP(G$10,$U$9:$W$21,2)/$V$8)*$E236)))</f>
        <v/>
      </c>
      <c r="H236" s="49" t="str">
        <f>IF(H$10="","",IF($D236="NEI",Driftskostnader!I236,((VLOOKUP(H$10,$U$9:$W$21,2)/$V$8)*$E236)))</f>
        <v/>
      </c>
      <c r="I236" s="49" t="str">
        <f>IF(I$10="","",IF($D236="NEI",Driftskostnader!J236,((VLOOKUP(I$10,$U$9:$W$21,2)/$V$8)*$E236)))</f>
        <v/>
      </c>
      <c r="J236" s="49" t="str">
        <f>IF(J$10="","",IF($D236="NEI",Driftskostnader!K236,((VLOOKUP(J$10,$U$9:$W$21,2)/$V$8)*$E236)))</f>
        <v/>
      </c>
      <c r="K236" s="49" t="str">
        <f>IF(K$10="","",IF($D236="NEI",Driftskostnader!L236,((VLOOKUP(K$10,$U$9:$W$21,2)/$V$8)*$E236)))</f>
        <v/>
      </c>
      <c r="L236" s="49" t="str">
        <f>IF(L$10="","",IF($D236="NEI",Driftskostnader!M236,((VLOOKUP(L$10,$U$9:$W$21,2)/$V$8)*$E236)))</f>
        <v/>
      </c>
      <c r="M236" s="49" t="str">
        <f>IF(M$10="","",IF($D236="NEI",Driftskostnader!N236,((VLOOKUP(M$10,$U$9:$W$21,2)/$V$8)*$E236)))</f>
        <v/>
      </c>
      <c r="N236" s="49" t="str">
        <f>IF(N$10="","",IF($D236="NEI",Driftskostnader!O236,((VLOOKUP(N$10,$U$9:$W$21,2)/$V$8)*$E236)))</f>
        <v/>
      </c>
      <c r="O236" s="49" t="str">
        <f>IF(O$10="","",IF($D236="NEI",Driftskostnader!P236,((VLOOKUP(O$10,$U$9:$W$21,2)/$V$8)*$E236)))</f>
        <v/>
      </c>
      <c r="P236" s="49" t="str">
        <f>IF(P$10="","",IF($D236="NEI",Driftskostnader!Q236,((VLOOKUP(P$10,$U$9:$W$21,2)/$V$8)*$E236)))</f>
        <v/>
      </c>
      <c r="Q236" s="49" t="str">
        <f>IF(Q$10="","",IF($D236="NEI",Driftskostnader!R236,((VLOOKUP(Q$10,$U$9:$W$21,2)/$V$8)*$E236)))</f>
        <v/>
      </c>
      <c r="R236" s="49" t="str">
        <f>IF(R$10="","",IF($D236="NEI",Driftskostnader!S236,((VLOOKUP(R$10,$U$9:$W$21,2)/$V$8)*$E236)))</f>
        <v/>
      </c>
      <c r="S236" s="44">
        <f t="shared" si="5"/>
        <v>0</v>
      </c>
    </row>
    <row r="237" spans="1:19" outlineLevel="1" x14ac:dyDescent="0.25">
      <c r="A237" s="38">
        <f>Driftskostnader!A237</f>
        <v>0</v>
      </c>
      <c r="B237" s="38">
        <f>Driftskostnader!B237</f>
        <v>0</v>
      </c>
      <c r="C237" s="48">
        <f>Driftskostnader!C237</f>
        <v>0</v>
      </c>
      <c r="D237" s="38">
        <f>Driftskostnader!E237</f>
        <v>0</v>
      </c>
      <c r="E237" s="43">
        <f>Driftskostnader!F237</f>
        <v>0</v>
      </c>
      <c r="F237" s="49" t="str">
        <f>IF(F$10="","",IF($D237="NEI",Driftskostnader!G237,((VLOOKUP(F$10,$U$9:$W$21,2)/$V$8)*$E237)))</f>
        <v/>
      </c>
      <c r="G237" s="49" t="str">
        <f>IF(G$10="","",IF($D237="NEI",Driftskostnader!H237,((VLOOKUP(G$10,$U$9:$W$21,2)/$V$8)*$E237)))</f>
        <v/>
      </c>
      <c r="H237" s="49" t="str">
        <f>IF(H$10="","",IF($D237="NEI",Driftskostnader!I237,((VLOOKUP(H$10,$U$9:$W$21,2)/$V$8)*$E237)))</f>
        <v/>
      </c>
      <c r="I237" s="49" t="str">
        <f>IF(I$10="","",IF($D237="NEI",Driftskostnader!J237,((VLOOKUP(I$10,$U$9:$W$21,2)/$V$8)*$E237)))</f>
        <v/>
      </c>
      <c r="J237" s="49" t="str">
        <f>IF(J$10="","",IF($D237="NEI",Driftskostnader!K237,((VLOOKUP(J$10,$U$9:$W$21,2)/$V$8)*$E237)))</f>
        <v/>
      </c>
      <c r="K237" s="49" t="str">
        <f>IF(K$10="","",IF($D237="NEI",Driftskostnader!L237,((VLOOKUP(K$10,$U$9:$W$21,2)/$V$8)*$E237)))</f>
        <v/>
      </c>
      <c r="L237" s="49" t="str">
        <f>IF(L$10="","",IF($D237="NEI",Driftskostnader!M237,((VLOOKUP(L$10,$U$9:$W$21,2)/$V$8)*$E237)))</f>
        <v/>
      </c>
      <c r="M237" s="49" t="str">
        <f>IF(M$10="","",IF($D237="NEI",Driftskostnader!N237,((VLOOKUP(M$10,$U$9:$W$21,2)/$V$8)*$E237)))</f>
        <v/>
      </c>
      <c r="N237" s="49" t="str">
        <f>IF(N$10="","",IF($D237="NEI",Driftskostnader!O237,((VLOOKUP(N$10,$U$9:$W$21,2)/$V$8)*$E237)))</f>
        <v/>
      </c>
      <c r="O237" s="49" t="str">
        <f>IF(O$10="","",IF($D237="NEI",Driftskostnader!P237,((VLOOKUP(O$10,$U$9:$W$21,2)/$V$8)*$E237)))</f>
        <v/>
      </c>
      <c r="P237" s="49" t="str">
        <f>IF(P$10="","",IF($D237="NEI",Driftskostnader!Q237,((VLOOKUP(P$10,$U$9:$W$21,2)/$V$8)*$E237)))</f>
        <v/>
      </c>
      <c r="Q237" s="49" t="str">
        <f>IF(Q$10="","",IF($D237="NEI",Driftskostnader!R237,((VLOOKUP(Q$10,$U$9:$W$21,2)/$V$8)*$E237)))</f>
        <v/>
      </c>
      <c r="R237" s="49" t="str">
        <f>IF(R$10="","",IF($D237="NEI",Driftskostnader!S237,((VLOOKUP(R$10,$U$9:$W$21,2)/$V$8)*$E237)))</f>
        <v/>
      </c>
      <c r="S237" s="44">
        <f t="shared" si="5"/>
        <v>0</v>
      </c>
    </row>
    <row r="238" spans="1:19" outlineLevel="1" x14ac:dyDescent="0.25">
      <c r="A238" s="38">
        <f>Driftskostnader!A238</f>
        <v>0</v>
      </c>
      <c r="B238" s="38">
        <f>Driftskostnader!B238</f>
        <v>0</v>
      </c>
      <c r="C238" s="48">
        <f>Driftskostnader!C238</f>
        <v>0</v>
      </c>
      <c r="D238" s="38">
        <f>Driftskostnader!E238</f>
        <v>0</v>
      </c>
      <c r="E238" s="43">
        <f>Driftskostnader!F238</f>
        <v>0</v>
      </c>
      <c r="F238" s="49" t="str">
        <f>IF(F$10="","",IF($D238="NEI",Driftskostnader!G238,((VLOOKUP(F$10,$U$9:$W$21,2)/$V$8)*$E238)))</f>
        <v/>
      </c>
      <c r="G238" s="49" t="str">
        <f>IF(G$10="","",IF($D238="NEI",Driftskostnader!H238,((VLOOKUP(G$10,$U$9:$W$21,2)/$V$8)*$E238)))</f>
        <v/>
      </c>
      <c r="H238" s="49" t="str">
        <f>IF(H$10="","",IF($D238="NEI",Driftskostnader!I238,((VLOOKUP(H$10,$U$9:$W$21,2)/$V$8)*$E238)))</f>
        <v/>
      </c>
      <c r="I238" s="49" t="str">
        <f>IF(I$10="","",IF($D238="NEI",Driftskostnader!J238,((VLOOKUP(I$10,$U$9:$W$21,2)/$V$8)*$E238)))</f>
        <v/>
      </c>
      <c r="J238" s="49" t="str">
        <f>IF(J$10="","",IF($D238="NEI",Driftskostnader!K238,((VLOOKUP(J$10,$U$9:$W$21,2)/$V$8)*$E238)))</f>
        <v/>
      </c>
      <c r="K238" s="49" t="str">
        <f>IF(K$10="","",IF($D238="NEI",Driftskostnader!L238,((VLOOKUP(K$10,$U$9:$W$21,2)/$V$8)*$E238)))</f>
        <v/>
      </c>
      <c r="L238" s="49" t="str">
        <f>IF(L$10="","",IF($D238="NEI",Driftskostnader!M238,((VLOOKUP(L$10,$U$9:$W$21,2)/$V$8)*$E238)))</f>
        <v/>
      </c>
      <c r="M238" s="49" t="str">
        <f>IF(M$10="","",IF($D238="NEI",Driftskostnader!N238,((VLOOKUP(M$10,$U$9:$W$21,2)/$V$8)*$E238)))</f>
        <v/>
      </c>
      <c r="N238" s="49" t="str">
        <f>IF(N$10="","",IF($D238="NEI",Driftskostnader!O238,((VLOOKUP(N$10,$U$9:$W$21,2)/$V$8)*$E238)))</f>
        <v/>
      </c>
      <c r="O238" s="49" t="str">
        <f>IF(O$10="","",IF($D238="NEI",Driftskostnader!P238,((VLOOKUP(O$10,$U$9:$W$21,2)/$V$8)*$E238)))</f>
        <v/>
      </c>
      <c r="P238" s="49" t="str">
        <f>IF(P$10="","",IF($D238="NEI",Driftskostnader!Q238,((VLOOKUP(P$10,$U$9:$W$21,2)/$V$8)*$E238)))</f>
        <v/>
      </c>
      <c r="Q238" s="49" t="str">
        <f>IF(Q$10="","",IF($D238="NEI",Driftskostnader!R238,((VLOOKUP(Q$10,$U$9:$W$21,2)/$V$8)*$E238)))</f>
        <v/>
      </c>
      <c r="R238" s="49" t="str">
        <f>IF(R$10="","",IF($D238="NEI",Driftskostnader!S238,((VLOOKUP(R$10,$U$9:$W$21,2)/$V$8)*$E238)))</f>
        <v/>
      </c>
      <c r="S238" s="44">
        <f t="shared" si="5"/>
        <v>0</v>
      </c>
    </row>
    <row r="239" spans="1:19" outlineLevel="1" x14ac:dyDescent="0.25">
      <c r="A239" s="38">
        <f>Driftskostnader!A239</f>
        <v>0</v>
      </c>
      <c r="B239" s="38">
        <f>Driftskostnader!B239</f>
        <v>0</v>
      </c>
      <c r="C239" s="48">
        <f>Driftskostnader!C239</f>
        <v>0</v>
      </c>
      <c r="D239" s="38">
        <f>Driftskostnader!E239</f>
        <v>0</v>
      </c>
      <c r="E239" s="43">
        <f>Driftskostnader!F239</f>
        <v>0</v>
      </c>
      <c r="F239" s="49" t="str">
        <f>IF(F$10="","",IF($D239="NEI",Driftskostnader!G239,((VLOOKUP(F$10,$U$9:$W$21,2)/$V$8)*$E239)))</f>
        <v/>
      </c>
      <c r="G239" s="49" t="str">
        <f>IF(G$10="","",IF($D239="NEI",Driftskostnader!H239,((VLOOKUP(G$10,$U$9:$W$21,2)/$V$8)*$E239)))</f>
        <v/>
      </c>
      <c r="H239" s="49" t="str">
        <f>IF(H$10="","",IF($D239="NEI",Driftskostnader!I239,((VLOOKUP(H$10,$U$9:$W$21,2)/$V$8)*$E239)))</f>
        <v/>
      </c>
      <c r="I239" s="49" t="str">
        <f>IF(I$10="","",IF($D239="NEI",Driftskostnader!J239,((VLOOKUP(I$10,$U$9:$W$21,2)/$V$8)*$E239)))</f>
        <v/>
      </c>
      <c r="J239" s="49" t="str">
        <f>IF(J$10="","",IF($D239="NEI",Driftskostnader!K239,((VLOOKUP(J$10,$U$9:$W$21,2)/$V$8)*$E239)))</f>
        <v/>
      </c>
      <c r="K239" s="49" t="str">
        <f>IF(K$10="","",IF($D239="NEI",Driftskostnader!L239,((VLOOKUP(K$10,$U$9:$W$21,2)/$V$8)*$E239)))</f>
        <v/>
      </c>
      <c r="L239" s="49" t="str">
        <f>IF(L$10="","",IF($D239="NEI",Driftskostnader!M239,((VLOOKUP(L$10,$U$9:$W$21,2)/$V$8)*$E239)))</f>
        <v/>
      </c>
      <c r="M239" s="49" t="str">
        <f>IF(M$10="","",IF($D239="NEI",Driftskostnader!N239,((VLOOKUP(M$10,$U$9:$W$21,2)/$V$8)*$E239)))</f>
        <v/>
      </c>
      <c r="N239" s="49" t="str">
        <f>IF(N$10="","",IF($D239="NEI",Driftskostnader!O239,((VLOOKUP(N$10,$U$9:$W$21,2)/$V$8)*$E239)))</f>
        <v/>
      </c>
      <c r="O239" s="49" t="str">
        <f>IF(O$10="","",IF($D239="NEI",Driftskostnader!P239,((VLOOKUP(O$10,$U$9:$W$21,2)/$V$8)*$E239)))</f>
        <v/>
      </c>
      <c r="P239" s="49" t="str">
        <f>IF(P$10="","",IF($D239="NEI",Driftskostnader!Q239,((VLOOKUP(P$10,$U$9:$W$21,2)/$V$8)*$E239)))</f>
        <v/>
      </c>
      <c r="Q239" s="49" t="str">
        <f>IF(Q$10="","",IF($D239="NEI",Driftskostnader!R239,((VLOOKUP(Q$10,$U$9:$W$21,2)/$V$8)*$E239)))</f>
        <v/>
      </c>
      <c r="R239" s="49" t="str">
        <f>IF(R$10="","",IF($D239="NEI",Driftskostnader!S239,((VLOOKUP(R$10,$U$9:$W$21,2)/$V$8)*$E239)))</f>
        <v/>
      </c>
      <c r="S239" s="44">
        <f t="shared" si="5"/>
        <v>0</v>
      </c>
    </row>
    <row r="240" spans="1:19" outlineLevel="1" x14ac:dyDescent="0.25">
      <c r="A240" s="38">
        <f>Driftskostnader!A240</f>
        <v>0</v>
      </c>
      <c r="B240" s="38">
        <f>Driftskostnader!B240</f>
        <v>0</v>
      </c>
      <c r="C240" s="48">
        <f>Driftskostnader!C240</f>
        <v>0</v>
      </c>
      <c r="D240" s="38">
        <f>Driftskostnader!E240</f>
        <v>0</v>
      </c>
      <c r="E240" s="43">
        <f>Driftskostnader!F240</f>
        <v>0</v>
      </c>
      <c r="F240" s="49" t="str">
        <f>IF(F$10="","",IF($D240="NEI",Driftskostnader!G240,((VLOOKUP(F$10,$U$9:$W$21,2)/$V$8)*$E240)))</f>
        <v/>
      </c>
      <c r="G240" s="49" t="str">
        <f>IF(G$10="","",IF($D240="NEI",Driftskostnader!H240,((VLOOKUP(G$10,$U$9:$W$21,2)/$V$8)*$E240)))</f>
        <v/>
      </c>
      <c r="H240" s="49" t="str">
        <f>IF(H$10="","",IF($D240="NEI",Driftskostnader!I240,((VLOOKUP(H$10,$U$9:$W$21,2)/$V$8)*$E240)))</f>
        <v/>
      </c>
      <c r="I240" s="49" t="str">
        <f>IF(I$10="","",IF($D240="NEI",Driftskostnader!J240,((VLOOKUP(I$10,$U$9:$W$21,2)/$V$8)*$E240)))</f>
        <v/>
      </c>
      <c r="J240" s="49" t="str">
        <f>IF(J$10="","",IF($D240="NEI",Driftskostnader!K240,((VLOOKUP(J$10,$U$9:$W$21,2)/$V$8)*$E240)))</f>
        <v/>
      </c>
      <c r="K240" s="49" t="str">
        <f>IF(K$10="","",IF($D240="NEI",Driftskostnader!L240,((VLOOKUP(K$10,$U$9:$W$21,2)/$V$8)*$E240)))</f>
        <v/>
      </c>
      <c r="L240" s="49" t="str">
        <f>IF(L$10="","",IF($D240="NEI",Driftskostnader!M240,((VLOOKUP(L$10,$U$9:$W$21,2)/$V$8)*$E240)))</f>
        <v/>
      </c>
      <c r="M240" s="49" t="str">
        <f>IF(M$10="","",IF($D240="NEI",Driftskostnader!N240,((VLOOKUP(M$10,$U$9:$W$21,2)/$V$8)*$E240)))</f>
        <v/>
      </c>
      <c r="N240" s="49" t="str">
        <f>IF(N$10="","",IF($D240="NEI",Driftskostnader!O240,((VLOOKUP(N$10,$U$9:$W$21,2)/$V$8)*$E240)))</f>
        <v/>
      </c>
      <c r="O240" s="49" t="str">
        <f>IF(O$10="","",IF($D240="NEI",Driftskostnader!P240,((VLOOKUP(O$10,$U$9:$W$21,2)/$V$8)*$E240)))</f>
        <v/>
      </c>
      <c r="P240" s="49" t="str">
        <f>IF(P$10="","",IF($D240="NEI",Driftskostnader!Q240,((VLOOKUP(P$10,$U$9:$W$21,2)/$V$8)*$E240)))</f>
        <v/>
      </c>
      <c r="Q240" s="49" t="str">
        <f>IF(Q$10="","",IF($D240="NEI",Driftskostnader!R240,((VLOOKUP(Q$10,$U$9:$W$21,2)/$V$8)*$E240)))</f>
        <v/>
      </c>
      <c r="R240" s="49" t="str">
        <f>IF(R$10="","",IF($D240="NEI",Driftskostnader!S240,((VLOOKUP(R$10,$U$9:$W$21,2)/$V$8)*$E240)))</f>
        <v/>
      </c>
      <c r="S240" s="44">
        <f t="shared" si="5"/>
        <v>0</v>
      </c>
    </row>
    <row r="241" spans="1:19" outlineLevel="1" x14ac:dyDescent="0.25">
      <c r="A241" s="38">
        <f>Driftskostnader!A241</f>
        <v>0</v>
      </c>
      <c r="B241" s="38">
        <f>Driftskostnader!B241</f>
        <v>0</v>
      </c>
      <c r="C241" s="48">
        <f>Driftskostnader!C241</f>
        <v>0</v>
      </c>
      <c r="D241" s="38">
        <f>Driftskostnader!E241</f>
        <v>0</v>
      </c>
      <c r="E241" s="43">
        <f>Driftskostnader!F241</f>
        <v>0</v>
      </c>
      <c r="F241" s="49" t="str">
        <f>IF(F$10="","",IF($D241="NEI",Driftskostnader!G241,((VLOOKUP(F$10,$U$9:$W$21,2)/$V$8)*$E241)))</f>
        <v/>
      </c>
      <c r="G241" s="49" t="str">
        <f>IF(G$10="","",IF($D241="NEI",Driftskostnader!H241,((VLOOKUP(G$10,$U$9:$W$21,2)/$V$8)*$E241)))</f>
        <v/>
      </c>
      <c r="H241" s="49" t="str">
        <f>IF(H$10="","",IF($D241="NEI",Driftskostnader!I241,((VLOOKUP(H$10,$U$9:$W$21,2)/$V$8)*$E241)))</f>
        <v/>
      </c>
      <c r="I241" s="49" t="str">
        <f>IF(I$10="","",IF($D241="NEI",Driftskostnader!J241,((VLOOKUP(I$10,$U$9:$W$21,2)/$V$8)*$E241)))</f>
        <v/>
      </c>
      <c r="J241" s="49" t="str">
        <f>IF(J$10="","",IF($D241="NEI",Driftskostnader!K241,((VLOOKUP(J$10,$U$9:$W$21,2)/$V$8)*$E241)))</f>
        <v/>
      </c>
      <c r="K241" s="49" t="str">
        <f>IF(K$10="","",IF($D241="NEI",Driftskostnader!L241,((VLOOKUP(K$10,$U$9:$W$21,2)/$V$8)*$E241)))</f>
        <v/>
      </c>
      <c r="L241" s="49" t="str">
        <f>IF(L$10="","",IF($D241="NEI",Driftskostnader!M241,((VLOOKUP(L$10,$U$9:$W$21,2)/$V$8)*$E241)))</f>
        <v/>
      </c>
      <c r="M241" s="49" t="str">
        <f>IF(M$10="","",IF($D241="NEI",Driftskostnader!N241,((VLOOKUP(M$10,$U$9:$W$21,2)/$V$8)*$E241)))</f>
        <v/>
      </c>
      <c r="N241" s="49" t="str">
        <f>IF(N$10="","",IF($D241="NEI",Driftskostnader!O241,((VLOOKUP(N$10,$U$9:$W$21,2)/$V$8)*$E241)))</f>
        <v/>
      </c>
      <c r="O241" s="49" t="str">
        <f>IF(O$10="","",IF($D241="NEI",Driftskostnader!P241,((VLOOKUP(O$10,$U$9:$W$21,2)/$V$8)*$E241)))</f>
        <v/>
      </c>
      <c r="P241" s="49" t="str">
        <f>IF(P$10="","",IF($D241="NEI",Driftskostnader!Q241,((VLOOKUP(P$10,$U$9:$W$21,2)/$V$8)*$E241)))</f>
        <v/>
      </c>
      <c r="Q241" s="49" t="str">
        <f>IF(Q$10="","",IF($D241="NEI",Driftskostnader!R241,((VLOOKUP(Q$10,$U$9:$W$21,2)/$V$8)*$E241)))</f>
        <v/>
      </c>
      <c r="R241" s="49" t="str">
        <f>IF(R$10="","",IF($D241="NEI",Driftskostnader!S241,((VLOOKUP(R$10,$U$9:$W$21,2)/$V$8)*$E241)))</f>
        <v/>
      </c>
      <c r="S241" s="44">
        <f t="shared" si="5"/>
        <v>0</v>
      </c>
    </row>
    <row r="242" spans="1:19" outlineLevel="1" x14ac:dyDescent="0.25">
      <c r="A242" s="38">
        <f>Driftskostnader!A242</f>
        <v>0</v>
      </c>
      <c r="B242" s="38">
        <f>Driftskostnader!B242</f>
        <v>0</v>
      </c>
      <c r="C242" s="48">
        <f>Driftskostnader!C242</f>
        <v>0</v>
      </c>
      <c r="D242" s="38">
        <f>Driftskostnader!E242</f>
        <v>0</v>
      </c>
      <c r="E242" s="43">
        <f>Driftskostnader!F242</f>
        <v>0</v>
      </c>
      <c r="F242" s="49" t="str">
        <f>IF(F$10="","",IF($D242="NEI",Driftskostnader!G242,((VLOOKUP(F$10,$U$9:$W$21,2)/$V$8)*$E242)))</f>
        <v/>
      </c>
      <c r="G242" s="49" t="str">
        <f>IF(G$10="","",IF($D242="NEI",Driftskostnader!H242,((VLOOKUP(G$10,$U$9:$W$21,2)/$V$8)*$E242)))</f>
        <v/>
      </c>
      <c r="H242" s="49" t="str">
        <f>IF(H$10="","",IF($D242="NEI",Driftskostnader!I242,((VLOOKUP(H$10,$U$9:$W$21,2)/$V$8)*$E242)))</f>
        <v/>
      </c>
      <c r="I242" s="49" t="str">
        <f>IF(I$10="","",IF($D242="NEI",Driftskostnader!J242,((VLOOKUP(I$10,$U$9:$W$21,2)/$V$8)*$E242)))</f>
        <v/>
      </c>
      <c r="J242" s="49" t="str">
        <f>IF(J$10="","",IF($D242="NEI",Driftskostnader!K242,((VLOOKUP(J$10,$U$9:$W$21,2)/$V$8)*$E242)))</f>
        <v/>
      </c>
      <c r="K242" s="49" t="str">
        <f>IF(K$10="","",IF($D242="NEI",Driftskostnader!L242,((VLOOKUP(K$10,$U$9:$W$21,2)/$V$8)*$E242)))</f>
        <v/>
      </c>
      <c r="L242" s="49" t="str">
        <f>IF(L$10="","",IF($D242="NEI",Driftskostnader!M242,((VLOOKUP(L$10,$U$9:$W$21,2)/$V$8)*$E242)))</f>
        <v/>
      </c>
      <c r="M242" s="49" t="str">
        <f>IF(M$10="","",IF($D242="NEI",Driftskostnader!N242,((VLOOKUP(M$10,$U$9:$W$21,2)/$V$8)*$E242)))</f>
        <v/>
      </c>
      <c r="N242" s="49" t="str">
        <f>IF(N$10="","",IF($D242="NEI",Driftskostnader!O242,((VLOOKUP(N$10,$U$9:$W$21,2)/$V$8)*$E242)))</f>
        <v/>
      </c>
      <c r="O242" s="49" t="str">
        <f>IF(O$10="","",IF($D242="NEI",Driftskostnader!P242,((VLOOKUP(O$10,$U$9:$W$21,2)/$V$8)*$E242)))</f>
        <v/>
      </c>
      <c r="P242" s="49" t="str">
        <f>IF(P$10="","",IF($D242="NEI",Driftskostnader!Q242,((VLOOKUP(P$10,$U$9:$W$21,2)/$V$8)*$E242)))</f>
        <v/>
      </c>
      <c r="Q242" s="49" t="str">
        <f>IF(Q$10="","",IF($D242="NEI",Driftskostnader!R242,((VLOOKUP(Q$10,$U$9:$W$21,2)/$V$8)*$E242)))</f>
        <v/>
      </c>
      <c r="R242" s="49" t="str">
        <f>IF(R$10="","",IF($D242="NEI",Driftskostnader!S242,((VLOOKUP(R$10,$U$9:$W$21,2)/$V$8)*$E242)))</f>
        <v/>
      </c>
      <c r="S242" s="44">
        <f t="shared" si="5"/>
        <v>0</v>
      </c>
    </row>
    <row r="243" spans="1:19" outlineLevel="1" x14ac:dyDescent="0.25">
      <c r="A243" s="38">
        <f>Driftskostnader!A243</f>
        <v>0</v>
      </c>
      <c r="B243" s="38">
        <f>Driftskostnader!B243</f>
        <v>0</v>
      </c>
      <c r="C243" s="48">
        <f>Driftskostnader!C243</f>
        <v>0</v>
      </c>
      <c r="D243" s="38">
        <f>Driftskostnader!E243</f>
        <v>0</v>
      </c>
      <c r="E243" s="43">
        <f>Driftskostnader!F243</f>
        <v>0</v>
      </c>
      <c r="F243" s="49" t="str">
        <f>IF(F$10="","",IF($D243="NEI",Driftskostnader!G243,((VLOOKUP(F$10,$U$9:$W$21,2)/$V$8)*$E243)))</f>
        <v/>
      </c>
      <c r="G243" s="49" t="str">
        <f>IF(G$10="","",IF($D243="NEI",Driftskostnader!H243,((VLOOKUP(G$10,$U$9:$W$21,2)/$V$8)*$E243)))</f>
        <v/>
      </c>
      <c r="H243" s="49" t="str">
        <f>IF(H$10="","",IF($D243="NEI",Driftskostnader!I243,((VLOOKUP(H$10,$U$9:$W$21,2)/$V$8)*$E243)))</f>
        <v/>
      </c>
      <c r="I243" s="49" t="str">
        <f>IF(I$10="","",IF($D243="NEI",Driftskostnader!J243,((VLOOKUP(I$10,$U$9:$W$21,2)/$V$8)*$E243)))</f>
        <v/>
      </c>
      <c r="J243" s="49" t="str">
        <f>IF(J$10="","",IF($D243="NEI",Driftskostnader!K243,((VLOOKUP(J$10,$U$9:$W$21,2)/$V$8)*$E243)))</f>
        <v/>
      </c>
      <c r="K243" s="49" t="str">
        <f>IF(K$10="","",IF($D243="NEI",Driftskostnader!L243,((VLOOKUP(K$10,$U$9:$W$21,2)/$V$8)*$E243)))</f>
        <v/>
      </c>
      <c r="L243" s="49" t="str">
        <f>IF(L$10="","",IF($D243="NEI",Driftskostnader!M243,((VLOOKUP(L$10,$U$9:$W$21,2)/$V$8)*$E243)))</f>
        <v/>
      </c>
      <c r="M243" s="49" t="str">
        <f>IF(M$10="","",IF($D243="NEI",Driftskostnader!N243,((VLOOKUP(M$10,$U$9:$W$21,2)/$V$8)*$E243)))</f>
        <v/>
      </c>
      <c r="N243" s="49" t="str">
        <f>IF(N$10="","",IF($D243="NEI",Driftskostnader!O243,((VLOOKUP(N$10,$U$9:$W$21,2)/$V$8)*$E243)))</f>
        <v/>
      </c>
      <c r="O243" s="49" t="str">
        <f>IF(O$10="","",IF($D243="NEI",Driftskostnader!P243,((VLOOKUP(O$10,$U$9:$W$21,2)/$V$8)*$E243)))</f>
        <v/>
      </c>
      <c r="P243" s="49" t="str">
        <f>IF(P$10="","",IF($D243="NEI",Driftskostnader!Q243,((VLOOKUP(P$10,$U$9:$W$21,2)/$V$8)*$E243)))</f>
        <v/>
      </c>
      <c r="Q243" s="49" t="str">
        <f>IF(Q$10="","",IF($D243="NEI",Driftskostnader!R243,((VLOOKUP(Q$10,$U$9:$W$21,2)/$V$8)*$E243)))</f>
        <v/>
      </c>
      <c r="R243" s="49" t="str">
        <f>IF(R$10="","",IF($D243="NEI",Driftskostnader!S243,((VLOOKUP(R$10,$U$9:$W$21,2)/$V$8)*$E243)))</f>
        <v/>
      </c>
      <c r="S243" s="44">
        <f t="shared" si="5"/>
        <v>0</v>
      </c>
    </row>
    <row r="244" spans="1:19" outlineLevel="1" x14ac:dyDescent="0.25">
      <c r="A244" s="38">
        <f>Driftskostnader!A244</f>
        <v>0</v>
      </c>
      <c r="B244" s="38">
        <f>Driftskostnader!B244</f>
        <v>0</v>
      </c>
      <c r="C244" s="48">
        <f>Driftskostnader!C244</f>
        <v>0</v>
      </c>
      <c r="D244" s="38">
        <f>Driftskostnader!E244</f>
        <v>0</v>
      </c>
      <c r="E244" s="43">
        <f>Driftskostnader!F244</f>
        <v>0</v>
      </c>
      <c r="F244" s="49" t="str">
        <f>IF(F$10="","",IF($D244="NEI",Driftskostnader!G244,((VLOOKUP(F$10,$U$9:$W$21,2)/$V$8)*$E244)))</f>
        <v/>
      </c>
      <c r="G244" s="49" t="str">
        <f>IF(G$10="","",IF($D244="NEI",Driftskostnader!H244,((VLOOKUP(G$10,$U$9:$W$21,2)/$V$8)*$E244)))</f>
        <v/>
      </c>
      <c r="H244" s="49" t="str">
        <f>IF(H$10="","",IF($D244="NEI",Driftskostnader!I244,((VLOOKUP(H$10,$U$9:$W$21,2)/$V$8)*$E244)))</f>
        <v/>
      </c>
      <c r="I244" s="49" t="str">
        <f>IF(I$10="","",IF($D244="NEI",Driftskostnader!J244,((VLOOKUP(I$10,$U$9:$W$21,2)/$V$8)*$E244)))</f>
        <v/>
      </c>
      <c r="J244" s="49" t="str">
        <f>IF(J$10="","",IF($D244="NEI",Driftskostnader!K244,((VLOOKUP(J$10,$U$9:$W$21,2)/$V$8)*$E244)))</f>
        <v/>
      </c>
      <c r="K244" s="49" t="str">
        <f>IF(K$10="","",IF($D244="NEI",Driftskostnader!L244,((VLOOKUP(K$10,$U$9:$W$21,2)/$V$8)*$E244)))</f>
        <v/>
      </c>
      <c r="L244" s="49" t="str">
        <f>IF(L$10="","",IF($D244="NEI",Driftskostnader!M244,((VLOOKUP(L$10,$U$9:$W$21,2)/$V$8)*$E244)))</f>
        <v/>
      </c>
      <c r="M244" s="49" t="str">
        <f>IF(M$10="","",IF($D244="NEI",Driftskostnader!N244,((VLOOKUP(M$10,$U$9:$W$21,2)/$V$8)*$E244)))</f>
        <v/>
      </c>
      <c r="N244" s="49" t="str">
        <f>IF(N$10="","",IF($D244="NEI",Driftskostnader!O244,((VLOOKUP(N$10,$U$9:$W$21,2)/$V$8)*$E244)))</f>
        <v/>
      </c>
      <c r="O244" s="49" t="str">
        <f>IF(O$10="","",IF($D244="NEI",Driftskostnader!P244,((VLOOKUP(O$10,$U$9:$W$21,2)/$V$8)*$E244)))</f>
        <v/>
      </c>
      <c r="P244" s="49" t="str">
        <f>IF(P$10="","",IF($D244="NEI",Driftskostnader!Q244,((VLOOKUP(P$10,$U$9:$W$21,2)/$V$8)*$E244)))</f>
        <v/>
      </c>
      <c r="Q244" s="49" t="str">
        <f>IF(Q$10="","",IF($D244="NEI",Driftskostnader!R244,((VLOOKUP(Q$10,$U$9:$W$21,2)/$V$8)*$E244)))</f>
        <v/>
      </c>
      <c r="R244" s="49" t="str">
        <f>IF(R$10="","",IF($D244="NEI",Driftskostnader!S244,((VLOOKUP(R$10,$U$9:$W$21,2)/$V$8)*$E244)))</f>
        <v/>
      </c>
      <c r="S244" s="44">
        <f t="shared" si="5"/>
        <v>0</v>
      </c>
    </row>
    <row r="245" spans="1:19" outlineLevel="1" x14ac:dyDescent="0.25">
      <c r="A245" s="38">
        <f>Driftskostnader!A245</f>
        <v>0</v>
      </c>
      <c r="B245" s="38">
        <f>Driftskostnader!B245</f>
        <v>0</v>
      </c>
      <c r="C245" s="48">
        <f>Driftskostnader!C245</f>
        <v>0</v>
      </c>
      <c r="D245" s="38">
        <f>Driftskostnader!E245</f>
        <v>0</v>
      </c>
      <c r="E245" s="43">
        <f>Driftskostnader!F245</f>
        <v>0</v>
      </c>
      <c r="F245" s="49" t="str">
        <f>IF(F$10="","",IF($D245="NEI",Driftskostnader!G245,((VLOOKUP(F$10,$U$9:$W$21,2)/$V$8)*$E245)))</f>
        <v/>
      </c>
      <c r="G245" s="49" t="str">
        <f>IF(G$10="","",IF($D245="NEI",Driftskostnader!H245,((VLOOKUP(G$10,$U$9:$W$21,2)/$V$8)*$E245)))</f>
        <v/>
      </c>
      <c r="H245" s="49" t="str">
        <f>IF(H$10="","",IF($D245="NEI",Driftskostnader!I245,((VLOOKUP(H$10,$U$9:$W$21,2)/$V$8)*$E245)))</f>
        <v/>
      </c>
      <c r="I245" s="49" t="str">
        <f>IF(I$10="","",IF($D245="NEI",Driftskostnader!J245,((VLOOKUP(I$10,$U$9:$W$21,2)/$V$8)*$E245)))</f>
        <v/>
      </c>
      <c r="J245" s="49" t="str">
        <f>IF(J$10="","",IF($D245="NEI",Driftskostnader!K245,((VLOOKUP(J$10,$U$9:$W$21,2)/$V$8)*$E245)))</f>
        <v/>
      </c>
      <c r="K245" s="49" t="str">
        <f>IF(K$10="","",IF($D245="NEI",Driftskostnader!L245,((VLOOKUP(K$10,$U$9:$W$21,2)/$V$8)*$E245)))</f>
        <v/>
      </c>
      <c r="L245" s="49" t="str">
        <f>IF(L$10="","",IF($D245="NEI",Driftskostnader!M245,((VLOOKUP(L$10,$U$9:$W$21,2)/$V$8)*$E245)))</f>
        <v/>
      </c>
      <c r="M245" s="49" t="str">
        <f>IF(M$10="","",IF($D245="NEI",Driftskostnader!N245,((VLOOKUP(M$10,$U$9:$W$21,2)/$V$8)*$E245)))</f>
        <v/>
      </c>
      <c r="N245" s="49" t="str">
        <f>IF(N$10="","",IF($D245="NEI",Driftskostnader!O245,((VLOOKUP(N$10,$U$9:$W$21,2)/$V$8)*$E245)))</f>
        <v/>
      </c>
      <c r="O245" s="49" t="str">
        <f>IF(O$10="","",IF($D245="NEI",Driftskostnader!P245,((VLOOKUP(O$10,$U$9:$W$21,2)/$V$8)*$E245)))</f>
        <v/>
      </c>
      <c r="P245" s="49" t="str">
        <f>IF(P$10="","",IF($D245="NEI",Driftskostnader!Q245,((VLOOKUP(P$10,$U$9:$W$21,2)/$V$8)*$E245)))</f>
        <v/>
      </c>
      <c r="Q245" s="49" t="str">
        <f>IF(Q$10="","",IF($D245="NEI",Driftskostnader!R245,((VLOOKUP(Q$10,$U$9:$W$21,2)/$V$8)*$E245)))</f>
        <v/>
      </c>
      <c r="R245" s="49" t="str">
        <f>IF(R$10="","",IF($D245="NEI",Driftskostnader!S245,((VLOOKUP(R$10,$U$9:$W$21,2)/$V$8)*$E245)))</f>
        <v/>
      </c>
      <c r="S245" s="44">
        <f t="shared" si="5"/>
        <v>0</v>
      </c>
    </row>
    <row r="246" spans="1:19" outlineLevel="1" x14ac:dyDescent="0.25">
      <c r="A246" s="38">
        <f>Driftskostnader!A246</f>
        <v>0</v>
      </c>
      <c r="B246" s="38">
        <f>Driftskostnader!B246</f>
        <v>0</v>
      </c>
      <c r="C246" s="48">
        <f>Driftskostnader!C246</f>
        <v>0</v>
      </c>
      <c r="D246" s="38">
        <f>Driftskostnader!E246</f>
        <v>0</v>
      </c>
      <c r="E246" s="43">
        <f>Driftskostnader!F246</f>
        <v>0</v>
      </c>
      <c r="F246" s="49" t="str">
        <f>IF(F$10="","",IF($D246="NEI",Driftskostnader!G246,((VLOOKUP(F$10,$U$9:$W$21,2)/$V$8)*$E246)))</f>
        <v/>
      </c>
      <c r="G246" s="49" t="str">
        <f>IF(G$10="","",IF($D246="NEI",Driftskostnader!H246,((VLOOKUP(G$10,$U$9:$W$21,2)/$V$8)*$E246)))</f>
        <v/>
      </c>
      <c r="H246" s="49" t="str">
        <f>IF(H$10="","",IF($D246="NEI",Driftskostnader!I246,((VLOOKUP(H$10,$U$9:$W$21,2)/$V$8)*$E246)))</f>
        <v/>
      </c>
      <c r="I246" s="49" t="str">
        <f>IF(I$10="","",IF($D246="NEI",Driftskostnader!J246,((VLOOKUP(I$10,$U$9:$W$21,2)/$V$8)*$E246)))</f>
        <v/>
      </c>
      <c r="J246" s="49" t="str">
        <f>IF(J$10="","",IF($D246="NEI",Driftskostnader!K246,((VLOOKUP(J$10,$U$9:$W$21,2)/$V$8)*$E246)))</f>
        <v/>
      </c>
      <c r="K246" s="49" t="str">
        <f>IF(K$10="","",IF($D246="NEI",Driftskostnader!L246,((VLOOKUP(K$10,$U$9:$W$21,2)/$V$8)*$E246)))</f>
        <v/>
      </c>
      <c r="L246" s="49" t="str">
        <f>IF(L$10="","",IF($D246="NEI",Driftskostnader!M246,((VLOOKUP(L$10,$U$9:$W$21,2)/$V$8)*$E246)))</f>
        <v/>
      </c>
      <c r="M246" s="49" t="str">
        <f>IF(M$10="","",IF($D246="NEI",Driftskostnader!N246,((VLOOKUP(M$10,$U$9:$W$21,2)/$V$8)*$E246)))</f>
        <v/>
      </c>
      <c r="N246" s="49" t="str">
        <f>IF(N$10="","",IF($D246="NEI",Driftskostnader!O246,((VLOOKUP(N$10,$U$9:$W$21,2)/$V$8)*$E246)))</f>
        <v/>
      </c>
      <c r="O246" s="49" t="str">
        <f>IF(O$10="","",IF($D246="NEI",Driftskostnader!P246,((VLOOKUP(O$10,$U$9:$W$21,2)/$V$8)*$E246)))</f>
        <v/>
      </c>
      <c r="P246" s="49" t="str">
        <f>IF(P$10="","",IF($D246="NEI",Driftskostnader!Q246,((VLOOKUP(P$10,$U$9:$W$21,2)/$V$8)*$E246)))</f>
        <v/>
      </c>
      <c r="Q246" s="49" t="str">
        <f>IF(Q$10="","",IF($D246="NEI",Driftskostnader!R246,((VLOOKUP(Q$10,$U$9:$W$21,2)/$V$8)*$E246)))</f>
        <v/>
      </c>
      <c r="R246" s="49" t="str">
        <f>IF(R$10="","",IF($D246="NEI",Driftskostnader!S246,((VLOOKUP(R$10,$U$9:$W$21,2)/$V$8)*$E246)))</f>
        <v/>
      </c>
      <c r="S246" s="44">
        <f t="shared" si="5"/>
        <v>0</v>
      </c>
    </row>
    <row r="247" spans="1:19" outlineLevel="1" x14ac:dyDescent="0.25">
      <c r="A247" s="38">
        <f>Driftskostnader!A247</f>
        <v>0</v>
      </c>
      <c r="B247" s="38">
        <f>Driftskostnader!B247</f>
        <v>0</v>
      </c>
      <c r="C247" s="48">
        <f>Driftskostnader!C247</f>
        <v>0</v>
      </c>
      <c r="D247" s="38">
        <f>Driftskostnader!E247</f>
        <v>0</v>
      </c>
      <c r="E247" s="43">
        <f>Driftskostnader!F247</f>
        <v>0</v>
      </c>
      <c r="F247" s="49" t="str">
        <f>IF(F$10="","",IF($D247="NEI",Driftskostnader!G247,((VLOOKUP(F$10,$U$9:$W$21,2)/$V$8)*$E247)))</f>
        <v/>
      </c>
      <c r="G247" s="49" t="str">
        <f>IF(G$10="","",IF($D247="NEI",Driftskostnader!H247,((VLOOKUP(G$10,$U$9:$W$21,2)/$V$8)*$E247)))</f>
        <v/>
      </c>
      <c r="H247" s="49" t="str">
        <f>IF(H$10="","",IF($D247="NEI",Driftskostnader!I247,((VLOOKUP(H$10,$U$9:$W$21,2)/$V$8)*$E247)))</f>
        <v/>
      </c>
      <c r="I247" s="49" t="str">
        <f>IF(I$10="","",IF($D247="NEI",Driftskostnader!J247,((VLOOKUP(I$10,$U$9:$W$21,2)/$V$8)*$E247)))</f>
        <v/>
      </c>
      <c r="J247" s="49" t="str">
        <f>IF(J$10="","",IF($D247="NEI",Driftskostnader!K247,((VLOOKUP(J$10,$U$9:$W$21,2)/$V$8)*$E247)))</f>
        <v/>
      </c>
      <c r="K247" s="49" t="str">
        <f>IF(K$10="","",IF($D247="NEI",Driftskostnader!L247,((VLOOKUP(K$10,$U$9:$W$21,2)/$V$8)*$E247)))</f>
        <v/>
      </c>
      <c r="L247" s="49" t="str">
        <f>IF(L$10="","",IF($D247="NEI",Driftskostnader!M247,((VLOOKUP(L$10,$U$9:$W$21,2)/$V$8)*$E247)))</f>
        <v/>
      </c>
      <c r="M247" s="49" t="str">
        <f>IF(M$10="","",IF($D247="NEI",Driftskostnader!N247,((VLOOKUP(M$10,$U$9:$W$21,2)/$V$8)*$E247)))</f>
        <v/>
      </c>
      <c r="N247" s="49" t="str">
        <f>IF(N$10="","",IF($D247="NEI",Driftskostnader!O247,((VLOOKUP(N$10,$U$9:$W$21,2)/$V$8)*$E247)))</f>
        <v/>
      </c>
      <c r="O247" s="49" t="str">
        <f>IF(O$10="","",IF($D247="NEI",Driftskostnader!P247,((VLOOKUP(O$10,$U$9:$W$21,2)/$V$8)*$E247)))</f>
        <v/>
      </c>
      <c r="P247" s="49" t="str">
        <f>IF(P$10="","",IF($D247="NEI",Driftskostnader!Q247,((VLOOKUP(P$10,$U$9:$W$21,2)/$V$8)*$E247)))</f>
        <v/>
      </c>
      <c r="Q247" s="49" t="str">
        <f>IF(Q$10="","",IF($D247="NEI",Driftskostnader!R247,((VLOOKUP(Q$10,$U$9:$W$21,2)/$V$8)*$E247)))</f>
        <v/>
      </c>
      <c r="R247" s="49" t="str">
        <f>IF(R$10="","",IF($D247="NEI",Driftskostnader!S247,((VLOOKUP(R$10,$U$9:$W$21,2)/$V$8)*$E247)))</f>
        <v/>
      </c>
      <c r="S247" s="44">
        <f t="shared" si="5"/>
        <v>0</v>
      </c>
    </row>
    <row r="248" spans="1:19" outlineLevel="1" x14ac:dyDescent="0.25">
      <c r="A248" s="38">
        <f>Driftskostnader!A248</f>
        <v>0</v>
      </c>
      <c r="B248" s="38">
        <f>Driftskostnader!B248</f>
        <v>0</v>
      </c>
      <c r="C248" s="48">
        <f>Driftskostnader!C248</f>
        <v>0</v>
      </c>
      <c r="D248" s="38">
        <f>Driftskostnader!E248</f>
        <v>0</v>
      </c>
      <c r="E248" s="43">
        <f>Driftskostnader!F248</f>
        <v>0</v>
      </c>
      <c r="F248" s="49" t="str">
        <f>IF(F$10="","",IF($D248="NEI",Driftskostnader!G248,((VLOOKUP(F$10,$U$9:$W$21,2)/$V$8)*$E248)))</f>
        <v/>
      </c>
      <c r="G248" s="49" t="str">
        <f>IF(G$10="","",IF($D248="NEI",Driftskostnader!H248,((VLOOKUP(G$10,$U$9:$W$21,2)/$V$8)*$E248)))</f>
        <v/>
      </c>
      <c r="H248" s="49" t="str">
        <f>IF(H$10="","",IF($D248="NEI",Driftskostnader!I248,((VLOOKUP(H$10,$U$9:$W$21,2)/$V$8)*$E248)))</f>
        <v/>
      </c>
      <c r="I248" s="49" t="str">
        <f>IF(I$10="","",IF($D248="NEI",Driftskostnader!J248,((VLOOKUP(I$10,$U$9:$W$21,2)/$V$8)*$E248)))</f>
        <v/>
      </c>
      <c r="J248" s="49" t="str">
        <f>IF(J$10="","",IF($D248="NEI",Driftskostnader!K248,((VLOOKUP(J$10,$U$9:$W$21,2)/$V$8)*$E248)))</f>
        <v/>
      </c>
      <c r="K248" s="49" t="str">
        <f>IF(K$10="","",IF($D248="NEI",Driftskostnader!L248,((VLOOKUP(K$10,$U$9:$W$21,2)/$V$8)*$E248)))</f>
        <v/>
      </c>
      <c r="L248" s="49" t="str">
        <f>IF(L$10="","",IF($D248="NEI",Driftskostnader!M248,((VLOOKUP(L$10,$U$9:$W$21,2)/$V$8)*$E248)))</f>
        <v/>
      </c>
      <c r="M248" s="49" t="str">
        <f>IF(M$10="","",IF($D248="NEI",Driftskostnader!N248,((VLOOKUP(M$10,$U$9:$W$21,2)/$V$8)*$E248)))</f>
        <v/>
      </c>
      <c r="N248" s="49" t="str">
        <f>IF(N$10="","",IF($D248="NEI",Driftskostnader!O248,((VLOOKUP(N$10,$U$9:$W$21,2)/$V$8)*$E248)))</f>
        <v/>
      </c>
      <c r="O248" s="49" t="str">
        <f>IF(O$10="","",IF($D248="NEI",Driftskostnader!P248,((VLOOKUP(O$10,$U$9:$W$21,2)/$V$8)*$E248)))</f>
        <v/>
      </c>
      <c r="P248" s="49" t="str">
        <f>IF(P$10="","",IF($D248="NEI",Driftskostnader!Q248,((VLOOKUP(P$10,$U$9:$W$21,2)/$V$8)*$E248)))</f>
        <v/>
      </c>
      <c r="Q248" s="49" t="str">
        <f>IF(Q$10="","",IF($D248="NEI",Driftskostnader!R248,((VLOOKUP(Q$10,$U$9:$W$21,2)/$V$8)*$E248)))</f>
        <v/>
      </c>
      <c r="R248" s="49" t="str">
        <f>IF(R$10="","",IF($D248="NEI",Driftskostnader!S248,((VLOOKUP(R$10,$U$9:$W$21,2)/$V$8)*$E248)))</f>
        <v/>
      </c>
      <c r="S248" s="44">
        <f t="shared" si="5"/>
        <v>0</v>
      </c>
    </row>
    <row r="249" spans="1:19" outlineLevel="1" x14ac:dyDescent="0.25">
      <c r="A249" s="38">
        <f>Driftskostnader!A249</f>
        <v>0</v>
      </c>
      <c r="B249" s="38">
        <f>Driftskostnader!B249</f>
        <v>0</v>
      </c>
      <c r="C249" s="48">
        <f>Driftskostnader!C249</f>
        <v>0</v>
      </c>
      <c r="D249" s="38">
        <f>Driftskostnader!E249</f>
        <v>0</v>
      </c>
      <c r="E249" s="43">
        <f>Driftskostnader!F249</f>
        <v>0</v>
      </c>
      <c r="F249" s="49" t="str">
        <f>IF(F$10="","",IF($D249="NEI",Driftskostnader!G249,((VLOOKUP(F$10,$U$9:$W$21,2)/$V$8)*$E249)))</f>
        <v/>
      </c>
      <c r="G249" s="49" t="str">
        <f>IF(G$10="","",IF($D249="NEI",Driftskostnader!H249,((VLOOKUP(G$10,$U$9:$W$21,2)/$V$8)*$E249)))</f>
        <v/>
      </c>
      <c r="H249" s="49" t="str">
        <f>IF(H$10="","",IF($D249="NEI",Driftskostnader!I249,((VLOOKUP(H$10,$U$9:$W$21,2)/$V$8)*$E249)))</f>
        <v/>
      </c>
      <c r="I249" s="49" t="str">
        <f>IF(I$10="","",IF($D249="NEI",Driftskostnader!J249,((VLOOKUP(I$10,$U$9:$W$21,2)/$V$8)*$E249)))</f>
        <v/>
      </c>
      <c r="J249" s="49" t="str">
        <f>IF(J$10="","",IF($D249="NEI",Driftskostnader!K249,((VLOOKUP(J$10,$U$9:$W$21,2)/$V$8)*$E249)))</f>
        <v/>
      </c>
      <c r="K249" s="49" t="str">
        <f>IF(K$10="","",IF($D249="NEI",Driftskostnader!L249,((VLOOKUP(K$10,$U$9:$W$21,2)/$V$8)*$E249)))</f>
        <v/>
      </c>
      <c r="L249" s="49" t="str">
        <f>IF(L$10="","",IF($D249="NEI",Driftskostnader!M249,((VLOOKUP(L$10,$U$9:$W$21,2)/$V$8)*$E249)))</f>
        <v/>
      </c>
      <c r="M249" s="49" t="str">
        <f>IF(M$10="","",IF($D249="NEI",Driftskostnader!N249,((VLOOKUP(M$10,$U$9:$W$21,2)/$V$8)*$E249)))</f>
        <v/>
      </c>
      <c r="N249" s="49" t="str">
        <f>IF(N$10="","",IF($D249="NEI",Driftskostnader!O249,((VLOOKUP(N$10,$U$9:$W$21,2)/$V$8)*$E249)))</f>
        <v/>
      </c>
      <c r="O249" s="49" t="str">
        <f>IF(O$10="","",IF($D249="NEI",Driftskostnader!P249,((VLOOKUP(O$10,$U$9:$W$21,2)/$V$8)*$E249)))</f>
        <v/>
      </c>
      <c r="P249" s="49" t="str">
        <f>IF(P$10="","",IF($D249="NEI",Driftskostnader!Q249,((VLOOKUP(P$10,$U$9:$W$21,2)/$V$8)*$E249)))</f>
        <v/>
      </c>
      <c r="Q249" s="49" t="str">
        <f>IF(Q$10="","",IF($D249="NEI",Driftskostnader!R249,((VLOOKUP(Q$10,$U$9:$W$21,2)/$V$8)*$E249)))</f>
        <v/>
      </c>
      <c r="R249" s="49" t="str">
        <f>IF(R$10="","",IF($D249="NEI",Driftskostnader!S249,((VLOOKUP(R$10,$U$9:$W$21,2)/$V$8)*$E249)))</f>
        <v/>
      </c>
      <c r="S249" s="44">
        <f t="shared" si="5"/>
        <v>0</v>
      </c>
    </row>
    <row r="250" spans="1:19" outlineLevel="1" x14ac:dyDescent="0.25">
      <c r="A250" s="38">
        <f>Driftskostnader!A250</f>
        <v>0</v>
      </c>
      <c r="B250" s="38">
        <f>Driftskostnader!B250</f>
        <v>0</v>
      </c>
      <c r="C250" s="48">
        <f>Driftskostnader!C250</f>
        <v>0</v>
      </c>
      <c r="D250" s="38">
        <f>Driftskostnader!E250</f>
        <v>0</v>
      </c>
      <c r="E250" s="43">
        <f>Driftskostnader!F250</f>
        <v>0</v>
      </c>
      <c r="F250" s="49" t="str">
        <f>IF(F$10="","",IF($D250="NEI",Driftskostnader!G250,((VLOOKUP(F$10,$U$9:$W$21,2)/$V$8)*$E250)))</f>
        <v/>
      </c>
      <c r="G250" s="49" t="str">
        <f>IF(G$10="","",IF($D250="NEI",Driftskostnader!H250,((VLOOKUP(G$10,$U$9:$W$21,2)/$V$8)*$E250)))</f>
        <v/>
      </c>
      <c r="H250" s="49" t="str">
        <f>IF(H$10="","",IF($D250="NEI",Driftskostnader!I250,((VLOOKUP(H$10,$U$9:$W$21,2)/$V$8)*$E250)))</f>
        <v/>
      </c>
      <c r="I250" s="49" t="str">
        <f>IF(I$10="","",IF($D250="NEI",Driftskostnader!J250,((VLOOKUP(I$10,$U$9:$W$21,2)/$V$8)*$E250)))</f>
        <v/>
      </c>
      <c r="J250" s="49" t="str">
        <f>IF(J$10="","",IF($D250="NEI",Driftskostnader!K250,((VLOOKUP(J$10,$U$9:$W$21,2)/$V$8)*$E250)))</f>
        <v/>
      </c>
      <c r="K250" s="49" t="str">
        <f>IF(K$10="","",IF($D250="NEI",Driftskostnader!L250,((VLOOKUP(K$10,$U$9:$W$21,2)/$V$8)*$E250)))</f>
        <v/>
      </c>
      <c r="L250" s="49" t="str">
        <f>IF(L$10="","",IF($D250="NEI",Driftskostnader!M250,((VLOOKUP(L$10,$U$9:$W$21,2)/$V$8)*$E250)))</f>
        <v/>
      </c>
      <c r="M250" s="49" t="str">
        <f>IF(M$10="","",IF($D250="NEI",Driftskostnader!N250,((VLOOKUP(M$10,$U$9:$W$21,2)/$V$8)*$E250)))</f>
        <v/>
      </c>
      <c r="N250" s="49" t="str">
        <f>IF(N$10="","",IF($D250="NEI",Driftskostnader!O250,((VLOOKUP(N$10,$U$9:$W$21,2)/$V$8)*$E250)))</f>
        <v/>
      </c>
      <c r="O250" s="49" t="str">
        <f>IF(O$10="","",IF($D250="NEI",Driftskostnader!P250,((VLOOKUP(O$10,$U$9:$W$21,2)/$V$8)*$E250)))</f>
        <v/>
      </c>
      <c r="P250" s="49" t="str">
        <f>IF(P$10="","",IF($D250="NEI",Driftskostnader!Q250,((VLOOKUP(P$10,$U$9:$W$21,2)/$V$8)*$E250)))</f>
        <v/>
      </c>
      <c r="Q250" s="49" t="str">
        <f>IF(Q$10="","",IF($D250="NEI",Driftskostnader!R250,((VLOOKUP(Q$10,$U$9:$W$21,2)/$V$8)*$E250)))</f>
        <v/>
      </c>
      <c r="R250" s="49" t="str">
        <f>IF(R$10="","",IF($D250="NEI",Driftskostnader!S250,((VLOOKUP(R$10,$U$9:$W$21,2)/$V$8)*$E250)))</f>
        <v/>
      </c>
      <c r="S250" s="44">
        <f t="shared" si="5"/>
        <v>0</v>
      </c>
    </row>
    <row r="251" spans="1:19" outlineLevel="1" x14ac:dyDescent="0.25">
      <c r="A251" s="38">
        <f>Driftskostnader!A251</f>
        <v>0</v>
      </c>
      <c r="B251" s="38">
        <f>Driftskostnader!B251</f>
        <v>0</v>
      </c>
      <c r="C251" s="48">
        <f>Driftskostnader!C251</f>
        <v>0</v>
      </c>
      <c r="D251" s="38">
        <f>Driftskostnader!E251</f>
        <v>0</v>
      </c>
      <c r="E251" s="43">
        <f>Driftskostnader!F251</f>
        <v>0</v>
      </c>
      <c r="F251" s="49" t="str">
        <f>IF(F$10="","",IF($D251="NEI",Driftskostnader!G251,((VLOOKUP(F$10,$U$9:$W$21,2)/$V$8)*$E251)))</f>
        <v/>
      </c>
      <c r="G251" s="49" t="str">
        <f>IF(G$10="","",IF($D251="NEI",Driftskostnader!H251,((VLOOKUP(G$10,$U$9:$W$21,2)/$V$8)*$E251)))</f>
        <v/>
      </c>
      <c r="H251" s="49" t="str">
        <f>IF(H$10="","",IF($D251="NEI",Driftskostnader!I251,((VLOOKUP(H$10,$U$9:$W$21,2)/$V$8)*$E251)))</f>
        <v/>
      </c>
      <c r="I251" s="49" t="str">
        <f>IF(I$10="","",IF($D251="NEI",Driftskostnader!J251,((VLOOKUP(I$10,$U$9:$W$21,2)/$V$8)*$E251)))</f>
        <v/>
      </c>
      <c r="J251" s="49" t="str">
        <f>IF(J$10="","",IF($D251="NEI",Driftskostnader!K251,((VLOOKUP(J$10,$U$9:$W$21,2)/$V$8)*$E251)))</f>
        <v/>
      </c>
      <c r="K251" s="49" t="str">
        <f>IF(K$10="","",IF($D251="NEI",Driftskostnader!L251,((VLOOKUP(K$10,$U$9:$W$21,2)/$V$8)*$E251)))</f>
        <v/>
      </c>
      <c r="L251" s="49" t="str">
        <f>IF(L$10="","",IF($D251="NEI",Driftskostnader!M251,((VLOOKUP(L$10,$U$9:$W$21,2)/$V$8)*$E251)))</f>
        <v/>
      </c>
      <c r="M251" s="49" t="str">
        <f>IF(M$10="","",IF($D251="NEI",Driftskostnader!N251,((VLOOKUP(M$10,$U$9:$W$21,2)/$V$8)*$E251)))</f>
        <v/>
      </c>
      <c r="N251" s="49" t="str">
        <f>IF(N$10="","",IF($D251="NEI",Driftskostnader!O251,((VLOOKUP(N$10,$U$9:$W$21,2)/$V$8)*$E251)))</f>
        <v/>
      </c>
      <c r="O251" s="49" t="str">
        <f>IF(O$10="","",IF($D251="NEI",Driftskostnader!P251,((VLOOKUP(O$10,$U$9:$W$21,2)/$V$8)*$E251)))</f>
        <v/>
      </c>
      <c r="P251" s="49" t="str">
        <f>IF(P$10="","",IF($D251="NEI",Driftskostnader!Q251,((VLOOKUP(P$10,$U$9:$W$21,2)/$V$8)*$E251)))</f>
        <v/>
      </c>
      <c r="Q251" s="49" t="str">
        <f>IF(Q$10="","",IF($D251="NEI",Driftskostnader!R251,((VLOOKUP(Q$10,$U$9:$W$21,2)/$V$8)*$E251)))</f>
        <v/>
      </c>
      <c r="R251" s="49" t="str">
        <f>IF(R$10="","",IF($D251="NEI",Driftskostnader!S251,((VLOOKUP(R$10,$U$9:$W$21,2)/$V$8)*$E251)))</f>
        <v/>
      </c>
      <c r="S251" s="44">
        <f t="shared" si="5"/>
        <v>0</v>
      </c>
    </row>
    <row r="252" spans="1:19" outlineLevel="1" x14ac:dyDescent="0.25">
      <c r="A252" s="38">
        <f>Driftskostnader!A252</f>
        <v>0</v>
      </c>
      <c r="B252" s="38">
        <f>Driftskostnader!B252</f>
        <v>0</v>
      </c>
      <c r="C252" s="48">
        <f>Driftskostnader!C252</f>
        <v>0</v>
      </c>
      <c r="D252" s="38">
        <f>Driftskostnader!E252</f>
        <v>0</v>
      </c>
      <c r="E252" s="43">
        <f>Driftskostnader!F252</f>
        <v>0</v>
      </c>
      <c r="F252" s="49" t="str">
        <f>IF(F$10="","",IF($D252="NEI",Driftskostnader!G252,((VLOOKUP(F$10,$U$9:$W$21,2)/$V$8)*$E252)))</f>
        <v/>
      </c>
      <c r="G252" s="49" t="str">
        <f>IF(G$10="","",IF($D252="NEI",Driftskostnader!H252,((VLOOKUP(G$10,$U$9:$W$21,2)/$V$8)*$E252)))</f>
        <v/>
      </c>
      <c r="H252" s="49" t="str">
        <f>IF(H$10="","",IF($D252="NEI",Driftskostnader!I252,((VLOOKUP(H$10,$U$9:$W$21,2)/$V$8)*$E252)))</f>
        <v/>
      </c>
      <c r="I252" s="49" t="str">
        <f>IF(I$10="","",IF($D252="NEI",Driftskostnader!J252,((VLOOKUP(I$10,$U$9:$W$21,2)/$V$8)*$E252)))</f>
        <v/>
      </c>
      <c r="J252" s="49" t="str">
        <f>IF(J$10="","",IF($D252="NEI",Driftskostnader!K252,((VLOOKUP(J$10,$U$9:$W$21,2)/$V$8)*$E252)))</f>
        <v/>
      </c>
      <c r="K252" s="49" t="str">
        <f>IF(K$10="","",IF($D252="NEI",Driftskostnader!L252,((VLOOKUP(K$10,$U$9:$W$21,2)/$V$8)*$E252)))</f>
        <v/>
      </c>
      <c r="L252" s="49" t="str">
        <f>IF(L$10="","",IF($D252="NEI",Driftskostnader!M252,((VLOOKUP(L$10,$U$9:$W$21,2)/$V$8)*$E252)))</f>
        <v/>
      </c>
      <c r="M252" s="49" t="str">
        <f>IF(M$10="","",IF($D252="NEI",Driftskostnader!N252,((VLOOKUP(M$10,$U$9:$W$21,2)/$V$8)*$E252)))</f>
        <v/>
      </c>
      <c r="N252" s="49" t="str">
        <f>IF(N$10="","",IF($D252="NEI",Driftskostnader!O252,((VLOOKUP(N$10,$U$9:$W$21,2)/$V$8)*$E252)))</f>
        <v/>
      </c>
      <c r="O252" s="49" t="str">
        <f>IF(O$10="","",IF($D252="NEI",Driftskostnader!P252,((VLOOKUP(O$10,$U$9:$W$21,2)/$V$8)*$E252)))</f>
        <v/>
      </c>
      <c r="P252" s="49" t="str">
        <f>IF(P$10="","",IF($D252="NEI",Driftskostnader!Q252,((VLOOKUP(P$10,$U$9:$W$21,2)/$V$8)*$E252)))</f>
        <v/>
      </c>
      <c r="Q252" s="49" t="str">
        <f>IF(Q$10="","",IF($D252="NEI",Driftskostnader!R252,((VLOOKUP(Q$10,$U$9:$W$21,2)/$V$8)*$E252)))</f>
        <v/>
      </c>
      <c r="R252" s="49" t="str">
        <f>IF(R$10="","",IF($D252="NEI",Driftskostnader!S252,((VLOOKUP(R$10,$U$9:$W$21,2)/$V$8)*$E252)))</f>
        <v/>
      </c>
      <c r="S252" s="44">
        <f t="shared" si="5"/>
        <v>0</v>
      </c>
    </row>
    <row r="253" spans="1:19" outlineLevel="1" x14ac:dyDescent="0.25">
      <c r="A253" s="38">
        <f>Driftskostnader!A253</f>
        <v>0</v>
      </c>
      <c r="B253" s="38">
        <f>Driftskostnader!B253</f>
        <v>0</v>
      </c>
      <c r="C253" s="48">
        <f>Driftskostnader!C253</f>
        <v>0</v>
      </c>
      <c r="D253" s="38">
        <f>Driftskostnader!E253</f>
        <v>0</v>
      </c>
      <c r="E253" s="43">
        <f>Driftskostnader!F253</f>
        <v>0</v>
      </c>
      <c r="F253" s="49" t="str">
        <f>IF(F$10="","",IF($D253="NEI",Driftskostnader!G253,((VLOOKUP(F$10,$U$9:$W$21,2)/$V$8)*$E253)))</f>
        <v/>
      </c>
      <c r="G253" s="49" t="str">
        <f>IF(G$10="","",IF($D253="NEI",Driftskostnader!H253,((VLOOKUP(G$10,$U$9:$W$21,2)/$V$8)*$E253)))</f>
        <v/>
      </c>
      <c r="H253" s="49" t="str">
        <f>IF(H$10="","",IF($D253="NEI",Driftskostnader!I253,((VLOOKUP(H$10,$U$9:$W$21,2)/$V$8)*$E253)))</f>
        <v/>
      </c>
      <c r="I253" s="49" t="str">
        <f>IF(I$10="","",IF($D253="NEI",Driftskostnader!J253,((VLOOKUP(I$10,$U$9:$W$21,2)/$V$8)*$E253)))</f>
        <v/>
      </c>
      <c r="J253" s="49" t="str">
        <f>IF(J$10="","",IF($D253="NEI",Driftskostnader!K253,((VLOOKUP(J$10,$U$9:$W$21,2)/$V$8)*$E253)))</f>
        <v/>
      </c>
      <c r="K253" s="49" t="str">
        <f>IF(K$10="","",IF($D253="NEI",Driftskostnader!L253,((VLOOKUP(K$10,$U$9:$W$21,2)/$V$8)*$E253)))</f>
        <v/>
      </c>
      <c r="L253" s="49" t="str">
        <f>IF(L$10="","",IF($D253="NEI",Driftskostnader!M253,((VLOOKUP(L$10,$U$9:$W$21,2)/$V$8)*$E253)))</f>
        <v/>
      </c>
      <c r="M253" s="49" t="str">
        <f>IF(M$10="","",IF($D253="NEI",Driftskostnader!N253,((VLOOKUP(M$10,$U$9:$W$21,2)/$V$8)*$E253)))</f>
        <v/>
      </c>
      <c r="N253" s="49" t="str">
        <f>IF(N$10="","",IF($D253="NEI",Driftskostnader!O253,((VLOOKUP(N$10,$U$9:$W$21,2)/$V$8)*$E253)))</f>
        <v/>
      </c>
      <c r="O253" s="49" t="str">
        <f>IF(O$10="","",IF($D253="NEI",Driftskostnader!P253,((VLOOKUP(O$10,$U$9:$W$21,2)/$V$8)*$E253)))</f>
        <v/>
      </c>
      <c r="P253" s="49" t="str">
        <f>IF(P$10="","",IF($D253="NEI",Driftskostnader!Q253,((VLOOKUP(P$10,$U$9:$W$21,2)/$V$8)*$E253)))</f>
        <v/>
      </c>
      <c r="Q253" s="49" t="str">
        <f>IF(Q$10="","",IF($D253="NEI",Driftskostnader!R253,((VLOOKUP(Q$10,$U$9:$W$21,2)/$V$8)*$E253)))</f>
        <v/>
      </c>
      <c r="R253" s="49" t="str">
        <f>IF(R$10="","",IF($D253="NEI",Driftskostnader!S253,((VLOOKUP(R$10,$U$9:$W$21,2)/$V$8)*$E253)))</f>
        <v/>
      </c>
      <c r="S253" s="44">
        <f t="shared" si="5"/>
        <v>0</v>
      </c>
    </row>
    <row r="254" spans="1:19" outlineLevel="1" x14ac:dyDescent="0.25">
      <c r="A254" s="38">
        <f>Driftskostnader!A254</f>
        <v>0</v>
      </c>
      <c r="B254" s="38">
        <f>Driftskostnader!B254</f>
        <v>0</v>
      </c>
      <c r="C254" s="48">
        <f>Driftskostnader!C254</f>
        <v>0</v>
      </c>
      <c r="D254" s="38">
        <f>Driftskostnader!E254</f>
        <v>0</v>
      </c>
      <c r="E254" s="43">
        <f>Driftskostnader!F254</f>
        <v>0</v>
      </c>
      <c r="F254" s="49" t="str">
        <f>IF(F$10="","",IF($D254="NEI",Driftskostnader!G254,((VLOOKUP(F$10,$U$9:$W$21,2)/$V$8)*$E254)))</f>
        <v/>
      </c>
      <c r="G254" s="49" t="str">
        <f>IF(G$10="","",IF($D254="NEI",Driftskostnader!H254,((VLOOKUP(G$10,$U$9:$W$21,2)/$V$8)*$E254)))</f>
        <v/>
      </c>
      <c r="H254" s="49" t="str">
        <f>IF(H$10="","",IF($D254="NEI",Driftskostnader!I254,((VLOOKUP(H$10,$U$9:$W$21,2)/$V$8)*$E254)))</f>
        <v/>
      </c>
      <c r="I254" s="49" t="str">
        <f>IF(I$10="","",IF($D254="NEI",Driftskostnader!J254,((VLOOKUP(I$10,$U$9:$W$21,2)/$V$8)*$E254)))</f>
        <v/>
      </c>
      <c r="J254" s="49" t="str">
        <f>IF(J$10="","",IF($D254="NEI",Driftskostnader!K254,((VLOOKUP(J$10,$U$9:$W$21,2)/$V$8)*$E254)))</f>
        <v/>
      </c>
      <c r="K254" s="49" t="str">
        <f>IF(K$10="","",IF($D254="NEI",Driftskostnader!L254,((VLOOKUP(K$10,$U$9:$W$21,2)/$V$8)*$E254)))</f>
        <v/>
      </c>
      <c r="L254" s="49" t="str">
        <f>IF(L$10="","",IF($D254="NEI",Driftskostnader!M254,((VLOOKUP(L$10,$U$9:$W$21,2)/$V$8)*$E254)))</f>
        <v/>
      </c>
      <c r="M254" s="49" t="str">
        <f>IF(M$10="","",IF($D254="NEI",Driftskostnader!N254,((VLOOKUP(M$10,$U$9:$W$21,2)/$V$8)*$E254)))</f>
        <v/>
      </c>
      <c r="N254" s="49" t="str">
        <f>IF(N$10="","",IF($D254="NEI",Driftskostnader!O254,((VLOOKUP(N$10,$U$9:$W$21,2)/$V$8)*$E254)))</f>
        <v/>
      </c>
      <c r="O254" s="49" t="str">
        <f>IF(O$10="","",IF($D254="NEI",Driftskostnader!P254,((VLOOKUP(O$10,$U$9:$W$21,2)/$V$8)*$E254)))</f>
        <v/>
      </c>
      <c r="P254" s="49" t="str">
        <f>IF(P$10="","",IF($D254="NEI",Driftskostnader!Q254,((VLOOKUP(P$10,$U$9:$W$21,2)/$V$8)*$E254)))</f>
        <v/>
      </c>
      <c r="Q254" s="49" t="str">
        <f>IF(Q$10="","",IF($D254="NEI",Driftskostnader!R254,((VLOOKUP(Q$10,$U$9:$W$21,2)/$V$8)*$E254)))</f>
        <v/>
      </c>
      <c r="R254" s="49" t="str">
        <f>IF(R$10="","",IF($D254="NEI",Driftskostnader!S254,((VLOOKUP(R$10,$U$9:$W$21,2)/$V$8)*$E254)))</f>
        <v/>
      </c>
      <c r="S254" s="44">
        <f t="shared" si="5"/>
        <v>0</v>
      </c>
    </row>
    <row r="255" spans="1:19" outlineLevel="1" x14ac:dyDescent="0.25">
      <c r="A255" s="38">
        <f>Driftskostnader!A255</f>
        <v>0</v>
      </c>
      <c r="B255" s="38">
        <f>Driftskostnader!B255</f>
        <v>0</v>
      </c>
      <c r="C255" s="48">
        <f>Driftskostnader!C255</f>
        <v>0</v>
      </c>
      <c r="D255" s="38">
        <f>Driftskostnader!E255</f>
        <v>0</v>
      </c>
      <c r="E255" s="43">
        <f>Driftskostnader!F255</f>
        <v>0</v>
      </c>
      <c r="F255" s="49" t="str">
        <f>IF(F$10="","",IF($D255="NEI",Driftskostnader!G255,((VLOOKUP(F$10,$U$9:$W$21,2)/$V$8)*$E255)))</f>
        <v/>
      </c>
      <c r="G255" s="49" t="str">
        <f>IF(G$10="","",IF($D255="NEI",Driftskostnader!H255,((VLOOKUP(G$10,$U$9:$W$21,2)/$V$8)*$E255)))</f>
        <v/>
      </c>
      <c r="H255" s="49" t="str">
        <f>IF(H$10="","",IF($D255="NEI",Driftskostnader!I255,((VLOOKUP(H$10,$U$9:$W$21,2)/$V$8)*$E255)))</f>
        <v/>
      </c>
      <c r="I255" s="49" t="str">
        <f>IF(I$10="","",IF($D255="NEI",Driftskostnader!J255,((VLOOKUP(I$10,$U$9:$W$21,2)/$V$8)*$E255)))</f>
        <v/>
      </c>
      <c r="J255" s="49" t="str">
        <f>IF(J$10="","",IF($D255="NEI",Driftskostnader!K255,((VLOOKUP(J$10,$U$9:$W$21,2)/$V$8)*$E255)))</f>
        <v/>
      </c>
      <c r="K255" s="49" t="str">
        <f>IF(K$10="","",IF($D255="NEI",Driftskostnader!L255,((VLOOKUP(K$10,$U$9:$W$21,2)/$V$8)*$E255)))</f>
        <v/>
      </c>
      <c r="L255" s="49" t="str">
        <f>IF(L$10="","",IF($D255="NEI",Driftskostnader!M255,((VLOOKUP(L$10,$U$9:$W$21,2)/$V$8)*$E255)))</f>
        <v/>
      </c>
      <c r="M255" s="49" t="str">
        <f>IF(M$10="","",IF($D255="NEI",Driftskostnader!N255,((VLOOKUP(M$10,$U$9:$W$21,2)/$V$8)*$E255)))</f>
        <v/>
      </c>
      <c r="N255" s="49" t="str">
        <f>IF(N$10="","",IF($D255="NEI",Driftskostnader!O255,((VLOOKUP(N$10,$U$9:$W$21,2)/$V$8)*$E255)))</f>
        <v/>
      </c>
      <c r="O255" s="49" t="str">
        <f>IF(O$10="","",IF($D255="NEI",Driftskostnader!P255,((VLOOKUP(O$10,$U$9:$W$21,2)/$V$8)*$E255)))</f>
        <v/>
      </c>
      <c r="P255" s="49" t="str">
        <f>IF(P$10="","",IF($D255="NEI",Driftskostnader!Q255,((VLOOKUP(P$10,$U$9:$W$21,2)/$V$8)*$E255)))</f>
        <v/>
      </c>
      <c r="Q255" s="49" t="str">
        <f>IF(Q$10="","",IF($D255="NEI",Driftskostnader!R255,((VLOOKUP(Q$10,$U$9:$W$21,2)/$V$8)*$E255)))</f>
        <v/>
      </c>
      <c r="R255" s="49" t="str">
        <f>IF(R$10="","",IF($D255="NEI",Driftskostnader!S255,((VLOOKUP(R$10,$U$9:$W$21,2)/$V$8)*$E255)))</f>
        <v/>
      </c>
      <c r="S255" s="44">
        <f t="shared" si="5"/>
        <v>0</v>
      </c>
    </row>
    <row r="256" spans="1:19" outlineLevel="1" x14ac:dyDescent="0.25">
      <c r="A256" s="38">
        <f>Driftskostnader!A256</f>
        <v>0</v>
      </c>
      <c r="B256" s="38">
        <f>Driftskostnader!B256</f>
        <v>0</v>
      </c>
      <c r="C256" s="48">
        <f>Driftskostnader!C256</f>
        <v>0</v>
      </c>
      <c r="D256" s="38">
        <f>Driftskostnader!E256</f>
        <v>0</v>
      </c>
      <c r="E256" s="43">
        <f>Driftskostnader!F256</f>
        <v>0</v>
      </c>
      <c r="F256" s="49" t="str">
        <f>IF(F$10="","",IF($D256="NEI",Driftskostnader!G256,((VLOOKUP(F$10,$U$9:$W$21,2)/$V$8)*$E256)))</f>
        <v/>
      </c>
      <c r="G256" s="49" t="str">
        <f>IF(G$10="","",IF($D256="NEI",Driftskostnader!H256,((VLOOKUP(G$10,$U$9:$W$21,2)/$V$8)*$E256)))</f>
        <v/>
      </c>
      <c r="H256" s="49" t="str">
        <f>IF(H$10="","",IF($D256="NEI",Driftskostnader!I256,((VLOOKUP(H$10,$U$9:$W$21,2)/$V$8)*$E256)))</f>
        <v/>
      </c>
      <c r="I256" s="49" t="str">
        <f>IF(I$10="","",IF($D256="NEI",Driftskostnader!J256,((VLOOKUP(I$10,$U$9:$W$21,2)/$V$8)*$E256)))</f>
        <v/>
      </c>
      <c r="J256" s="49" t="str">
        <f>IF(J$10="","",IF($D256="NEI",Driftskostnader!K256,((VLOOKUP(J$10,$U$9:$W$21,2)/$V$8)*$E256)))</f>
        <v/>
      </c>
      <c r="K256" s="49" t="str">
        <f>IF(K$10="","",IF($D256="NEI",Driftskostnader!L256,((VLOOKUP(K$10,$U$9:$W$21,2)/$V$8)*$E256)))</f>
        <v/>
      </c>
      <c r="L256" s="49" t="str">
        <f>IF(L$10="","",IF($D256="NEI",Driftskostnader!M256,((VLOOKUP(L$10,$U$9:$W$21,2)/$V$8)*$E256)))</f>
        <v/>
      </c>
      <c r="M256" s="49" t="str">
        <f>IF(M$10="","",IF($D256="NEI",Driftskostnader!N256,((VLOOKUP(M$10,$U$9:$W$21,2)/$V$8)*$E256)))</f>
        <v/>
      </c>
      <c r="N256" s="49" t="str">
        <f>IF(N$10="","",IF($D256="NEI",Driftskostnader!O256,((VLOOKUP(N$10,$U$9:$W$21,2)/$V$8)*$E256)))</f>
        <v/>
      </c>
      <c r="O256" s="49" t="str">
        <f>IF(O$10="","",IF($D256="NEI",Driftskostnader!P256,((VLOOKUP(O$10,$U$9:$W$21,2)/$V$8)*$E256)))</f>
        <v/>
      </c>
      <c r="P256" s="49" t="str">
        <f>IF(P$10="","",IF($D256="NEI",Driftskostnader!Q256,((VLOOKUP(P$10,$U$9:$W$21,2)/$V$8)*$E256)))</f>
        <v/>
      </c>
      <c r="Q256" s="49" t="str">
        <f>IF(Q$10="","",IF($D256="NEI",Driftskostnader!R256,((VLOOKUP(Q$10,$U$9:$W$21,2)/$V$8)*$E256)))</f>
        <v/>
      </c>
      <c r="R256" s="49" t="str">
        <f>IF(R$10="","",IF($D256="NEI",Driftskostnader!S256,((VLOOKUP(R$10,$U$9:$W$21,2)/$V$8)*$E256)))</f>
        <v/>
      </c>
      <c r="S256" s="44">
        <f t="shared" si="5"/>
        <v>0</v>
      </c>
    </row>
    <row r="257" spans="1:19" outlineLevel="1" x14ac:dyDescent="0.25">
      <c r="A257" s="38">
        <f>Driftskostnader!A257</f>
        <v>0</v>
      </c>
      <c r="B257" s="38">
        <f>Driftskostnader!B257</f>
        <v>0</v>
      </c>
      <c r="C257" s="48">
        <f>Driftskostnader!C257</f>
        <v>0</v>
      </c>
      <c r="D257" s="38">
        <f>Driftskostnader!E257</f>
        <v>0</v>
      </c>
      <c r="E257" s="43">
        <f>Driftskostnader!F257</f>
        <v>0</v>
      </c>
      <c r="F257" s="49" t="str">
        <f>IF(F$10="","",IF($D257="NEI",Driftskostnader!G257,((VLOOKUP(F$10,$U$9:$W$21,2)/$V$8)*$E257)))</f>
        <v/>
      </c>
      <c r="G257" s="49" t="str">
        <f>IF(G$10="","",IF($D257="NEI",Driftskostnader!H257,((VLOOKUP(G$10,$U$9:$W$21,2)/$V$8)*$E257)))</f>
        <v/>
      </c>
      <c r="H257" s="49" t="str">
        <f>IF(H$10="","",IF($D257="NEI",Driftskostnader!I257,((VLOOKUP(H$10,$U$9:$W$21,2)/$V$8)*$E257)))</f>
        <v/>
      </c>
      <c r="I257" s="49" t="str">
        <f>IF(I$10="","",IF($D257="NEI",Driftskostnader!J257,((VLOOKUP(I$10,$U$9:$W$21,2)/$V$8)*$E257)))</f>
        <v/>
      </c>
      <c r="J257" s="49" t="str">
        <f>IF(J$10="","",IF($D257="NEI",Driftskostnader!K257,((VLOOKUP(J$10,$U$9:$W$21,2)/$V$8)*$E257)))</f>
        <v/>
      </c>
      <c r="K257" s="49" t="str">
        <f>IF(K$10="","",IF($D257="NEI",Driftskostnader!L257,((VLOOKUP(K$10,$U$9:$W$21,2)/$V$8)*$E257)))</f>
        <v/>
      </c>
      <c r="L257" s="49" t="str">
        <f>IF(L$10="","",IF($D257="NEI",Driftskostnader!M257,((VLOOKUP(L$10,$U$9:$W$21,2)/$V$8)*$E257)))</f>
        <v/>
      </c>
      <c r="M257" s="49" t="str">
        <f>IF(M$10="","",IF($D257="NEI",Driftskostnader!N257,((VLOOKUP(M$10,$U$9:$W$21,2)/$V$8)*$E257)))</f>
        <v/>
      </c>
      <c r="N257" s="49" t="str">
        <f>IF(N$10="","",IF($D257="NEI",Driftskostnader!O257,((VLOOKUP(N$10,$U$9:$W$21,2)/$V$8)*$E257)))</f>
        <v/>
      </c>
      <c r="O257" s="49" t="str">
        <f>IF(O$10="","",IF($D257="NEI",Driftskostnader!P257,((VLOOKUP(O$10,$U$9:$W$21,2)/$V$8)*$E257)))</f>
        <v/>
      </c>
      <c r="P257" s="49" t="str">
        <f>IF(P$10="","",IF($D257="NEI",Driftskostnader!Q257,((VLOOKUP(P$10,$U$9:$W$21,2)/$V$8)*$E257)))</f>
        <v/>
      </c>
      <c r="Q257" s="49" t="str">
        <f>IF(Q$10="","",IF($D257="NEI",Driftskostnader!R257,((VLOOKUP(Q$10,$U$9:$W$21,2)/$V$8)*$E257)))</f>
        <v/>
      </c>
      <c r="R257" s="49" t="str">
        <f>IF(R$10="","",IF($D257="NEI",Driftskostnader!S257,((VLOOKUP(R$10,$U$9:$W$21,2)/$V$8)*$E257)))</f>
        <v/>
      </c>
      <c r="S257" s="44">
        <f t="shared" si="5"/>
        <v>0</v>
      </c>
    </row>
    <row r="258" spans="1:19" outlineLevel="1" x14ac:dyDescent="0.25">
      <c r="A258" s="38">
        <f>Driftskostnader!A258</f>
        <v>0</v>
      </c>
      <c r="B258" s="38">
        <f>Driftskostnader!B258</f>
        <v>0</v>
      </c>
      <c r="C258" s="48">
        <f>Driftskostnader!C258</f>
        <v>0</v>
      </c>
      <c r="D258" s="38">
        <f>Driftskostnader!E258</f>
        <v>0</v>
      </c>
      <c r="E258" s="43">
        <f>Driftskostnader!F258</f>
        <v>0</v>
      </c>
      <c r="F258" s="49" t="str">
        <f>IF(F$10="","",IF($D258="NEI",Driftskostnader!G258,((VLOOKUP(F$10,$U$9:$W$21,2)/$V$8)*$E258)))</f>
        <v/>
      </c>
      <c r="G258" s="49" t="str">
        <f>IF(G$10="","",IF($D258="NEI",Driftskostnader!H258,((VLOOKUP(G$10,$U$9:$W$21,2)/$V$8)*$E258)))</f>
        <v/>
      </c>
      <c r="H258" s="49" t="str">
        <f>IF(H$10="","",IF($D258="NEI",Driftskostnader!I258,((VLOOKUP(H$10,$U$9:$W$21,2)/$V$8)*$E258)))</f>
        <v/>
      </c>
      <c r="I258" s="49" t="str">
        <f>IF(I$10="","",IF($D258="NEI",Driftskostnader!J258,((VLOOKUP(I$10,$U$9:$W$21,2)/$V$8)*$E258)))</f>
        <v/>
      </c>
      <c r="J258" s="49" t="str">
        <f>IF(J$10="","",IF($D258="NEI",Driftskostnader!K258,((VLOOKUP(J$10,$U$9:$W$21,2)/$V$8)*$E258)))</f>
        <v/>
      </c>
      <c r="K258" s="49" t="str">
        <f>IF(K$10="","",IF($D258="NEI",Driftskostnader!L258,((VLOOKUP(K$10,$U$9:$W$21,2)/$V$8)*$E258)))</f>
        <v/>
      </c>
      <c r="L258" s="49" t="str">
        <f>IF(L$10="","",IF($D258="NEI",Driftskostnader!M258,((VLOOKUP(L$10,$U$9:$W$21,2)/$V$8)*$E258)))</f>
        <v/>
      </c>
      <c r="M258" s="49" t="str">
        <f>IF(M$10="","",IF($D258="NEI",Driftskostnader!N258,((VLOOKUP(M$10,$U$9:$W$21,2)/$V$8)*$E258)))</f>
        <v/>
      </c>
      <c r="N258" s="49" t="str">
        <f>IF(N$10="","",IF($D258="NEI",Driftskostnader!O258,((VLOOKUP(N$10,$U$9:$W$21,2)/$V$8)*$E258)))</f>
        <v/>
      </c>
      <c r="O258" s="49" t="str">
        <f>IF(O$10="","",IF($D258="NEI",Driftskostnader!P258,((VLOOKUP(O$10,$U$9:$W$21,2)/$V$8)*$E258)))</f>
        <v/>
      </c>
      <c r="P258" s="49" t="str">
        <f>IF(P$10="","",IF($D258="NEI",Driftskostnader!Q258,((VLOOKUP(P$10,$U$9:$W$21,2)/$V$8)*$E258)))</f>
        <v/>
      </c>
      <c r="Q258" s="49" t="str">
        <f>IF(Q$10="","",IF($D258="NEI",Driftskostnader!R258,((VLOOKUP(Q$10,$U$9:$W$21,2)/$V$8)*$E258)))</f>
        <v/>
      </c>
      <c r="R258" s="49" t="str">
        <f>IF(R$10="","",IF($D258="NEI",Driftskostnader!S258,((VLOOKUP(R$10,$U$9:$W$21,2)/$V$8)*$E258)))</f>
        <v/>
      </c>
      <c r="S258" s="44">
        <f t="shared" si="5"/>
        <v>0</v>
      </c>
    </row>
    <row r="259" spans="1:19" outlineLevel="1" x14ac:dyDescent="0.25">
      <c r="A259" s="38">
        <f>Driftskostnader!A259</f>
        <v>0</v>
      </c>
      <c r="B259" s="38">
        <f>Driftskostnader!B259</f>
        <v>0</v>
      </c>
      <c r="C259" s="48">
        <f>Driftskostnader!C259</f>
        <v>0</v>
      </c>
      <c r="D259" s="38">
        <f>Driftskostnader!E259</f>
        <v>0</v>
      </c>
      <c r="E259" s="43">
        <f>Driftskostnader!F259</f>
        <v>0</v>
      </c>
      <c r="F259" s="49" t="str">
        <f>IF(F$10="","",IF($D259="NEI",Driftskostnader!G259,((VLOOKUP(F$10,$U$9:$W$21,2)/$V$8)*$E259)))</f>
        <v/>
      </c>
      <c r="G259" s="49" t="str">
        <f>IF(G$10="","",IF($D259="NEI",Driftskostnader!H259,((VLOOKUP(G$10,$U$9:$W$21,2)/$V$8)*$E259)))</f>
        <v/>
      </c>
      <c r="H259" s="49" t="str">
        <f>IF(H$10="","",IF($D259="NEI",Driftskostnader!I259,((VLOOKUP(H$10,$U$9:$W$21,2)/$V$8)*$E259)))</f>
        <v/>
      </c>
      <c r="I259" s="49" t="str">
        <f>IF(I$10="","",IF($D259="NEI",Driftskostnader!J259,((VLOOKUP(I$10,$U$9:$W$21,2)/$V$8)*$E259)))</f>
        <v/>
      </c>
      <c r="J259" s="49" t="str">
        <f>IF(J$10="","",IF($D259="NEI",Driftskostnader!K259,((VLOOKUP(J$10,$U$9:$W$21,2)/$V$8)*$E259)))</f>
        <v/>
      </c>
      <c r="K259" s="49" t="str">
        <f>IF(K$10="","",IF($D259="NEI",Driftskostnader!L259,((VLOOKUP(K$10,$U$9:$W$21,2)/$V$8)*$E259)))</f>
        <v/>
      </c>
      <c r="L259" s="49" t="str">
        <f>IF(L$10="","",IF($D259="NEI",Driftskostnader!M259,((VLOOKUP(L$10,$U$9:$W$21,2)/$V$8)*$E259)))</f>
        <v/>
      </c>
      <c r="M259" s="49" t="str">
        <f>IF(M$10="","",IF($D259="NEI",Driftskostnader!N259,((VLOOKUP(M$10,$U$9:$W$21,2)/$V$8)*$E259)))</f>
        <v/>
      </c>
      <c r="N259" s="49" t="str">
        <f>IF(N$10="","",IF($D259="NEI",Driftskostnader!O259,((VLOOKUP(N$10,$U$9:$W$21,2)/$V$8)*$E259)))</f>
        <v/>
      </c>
      <c r="O259" s="49" t="str">
        <f>IF(O$10="","",IF($D259="NEI",Driftskostnader!P259,((VLOOKUP(O$10,$U$9:$W$21,2)/$V$8)*$E259)))</f>
        <v/>
      </c>
      <c r="P259" s="49" t="str">
        <f>IF(P$10="","",IF($D259="NEI",Driftskostnader!Q259,((VLOOKUP(P$10,$U$9:$W$21,2)/$V$8)*$E259)))</f>
        <v/>
      </c>
      <c r="Q259" s="49" t="str">
        <f>IF(Q$10="","",IF($D259="NEI",Driftskostnader!R259,((VLOOKUP(Q$10,$U$9:$W$21,2)/$V$8)*$E259)))</f>
        <v/>
      </c>
      <c r="R259" s="49" t="str">
        <f>IF(R$10="","",IF($D259="NEI",Driftskostnader!S259,((VLOOKUP(R$10,$U$9:$W$21,2)/$V$8)*$E259)))</f>
        <v/>
      </c>
      <c r="S259" s="44">
        <f t="shared" si="5"/>
        <v>0</v>
      </c>
    </row>
    <row r="260" spans="1:19" outlineLevel="1" x14ac:dyDescent="0.25">
      <c r="A260" s="38">
        <f>Driftskostnader!A260</f>
        <v>0</v>
      </c>
      <c r="B260" s="38">
        <f>Driftskostnader!B260</f>
        <v>0</v>
      </c>
      <c r="C260" s="48">
        <f>Driftskostnader!C260</f>
        <v>0</v>
      </c>
      <c r="D260" s="38">
        <f>Driftskostnader!E260</f>
        <v>0</v>
      </c>
      <c r="E260" s="43">
        <f>Driftskostnader!F260</f>
        <v>0</v>
      </c>
      <c r="F260" s="49" t="str">
        <f>IF(F$10="","",IF($D260="NEI",Driftskostnader!G260,((VLOOKUP(F$10,$U$9:$W$21,2)/$V$8)*$E260)))</f>
        <v/>
      </c>
      <c r="G260" s="49" t="str">
        <f>IF(G$10="","",IF($D260="NEI",Driftskostnader!H260,((VLOOKUP(G$10,$U$9:$W$21,2)/$V$8)*$E260)))</f>
        <v/>
      </c>
      <c r="H260" s="49" t="str">
        <f>IF(H$10="","",IF($D260="NEI",Driftskostnader!I260,((VLOOKUP(H$10,$U$9:$W$21,2)/$V$8)*$E260)))</f>
        <v/>
      </c>
      <c r="I260" s="49" t="str">
        <f>IF(I$10="","",IF($D260="NEI",Driftskostnader!J260,((VLOOKUP(I$10,$U$9:$W$21,2)/$V$8)*$E260)))</f>
        <v/>
      </c>
      <c r="J260" s="49" t="str">
        <f>IF(J$10="","",IF($D260="NEI",Driftskostnader!K260,((VLOOKUP(J$10,$U$9:$W$21,2)/$V$8)*$E260)))</f>
        <v/>
      </c>
      <c r="K260" s="49" t="str">
        <f>IF(K$10="","",IF($D260="NEI",Driftskostnader!L260,((VLOOKUP(K$10,$U$9:$W$21,2)/$V$8)*$E260)))</f>
        <v/>
      </c>
      <c r="L260" s="49" t="str">
        <f>IF(L$10="","",IF($D260="NEI",Driftskostnader!M260,((VLOOKUP(L$10,$U$9:$W$21,2)/$V$8)*$E260)))</f>
        <v/>
      </c>
      <c r="M260" s="49" t="str">
        <f>IF(M$10="","",IF($D260="NEI",Driftskostnader!N260,((VLOOKUP(M$10,$U$9:$W$21,2)/$V$8)*$E260)))</f>
        <v/>
      </c>
      <c r="N260" s="49" t="str">
        <f>IF(N$10="","",IF($D260="NEI",Driftskostnader!O260,((VLOOKUP(N$10,$U$9:$W$21,2)/$V$8)*$E260)))</f>
        <v/>
      </c>
      <c r="O260" s="49" t="str">
        <f>IF(O$10="","",IF($D260="NEI",Driftskostnader!P260,((VLOOKUP(O$10,$U$9:$W$21,2)/$V$8)*$E260)))</f>
        <v/>
      </c>
      <c r="P260" s="49" t="str">
        <f>IF(P$10="","",IF($D260="NEI",Driftskostnader!Q260,((VLOOKUP(P$10,$U$9:$W$21,2)/$V$8)*$E260)))</f>
        <v/>
      </c>
      <c r="Q260" s="49" t="str">
        <f>IF(Q$10="","",IF($D260="NEI",Driftskostnader!R260,((VLOOKUP(Q$10,$U$9:$W$21,2)/$V$8)*$E260)))</f>
        <v/>
      </c>
      <c r="R260" s="49" t="str">
        <f>IF(R$10="","",IF($D260="NEI",Driftskostnader!S260,((VLOOKUP(R$10,$U$9:$W$21,2)/$V$8)*$E260)))</f>
        <v/>
      </c>
      <c r="S260" s="44">
        <f t="shared" si="5"/>
        <v>0</v>
      </c>
    </row>
    <row r="261" spans="1:19" outlineLevel="1" x14ac:dyDescent="0.25">
      <c r="A261" s="38">
        <f>Driftskostnader!A261</f>
        <v>0</v>
      </c>
      <c r="B261" s="38">
        <f>Driftskostnader!B261</f>
        <v>0</v>
      </c>
      <c r="C261" s="48">
        <f>Driftskostnader!C261</f>
        <v>0</v>
      </c>
      <c r="D261" s="38">
        <f>Driftskostnader!E261</f>
        <v>0</v>
      </c>
      <c r="E261" s="43">
        <f>Driftskostnader!F261</f>
        <v>0</v>
      </c>
      <c r="F261" s="49" t="str">
        <f>IF(F$10="","",IF($D261="NEI",Driftskostnader!G261,((VLOOKUP(F$10,$U$9:$W$21,2)/$V$8)*$E261)))</f>
        <v/>
      </c>
      <c r="G261" s="49" t="str">
        <f>IF(G$10="","",IF($D261="NEI",Driftskostnader!H261,((VLOOKUP(G$10,$U$9:$W$21,2)/$V$8)*$E261)))</f>
        <v/>
      </c>
      <c r="H261" s="49" t="str">
        <f>IF(H$10="","",IF($D261="NEI",Driftskostnader!I261,((VLOOKUP(H$10,$U$9:$W$21,2)/$V$8)*$E261)))</f>
        <v/>
      </c>
      <c r="I261" s="49" t="str">
        <f>IF(I$10="","",IF($D261="NEI",Driftskostnader!J261,((VLOOKUP(I$10,$U$9:$W$21,2)/$V$8)*$E261)))</f>
        <v/>
      </c>
      <c r="J261" s="49" t="str">
        <f>IF(J$10="","",IF($D261="NEI",Driftskostnader!K261,((VLOOKUP(J$10,$U$9:$W$21,2)/$V$8)*$E261)))</f>
        <v/>
      </c>
      <c r="K261" s="49" t="str">
        <f>IF(K$10="","",IF($D261="NEI",Driftskostnader!L261,((VLOOKUP(K$10,$U$9:$W$21,2)/$V$8)*$E261)))</f>
        <v/>
      </c>
      <c r="L261" s="49" t="str">
        <f>IF(L$10="","",IF($D261="NEI",Driftskostnader!M261,((VLOOKUP(L$10,$U$9:$W$21,2)/$V$8)*$E261)))</f>
        <v/>
      </c>
      <c r="M261" s="49" t="str">
        <f>IF(M$10="","",IF($D261="NEI",Driftskostnader!N261,((VLOOKUP(M$10,$U$9:$W$21,2)/$V$8)*$E261)))</f>
        <v/>
      </c>
      <c r="N261" s="49" t="str">
        <f>IF(N$10="","",IF($D261="NEI",Driftskostnader!O261,((VLOOKUP(N$10,$U$9:$W$21,2)/$V$8)*$E261)))</f>
        <v/>
      </c>
      <c r="O261" s="49" t="str">
        <f>IF(O$10="","",IF($D261="NEI",Driftskostnader!P261,((VLOOKUP(O$10,$U$9:$W$21,2)/$V$8)*$E261)))</f>
        <v/>
      </c>
      <c r="P261" s="49" t="str">
        <f>IF(P$10="","",IF($D261="NEI",Driftskostnader!Q261,((VLOOKUP(P$10,$U$9:$W$21,2)/$V$8)*$E261)))</f>
        <v/>
      </c>
      <c r="Q261" s="49" t="str">
        <f>IF(Q$10="","",IF($D261="NEI",Driftskostnader!R261,((VLOOKUP(Q$10,$U$9:$W$21,2)/$V$8)*$E261)))</f>
        <v/>
      </c>
      <c r="R261" s="49" t="str">
        <f>IF(R$10="","",IF($D261="NEI",Driftskostnader!S261,((VLOOKUP(R$10,$U$9:$W$21,2)/$V$8)*$E261)))</f>
        <v/>
      </c>
      <c r="S261" s="44">
        <f t="shared" si="5"/>
        <v>0</v>
      </c>
    </row>
    <row r="262" spans="1:19" outlineLevel="1" x14ac:dyDescent="0.25">
      <c r="A262" s="38">
        <f>Driftskostnader!A262</f>
        <v>0</v>
      </c>
      <c r="B262" s="38">
        <f>Driftskostnader!B262</f>
        <v>0</v>
      </c>
      <c r="C262" s="48">
        <f>Driftskostnader!C262</f>
        <v>0</v>
      </c>
      <c r="D262" s="38">
        <f>Driftskostnader!E262</f>
        <v>0</v>
      </c>
      <c r="E262" s="43">
        <f>Driftskostnader!F262</f>
        <v>0</v>
      </c>
      <c r="F262" s="49" t="str">
        <f>IF(F$10="","",IF($D262="NEI",Driftskostnader!G262,((VLOOKUP(F$10,$U$9:$W$21,2)/$V$8)*$E262)))</f>
        <v/>
      </c>
      <c r="G262" s="49" t="str">
        <f>IF(G$10="","",IF($D262="NEI",Driftskostnader!H262,((VLOOKUP(G$10,$U$9:$W$21,2)/$V$8)*$E262)))</f>
        <v/>
      </c>
      <c r="H262" s="49" t="str">
        <f>IF(H$10="","",IF($D262="NEI",Driftskostnader!I262,((VLOOKUP(H$10,$U$9:$W$21,2)/$V$8)*$E262)))</f>
        <v/>
      </c>
      <c r="I262" s="49" t="str">
        <f>IF(I$10="","",IF($D262="NEI",Driftskostnader!J262,((VLOOKUP(I$10,$U$9:$W$21,2)/$V$8)*$E262)))</f>
        <v/>
      </c>
      <c r="J262" s="49" t="str">
        <f>IF(J$10="","",IF($D262="NEI",Driftskostnader!K262,((VLOOKUP(J$10,$U$9:$W$21,2)/$V$8)*$E262)))</f>
        <v/>
      </c>
      <c r="K262" s="49" t="str">
        <f>IF(K$10="","",IF($D262="NEI",Driftskostnader!L262,((VLOOKUP(K$10,$U$9:$W$21,2)/$V$8)*$E262)))</f>
        <v/>
      </c>
      <c r="L262" s="49" t="str">
        <f>IF(L$10="","",IF($D262="NEI",Driftskostnader!M262,((VLOOKUP(L$10,$U$9:$W$21,2)/$V$8)*$E262)))</f>
        <v/>
      </c>
      <c r="M262" s="49" t="str">
        <f>IF(M$10="","",IF($D262="NEI",Driftskostnader!N262,((VLOOKUP(M$10,$U$9:$W$21,2)/$V$8)*$E262)))</f>
        <v/>
      </c>
      <c r="N262" s="49" t="str">
        <f>IF(N$10="","",IF($D262="NEI",Driftskostnader!O262,((VLOOKUP(N$10,$U$9:$W$21,2)/$V$8)*$E262)))</f>
        <v/>
      </c>
      <c r="O262" s="49" t="str">
        <f>IF(O$10="","",IF($D262="NEI",Driftskostnader!P262,((VLOOKUP(O$10,$U$9:$W$21,2)/$V$8)*$E262)))</f>
        <v/>
      </c>
      <c r="P262" s="49" t="str">
        <f>IF(P$10="","",IF($D262="NEI",Driftskostnader!Q262,((VLOOKUP(P$10,$U$9:$W$21,2)/$V$8)*$E262)))</f>
        <v/>
      </c>
      <c r="Q262" s="49" t="str">
        <f>IF(Q$10="","",IF($D262="NEI",Driftskostnader!R262,((VLOOKUP(Q$10,$U$9:$W$21,2)/$V$8)*$E262)))</f>
        <v/>
      </c>
      <c r="R262" s="49" t="str">
        <f>IF(R$10="","",IF($D262="NEI",Driftskostnader!S262,((VLOOKUP(R$10,$U$9:$W$21,2)/$V$8)*$E262)))</f>
        <v/>
      </c>
      <c r="S262" s="44">
        <f t="shared" si="5"/>
        <v>0</v>
      </c>
    </row>
    <row r="263" spans="1:19" outlineLevel="1" x14ac:dyDescent="0.25">
      <c r="A263" s="38">
        <f>Driftskostnader!A263</f>
        <v>0</v>
      </c>
      <c r="B263" s="38">
        <f>Driftskostnader!B263</f>
        <v>0</v>
      </c>
      <c r="C263" s="48">
        <f>Driftskostnader!C263</f>
        <v>0</v>
      </c>
      <c r="D263" s="38">
        <f>Driftskostnader!E263</f>
        <v>0</v>
      </c>
      <c r="E263" s="43">
        <f>Driftskostnader!F263</f>
        <v>0</v>
      </c>
      <c r="F263" s="49" t="str">
        <f>IF(F$10="","",IF($D263="NEI",Driftskostnader!G263,((VLOOKUP(F$10,$U$9:$W$21,2)/$V$8)*$E263)))</f>
        <v/>
      </c>
      <c r="G263" s="49" t="str">
        <f>IF(G$10="","",IF($D263="NEI",Driftskostnader!H263,((VLOOKUP(G$10,$U$9:$W$21,2)/$V$8)*$E263)))</f>
        <v/>
      </c>
      <c r="H263" s="49" t="str">
        <f>IF(H$10="","",IF($D263="NEI",Driftskostnader!I263,((VLOOKUP(H$10,$U$9:$W$21,2)/$V$8)*$E263)))</f>
        <v/>
      </c>
      <c r="I263" s="49" t="str">
        <f>IF(I$10="","",IF($D263="NEI",Driftskostnader!J263,((VLOOKUP(I$10,$U$9:$W$21,2)/$V$8)*$E263)))</f>
        <v/>
      </c>
      <c r="J263" s="49" t="str">
        <f>IF(J$10="","",IF($D263="NEI",Driftskostnader!K263,((VLOOKUP(J$10,$U$9:$W$21,2)/$V$8)*$E263)))</f>
        <v/>
      </c>
      <c r="K263" s="49" t="str">
        <f>IF(K$10="","",IF($D263="NEI",Driftskostnader!L263,((VLOOKUP(K$10,$U$9:$W$21,2)/$V$8)*$E263)))</f>
        <v/>
      </c>
      <c r="L263" s="49" t="str">
        <f>IF(L$10="","",IF($D263="NEI",Driftskostnader!M263,((VLOOKUP(L$10,$U$9:$W$21,2)/$V$8)*$E263)))</f>
        <v/>
      </c>
      <c r="M263" s="49" t="str">
        <f>IF(M$10="","",IF($D263="NEI",Driftskostnader!N263,((VLOOKUP(M$10,$U$9:$W$21,2)/$V$8)*$E263)))</f>
        <v/>
      </c>
      <c r="N263" s="49" t="str">
        <f>IF(N$10="","",IF($D263="NEI",Driftskostnader!O263,((VLOOKUP(N$10,$U$9:$W$21,2)/$V$8)*$E263)))</f>
        <v/>
      </c>
      <c r="O263" s="49" t="str">
        <f>IF(O$10="","",IF($D263="NEI",Driftskostnader!P263,((VLOOKUP(O$10,$U$9:$W$21,2)/$V$8)*$E263)))</f>
        <v/>
      </c>
      <c r="P263" s="49" t="str">
        <f>IF(P$10="","",IF($D263="NEI",Driftskostnader!Q263,((VLOOKUP(P$10,$U$9:$W$21,2)/$V$8)*$E263)))</f>
        <v/>
      </c>
      <c r="Q263" s="49" t="str">
        <f>IF(Q$10="","",IF($D263="NEI",Driftskostnader!R263,((VLOOKUP(Q$10,$U$9:$W$21,2)/$V$8)*$E263)))</f>
        <v/>
      </c>
      <c r="R263" s="49" t="str">
        <f>IF(R$10="","",IF($D263="NEI",Driftskostnader!S263,((VLOOKUP(R$10,$U$9:$W$21,2)/$V$8)*$E263)))</f>
        <v/>
      </c>
      <c r="S263" s="44">
        <f t="shared" si="5"/>
        <v>0</v>
      </c>
    </row>
    <row r="264" spans="1:19" outlineLevel="1" x14ac:dyDescent="0.25">
      <c r="A264" s="38">
        <f>Driftskostnader!A264</f>
        <v>0</v>
      </c>
      <c r="B264" s="38">
        <f>Driftskostnader!B264</f>
        <v>0</v>
      </c>
      <c r="C264" s="48">
        <f>Driftskostnader!C264</f>
        <v>0</v>
      </c>
      <c r="D264" s="38">
        <f>Driftskostnader!E264</f>
        <v>0</v>
      </c>
      <c r="E264" s="43">
        <f>Driftskostnader!F264</f>
        <v>0</v>
      </c>
      <c r="F264" s="49" t="str">
        <f>IF(F$10="","",IF($D264="NEI",Driftskostnader!G264,((VLOOKUP(F$10,$U$9:$W$21,2)/$V$8)*$E264)))</f>
        <v/>
      </c>
      <c r="G264" s="49" t="str">
        <f>IF(G$10="","",IF($D264="NEI",Driftskostnader!H264,((VLOOKUP(G$10,$U$9:$W$21,2)/$V$8)*$E264)))</f>
        <v/>
      </c>
      <c r="H264" s="49" t="str">
        <f>IF(H$10="","",IF($D264="NEI",Driftskostnader!I264,((VLOOKUP(H$10,$U$9:$W$21,2)/$V$8)*$E264)))</f>
        <v/>
      </c>
      <c r="I264" s="49" t="str">
        <f>IF(I$10="","",IF($D264="NEI",Driftskostnader!J264,((VLOOKUP(I$10,$U$9:$W$21,2)/$V$8)*$E264)))</f>
        <v/>
      </c>
      <c r="J264" s="49" t="str">
        <f>IF(J$10="","",IF($D264="NEI",Driftskostnader!K264,((VLOOKUP(J$10,$U$9:$W$21,2)/$V$8)*$E264)))</f>
        <v/>
      </c>
      <c r="K264" s="49" t="str">
        <f>IF(K$10="","",IF($D264="NEI",Driftskostnader!L264,((VLOOKUP(K$10,$U$9:$W$21,2)/$V$8)*$E264)))</f>
        <v/>
      </c>
      <c r="L264" s="49" t="str">
        <f>IF(L$10="","",IF($D264="NEI",Driftskostnader!M264,((VLOOKUP(L$10,$U$9:$W$21,2)/$V$8)*$E264)))</f>
        <v/>
      </c>
      <c r="M264" s="49" t="str">
        <f>IF(M$10="","",IF($D264="NEI",Driftskostnader!N264,((VLOOKUP(M$10,$U$9:$W$21,2)/$V$8)*$E264)))</f>
        <v/>
      </c>
      <c r="N264" s="49" t="str">
        <f>IF(N$10="","",IF($D264="NEI",Driftskostnader!O264,((VLOOKUP(N$10,$U$9:$W$21,2)/$V$8)*$E264)))</f>
        <v/>
      </c>
      <c r="O264" s="49" t="str">
        <f>IF(O$10="","",IF($D264="NEI",Driftskostnader!P264,((VLOOKUP(O$10,$U$9:$W$21,2)/$V$8)*$E264)))</f>
        <v/>
      </c>
      <c r="P264" s="49" t="str">
        <f>IF(P$10="","",IF($D264="NEI",Driftskostnader!Q264,((VLOOKUP(P$10,$U$9:$W$21,2)/$V$8)*$E264)))</f>
        <v/>
      </c>
      <c r="Q264" s="49" t="str">
        <f>IF(Q$10="","",IF($D264="NEI",Driftskostnader!R264,((VLOOKUP(Q$10,$U$9:$W$21,2)/$V$8)*$E264)))</f>
        <v/>
      </c>
      <c r="R264" s="49" t="str">
        <f>IF(R$10="","",IF($D264="NEI",Driftskostnader!S264,((VLOOKUP(R$10,$U$9:$W$21,2)/$V$8)*$E264)))</f>
        <v/>
      </c>
      <c r="S264" s="44">
        <f t="shared" si="5"/>
        <v>0</v>
      </c>
    </row>
    <row r="265" spans="1:19" outlineLevel="1" x14ac:dyDescent="0.25">
      <c r="A265" s="38">
        <f>Driftskostnader!A265</f>
        <v>0</v>
      </c>
      <c r="B265" s="38">
        <f>Driftskostnader!B265</f>
        <v>0</v>
      </c>
      <c r="C265" s="48">
        <f>Driftskostnader!C265</f>
        <v>0</v>
      </c>
      <c r="D265" s="38">
        <f>Driftskostnader!E265</f>
        <v>0</v>
      </c>
      <c r="E265" s="43">
        <f>Driftskostnader!F265</f>
        <v>0</v>
      </c>
      <c r="F265" s="49" t="str">
        <f>IF(F$10="","",IF($D265="NEI",Driftskostnader!G265,((VLOOKUP(F$10,$U$9:$W$21,2)/$V$8)*$E265)))</f>
        <v/>
      </c>
      <c r="G265" s="49" t="str">
        <f>IF(G$10="","",IF($D265="NEI",Driftskostnader!H265,((VLOOKUP(G$10,$U$9:$W$21,2)/$V$8)*$E265)))</f>
        <v/>
      </c>
      <c r="H265" s="49" t="str">
        <f>IF(H$10="","",IF($D265="NEI",Driftskostnader!I265,((VLOOKUP(H$10,$U$9:$W$21,2)/$V$8)*$E265)))</f>
        <v/>
      </c>
      <c r="I265" s="49" t="str">
        <f>IF(I$10="","",IF($D265="NEI",Driftskostnader!J265,((VLOOKUP(I$10,$U$9:$W$21,2)/$V$8)*$E265)))</f>
        <v/>
      </c>
      <c r="J265" s="49" t="str">
        <f>IF(J$10="","",IF($D265="NEI",Driftskostnader!K265,((VLOOKUP(J$10,$U$9:$W$21,2)/$V$8)*$E265)))</f>
        <v/>
      </c>
      <c r="K265" s="49" t="str">
        <f>IF(K$10="","",IF($D265="NEI",Driftskostnader!L265,((VLOOKUP(K$10,$U$9:$W$21,2)/$V$8)*$E265)))</f>
        <v/>
      </c>
      <c r="L265" s="49" t="str">
        <f>IF(L$10="","",IF($D265="NEI",Driftskostnader!M265,((VLOOKUP(L$10,$U$9:$W$21,2)/$V$8)*$E265)))</f>
        <v/>
      </c>
      <c r="M265" s="49" t="str">
        <f>IF(M$10="","",IF($D265="NEI",Driftskostnader!N265,((VLOOKUP(M$10,$U$9:$W$21,2)/$V$8)*$E265)))</f>
        <v/>
      </c>
      <c r="N265" s="49" t="str">
        <f>IF(N$10="","",IF($D265="NEI",Driftskostnader!O265,((VLOOKUP(N$10,$U$9:$W$21,2)/$V$8)*$E265)))</f>
        <v/>
      </c>
      <c r="O265" s="49" t="str">
        <f>IF(O$10="","",IF($D265="NEI",Driftskostnader!P265,((VLOOKUP(O$10,$U$9:$W$21,2)/$V$8)*$E265)))</f>
        <v/>
      </c>
      <c r="P265" s="49" t="str">
        <f>IF(P$10="","",IF($D265="NEI",Driftskostnader!Q265,((VLOOKUP(P$10,$U$9:$W$21,2)/$V$8)*$E265)))</f>
        <v/>
      </c>
      <c r="Q265" s="49" t="str">
        <f>IF(Q$10="","",IF($D265="NEI",Driftskostnader!R265,((VLOOKUP(Q$10,$U$9:$W$21,2)/$V$8)*$E265)))</f>
        <v/>
      </c>
      <c r="R265" s="49" t="str">
        <f>IF(R$10="","",IF($D265="NEI",Driftskostnader!S265,((VLOOKUP(R$10,$U$9:$W$21,2)/$V$8)*$E265)))</f>
        <v/>
      </c>
      <c r="S265" s="44">
        <f t="shared" si="5"/>
        <v>0</v>
      </c>
    </row>
    <row r="266" spans="1:19" outlineLevel="1" x14ac:dyDescent="0.25">
      <c r="A266" s="38">
        <f>Driftskostnader!A266</f>
        <v>0</v>
      </c>
      <c r="B266" s="38">
        <f>Driftskostnader!B266</f>
        <v>0</v>
      </c>
      <c r="C266" s="48">
        <f>Driftskostnader!C266</f>
        <v>0</v>
      </c>
      <c r="D266" s="38">
        <f>Driftskostnader!E266</f>
        <v>0</v>
      </c>
      <c r="E266" s="43">
        <f>Driftskostnader!F266</f>
        <v>0</v>
      </c>
      <c r="F266" s="49" t="str">
        <f>IF(F$10="","",IF($D266="NEI",Driftskostnader!G266,((VLOOKUP(F$10,$U$9:$W$21,2)/$V$8)*$E266)))</f>
        <v/>
      </c>
      <c r="G266" s="49" t="str">
        <f>IF(G$10="","",IF($D266="NEI",Driftskostnader!H266,((VLOOKUP(G$10,$U$9:$W$21,2)/$V$8)*$E266)))</f>
        <v/>
      </c>
      <c r="H266" s="49" t="str">
        <f>IF(H$10="","",IF($D266="NEI",Driftskostnader!I266,((VLOOKUP(H$10,$U$9:$W$21,2)/$V$8)*$E266)))</f>
        <v/>
      </c>
      <c r="I266" s="49" t="str">
        <f>IF(I$10="","",IF($D266="NEI",Driftskostnader!J266,((VLOOKUP(I$10,$U$9:$W$21,2)/$V$8)*$E266)))</f>
        <v/>
      </c>
      <c r="J266" s="49" t="str">
        <f>IF(J$10="","",IF($D266="NEI",Driftskostnader!K266,((VLOOKUP(J$10,$U$9:$W$21,2)/$V$8)*$E266)))</f>
        <v/>
      </c>
      <c r="K266" s="49" t="str">
        <f>IF(K$10="","",IF($D266="NEI",Driftskostnader!L266,((VLOOKUP(K$10,$U$9:$W$21,2)/$V$8)*$E266)))</f>
        <v/>
      </c>
      <c r="L266" s="49" t="str">
        <f>IF(L$10="","",IF($D266="NEI",Driftskostnader!M266,((VLOOKUP(L$10,$U$9:$W$21,2)/$V$8)*$E266)))</f>
        <v/>
      </c>
      <c r="M266" s="49" t="str">
        <f>IF(M$10="","",IF($D266="NEI",Driftskostnader!N266,((VLOOKUP(M$10,$U$9:$W$21,2)/$V$8)*$E266)))</f>
        <v/>
      </c>
      <c r="N266" s="49" t="str">
        <f>IF(N$10="","",IF($D266="NEI",Driftskostnader!O266,((VLOOKUP(N$10,$U$9:$W$21,2)/$V$8)*$E266)))</f>
        <v/>
      </c>
      <c r="O266" s="49" t="str">
        <f>IF(O$10="","",IF($D266="NEI",Driftskostnader!P266,((VLOOKUP(O$10,$U$9:$W$21,2)/$V$8)*$E266)))</f>
        <v/>
      </c>
      <c r="P266" s="49" t="str">
        <f>IF(P$10="","",IF($D266="NEI",Driftskostnader!Q266,((VLOOKUP(P$10,$U$9:$W$21,2)/$V$8)*$E266)))</f>
        <v/>
      </c>
      <c r="Q266" s="49" t="str">
        <f>IF(Q$10="","",IF($D266="NEI",Driftskostnader!R266,((VLOOKUP(Q$10,$U$9:$W$21,2)/$V$8)*$E266)))</f>
        <v/>
      </c>
      <c r="R266" s="49" t="str">
        <f>IF(R$10="","",IF($D266="NEI",Driftskostnader!S266,((VLOOKUP(R$10,$U$9:$W$21,2)/$V$8)*$E266)))</f>
        <v/>
      </c>
      <c r="S266" s="44">
        <f t="shared" si="5"/>
        <v>0</v>
      </c>
    </row>
    <row r="267" spans="1:19" outlineLevel="1" x14ac:dyDescent="0.25">
      <c r="A267" s="38">
        <f>Driftskostnader!A267</f>
        <v>0</v>
      </c>
      <c r="B267" s="38">
        <f>Driftskostnader!B267</f>
        <v>0</v>
      </c>
      <c r="C267" s="48">
        <f>Driftskostnader!C267</f>
        <v>0</v>
      </c>
      <c r="D267" s="38">
        <f>Driftskostnader!E267</f>
        <v>0</v>
      </c>
      <c r="E267" s="43">
        <f>Driftskostnader!F267</f>
        <v>0</v>
      </c>
      <c r="F267" s="49" t="str">
        <f>IF(F$10="","",IF($D267="NEI",Driftskostnader!G267,((VLOOKUP(F$10,$U$9:$W$21,2)/$V$8)*$E267)))</f>
        <v/>
      </c>
      <c r="G267" s="49" t="str">
        <f>IF(G$10="","",IF($D267="NEI",Driftskostnader!H267,((VLOOKUP(G$10,$U$9:$W$21,2)/$V$8)*$E267)))</f>
        <v/>
      </c>
      <c r="H267" s="49" t="str">
        <f>IF(H$10="","",IF($D267="NEI",Driftskostnader!I267,((VLOOKUP(H$10,$U$9:$W$21,2)/$V$8)*$E267)))</f>
        <v/>
      </c>
      <c r="I267" s="49" t="str">
        <f>IF(I$10="","",IF($D267="NEI",Driftskostnader!J267,((VLOOKUP(I$10,$U$9:$W$21,2)/$V$8)*$E267)))</f>
        <v/>
      </c>
      <c r="J267" s="49" t="str">
        <f>IF(J$10="","",IF($D267="NEI",Driftskostnader!K267,((VLOOKUP(J$10,$U$9:$W$21,2)/$V$8)*$E267)))</f>
        <v/>
      </c>
      <c r="K267" s="49" t="str">
        <f>IF(K$10="","",IF($D267="NEI",Driftskostnader!L267,((VLOOKUP(K$10,$U$9:$W$21,2)/$V$8)*$E267)))</f>
        <v/>
      </c>
      <c r="L267" s="49" t="str">
        <f>IF(L$10="","",IF($D267="NEI",Driftskostnader!M267,((VLOOKUP(L$10,$U$9:$W$21,2)/$V$8)*$E267)))</f>
        <v/>
      </c>
      <c r="M267" s="49" t="str">
        <f>IF(M$10="","",IF($D267="NEI",Driftskostnader!N267,((VLOOKUP(M$10,$U$9:$W$21,2)/$V$8)*$E267)))</f>
        <v/>
      </c>
      <c r="N267" s="49" t="str">
        <f>IF(N$10="","",IF($D267="NEI",Driftskostnader!O267,((VLOOKUP(N$10,$U$9:$W$21,2)/$V$8)*$E267)))</f>
        <v/>
      </c>
      <c r="O267" s="49" t="str">
        <f>IF(O$10="","",IF($D267="NEI",Driftskostnader!P267,((VLOOKUP(O$10,$U$9:$W$21,2)/$V$8)*$E267)))</f>
        <v/>
      </c>
      <c r="P267" s="49" t="str">
        <f>IF(P$10="","",IF($D267="NEI",Driftskostnader!Q267,((VLOOKUP(P$10,$U$9:$W$21,2)/$V$8)*$E267)))</f>
        <v/>
      </c>
      <c r="Q267" s="49" t="str">
        <f>IF(Q$10="","",IF($D267="NEI",Driftskostnader!R267,((VLOOKUP(Q$10,$U$9:$W$21,2)/$V$8)*$E267)))</f>
        <v/>
      </c>
      <c r="R267" s="49" t="str">
        <f>IF(R$10="","",IF($D267="NEI",Driftskostnader!S267,((VLOOKUP(R$10,$U$9:$W$21,2)/$V$8)*$E267)))</f>
        <v/>
      </c>
      <c r="S267" s="44">
        <f t="shared" si="5"/>
        <v>0</v>
      </c>
    </row>
    <row r="268" spans="1:19" outlineLevel="1" x14ac:dyDescent="0.25">
      <c r="A268" s="38">
        <f>Driftskostnader!A268</f>
        <v>0</v>
      </c>
      <c r="B268" s="38">
        <f>Driftskostnader!B268</f>
        <v>0</v>
      </c>
      <c r="C268" s="48">
        <f>Driftskostnader!C268</f>
        <v>0</v>
      </c>
      <c r="D268" s="38">
        <f>Driftskostnader!E268</f>
        <v>0</v>
      </c>
      <c r="E268" s="43">
        <f>Driftskostnader!F268</f>
        <v>0</v>
      </c>
      <c r="F268" s="49" t="str">
        <f>IF(F$10="","",IF($D268="NEI",Driftskostnader!G268,((VLOOKUP(F$10,$U$9:$W$21,2)/$V$8)*$E268)))</f>
        <v/>
      </c>
      <c r="G268" s="49" t="str">
        <f>IF(G$10="","",IF($D268="NEI",Driftskostnader!H268,((VLOOKUP(G$10,$U$9:$W$21,2)/$V$8)*$E268)))</f>
        <v/>
      </c>
      <c r="H268" s="49" t="str">
        <f>IF(H$10="","",IF($D268="NEI",Driftskostnader!I268,((VLOOKUP(H$10,$U$9:$W$21,2)/$V$8)*$E268)))</f>
        <v/>
      </c>
      <c r="I268" s="49" t="str">
        <f>IF(I$10="","",IF($D268="NEI",Driftskostnader!J268,((VLOOKUP(I$10,$U$9:$W$21,2)/$V$8)*$E268)))</f>
        <v/>
      </c>
      <c r="J268" s="49" t="str">
        <f>IF(J$10="","",IF($D268="NEI",Driftskostnader!K268,((VLOOKUP(J$10,$U$9:$W$21,2)/$V$8)*$E268)))</f>
        <v/>
      </c>
      <c r="K268" s="49" t="str">
        <f>IF(K$10="","",IF($D268="NEI",Driftskostnader!L268,((VLOOKUP(K$10,$U$9:$W$21,2)/$V$8)*$E268)))</f>
        <v/>
      </c>
      <c r="L268" s="49" t="str">
        <f>IF(L$10="","",IF($D268="NEI",Driftskostnader!M268,((VLOOKUP(L$10,$U$9:$W$21,2)/$V$8)*$E268)))</f>
        <v/>
      </c>
      <c r="M268" s="49" t="str">
        <f>IF(M$10="","",IF($D268="NEI",Driftskostnader!N268,((VLOOKUP(M$10,$U$9:$W$21,2)/$V$8)*$E268)))</f>
        <v/>
      </c>
      <c r="N268" s="49" t="str">
        <f>IF(N$10="","",IF($D268="NEI",Driftskostnader!O268,((VLOOKUP(N$10,$U$9:$W$21,2)/$V$8)*$E268)))</f>
        <v/>
      </c>
      <c r="O268" s="49" t="str">
        <f>IF(O$10="","",IF($D268="NEI",Driftskostnader!P268,((VLOOKUP(O$10,$U$9:$W$21,2)/$V$8)*$E268)))</f>
        <v/>
      </c>
      <c r="P268" s="49" t="str">
        <f>IF(P$10="","",IF($D268="NEI",Driftskostnader!Q268,((VLOOKUP(P$10,$U$9:$W$21,2)/$V$8)*$E268)))</f>
        <v/>
      </c>
      <c r="Q268" s="49" t="str">
        <f>IF(Q$10="","",IF($D268="NEI",Driftskostnader!R268,((VLOOKUP(Q$10,$U$9:$W$21,2)/$V$8)*$E268)))</f>
        <v/>
      </c>
      <c r="R268" s="49" t="str">
        <f>IF(R$10="","",IF($D268="NEI",Driftskostnader!S268,((VLOOKUP(R$10,$U$9:$W$21,2)/$V$8)*$E268)))</f>
        <v/>
      </c>
      <c r="S268" s="44">
        <f t="shared" si="5"/>
        <v>0</v>
      </c>
    </row>
    <row r="269" spans="1:19" outlineLevel="1" x14ac:dyDescent="0.25">
      <c r="A269" s="38">
        <f>Driftskostnader!A269</f>
        <v>0</v>
      </c>
      <c r="B269" s="38">
        <f>Driftskostnader!B269</f>
        <v>0</v>
      </c>
      <c r="C269" s="48">
        <f>Driftskostnader!C269</f>
        <v>0</v>
      </c>
      <c r="D269" s="38">
        <f>Driftskostnader!E269</f>
        <v>0</v>
      </c>
      <c r="E269" s="43">
        <f>Driftskostnader!F269</f>
        <v>0</v>
      </c>
      <c r="F269" s="49" t="str">
        <f>IF(F$10="","",IF($D269="NEI",Driftskostnader!G269,((VLOOKUP(F$10,$U$9:$W$21,2)/$V$8)*$E269)))</f>
        <v/>
      </c>
      <c r="G269" s="49" t="str">
        <f>IF(G$10="","",IF($D269="NEI",Driftskostnader!H269,((VLOOKUP(G$10,$U$9:$W$21,2)/$V$8)*$E269)))</f>
        <v/>
      </c>
      <c r="H269" s="49" t="str">
        <f>IF(H$10="","",IF($D269="NEI",Driftskostnader!I269,((VLOOKUP(H$10,$U$9:$W$21,2)/$V$8)*$E269)))</f>
        <v/>
      </c>
      <c r="I269" s="49" t="str">
        <f>IF(I$10="","",IF($D269="NEI",Driftskostnader!J269,((VLOOKUP(I$10,$U$9:$W$21,2)/$V$8)*$E269)))</f>
        <v/>
      </c>
      <c r="J269" s="49" t="str">
        <f>IF(J$10="","",IF($D269="NEI",Driftskostnader!K269,((VLOOKUP(J$10,$U$9:$W$21,2)/$V$8)*$E269)))</f>
        <v/>
      </c>
      <c r="K269" s="49" t="str">
        <f>IF(K$10="","",IF($D269="NEI",Driftskostnader!L269,((VLOOKUP(K$10,$U$9:$W$21,2)/$V$8)*$E269)))</f>
        <v/>
      </c>
      <c r="L269" s="49" t="str">
        <f>IF(L$10="","",IF($D269="NEI",Driftskostnader!M269,((VLOOKUP(L$10,$U$9:$W$21,2)/$V$8)*$E269)))</f>
        <v/>
      </c>
      <c r="M269" s="49" t="str">
        <f>IF(M$10="","",IF($D269="NEI",Driftskostnader!N269,((VLOOKUP(M$10,$U$9:$W$21,2)/$V$8)*$E269)))</f>
        <v/>
      </c>
      <c r="N269" s="49" t="str">
        <f>IF(N$10="","",IF($D269="NEI",Driftskostnader!O269,((VLOOKUP(N$10,$U$9:$W$21,2)/$V$8)*$E269)))</f>
        <v/>
      </c>
      <c r="O269" s="49" t="str">
        <f>IF(O$10="","",IF($D269="NEI",Driftskostnader!P269,((VLOOKUP(O$10,$U$9:$W$21,2)/$V$8)*$E269)))</f>
        <v/>
      </c>
      <c r="P269" s="49" t="str">
        <f>IF(P$10="","",IF($D269="NEI",Driftskostnader!Q269,((VLOOKUP(P$10,$U$9:$W$21,2)/$V$8)*$E269)))</f>
        <v/>
      </c>
      <c r="Q269" s="49" t="str">
        <f>IF(Q$10="","",IF($D269="NEI",Driftskostnader!R269,((VLOOKUP(Q$10,$U$9:$W$21,2)/$V$8)*$E269)))</f>
        <v/>
      </c>
      <c r="R269" s="49" t="str">
        <f>IF(R$10="","",IF($D269="NEI",Driftskostnader!S269,((VLOOKUP(R$10,$U$9:$W$21,2)/$V$8)*$E269)))</f>
        <v/>
      </c>
      <c r="S269" s="44">
        <f t="shared" si="5"/>
        <v>0</v>
      </c>
    </row>
    <row r="270" spans="1:19" outlineLevel="1" x14ac:dyDescent="0.25">
      <c r="A270" s="38">
        <f>Driftskostnader!A270</f>
        <v>0</v>
      </c>
      <c r="B270" s="38">
        <f>Driftskostnader!B270</f>
        <v>0</v>
      </c>
      <c r="C270" s="48">
        <f>Driftskostnader!C270</f>
        <v>0</v>
      </c>
      <c r="D270" s="38">
        <f>Driftskostnader!E270</f>
        <v>0</v>
      </c>
      <c r="E270" s="43">
        <f>Driftskostnader!F270</f>
        <v>0</v>
      </c>
      <c r="F270" s="49" t="str">
        <f>IF(F$10="","",IF($D270="NEI",Driftskostnader!G270,((VLOOKUP(F$10,$U$9:$W$21,2)/$V$8)*$E270)))</f>
        <v/>
      </c>
      <c r="G270" s="49" t="str">
        <f>IF(G$10="","",IF($D270="NEI",Driftskostnader!H270,((VLOOKUP(G$10,$U$9:$W$21,2)/$V$8)*$E270)))</f>
        <v/>
      </c>
      <c r="H270" s="49" t="str">
        <f>IF(H$10="","",IF($D270="NEI",Driftskostnader!I270,((VLOOKUP(H$10,$U$9:$W$21,2)/$V$8)*$E270)))</f>
        <v/>
      </c>
      <c r="I270" s="49" t="str">
        <f>IF(I$10="","",IF($D270="NEI",Driftskostnader!J270,((VLOOKUP(I$10,$U$9:$W$21,2)/$V$8)*$E270)))</f>
        <v/>
      </c>
      <c r="J270" s="49" t="str">
        <f>IF(J$10="","",IF($D270="NEI",Driftskostnader!K270,((VLOOKUP(J$10,$U$9:$W$21,2)/$V$8)*$E270)))</f>
        <v/>
      </c>
      <c r="K270" s="49" t="str">
        <f>IF(K$10="","",IF($D270="NEI",Driftskostnader!L270,((VLOOKUP(K$10,$U$9:$W$21,2)/$V$8)*$E270)))</f>
        <v/>
      </c>
      <c r="L270" s="49" t="str">
        <f>IF(L$10="","",IF($D270="NEI",Driftskostnader!M270,((VLOOKUP(L$10,$U$9:$W$21,2)/$V$8)*$E270)))</f>
        <v/>
      </c>
      <c r="M270" s="49" t="str">
        <f>IF(M$10="","",IF($D270="NEI",Driftskostnader!N270,((VLOOKUP(M$10,$U$9:$W$21,2)/$V$8)*$E270)))</f>
        <v/>
      </c>
      <c r="N270" s="49" t="str">
        <f>IF(N$10="","",IF($D270="NEI",Driftskostnader!O270,((VLOOKUP(N$10,$U$9:$W$21,2)/$V$8)*$E270)))</f>
        <v/>
      </c>
      <c r="O270" s="49" t="str">
        <f>IF(O$10="","",IF($D270="NEI",Driftskostnader!P270,((VLOOKUP(O$10,$U$9:$W$21,2)/$V$8)*$E270)))</f>
        <v/>
      </c>
      <c r="P270" s="49" t="str">
        <f>IF(P$10="","",IF($D270="NEI",Driftskostnader!Q270,((VLOOKUP(P$10,$U$9:$W$21,2)/$V$8)*$E270)))</f>
        <v/>
      </c>
      <c r="Q270" s="49" t="str">
        <f>IF(Q$10="","",IF($D270="NEI",Driftskostnader!R270,((VLOOKUP(Q$10,$U$9:$W$21,2)/$V$8)*$E270)))</f>
        <v/>
      </c>
      <c r="R270" s="49" t="str">
        <f>IF(R$10="","",IF($D270="NEI",Driftskostnader!S270,((VLOOKUP(R$10,$U$9:$W$21,2)/$V$8)*$E270)))</f>
        <v/>
      </c>
      <c r="S270" s="44">
        <f t="shared" si="5"/>
        <v>0</v>
      </c>
    </row>
    <row r="271" spans="1:19" outlineLevel="1" x14ac:dyDescent="0.25">
      <c r="A271" s="38">
        <f>Driftskostnader!A271</f>
        <v>0</v>
      </c>
      <c r="B271" s="38">
        <f>Driftskostnader!B271</f>
        <v>0</v>
      </c>
      <c r="C271" s="48">
        <f>Driftskostnader!C271</f>
        <v>0</v>
      </c>
      <c r="D271" s="38">
        <f>Driftskostnader!E271</f>
        <v>0</v>
      </c>
      <c r="E271" s="43">
        <f>Driftskostnader!F271</f>
        <v>0</v>
      </c>
      <c r="F271" s="49" t="str">
        <f>IF(F$10="","",IF($D271="NEI",Driftskostnader!G271,((VLOOKUP(F$10,$U$9:$W$21,2)/$V$8)*$E271)))</f>
        <v/>
      </c>
      <c r="G271" s="49" t="str">
        <f>IF(G$10="","",IF($D271="NEI",Driftskostnader!H271,((VLOOKUP(G$10,$U$9:$W$21,2)/$V$8)*$E271)))</f>
        <v/>
      </c>
      <c r="H271" s="49" t="str">
        <f>IF(H$10="","",IF($D271="NEI",Driftskostnader!I271,((VLOOKUP(H$10,$U$9:$W$21,2)/$V$8)*$E271)))</f>
        <v/>
      </c>
      <c r="I271" s="49" t="str">
        <f>IF(I$10="","",IF($D271="NEI",Driftskostnader!J271,((VLOOKUP(I$10,$U$9:$W$21,2)/$V$8)*$E271)))</f>
        <v/>
      </c>
      <c r="J271" s="49" t="str">
        <f>IF(J$10="","",IF($D271="NEI",Driftskostnader!K271,((VLOOKUP(J$10,$U$9:$W$21,2)/$V$8)*$E271)))</f>
        <v/>
      </c>
      <c r="K271" s="49" t="str">
        <f>IF(K$10="","",IF($D271="NEI",Driftskostnader!L271,((VLOOKUP(K$10,$U$9:$W$21,2)/$V$8)*$E271)))</f>
        <v/>
      </c>
      <c r="L271" s="49" t="str">
        <f>IF(L$10="","",IF($D271="NEI",Driftskostnader!M271,((VLOOKUP(L$10,$U$9:$W$21,2)/$V$8)*$E271)))</f>
        <v/>
      </c>
      <c r="M271" s="49" t="str">
        <f>IF(M$10="","",IF($D271="NEI",Driftskostnader!N271,((VLOOKUP(M$10,$U$9:$W$21,2)/$V$8)*$E271)))</f>
        <v/>
      </c>
      <c r="N271" s="49" t="str">
        <f>IF(N$10="","",IF($D271="NEI",Driftskostnader!O271,((VLOOKUP(N$10,$U$9:$W$21,2)/$V$8)*$E271)))</f>
        <v/>
      </c>
      <c r="O271" s="49" t="str">
        <f>IF(O$10="","",IF($D271="NEI",Driftskostnader!P271,((VLOOKUP(O$10,$U$9:$W$21,2)/$V$8)*$E271)))</f>
        <v/>
      </c>
      <c r="P271" s="49" t="str">
        <f>IF(P$10="","",IF($D271="NEI",Driftskostnader!Q271,((VLOOKUP(P$10,$U$9:$W$21,2)/$V$8)*$E271)))</f>
        <v/>
      </c>
      <c r="Q271" s="49" t="str">
        <f>IF(Q$10="","",IF($D271="NEI",Driftskostnader!R271,((VLOOKUP(Q$10,$U$9:$W$21,2)/$V$8)*$E271)))</f>
        <v/>
      </c>
      <c r="R271" s="49" t="str">
        <f>IF(R$10="","",IF($D271="NEI",Driftskostnader!S271,((VLOOKUP(R$10,$U$9:$W$21,2)/$V$8)*$E271)))</f>
        <v/>
      </c>
      <c r="S271" s="44">
        <f t="shared" si="5"/>
        <v>0</v>
      </c>
    </row>
    <row r="272" spans="1:19" outlineLevel="1" x14ac:dyDescent="0.25">
      <c r="A272" s="38">
        <f>Driftskostnader!A272</f>
        <v>0</v>
      </c>
      <c r="B272" s="38">
        <f>Driftskostnader!B272</f>
        <v>0</v>
      </c>
      <c r="C272" s="48">
        <f>Driftskostnader!C272</f>
        <v>0</v>
      </c>
      <c r="D272" s="38">
        <f>Driftskostnader!E272</f>
        <v>0</v>
      </c>
      <c r="E272" s="43">
        <f>Driftskostnader!F272</f>
        <v>0</v>
      </c>
      <c r="F272" s="49" t="str">
        <f>IF(F$10="","",IF($D272="NEI",Driftskostnader!G272,((VLOOKUP(F$10,$U$9:$W$21,2)/$V$8)*$E272)))</f>
        <v/>
      </c>
      <c r="G272" s="49" t="str">
        <f>IF(G$10="","",IF($D272="NEI",Driftskostnader!H272,((VLOOKUP(G$10,$U$9:$W$21,2)/$V$8)*$E272)))</f>
        <v/>
      </c>
      <c r="H272" s="49" t="str">
        <f>IF(H$10="","",IF($D272="NEI",Driftskostnader!I272,((VLOOKUP(H$10,$U$9:$W$21,2)/$V$8)*$E272)))</f>
        <v/>
      </c>
      <c r="I272" s="49" t="str">
        <f>IF(I$10="","",IF($D272="NEI",Driftskostnader!J272,((VLOOKUP(I$10,$U$9:$W$21,2)/$V$8)*$E272)))</f>
        <v/>
      </c>
      <c r="J272" s="49" t="str">
        <f>IF(J$10="","",IF($D272="NEI",Driftskostnader!K272,((VLOOKUP(J$10,$U$9:$W$21,2)/$V$8)*$E272)))</f>
        <v/>
      </c>
      <c r="K272" s="49" t="str">
        <f>IF(K$10="","",IF($D272="NEI",Driftskostnader!L272,((VLOOKUP(K$10,$U$9:$W$21,2)/$V$8)*$E272)))</f>
        <v/>
      </c>
      <c r="L272" s="49" t="str">
        <f>IF(L$10="","",IF($D272="NEI",Driftskostnader!M272,((VLOOKUP(L$10,$U$9:$W$21,2)/$V$8)*$E272)))</f>
        <v/>
      </c>
      <c r="M272" s="49" t="str">
        <f>IF(M$10="","",IF($D272="NEI",Driftskostnader!N272,((VLOOKUP(M$10,$U$9:$W$21,2)/$V$8)*$E272)))</f>
        <v/>
      </c>
      <c r="N272" s="49" t="str">
        <f>IF(N$10="","",IF($D272="NEI",Driftskostnader!O272,((VLOOKUP(N$10,$U$9:$W$21,2)/$V$8)*$E272)))</f>
        <v/>
      </c>
      <c r="O272" s="49" t="str">
        <f>IF(O$10="","",IF($D272="NEI",Driftskostnader!P272,((VLOOKUP(O$10,$U$9:$W$21,2)/$V$8)*$E272)))</f>
        <v/>
      </c>
      <c r="P272" s="49" t="str">
        <f>IF(P$10="","",IF($D272="NEI",Driftskostnader!Q272,((VLOOKUP(P$10,$U$9:$W$21,2)/$V$8)*$E272)))</f>
        <v/>
      </c>
      <c r="Q272" s="49" t="str">
        <f>IF(Q$10="","",IF($D272="NEI",Driftskostnader!R272,((VLOOKUP(Q$10,$U$9:$W$21,2)/$V$8)*$E272)))</f>
        <v/>
      </c>
      <c r="R272" s="49" t="str">
        <f>IF(R$10="","",IF($D272="NEI",Driftskostnader!S272,((VLOOKUP(R$10,$U$9:$W$21,2)/$V$8)*$E272)))</f>
        <v/>
      </c>
      <c r="S272" s="44">
        <f t="shared" si="5"/>
        <v>0</v>
      </c>
    </row>
    <row r="273" spans="1:19" outlineLevel="1" x14ac:dyDescent="0.25">
      <c r="A273" s="38">
        <f>Driftskostnader!A273</f>
        <v>0</v>
      </c>
      <c r="B273" s="38">
        <f>Driftskostnader!B273</f>
        <v>0</v>
      </c>
      <c r="C273" s="48">
        <f>Driftskostnader!C273</f>
        <v>0</v>
      </c>
      <c r="D273" s="38">
        <f>Driftskostnader!E273</f>
        <v>0</v>
      </c>
      <c r="E273" s="43">
        <f>Driftskostnader!F273</f>
        <v>0</v>
      </c>
      <c r="F273" s="49" t="str">
        <f>IF(F$10="","",IF($D273="NEI",Driftskostnader!G273,((VLOOKUP(F$10,$U$9:$W$21,2)/$V$8)*$E273)))</f>
        <v/>
      </c>
      <c r="G273" s="49" t="str">
        <f>IF(G$10="","",IF($D273="NEI",Driftskostnader!H273,((VLOOKUP(G$10,$U$9:$W$21,2)/$V$8)*$E273)))</f>
        <v/>
      </c>
      <c r="H273" s="49" t="str">
        <f>IF(H$10="","",IF($D273="NEI",Driftskostnader!I273,((VLOOKUP(H$10,$U$9:$W$21,2)/$V$8)*$E273)))</f>
        <v/>
      </c>
      <c r="I273" s="49" t="str">
        <f>IF(I$10="","",IF($D273="NEI",Driftskostnader!J273,((VLOOKUP(I$10,$U$9:$W$21,2)/$V$8)*$E273)))</f>
        <v/>
      </c>
      <c r="J273" s="49" t="str">
        <f>IF(J$10="","",IF($D273="NEI",Driftskostnader!K273,((VLOOKUP(J$10,$U$9:$W$21,2)/$V$8)*$E273)))</f>
        <v/>
      </c>
      <c r="K273" s="49" t="str">
        <f>IF(K$10="","",IF($D273="NEI",Driftskostnader!L273,((VLOOKUP(K$10,$U$9:$W$21,2)/$V$8)*$E273)))</f>
        <v/>
      </c>
      <c r="L273" s="49" t="str">
        <f>IF(L$10="","",IF($D273="NEI",Driftskostnader!M273,((VLOOKUP(L$10,$U$9:$W$21,2)/$V$8)*$E273)))</f>
        <v/>
      </c>
      <c r="M273" s="49" t="str">
        <f>IF(M$10="","",IF($D273="NEI",Driftskostnader!N273,((VLOOKUP(M$10,$U$9:$W$21,2)/$V$8)*$E273)))</f>
        <v/>
      </c>
      <c r="N273" s="49" t="str">
        <f>IF(N$10="","",IF($D273="NEI",Driftskostnader!O273,((VLOOKUP(N$10,$U$9:$W$21,2)/$V$8)*$E273)))</f>
        <v/>
      </c>
      <c r="O273" s="49" t="str">
        <f>IF(O$10="","",IF($D273="NEI",Driftskostnader!P273,((VLOOKUP(O$10,$U$9:$W$21,2)/$V$8)*$E273)))</f>
        <v/>
      </c>
      <c r="P273" s="49" t="str">
        <f>IF(P$10="","",IF($D273="NEI",Driftskostnader!Q273,((VLOOKUP(P$10,$U$9:$W$21,2)/$V$8)*$E273)))</f>
        <v/>
      </c>
      <c r="Q273" s="49" t="str">
        <f>IF(Q$10="","",IF($D273="NEI",Driftskostnader!R273,((VLOOKUP(Q$10,$U$9:$W$21,2)/$V$8)*$E273)))</f>
        <v/>
      </c>
      <c r="R273" s="49" t="str">
        <f>IF(R$10="","",IF($D273="NEI",Driftskostnader!S273,((VLOOKUP(R$10,$U$9:$W$21,2)/$V$8)*$E273)))</f>
        <v/>
      </c>
      <c r="S273" s="44">
        <f t="shared" si="5"/>
        <v>0</v>
      </c>
    </row>
    <row r="274" spans="1:19" outlineLevel="1" x14ac:dyDescent="0.25">
      <c r="A274" s="38">
        <f>Driftskostnader!A274</f>
        <v>0</v>
      </c>
      <c r="B274" s="38">
        <f>Driftskostnader!B274</f>
        <v>0</v>
      </c>
      <c r="C274" s="48">
        <f>Driftskostnader!C274</f>
        <v>0</v>
      </c>
      <c r="D274" s="38">
        <f>Driftskostnader!E274</f>
        <v>0</v>
      </c>
      <c r="E274" s="43">
        <f>Driftskostnader!F274</f>
        <v>0</v>
      </c>
      <c r="F274" s="49" t="str">
        <f>IF(F$10="","",IF($D274="NEI",Driftskostnader!G274,((VLOOKUP(F$10,$U$9:$W$21,2)/$V$8)*$E274)))</f>
        <v/>
      </c>
      <c r="G274" s="49" t="str">
        <f>IF(G$10="","",IF($D274="NEI",Driftskostnader!H274,((VLOOKUP(G$10,$U$9:$W$21,2)/$V$8)*$E274)))</f>
        <v/>
      </c>
      <c r="H274" s="49" t="str">
        <f>IF(H$10="","",IF($D274="NEI",Driftskostnader!I274,((VLOOKUP(H$10,$U$9:$W$21,2)/$V$8)*$E274)))</f>
        <v/>
      </c>
      <c r="I274" s="49" t="str">
        <f>IF(I$10="","",IF($D274="NEI",Driftskostnader!J274,((VLOOKUP(I$10,$U$9:$W$21,2)/$V$8)*$E274)))</f>
        <v/>
      </c>
      <c r="J274" s="49" t="str">
        <f>IF(J$10="","",IF($D274="NEI",Driftskostnader!K274,((VLOOKUP(J$10,$U$9:$W$21,2)/$V$8)*$E274)))</f>
        <v/>
      </c>
      <c r="K274" s="49" t="str">
        <f>IF(K$10="","",IF($D274="NEI",Driftskostnader!L274,((VLOOKUP(K$10,$U$9:$W$21,2)/$V$8)*$E274)))</f>
        <v/>
      </c>
      <c r="L274" s="49" t="str">
        <f>IF(L$10="","",IF($D274="NEI",Driftskostnader!M274,((VLOOKUP(L$10,$U$9:$W$21,2)/$V$8)*$E274)))</f>
        <v/>
      </c>
      <c r="M274" s="49" t="str">
        <f>IF(M$10="","",IF($D274="NEI",Driftskostnader!N274,((VLOOKUP(M$10,$U$9:$W$21,2)/$V$8)*$E274)))</f>
        <v/>
      </c>
      <c r="N274" s="49" t="str">
        <f>IF(N$10="","",IF($D274="NEI",Driftskostnader!O274,((VLOOKUP(N$10,$U$9:$W$21,2)/$V$8)*$E274)))</f>
        <v/>
      </c>
      <c r="O274" s="49" t="str">
        <f>IF(O$10="","",IF($D274="NEI",Driftskostnader!P274,((VLOOKUP(O$10,$U$9:$W$21,2)/$V$8)*$E274)))</f>
        <v/>
      </c>
      <c r="P274" s="49" t="str">
        <f>IF(P$10="","",IF($D274="NEI",Driftskostnader!Q274,((VLOOKUP(P$10,$U$9:$W$21,2)/$V$8)*$E274)))</f>
        <v/>
      </c>
      <c r="Q274" s="49" t="str">
        <f>IF(Q$10="","",IF($D274="NEI",Driftskostnader!R274,((VLOOKUP(Q$10,$U$9:$W$21,2)/$V$8)*$E274)))</f>
        <v/>
      </c>
      <c r="R274" s="49" t="str">
        <f>IF(R$10="","",IF($D274="NEI",Driftskostnader!S274,((VLOOKUP(R$10,$U$9:$W$21,2)/$V$8)*$E274)))</f>
        <v/>
      </c>
      <c r="S274" s="44">
        <f t="shared" si="5"/>
        <v>0</v>
      </c>
    </row>
    <row r="275" spans="1:19" outlineLevel="1" x14ac:dyDescent="0.25">
      <c r="A275" s="38">
        <f>Driftskostnader!A275</f>
        <v>0</v>
      </c>
      <c r="B275" s="38">
        <f>Driftskostnader!B275</f>
        <v>0</v>
      </c>
      <c r="C275" s="48">
        <f>Driftskostnader!C275</f>
        <v>0</v>
      </c>
      <c r="D275" s="38">
        <f>Driftskostnader!E275</f>
        <v>0</v>
      </c>
      <c r="E275" s="43">
        <f>Driftskostnader!F275</f>
        <v>0</v>
      </c>
      <c r="F275" s="49" t="str">
        <f>IF(F$10="","",IF($D275="NEI",Driftskostnader!G275,((VLOOKUP(F$10,$U$9:$W$21,2)/$V$8)*$E275)))</f>
        <v/>
      </c>
      <c r="G275" s="49" t="str">
        <f>IF(G$10="","",IF($D275="NEI",Driftskostnader!H275,((VLOOKUP(G$10,$U$9:$W$21,2)/$V$8)*$E275)))</f>
        <v/>
      </c>
      <c r="H275" s="49" t="str">
        <f>IF(H$10="","",IF($D275="NEI",Driftskostnader!I275,((VLOOKUP(H$10,$U$9:$W$21,2)/$V$8)*$E275)))</f>
        <v/>
      </c>
      <c r="I275" s="49" t="str">
        <f>IF(I$10="","",IF($D275="NEI",Driftskostnader!J275,((VLOOKUP(I$10,$U$9:$W$21,2)/$V$8)*$E275)))</f>
        <v/>
      </c>
      <c r="J275" s="49" t="str">
        <f>IF(J$10="","",IF($D275="NEI",Driftskostnader!K275,((VLOOKUP(J$10,$U$9:$W$21,2)/$V$8)*$E275)))</f>
        <v/>
      </c>
      <c r="K275" s="49" t="str">
        <f>IF(K$10="","",IF($D275="NEI",Driftskostnader!L275,((VLOOKUP(K$10,$U$9:$W$21,2)/$V$8)*$E275)))</f>
        <v/>
      </c>
      <c r="L275" s="49" t="str">
        <f>IF(L$10="","",IF($D275="NEI",Driftskostnader!M275,((VLOOKUP(L$10,$U$9:$W$21,2)/$V$8)*$E275)))</f>
        <v/>
      </c>
      <c r="M275" s="49" t="str">
        <f>IF(M$10="","",IF($D275="NEI",Driftskostnader!N275,((VLOOKUP(M$10,$U$9:$W$21,2)/$V$8)*$E275)))</f>
        <v/>
      </c>
      <c r="N275" s="49" t="str">
        <f>IF(N$10="","",IF($D275="NEI",Driftskostnader!O275,((VLOOKUP(N$10,$U$9:$W$21,2)/$V$8)*$E275)))</f>
        <v/>
      </c>
      <c r="O275" s="49" t="str">
        <f>IF(O$10="","",IF($D275="NEI",Driftskostnader!P275,((VLOOKUP(O$10,$U$9:$W$21,2)/$V$8)*$E275)))</f>
        <v/>
      </c>
      <c r="P275" s="49" t="str">
        <f>IF(P$10="","",IF($D275="NEI",Driftskostnader!Q275,((VLOOKUP(P$10,$U$9:$W$21,2)/$V$8)*$E275)))</f>
        <v/>
      </c>
      <c r="Q275" s="49" t="str">
        <f>IF(Q$10="","",IF($D275="NEI",Driftskostnader!R275,((VLOOKUP(Q$10,$U$9:$W$21,2)/$V$8)*$E275)))</f>
        <v/>
      </c>
      <c r="R275" s="49" t="str">
        <f>IF(R$10="","",IF($D275="NEI",Driftskostnader!S275,((VLOOKUP(R$10,$U$9:$W$21,2)/$V$8)*$E275)))</f>
        <v/>
      </c>
      <c r="S275" s="44">
        <f t="shared" si="5"/>
        <v>0</v>
      </c>
    </row>
    <row r="276" spans="1:19" outlineLevel="1" x14ac:dyDescent="0.25">
      <c r="A276" s="38">
        <f>Driftskostnader!A276</f>
        <v>0</v>
      </c>
      <c r="B276" s="38">
        <f>Driftskostnader!B276</f>
        <v>0</v>
      </c>
      <c r="C276" s="48">
        <f>Driftskostnader!C276</f>
        <v>0</v>
      </c>
      <c r="D276" s="38">
        <f>Driftskostnader!E276</f>
        <v>0</v>
      </c>
      <c r="E276" s="43">
        <f>Driftskostnader!F276</f>
        <v>0</v>
      </c>
      <c r="F276" s="49" t="str">
        <f>IF(F$10="","",IF($D276="NEI",Driftskostnader!G276,((VLOOKUP(F$10,$U$9:$W$21,2)/$V$8)*$E276)))</f>
        <v/>
      </c>
      <c r="G276" s="49" t="str">
        <f>IF(G$10="","",IF($D276="NEI",Driftskostnader!H276,((VLOOKUP(G$10,$U$9:$W$21,2)/$V$8)*$E276)))</f>
        <v/>
      </c>
      <c r="H276" s="49" t="str">
        <f>IF(H$10="","",IF($D276="NEI",Driftskostnader!I276,((VLOOKUP(H$10,$U$9:$W$21,2)/$V$8)*$E276)))</f>
        <v/>
      </c>
      <c r="I276" s="49" t="str">
        <f>IF(I$10="","",IF($D276="NEI",Driftskostnader!J276,((VLOOKUP(I$10,$U$9:$W$21,2)/$V$8)*$E276)))</f>
        <v/>
      </c>
      <c r="J276" s="49" t="str">
        <f>IF(J$10="","",IF($D276="NEI",Driftskostnader!K276,((VLOOKUP(J$10,$U$9:$W$21,2)/$V$8)*$E276)))</f>
        <v/>
      </c>
      <c r="K276" s="49" t="str">
        <f>IF(K$10="","",IF($D276="NEI",Driftskostnader!L276,((VLOOKUP(K$10,$U$9:$W$21,2)/$V$8)*$E276)))</f>
        <v/>
      </c>
      <c r="L276" s="49" t="str">
        <f>IF(L$10="","",IF($D276="NEI",Driftskostnader!M276,((VLOOKUP(L$10,$U$9:$W$21,2)/$V$8)*$E276)))</f>
        <v/>
      </c>
      <c r="M276" s="49" t="str">
        <f>IF(M$10="","",IF($D276="NEI",Driftskostnader!N276,((VLOOKUP(M$10,$U$9:$W$21,2)/$V$8)*$E276)))</f>
        <v/>
      </c>
      <c r="N276" s="49" t="str">
        <f>IF(N$10="","",IF($D276="NEI",Driftskostnader!O276,((VLOOKUP(N$10,$U$9:$W$21,2)/$V$8)*$E276)))</f>
        <v/>
      </c>
      <c r="O276" s="49" t="str">
        <f>IF(O$10="","",IF($D276="NEI",Driftskostnader!P276,((VLOOKUP(O$10,$U$9:$W$21,2)/$V$8)*$E276)))</f>
        <v/>
      </c>
      <c r="P276" s="49" t="str">
        <f>IF(P$10="","",IF($D276="NEI",Driftskostnader!Q276,((VLOOKUP(P$10,$U$9:$W$21,2)/$V$8)*$E276)))</f>
        <v/>
      </c>
      <c r="Q276" s="49" t="str">
        <f>IF(Q$10="","",IF($D276="NEI",Driftskostnader!R276,((VLOOKUP(Q$10,$U$9:$W$21,2)/$V$8)*$E276)))</f>
        <v/>
      </c>
      <c r="R276" s="49" t="str">
        <f>IF(R$10="","",IF($D276="NEI",Driftskostnader!S276,((VLOOKUP(R$10,$U$9:$W$21,2)/$V$8)*$E276)))</f>
        <v/>
      </c>
      <c r="S276" s="44">
        <f t="shared" si="5"/>
        <v>0</v>
      </c>
    </row>
    <row r="277" spans="1:19" outlineLevel="1" x14ac:dyDescent="0.25">
      <c r="A277" s="38">
        <f>Driftskostnader!A277</f>
        <v>0</v>
      </c>
      <c r="B277" s="38">
        <f>Driftskostnader!B277</f>
        <v>0</v>
      </c>
      <c r="C277" s="48">
        <f>Driftskostnader!C277</f>
        <v>0</v>
      </c>
      <c r="D277" s="38">
        <f>Driftskostnader!E277</f>
        <v>0</v>
      </c>
      <c r="E277" s="43">
        <f>Driftskostnader!F277</f>
        <v>0</v>
      </c>
      <c r="F277" s="49" t="str">
        <f>IF(F$10="","",IF($D277="NEI",Driftskostnader!G277,((VLOOKUP(F$10,$U$9:$W$21,2)/$V$8)*$E277)))</f>
        <v/>
      </c>
      <c r="G277" s="49" t="str">
        <f>IF(G$10="","",IF($D277="NEI",Driftskostnader!H277,((VLOOKUP(G$10,$U$9:$W$21,2)/$V$8)*$E277)))</f>
        <v/>
      </c>
      <c r="H277" s="49" t="str">
        <f>IF(H$10="","",IF($D277="NEI",Driftskostnader!I277,((VLOOKUP(H$10,$U$9:$W$21,2)/$V$8)*$E277)))</f>
        <v/>
      </c>
      <c r="I277" s="49" t="str">
        <f>IF(I$10="","",IF($D277="NEI",Driftskostnader!J277,((VLOOKUP(I$10,$U$9:$W$21,2)/$V$8)*$E277)))</f>
        <v/>
      </c>
      <c r="J277" s="49" t="str">
        <f>IF(J$10="","",IF($D277="NEI",Driftskostnader!K277,((VLOOKUP(J$10,$U$9:$W$21,2)/$V$8)*$E277)))</f>
        <v/>
      </c>
      <c r="K277" s="49" t="str">
        <f>IF(K$10="","",IF($D277="NEI",Driftskostnader!L277,((VLOOKUP(K$10,$U$9:$W$21,2)/$V$8)*$E277)))</f>
        <v/>
      </c>
      <c r="L277" s="49" t="str">
        <f>IF(L$10="","",IF($D277="NEI",Driftskostnader!M277,((VLOOKUP(L$10,$U$9:$W$21,2)/$V$8)*$E277)))</f>
        <v/>
      </c>
      <c r="M277" s="49" t="str">
        <f>IF(M$10="","",IF($D277="NEI",Driftskostnader!N277,((VLOOKUP(M$10,$U$9:$W$21,2)/$V$8)*$E277)))</f>
        <v/>
      </c>
      <c r="N277" s="49" t="str">
        <f>IF(N$10="","",IF($D277="NEI",Driftskostnader!O277,((VLOOKUP(N$10,$U$9:$W$21,2)/$V$8)*$E277)))</f>
        <v/>
      </c>
      <c r="O277" s="49" t="str">
        <f>IF(O$10="","",IF($D277="NEI",Driftskostnader!P277,((VLOOKUP(O$10,$U$9:$W$21,2)/$V$8)*$E277)))</f>
        <v/>
      </c>
      <c r="P277" s="49" t="str">
        <f>IF(P$10="","",IF($D277="NEI",Driftskostnader!Q277,((VLOOKUP(P$10,$U$9:$W$21,2)/$V$8)*$E277)))</f>
        <v/>
      </c>
      <c r="Q277" s="49" t="str">
        <f>IF(Q$10="","",IF($D277="NEI",Driftskostnader!R277,((VLOOKUP(Q$10,$U$9:$W$21,2)/$V$8)*$E277)))</f>
        <v/>
      </c>
      <c r="R277" s="49" t="str">
        <f>IF(R$10="","",IF($D277="NEI",Driftskostnader!S277,((VLOOKUP(R$10,$U$9:$W$21,2)/$V$8)*$E277)))</f>
        <v/>
      </c>
      <c r="S277" s="44">
        <f t="shared" si="5"/>
        <v>0</v>
      </c>
    </row>
    <row r="278" spans="1:19" outlineLevel="1" x14ac:dyDescent="0.25">
      <c r="A278" s="38">
        <f>Driftskostnader!A278</f>
        <v>0</v>
      </c>
      <c r="B278" s="38">
        <f>Driftskostnader!B278</f>
        <v>0</v>
      </c>
      <c r="C278" s="48">
        <f>Driftskostnader!C278</f>
        <v>0</v>
      </c>
      <c r="D278" s="38">
        <f>Driftskostnader!E278</f>
        <v>0</v>
      </c>
      <c r="E278" s="43">
        <f>Driftskostnader!F278</f>
        <v>0</v>
      </c>
      <c r="F278" s="49" t="str">
        <f>IF(F$10="","",IF($D278="NEI",Driftskostnader!G278,((VLOOKUP(F$10,$U$9:$W$21,2)/$V$8)*$E278)))</f>
        <v/>
      </c>
      <c r="G278" s="49" t="str">
        <f>IF(G$10="","",IF($D278="NEI",Driftskostnader!H278,((VLOOKUP(G$10,$U$9:$W$21,2)/$V$8)*$E278)))</f>
        <v/>
      </c>
      <c r="H278" s="49" t="str">
        <f>IF(H$10="","",IF($D278="NEI",Driftskostnader!I278,((VLOOKUP(H$10,$U$9:$W$21,2)/$V$8)*$E278)))</f>
        <v/>
      </c>
      <c r="I278" s="49" t="str">
        <f>IF(I$10="","",IF($D278="NEI",Driftskostnader!J278,((VLOOKUP(I$10,$U$9:$W$21,2)/$V$8)*$E278)))</f>
        <v/>
      </c>
      <c r="J278" s="49" t="str">
        <f>IF(J$10="","",IF($D278="NEI",Driftskostnader!K278,((VLOOKUP(J$10,$U$9:$W$21,2)/$V$8)*$E278)))</f>
        <v/>
      </c>
      <c r="K278" s="49" t="str">
        <f>IF(K$10="","",IF($D278="NEI",Driftskostnader!L278,((VLOOKUP(K$10,$U$9:$W$21,2)/$V$8)*$E278)))</f>
        <v/>
      </c>
      <c r="L278" s="49" t="str">
        <f>IF(L$10="","",IF($D278="NEI",Driftskostnader!M278,((VLOOKUP(L$10,$U$9:$W$21,2)/$V$8)*$E278)))</f>
        <v/>
      </c>
      <c r="M278" s="49" t="str">
        <f>IF(M$10="","",IF($D278="NEI",Driftskostnader!N278,((VLOOKUP(M$10,$U$9:$W$21,2)/$V$8)*$E278)))</f>
        <v/>
      </c>
      <c r="N278" s="49" t="str">
        <f>IF(N$10="","",IF($D278="NEI",Driftskostnader!O278,((VLOOKUP(N$10,$U$9:$W$21,2)/$V$8)*$E278)))</f>
        <v/>
      </c>
      <c r="O278" s="49" t="str">
        <f>IF(O$10="","",IF($D278="NEI",Driftskostnader!P278,((VLOOKUP(O$10,$U$9:$W$21,2)/$V$8)*$E278)))</f>
        <v/>
      </c>
      <c r="P278" s="49" t="str">
        <f>IF(P$10="","",IF($D278="NEI",Driftskostnader!Q278,((VLOOKUP(P$10,$U$9:$W$21,2)/$V$8)*$E278)))</f>
        <v/>
      </c>
      <c r="Q278" s="49" t="str">
        <f>IF(Q$10="","",IF($D278="NEI",Driftskostnader!R278,((VLOOKUP(Q$10,$U$9:$W$21,2)/$V$8)*$E278)))</f>
        <v/>
      </c>
      <c r="R278" s="49" t="str">
        <f>IF(R$10="","",IF($D278="NEI",Driftskostnader!S278,((VLOOKUP(R$10,$U$9:$W$21,2)/$V$8)*$E278)))</f>
        <v/>
      </c>
      <c r="S278" s="44">
        <f t="shared" si="5"/>
        <v>0</v>
      </c>
    </row>
    <row r="279" spans="1:19" outlineLevel="1" x14ac:dyDescent="0.25">
      <c r="A279" s="38">
        <f>Driftskostnader!A279</f>
        <v>0</v>
      </c>
      <c r="B279" s="38">
        <f>Driftskostnader!B279</f>
        <v>0</v>
      </c>
      <c r="C279" s="48">
        <f>Driftskostnader!C279</f>
        <v>0</v>
      </c>
      <c r="D279" s="38">
        <f>Driftskostnader!E279</f>
        <v>0</v>
      </c>
      <c r="E279" s="43">
        <f>Driftskostnader!F279</f>
        <v>0</v>
      </c>
      <c r="F279" s="49" t="str">
        <f>IF(F$10="","",IF($D279="NEI",Driftskostnader!G279,((VLOOKUP(F$10,$U$9:$W$21,2)/$V$8)*$E279)))</f>
        <v/>
      </c>
      <c r="G279" s="49" t="str">
        <f>IF(G$10="","",IF($D279="NEI",Driftskostnader!H279,((VLOOKUP(G$10,$U$9:$W$21,2)/$V$8)*$E279)))</f>
        <v/>
      </c>
      <c r="H279" s="49" t="str">
        <f>IF(H$10="","",IF($D279="NEI",Driftskostnader!I279,((VLOOKUP(H$10,$U$9:$W$21,2)/$V$8)*$E279)))</f>
        <v/>
      </c>
      <c r="I279" s="49" t="str">
        <f>IF(I$10="","",IF($D279="NEI",Driftskostnader!J279,((VLOOKUP(I$10,$U$9:$W$21,2)/$V$8)*$E279)))</f>
        <v/>
      </c>
      <c r="J279" s="49" t="str">
        <f>IF(J$10="","",IF($D279="NEI",Driftskostnader!K279,((VLOOKUP(J$10,$U$9:$W$21,2)/$V$8)*$E279)))</f>
        <v/>
      </c>
      <c r="K279" s="49" t="str">
        <f>IF(K$10="","",IF($D279="NEI",Driftskostnader!L279,((VLOOKUP(K$10,$U$9:$W$21,2)/$V$8)*$E279)))</f>
        <v/>
      </c>
      <c r="L279" s="49" t="str">
        <f>IF(L$10="","",IF($D279="NEI",Driftskostnader!M279,((VLOOKUP(L$10,$U$9:$W$21,2)/$V$8)*$E279)))</f>
        <v/>
      </c>
      <c r="M279" s="49" t="str">
        <f>IF(M$10="","",IF($D279="NEI",Driftskostnader!N279,((VLOOKUP(M$10,$U$9:$W$21,2)/$V$8)*$E279)))</f>
        <v/>
      </c>
      <c r="N279" s="49" t="str">
        <f>IF(N$10="","",IF($D279="NEI",Driftskostnader!O279,((VLOOKUP(N$10,$U$9:$W$21,2)/$V$8)*$E279)))</f>
        <v/>
      </c>
      <c r="O279" s="49" t="str">
        <f>IF(O$10="","",IF($D279="NEI",Driftskostnader!P279,((VLOOKUP(O$10,$U$9:$W$21,2)/$V$8)*$E279)))</f>
        <v/>
      </c>
      <c r="P279" s="49" t="str">
        <f>IF(P$10="","",IF($D279="NEI",Driftskostnader!Q279,((VLOOKUP(P$10,$U$9:$W$21,2)/$V$8)*$E279)))</f>
        <v/>
      </c>
      <c r="Q279" s="49" t="str">
        <f>IF(Q$10="","",IF($D279="NEI",Driftskostnader!R279,((VLOOKUP(Q$10,$U$9:$W$21,2)/$V$8)*$E279)))</f>
        <v/>
      </c>
      <c r="R279" s="49" t="str">
        <f>IF(R$10="","",IF($D279="NEI",Driftskostnader!S279,((VLOOKUP(R$10,$U$9:$W$21,2)/$V$8)*$E279)))</f>
        <v/>
      </c>
      <c r="S279" s="44">
        <f t="shared" si="5"/>
        <v>0</v>
      </c>
    </row>
    <row r="280" spans="1:19" outlineLevel="1" x14ac:dyDescent="0.25">
      <c r="A280" s="38">
        <f>Driftskostnader!A280</f>
        <v>0</v>
      </c>
      <c r="B280" s="38">
        <f>Driftskostnader!B280</f>
        <v>0</v>
      </c>
      <c r="C280" s="48">
        <f>Driftskostnader!C280</f>
        <v>0</v>
      </c>
      <c r="D280" s="38">
        <f>Driftskostnader!E280</f>
        <v>0</v>
      </c>
      <c r="E280" s="43">
        <f>Driftskostnader!F280</f>
        <v>0</v>
      </c>
      <c r="F280" s="49" t="str">
        <f>IF(F$10="","",IF($D280="NEI",Driftskostnader!G280,((VLOOKUP(F$10,$U$9:$W$21,2)/$V$8)*$E280)))</f>
        <v/>
      </c>
      <c r="G280" s="49" t="str">
        <f>IF(G$10="","",IF($D280="NEI",Driftskostnader!H280,((VLOOKUP(G$10,$U$9:$W$21,2)/$V$8)*$E280)))</f>
        <v/>
      </c>
      <c r="H280" s="49" t="str">
        <f>IF(H$10="","",IF($D280="NEI",Driftskostnader!I280,((VLOOKUP(H$10,$U$9:$W$21,2)/$V$8)*$E280)))</f>
        <v/>
      </c>
      <c r="I280" s="49" t="str">
        <f>IF(I$10="","",IF($D280="NEI",Driftskostnader!J280,((VLOOKUP(I$10,$U$9:$W$21,2)/$V$8)*$E280)))</f>
        <v/>
      </c>
      <c r="J280" s="49" t="str">
        <f>IF(J$10="","",IF($D280="NEI",Driftskostnader!K280,((VLOOKUP(J$10,$U$9:$W$21,2)/$V$8)*$E280)))</f>
        <v/>
      </c>
      <c r="K280" s="49" t="str">
        <f>IF(K$10="","",IF($D280="NEI",Driftskostnader!L280,((VLOOKUP(K$10,$U$9:$W$21,2)/$V$8)*$E280)))</f>
        <v/>
      </c>
      <c r="L280" s="49" t="str">
        <f>IF(L$10="","",IF($D280="NEI",Driftskostnader!M280,((VLOOKUP(L$10,$U$9:$W$21,2)/$V$8)*$E280)))</f>
        <v/>
      </c>
      <c r="M280" s="49" t="str">
        <f>IF(M$10="","",IF($D280="NEI",Driftskostnader!N280,((VLOOKUP(M$10,$U$9:$W$21,2)/$V$8)*$E280)))</f>
        <v/>
      </c>
      <c r="N280" s="49" t="str">
        <f>IF(N$10="","",IF($D280="NEI",Driftskostnader!O280,((VLOOKUP(N$10,$U$9:$W$21,2)/$V$8)*$E280)))</f>
        <v/>
      </c>
      <c r="O280" s="49" t="str">
        <f>IF(O$10="","",IF($D280="NEI",Driftskostnader!P280,((VLOOKUP(O$10,$U$9:$W$21,2)/$V$8)*$E280)))</f>
        <v/>
      </c>
      <c r="P280" s="49" t="str">
        <f>IF(P$10="","",IF($D280="NEI",Driftskostnader!Q280,((VLOOKUP(P$10,$U$9:$W$21,2)/$V$8)*$E280)))</f>
        <v/>
      </c>
      <c r="Q280" s="49" t="str">
        <f>IF(Q$10="","",IF($D280="NEI",Driftskostnader!R280,((VLOOKUP(Q$10,$U$9:$W$21,2)/$V$8)*$E280)))</f>
        <v/>
      </c>
      <c r="R280" s="49" t="str">
        <f>IF(R$10="","",IF($D280="NEI",Driftskostnader!S280,((VLOOKUP(R$10,$U$9:$W$21,2)/$V$8)*$E280)))</f>
        <v/>
      </c>
      <c r="S280" s="44">
        <f t="shared" si="5"/>
        <v>0</v>
      </c>
    </row>
    <row r="281" spans="1:19" outlineLevel="1" x14ac:dyDescent="0.25">
      <c r="A281" s="38">
        <f>Driftskostnader!A281</f>
        <v>0</v>
      </c>
      <c r="B281" s="38">
        <f>Driftskostnader!B281</f>
        <v>0</v>
      </c>
      <c r="C281" s="48">
        <f>Driftskostnader!C281</f>
        <v>0</v>
      </c>
      <c r="D281" s="38">
        <f>Driftskostnader!E281</f>
        <v>0</v>
      </c>
      <c r="E281" s="43">
        <f>Driftskostnader!F281</f>
        <v>0</v>
      </c>
      <c r="F281" s="49" t="str">
        <f>IF(F$10="","",IF($D281="NEI",Driftskostnader!G281,((VLOOKUP(F$10,$U$9:$W$21,2)/$V$8)*$E281)))</f>
        <v/>
      </c>
      <c r="G281" s="49" t="str">
        <f>IF(G$10="","",IF($D281="NEI",Driftskostnader!H281,((VLOOKUP(G$10,$U$9:$W$21,2)/$V$8)*$E281)))</f>
        <v/>
      </c>
      <c r="H281" s="49" t="str">
        <f>IF(H$10="","",IF($D281="NEI",Driftskostnader!I281,((VLOOKUP(H$10,$U$9:$W$21,2)/$V$8)*$E281)))</f>
        <v/>
      </c>
      <c r="I281" s="49" t="str">
        <f>IF(I$10="","",IF($D281="NEI",Driftskostnader!J281,((VLOOKUP(I$10,$U$9:$W$21,2)/$V$8)*$E281)))</f>
        <v/>
      </c>
      <c r="J281" s="49" t="str">
        <f>IF(J$10="","",IF($D281="NEI",Driftskostnader!K281,((VLOOKUP(J$10,$U$9:$W$21,2)/$V$8)*$E281)))</f>
        <v/>
      </c>
      <c r="K281" s="49" t="str">
        <f>IF(K$10="","",IF($D281="NEI",Driftskostnader!L281,((VLOOKUP(K$10,$U$9:$W$21,2)/$V$8)*$E281)))</f>
        <v/>
      </c>
      <c r="L281" s="49" t="str">
        <f>IF(L$10="","",IF($D281="NEI",Driftskostnader!M281,((VLOOKUP(L$10,$U$9:$W$21,2)/$V$8)*$E281)))</f>
        <v/>
      </c>
      <c r="M281" s="49" t="str">
        <f>IF(M$10="","",IF($D281="NEI",Driftskostnader!N281,((VLOOKUP(M$10,$U$9:$W$21,2)/$V$8)*$E281)))</f>
        <v/>
      </c>
      <c r="N281" s="49" t="str">
        <f>IF(N$10="","",IF($D281="NEI",Driftskostnader!O281,((VLOOKUP(N$10,$U$9:$W$21,2)/$V$8)*$E281)))</f>
        <v/>
      </c>
      <c r="O281" s="49" t="str">
        <f>IF(O$10="","",IF($D281="NEI",Driftskostnader!P281,((VLOOKUP(O$10,$U$9:$W$21,2)/$V$8)*$E281)))</f>
        <v/>
      </c>
      <c r="P281" s="49" t="str">
        <f>IF(P$10="","",IF($D281="NEI",Driftskostnader!Q281,((VLOOKUP(P$10,$U$9:$W$21,2)/$V$8)*$E281)))</f>
        <v/>
      </c>
      <c r="Q281" s="49" t="str">
        <f>IF(Q$10="","",IF($D281="NEI",Driftskostnader!R281,((VLOOKUP(Q$10,$U$9:$W$21,2)/$V$8)*$E281)))</f>
        <v/>
      </c>
      <c r="R281" s="49" t="str">
        <f>IF(R$10="","",IF($D281="NEI",Driftskostnader!S281,((VLOOKUP(R$10,$U$9:$W$21,2)/$V$8)*$E281)))</f>
        <v/>
      </c>
      <c r="S281" s="44">
        <f t="shared" ref="S281:S291" si="6">IF(D281="JA",E281,SUM(F281:Q281))</f>
        <v>0</v>
      </c>
    </row>
    <row r="282" spans="1:19" outlineLevel="1" x14ac:dyDescent="0.25">
      <c r="A282" s="38">
        <f>Driftskostnader!A282</f>
        <v>0</v>
      </c>
      <c r="B282" s="38">
        <f>Driftskostnader!B282</f>
        <v>0</v>
      </c>
      <c r="C282" s="48">
        <f>Driftskostnader!C282</f>
        <v>0</v>
      </c>
      <c r="D282" s="38">
        <f>Driftskostnader!E282</f>
        <v>0</v>
      </c>
      <c r="E282" s="43">
        <f>Driftskostnader!F282</f>
        <v>0</v>
      </c>
      <c r="F282" s="49" t="str">
        <f>IF(F$10="","",IF($D282="NEI",Driftskostnader!G282,((VLOOKUP(F$10,$U$9:$W$21,2)/$V$8)*$E282)))</f>
        <v/>
      </c>
      <c r="G282" s="49" t="str">
        <f>IF(G$10="","",IF($D282="NEI",Driftskostnader!H282,((VLOOKUP(G$10,$U$9:$W$21,2)/$V$8)*$E282)))</f>
        <v/>
      </c>
      <c r="H282" s="49" t="str">
        <f>IF(H$10="","",IF($D282="NEI",Driftskostnader!I282,((VLOOKUP(H$10,$U$9:$W$21,2)/$V$8)*$E282)))</f>
        <v/>
      </c>
      <c r="I282" s="49" t="str">
        <f>IF(I$10="","",IF($D282="NEI",Driftskostnader!J282,((VLOOKUP(I$10,$U$9:$W$21,2)/$V$8)*$E282)))</f>
        <v/>
      </c>
      <c r="J282" s="49" t="str">
        <f>IF(J$10="","",IF($D282="NEI",Driftskostnader!K282,((VLOOKUP(J$10,$U$9:$W$21,2)/$V$8)*$E282)))</f>
        <v/>
      </c>
      <c r="K282" s="49" t="str">
        <f>IF(K$10="","",IF($D282="NEI",Driftskostnader!L282,((VLOOKUP(K$10,$U$9:$W$21,2)/$V$8)*$E282)))</f>
        <v/>
      </c>
      <c r="L282" s="49" t="str">
        <f>IF(L$10="","",IF($D282="NEI",Driftskostnader!M282,((VLOOKUP(L$10,$U$9:$W$21,2)/$V$8)*$E282)))</f>
        <v/>
      </c>
      <c r="M282" s="49" t="str">
        <f>IF(M$10="","",IF($D282="NEI",Driftskostnader!N282,((VLOOKUP(M$10,$U$9:$W$21,2)/$V$8)*$E282)))</f>
        <v/>
      </c>
      <c r="N282" s="49" t="str">
        <f>IF(N$10="","",IF($D282="NEI",Driftskostnader!O282,((VLOOKUP(N$10,$U$9:$W$21,2)/$V$8)*$E282)))</f>
        <v/>
      </c>
      <c r="O282" s="49" t="str">
        <f>IF(O$10="","",IF($D282="NEI",Driftskostnader!P282,((VLOOKUP(O$10,$U$9:$W$21,2)/$V$8)*$E282)))</f>
        <v/>
      </c>
      <c r="P282" s="49" t="str">
        <f>IF(P$10="","",IF($D282="NEI",Driftskostnader!Q282,((VLOOKUP(P$10,$U$9:$W$21,2)/$V$8)*$E282)))</f>
        <v/>
      </c>
      <c r="Q282" s="49" t="str">
        <f>IF(Q$10="","",IF($D282="NEI",Driftskostnader!R282,((VLOOKUP(Q$10,$U$9:$W$21,2)/$V$8)*$E282)))</f>
        <v/>
      </c>
      <c r="R282" s="49" t="str">
        <f>IF(R$10="","",IF($D282="NEI",Driftskostnader!S282,((VLOOKUP(R$10,$U$9:$W$21,2)/$V$8)*$E282)))</f>
        <v/>
      </c>
      <c r="S282" s="44">
        <f t="shared" si="6"/>
        <v>0</v>
      </c>
    </row>
    <row r="283" spans="1:19" outlineLevel="1" x14ac:dyDescent="0.25">
      <c r="A283" s="38">
        <f>Driftskostnader!A283</f>
        <v>0</v>
      </c>
      <c r="B283" s="38">
        <f>Driftskostnader!B283</f>
        <v>0</v>
      </c>
      <c r="C283" s="48">
        <f>Driftskostnader!C283</f>
        <v>0</v>
      </c>
      <c r="D283" s="38">
        <f>Driftskostnader!E283</f>
        <v>0</v>
      </c>
      <c r="E283" s="43">
        <f>Driftskostnader!F283</f>
        <v>0</v>
      </c>
      <c r="F283" s="49" t="str">
        <f>IF(F$10="","",IF($D283="NEI",Driftskostnader!G283,((VLOOKUP(F$10,$U$9:$W$21,2)/$V$8)*$E283)))</f>
        <v/>
      </c>
      <c r="G283" s="49" t="str">
        <f>IF(G$10="","",IF($D283="NEI",Driftskostnader!H283,((VLOOKUP(G$10,$U$9:$W$21,2)/$V$8)*$E283)))</f>
        <v/>
      </c>
      <c r="H283" s="49" t="str">
        <f>IF(H$10="","",IF($D283="NEI",Driftskostnader!I283,((VLOOKUP(H$10,$U$9:$W$21,2)/$V$8)*$E283)))</f>
        <v/>
      </c>
      <c r="I283" s="49" t="str">
        <f>IF(I$10="","",IF($D283="NEI",Driftskostnader!J283,((VLOOKUP(I$10,$U$9:$W$21,2)/$V$8)*$E283)))</f>
        <v/>
      </c>
      <c r="J283" s="49" t="str">
        <f>IF(J$10="","",IF($D283="NEI",Driftskostnader!K283,((VLOOKUP(J$10,$U$9:$W$21,2)/$V$8)*$E283)))</f>
        <v/>
      </c>
      <c r="K283" s="49" t="str">
        <f>IF(K$10="","",IF($D283="NEI",Driftskostnader!L283,((VLOOKUP(K$10,$U$9:$W$21,2)/$V$8)*$E283)))</f>
        <v/>
      </c>
      <c r="L283" s="49" t="str">
        <f>IF(L$10="","",IF($D283="NEI",Driftskostnader!M283,((VLOOKUP(L$10,$U$9:$W$21,2)/$V$8)*$E283)))</f>
        <v/>
      </c>
      <c r="M283" s="49" t="str">
        <f>IF(M$10="","",IF($D283="NEI",Driftskostnader!N283,((VLOOKUP(M$10,$U$9:$W$21,2)/$V$8)*$E283)))</f>
        <v/>
      </c>
      <c r="N283" s="49" t="str">
        <f>IF(N$10="","",IF($D283="NEI",Driftskostnader!O283,((VLOOKUP(N$10,$U$9:$W$21,2)/$V$8)*$E283)))</f>
        <v/>
      </c>
      <c r="O283" s="49" t="str">
        <f>IF(O$10="","",IF($D283="NEI",Driftskostnader!P283,((VLOOKUP(O$10,$U$9:$W$21,2)/$V$8)*$E283)))</f>
        <v/>
      </c>
      <c r="P283" s="49" t="str">
        <f>IF(P$10="","",IF($D283="NEI",Driftskostnader!Q283,((VLOOKUP(P$10,$U$9:$W$21,2)/$V$8)*$E283)))</f>
        <v/>
      </c>
      <c r="Q283" s="49" t="str">
        <f>IF(Q$10="","",IF($D283="NEI",Driftskostnader!R283,((VLOOKUP(Q$10,$U$9:$W$21,2)/$V$8)*$E283)))</f>
        <v/>
      </c>
      <c r="R283" s="49" t="str">
        <f>IF(R$10="","",IF($D283="NEI",Driftskostnader!S283,((VLOOKUP(R$10,$U$9:$W$21,2)/$V$8)*$E283)))</f>
        <v/>
      </c>
      <c r="S283" s="44">
        <f t="shared" si="6"/>
        <v>0</v>
      </c>
    </row>
    <row r="284" spans="1:19" outlineLevel="1" x14ac:dyDescent="0.25">
      <c r="A284" s="38">
        <f>Driftskostnader!A284</f>
        <v>0</v>
      </c>
      <c r="B284" s="38">
        <f>Driftskostnader!B284</f>
        <v>0</v>
      </c>
      <c r="C284" s="48">
        <f>Driftskostnader!C284</f>
        <v>0</v>
      </c>
      <c r="D284" s="38">
        <f>Driftskostnader!E284</f>
        <v>0</v>
      </c>
      <c r="E284" s="43">
        <f>Driftskostnader!F284</f>
        <v>0</v>
      </c>
      <c r="F284" s="49" t="str">
        <f>IF(F$10="","",IF($D284="NEI",Driftskostnader!G284,((VLOOKUP(F$10,$U$9:$W$21,2)/$V$8)*$E284)))</f>
        <v/>
      </c>
      <c r="G284" s="49" t="str">
        <f>IF(G$10="","",IF($D284="NEI",Driftskostnader!H284,((VLOOKUP(G$10,$U$9:$W$21,2)/$V$8)*$E284)))</f>
        <v/>
      </c>
      <c r="H284" s="49" t="str">
        <f>IF(H$10="","",IF($D284="NEI",Driftskostnader!I284,((VLOOKUP(H$10,$U$9:$W$21,2)/$V$8)*$E284)))</f>
        <v/>
      </c>
      <c r="I284" s="49" t="str">
        <f>IF(I$10="","",IF($D284="NEI",Driftskostnader!J284,((VLOOKUP(I$10,$U$9:$W$21,2)/$V$8)*$E284)))</f>
        <v/>
      </c>
      <c r="J284" s="49" t="str">
        <f>IF(J$10="","",IF($D284="NEI",Driftskostnader!K284,((VLOOKUP(J$10,$U$9:$W$21,2)/$V$8)*$E284)))</f>
        <v/>
      </c>
      <c r="K284" s="49" t="str">
        <f>IF(K$10="","",IF($D284="NEI",Driftskostnader!L284,((VLOOKUP(K$10,$U$9:$W$21,2)/$V$8)*$E284)))</f>
        <v/>
      </c>
      <c r="L284" s="49" t="str">
        <f>IF(L$10="","",IF($D284="NEI",Driftskostnader!M284,((VLOOKUP(L$10,$U$9:$W$21,2)/$V$8)*$E284)))</f>
        <v/>
      </c>
      <c r="M284" s="49" t="str">
        <f>IF(M$10="","",IF($D284="NEI",Driftskostnader!N284,((VLOOKUP(M$10,$U$9:$W$21,2)/$V$8)*$E284)))</f>
        <v/>
      </c>
      <c r="N284" s="49" t="str">
        <f>IF(N$10="","",IF($D284="NEI",Driftskostnader!O284,((VLOOKUP(N$10,$U$9:$W$21,2)/$V$8)*$E284)))</f>
        <v/>
      </c>
      <c r="O284" s="49" t="str">
        <f>IF(O$10="","",IF($D284="NEI",Driftskostnader!P284,((VLOOKUP(O$10,$U$9:$W$21,2)/$V$8)*$E284)))</f>
        <v/>
      </c>
      <c r="P284" s="49" t="str">
        <f>IF(P$10="","",IF($D284="NEI",Driftskostnader!Q284,((VLOOKUP(P$10,$U$9:$W$21,2)/$V$8)*$E284)))</f>
        <v/>
      </c>
      <c r="Q284" s="49" t="str">
        <f>IF(Q$10="","",IF($D284="NEI",Driftskostnader!R284,((VLOOKUP(Q$10,$U$9:$W$21,2)/$V$8)*$E284)))</f>
        <v/>
      </c>
      <c r="R284" s="49" t="str">
        <f>IF(R$10="","",IF($D284="NEI",Driftskostnader!S284,((VLOOKUP(R$10,$U$9:$W$21,2)/$V$8)*$E284)))</f>
        <v/>
      </c>
      <c r="S284" s="44">
        <f t="shared" si="6"/>
        <v>0</v>
      </c>
    </row>
    <row r="285" spans="1:19" outlineLevel="1" x14ac:dyDescent="0.25">
      <c r="A285" s="38">
        <f>Driftskostnader!A285</f>
        <v>0</v>
      </c>
      <c r="B285" s="38">
        <f>Driftskostnader!B285</f>
        <v>0</v>
      </c>
      <c r="C285" s="48">
        <f>Driftskostnader!C285</f>
        <v>0</v>
      </c>
      <c r="D285" s="38">
        <f>Driftskostnader!E285</f>
        <v>0</v>
      </c>
      <c r="E285" s="43">
        <f>Driftskostnader!F285</f>
        <v>0</v>
      </c>
      <c r="F285" s="49" t="str">
        <f>IF(F$10="","",IF($D285="NEI",Driftskostnader!G285,((VLOOKUP(F$10,$U$9:$W$21,2)/$V$8)*$E285)))</f>
        <v/>
      </c>
      <c r="G285" s="49" t="str">
        <f>IF(G$10="","",IF($D285="NEI",Driftskostnader!H285,((VLOOKUP(G$10,$U$9:$W$21,2)/$V$8)*$E285)))</f>
        <v/>
      </c>
      <c r="H285" s="49" t="str">
        <f>IF(H$10="","",IF($D285="NEI",Driftskostnader!I285,((VLOOKUP(H$10,$U$9:$W$21,2)/$V$8)*$E285)))</f>
        <v/>
      </c>
      <c r="I285" s="49" t="str">
        <f>IF(I$10="","",IF($D285="NEI",Driftskostnader!J285,((VLOOKUP(I$10,$U$9:$W$21,2)/$V$8)*$E285)))</f>
        <v/>
      </c>
      <c r="J285" s="49" t="str">
        <f>IF(J$10="","",IF($D285="NEI",Driftskostnader!K285,((VLOOKUP(J$10,$U$9:$W$21,2)/$V$8)*$E285)))</f>
        <v/>
      </c>
      <c r="K285" s="49" t="str">
        <f>IF(K$10="","",IF($D285="NEI",Driftskostnader!L285,((VLOOKUP(K$10,$U$9:$W$21,2)/$V$8)*$E285)))</f>
        <v/>
      </c>
      <c r="L285" s="49" t="str">
        <f>IF(L$10="","",IF($D285="NEI",Driftskostnader!M285,((VLOOKUP(L$10,$U$9:$W$21,2)/$V$8)*$E285)))</f>
        <v/>
      </c>
      <c r="M285" s="49" t="str">
        <f>IF(M$10="","",IF($D285="NEI",Driftskostnader!N285,((VLOOKUP(M$10,$U$9:$W$21,2)/$V$8)*$E285)))</f>
        <v/>
      </c>
      <c r="N285" s="49" t="str">
        <f>IF(N$10="","",IF($D285="NEI",Driftskostnader!O285,((VLOOKUP(N$10,$U$9:$W$21,2)/$V$8)*$E285)))</f>
        <v/>
      </c>
      <c r="O285" s="49" t="str">
        <f>IF(O$10="","",IF($D285="NEI",Driftskostnader!P285,((VLOOKUP(O$10,$U$9:$W$21,2)/$V$8)*$E285)))</f>
        <v/>
      </c>
      <c r="P285" s="49" t="str">
        <f>IF(P$10="","",IF($D285="NEI",Driftskostnader!Q285,((VLOOKUP(P$10,$U$9:$W$21,2)/$V$8)*$E285)))</f>
        <v/>
      </c>
      <c r="Q285" s="49" t="str">
        <f>IF(Q$10="","",IF($D285="NEI",Driftskostnader!R285,((VLOOKUP(Q$10,$U$9:$W$21,2)/$V$8)*$E285)))</f>
        <v/>
      </c>
      <c r="R285" s="49" t="str">
        <f>IF(R$10="","",IF($D285="NEI",Driftskostnader!S285,((VLOOKUP(R$10,$U$9:$W$21,2)/$V$8)*$E285)))</f>
        <v/>
      </c>
      <c r="S285" s="44">
        <f t="shared" si="6"/>
        <v>0</v>
      </c>
    </row>
    <row r="286" spans="1:19" outlineLevel="1" x14ac:dyDescent="0.25">
      <c r="A286" s="38">
        <f>Driftskostnader!A286</f>
        <v>0</v>
      </c>
      <c r="B286" s="38">
        <f>Driftskostnader!B286</f>
        <v>0</v>
      </c>
      <c r="C286" s="48">
        <f>Driftskostnader!C286</f>
        <v>0</v>
      </c>
      <c r="D286" s="38">
        <f>Driftskostnader!E286</f>
        <v>0</v>
      </c>
      <c r="E286" s="43">
        <f>Driftskostnader!F286</f>
        <v>0</v>
      </c>
      <c r="F286" s="49" t="str">
        <f>IF(F$10="","",IF($D286="NEI",Driftskostnader!G286,((VLOOKUP(F$10,$U$9:$W$21,2)/$V$8)*$E286)))</f>
        <v/>
      </c>
      <c r="G286" s="49" t="str">
        <f>IF(G$10="","",IF($D286="NEI",Driftskostnader!H286,((VLOOKUP(G$10,$U$9:$W$21,2)/$V$8)*$E286)))</f>
        <v/>
      </c>
      <c r="H286" s="49" t="str">
        <f>IF(H$10="","",IF($D286="NEI",Driftskostnader!I286,((VLOOKUP(H$10,$U$9:$W$21,2)/$V$8)*$E286)))</f>
        <v/>
      </c>
      <c r="I286" s="49" t="str">
        <f>IF(I$10="","",IF($D286="NEI",Driftskostnader!J286,((VLOOKUP(I$10,$U$9:$W$21,2)/$V$8)*$E286)))</f>
        <v/>
      </c>
      <c r="J286" s="49" t="str">
        <f>IF(J$10="","",IF($D286="NEI",Driftskostnader!K286,((VLOOKUP(J$10,$U$9:$W$21,2)/$V$8)*$E286)))</f>
        <v/>
      </c>
      <c r="K286" s="49" t="str">
        <f>IF(K$10="","",IF($D286="NEI",Driftskostnader!L286,((VLOOKUP(K$10,$U$9:$W$21,2)/$V$8)*$E286)))</f>
        <v/>
      </c>
      <c r="L286" s="49" t="str">
        <f>IF(L$10="","",IF($D286="NEI",Driftskostnader!M286,((VLOOKUP(L$10,$U$9:$W$21,2)/$V$8)*$E286)))</f>
        <v/>
      </c>
      <c r="M286" s="49" t="str">
        <f>IF(M$10="","",IF($D286="NEI",Driftskostnader!N286,((VLOOKUP(M$10,$U$9:$W$21,2)/$V$8)*$E286)))</f>
        <v/>
      </c>
      <c r="N286" s="49" t="str">
        <f>IF(N$10="","",IF($D286="NEI",Driftskostnader!O286,((VLOOKUP(N$10,$U$9:$W$21,2)/$V$8)*$E286)))</f>
        <v/>
      </c>
      <c r="O286" s="49" t="str">
        <f>IF(O$10="","",IF($D286="NEI",Driftskostnader!P286,((VLOOKUP(O$10,$U$9:$W$21,2)/$V$8)*$E286)))</f>
        <v/>
      </c>
      <c r="P286" s="49" t="str">
        <f>IF(P$10="","",IF($D286="NEI",Driftskostnader!Q286,((VLOOKUP(P$10,$U$9:$W$21,2)/$V$8)*$E286)))</f>
        <v/>
      </c>
      <c r="Q286" s="49" t="str">
        <f>IF(Q$10="","",IF($D286="NEI",Driftskostnader!R286,((VLOOKUP(Q$10,$U$9:$W$21,2)/$V$8)*$E286)))</f>
        <v/>
      </c>
      <c r="R286" s="49" t="str">
        <f>IF(R$10="","",IF($D286="NEI",Driftskostnader!S286,((VLOOKUP(R$10,$U$9:$W$21,2)/$V$8)*$E286)))</f>
        <v/>
      </c>
      <c r="S286" s="44">
        <f t="shared" si="6"/>
        <v>0</v>
      </c>
    </row>
    <row r="287" spans="1:19" outlineLevel="1" x14ac:dyDescent="0.25">
      <c r="A287" s="38">
        <f>Driftskostnader!A287</f>
        <v>0</v>
      </c>
      <c r="B287" s="38">
        <f>Driftskostnader!B287</f>
        <v>0</v>
      </c>
      <c r="C287" s="48">
        <f>Driftskostnader!C287</f>
        <v>0</v>
      </c>
      <c r="D287" s="38">
        <f>Driftskostnader!E287</f>
        <v>0</v>
      </c>
      <c r="E287" s="43">
        <f>Driftskostnader!F287</f>
        <v>0</v>
      </c>
      <c r="F287" s="49" t="str">
        <f>IF(F$10="","",IF($D287="NEI",Driftskostnader!G287,((VLOOKUP(F$10,$U$9:$W$21,2)/$V$8)*$E287)))</f>
        <v/>
      </c>
      <c r="G287" s="49" t="str">
        <f>IF(G$10="","",IF($D287="NEI",Driftskostnader!H287,((VLOOKUP(G$10,$U$9:$W$21,2)/$V$8)*$E287)))</f>
        <v/>
      </c>
      <c r="H287" s="49" t="str">
        <f>IF(H$10="","",IF($D287="NEI",Driftskostnader!I287,((VLOOKUP(H$10,$U$9:$W$21,2)/$V$8)*$E287)))</f>
        <v/>
      </c>
      <c r="I287" s="49" t="str">
        <f>IF(I$10="","",IF($D287="NEI",Driftskostnader!J287,((VLOOKUP(I$10,$U$9:$W$21,2)/$V$8)*$E287)))</f>
        <v/>
      </c>
      <c r="J287" s="49" t="str">
        <f>IF(J$10="","",IF($D287="NEI",Driftskostnader!K287,((VLOOKUP(J$10,$U$9:$W$21,2)/$V$8)*$E287)))</f>
        <v/>
      </c>
      <c r="K287" s="49" t="str">
        <f>IF(K$10="","",IF($D287="NEI",Driftskostnader!L287,((VLOOKUP(K$10,$U$9:$W$21,2)/$V$8)*$E287)))</f>
        <v/>
      </c>
      <c r="L287" s="49" t="str">
        <f>IF(L$10="","",IF($D287="NEI",Driftskostnader!M287,((VLOOKUP(L$10,$U$9:$W$21,2)/$V$8)*$E287)))</f>
        <v/>
      </c>
      <c r="M287" s="49" t="str">
        <f>IF(M$10="","",IF($D287="NEI",Driftskostnader!N287,((VLOOKUP(M$10,$U$9:$W$21,2)/$V$8)*$E287)))</f>
        <v/>
      </c>
      <c r="N287" s="49" t="str">
        <f>IF(N$10="","",IF($D287="NEI",Driftskostnader!O287,((VLOOKUP(N$10,$U$9:$W$21,2)/$V$8)*$E287)))</f>
        <v/>
      </c>
      <c r="O287" s="49" t="str">
        <f>IF(O$10="","",IF($D287="NEI",Driftskostnader!P287,((VLOOKUP(O$10,$U$9:$W$21,2)/$V$8)*$E287)))</f>
        <v/>
      </c>
      <c r="P287" s="49" t="str">
        <f>IF(P$10="","",IF($D287="NEI",Driftskostnader!Q287,((VLOOKUP(P$10,$U$9:$W$21,2)/$V$8)*$E287)))</f>
        <v/>
      </c>
      <c r="Q287" s="49" t="str">
        <f>IF(Q$10="","",IF($D287="NEI",Driftskostnader!R287,((VLOOKUP(Q$10,$U$9:$W$21,2)/$V$8)*$E287)))</f>
        <v/>
      </c>
      <c r="R287" s="49" t="str">
        <f>IF(R$10="","",IF($D287="NEI",Driftskostnader!S287,((VLOOKUP(R$10,$U$9:$W$21,2)/$V$8)*$E287)))</f>
        <v/>
      </c>
      <c r="S287" s="44">
        <f t="shared" si="6"/>
        <v>0</v>
      </c>
    </row>
    <row r="288" spans="1:19" outlineLevel="1" x14ac:dyDescent="0.25">
      <c r="A288" s="38">
        <f>Driftskostnader!A288</f>
        <v>0</v>
      </c>
      <c r="B288" s="38">
        <f>Driftskostnader!B288</f>
        <v>0</v>
      </c>
      <c r="C288" s="48">
        <f>Driftskostnader!C288</f>
        <v>0</v>
      </c>
      <c r="D288" s="38">
        <f>Driftskostnader!E288</f>
        <v>0</v>
      </c>
      <c r="E288" s="43">
        <f>Driftskostnader!F288</f>
        <v>0</v>
      </c>
      <c r="F288" s="49" t="str">
        <f>IF(F$10="","",IF($D288="NEI",Driftskostnader!G288,((VLOOKUP(F$10,$U$9:$W$21,2)/$V$8)*$E288)))</f>
        <v/>
      </c>
      <c r="G288" s="49" t="str">
        <f>IF(G$10="","",IF($D288="NEI",Driftskostnader!H288,((VLOOKUP(G$10,$U$9:$W$21,2)/$V$8)*$E288)))</f>
        <v/>
      </c>
      <c r="H288" s="49" t="str">
        <f>IF(H$10="","",IF($D288="NEI",Driftskostnader!I288,((VLOOKUP(H$10,$U$9:$W$21,2)/$V$8)*$E288)))</f>
        <v/>
      </c>
      <c r="I288" s="49" t="str">
        <f>IF(I$10="","",IF($D288="NEI",Driftskostnader!J288,((VLOOKUP(I$10,$U$9:$W$21,2)/$V$8)*$E288)))</f>
        <v/>
      </c>
      <c r="J288" s="49" t="str">
        <f>IF(J$10="","",IF($D288="NEI",Driftskostnader!K288,((VLOOKUP(J$10,$U$9:$W$21,2)/$V$8)*$E288)))</f>
        <v/>
      </c>
      <c r="K288" s="49" t="str">
        <f>IF(K$10="","",IF($D288="NEI",Driftskostnader!L288,((VLOOKUP(K$10,$U$9:$W$21,2)/$V$8)*$E288)))</f>
        <v/>
      </c>
      <c r="L288" s="49" t="str">
        <f>IF(L$10="","",IF($D288="NEI",Driftskostnader!M288,((VLOOKUP(L$10,$U$9:$W$21,2)/$V$8)*$E288)))</f>
        <v/>
      </c>
      <c r="M288" s="49" t="str">
        <f>IF(M$10="","",IF($D288="NEI",Driftskostnader!N288,((VLOOKUP(M$10,$U$9:$W$21,2)/$V$8)*$E288)))</f>
        <v/>
      </c>
      <c r="N288" s="49" t="str">
        <f>IF(N$10="","",IF($D288="NEI",Driftskostnader!O288,((VLOOKUP(N$10,$U$9:$W$21,2)/$V$8)*$E288)))</f>
        <v/>
      </c>
      <c r="O288" s="49" t="str">
        <f>IF(O$10="","",IF($D288="NEI",Driftskostnader!P288,((VLOOKUP(O$10,$U$9:$W$21,2)/$V$8)*$E288)))</f>
        <v/>
      </c>
      <c r="P288" s="49" t="str">
        <f>IF(P$10="","",IF($D288="NEI",Driftskostnader!Q288,((VLOOKUP(P$10,$U$9:$W$21,2)/$V$8)*$E288)))</f>
        <v/>
      </c>
      <c r="Q288" s="49" t="str">
        <f>IF(Q$10="","",IF($D288="NEI",Driftskostnader!R288,((VLOOKUP(Q$10,$U$9:$W$21,2)/$V$8)*$E288)))</f>
        <v/>
      </c>
      <c r="R288" s="49" t="str">
        <f>IF(R$10="","",IF($D288="NEI",Driftskostnader!S288,((VLOOKUP(R$10,$U$9:$W$21,2)/$V$8)*$E288)))</f>
        <v/>
      </c>
      <c r="S288" s="44">
        <f t="shared" si="6"/>
        <v>0</v>
      </c>
    </row>
    <row r="289" spans="1:19" outlineLevel="1" x14ac:dyDescent="0.25">
      <c r="A289" s="38">
        <f>Driftskostnader!A289</f>
        <v>0</v>
      </c>
      <c r="B289" s="38">
        <f>Driftskostnader!B289</f>
        <v>0</v>
      </c>
      <c r="C289" s="48">
        <f>Driftskostnader!C289</f>
        <v>0</v>
      </c>
      <c r="D289" s="38">
        <f>Driftskostnader!E289</f>
        <v>0</v>
      </c>
      <c r="E289" s="43">
        <f>Driftskostnader!F289</f>
        <v>0</v>
      </c>
      <c r="F289" s="49" t="str">
        <f>IF(F$10="","",IF($D289="NEI",Driftskostnader!G289,((VLOOKUP(F$10,$U$9:$W$21,2)/$V$8)*$E289)))</f>
        <v/>
      </c>
      <c r="G289" s="49" t="str">
        <f>IF(G$10="","",IF($D289="NEI",Driftskostnader!H289,((VLOOKUP(G$10,$U$9:$W$21,2)/$V$8)*$E289)))</f>
        <v/>
      </c>
      <c r="H289" s="49" t="str">
        <f>IF(H$10="","",IF($D289="NEI",Driftskostnader!I289,((VLOOKUP(H$10,$U$9:$W$21,2)/$V$8)*$E289)))</f>
        <v/>
      </c>
      <c r="I289" s="49" t="str">
        <f>IF(I$10="","",IF($D289="NEI",Driftskostnader!J289,((VLOOKUP(I$10,$U$9:$W$21,2)/$V$8)*$E289)))</f>
        <v/>
      </c>
      <c r="J289" s="49" t="str">
        <f>IF(J$10="","",IF($D289="NEI",Driftskostnader!K289,((VLOOKUP(J$10,$U$9:$W$21,2)/$V$8)*$E289)))</f>
        <v/>
      </c>
      <c r="K289" s="49" t="str">
        <f>IF(K$10="","",IF($D289="NEI",Driftskostnader!L289,((VLOOKUP(K$10,$U$9:$W$21,2)/$V$8)*$E289)))</f>
        <v/>
      </c>
      <c r="L289" s="49" t="str">
        <f>IF(L$10="","",IF($D289="NEI",Driftskostnader!M289,((VLOOKUP(L$10,$U$9:$W$21,2)/$V$8)*$E289)))</f>
        <v/>
      </c>
      <c r="M289" s="49" t="str">
        <f>IF(M$10="","",IF($D289="NEI",Driftskostnader!N289,((VLOOKUP(M$10,$U$9:$W$21,2)/$V$8)*$E289)))</f>
        <v/>
      </c>
      <c r="N289" s="49" t="str">
        <f>IF(N$10="","",IF($D289="NEI",Driftskostnader!O289,((VLOOKUP(N$10,$U$9:$W$21,2)/$V$8)*$E289)))</f>
        <v/>
      </c>
      <c r="O289" s="49" t="str">
        <f>IF(O$10="","",IF($D289="NEI",Driftskostnader!P289,((VLOOKUP(O$10,$U$9:$W$21,2)/$V$8)*$E289)))</f>
        <v/>
      </c>
      <c r="P289" s="49" t="str">
        <f>IF(P$10="","",IF($D289="NEI",Driftskostnader!Q289,((VLOOKUP(P$10,$U$9:$W$21,2)/$V$8)*$E289)))</f>
        <v/>
      </c>
      <c r="Q289" s="49" t="str">
        <f>IF(Q$10="","",IF($D289="NEI",Driftskostnader!R289,((VLOOKUP(Q$10,$U$9:$W$21,2)/$V$8)*$E289)))</f>
        <v/>
      </c>
      <c r="R289" s="49" t="str">
        <f>IF(R$10="","",IF($D289="NEI",Driftskostnader!S289,((VLOOKUP(R$10,$U$9:$W$21,2)/$V$8)*$E289)))</f>
        <v/>
      </c>
      <c r="S289" s="44">
        <f t="shared" si="6"/>
        <v>0</v>
      </c>
    </row>
    <row r="290" spans="1:19" ht="17.25" customHeight="1" outlineLevel="1" x14ac:dyDescent="0.25">
      <c r="A290" s="38">
        <f>Driftskostnader!A290</f>
        <v>0</v>
      </c>
      <c r="B290" s="38">
        <f>Driftskostnader!B290</f>
        <v>0</v>
      </c>
      <c r="C290" s="48">
        <f>Driftskostnader!C290</f>
        <v>0</v>
      </c>
      <c r="D290" s="38">
        <f>Driftskostnader!E290</f>
        <v>0</v>
      </c>
      <c r="E290" s="43">
        <f>Driftskostnader!F290</f>
        <v>0</v>
      </c>
      <c r="F290" s="49" t="str">
        <f>IF(F$10="","",IF($D290="NEI",Driftskostnader!G290,((VLOOKUP(F$10,$U$9:$W$21,2)/$V$8)*$E290)))</f>
        <v/>
      </c>
      <c r="G290" s="49" t="str">
        <f>IF(G$10="","",IF($D290="NEI",Driftskostnader!H290,((VLOOKUP(G$10,$U$9:$W$21,2)/$V$8)*$E290)))</f>
        <v/>
      </c>
      <c r="H290" s="49" t="str">
        <f>IF(H$10="","",IF($D290="NEI",Driftskostnader!I290,((VLOOKUP(H$10,$U$9:$W$21,2)/$V$8)*$E290)))</f>
        <v/>
      </c>
      <c r="I290" s="49" t="str">
        <f>IF(I$10="","",IF($D290="NEI",Driftskostnader!J290,((VLOOKUP(I$10,$U$9:$W$21,2)/$V$8)*$E290)))</f>
        <v/>
      </c>
      <c r="J290" s="49" t="str">
        <f>IF(J$10="","",IF($D290="NEI",Driftskostnader!K290,((VLOOKUP(J$10,$U$9:$W$21,2)/$V$8)*$E290)))</f>
        <v/>
      </c>
      <c r="K290" s="49" t="str">
        <f>IF(K$10="","",IF($D290="NEI",Driftskostnader!L290,((VLOOKUP(K$10,$U$9:$W$21,2)/$V$8)*$E290)))</f>
        <v/>
      </c>
      <c r="L290" s="49" t="str">
        <f>IF(L$10="","",IF($D290="NEI",Driftskostnader!M290,((VLOOKUP(L$10,$U$9:$W$21,2)/$V$8)*$E290)))</f>
        <v/>
      </c>
      <c r="M290" s="49" t="str">
        <f>IF(M$10="","",IF($D290="NEI",Driftskostnader!N290,((VLOOKUP(M$10,$U$9:$W$21,2)/$V$8)*$E290)))</f>
        <v/>
      </c>
      <c r="N290" s="49" t="str">
        <f>IF(N$10="","",IF($D290="NEI",Driftskostnader!O290,((VLOOKUP(N$10,$U$9:$W$21,2)/$V$8)*$E290)))</f>
        <v/>
      </c>
      <c r="O290" s="49" t="str">
        <f>IF(O$10="","",IF($D290="NEI",Driftskostnader!P290,((VLOOKUP(O$10,$U$9:$W$21,2)/$V$8)*$E290)))</f>
        <v/>
      </c>
      <c r="P290" s="49" t="str">
        <f>IF(P$10="","",IF($D290="NEI",Driftskostnader!Q290,((VLOOKUP(P$10,$U$9:$W$21,2)/$V$8)*$E290)))</f>
        <v/>
      </c>
      <c r="Q290" s="49" t="str">
        <f>IF(Q$10="","",IF($D290="NEI",Driftskostnader!R290,((VLOOKUP(Q$10,$U$9:$W$21,2)/$V$8)*$E290)))</f>
        <v/>
      </c>
      <c r="R290" s="49" t="str">
        <f>IF(R$10="","",IF($D290="NEI",Driftskostnader!S290,((VLOOKUP(R$10,$U$9:$W$21,2)/$V$8)*$E290)))</f>
        <v/>
      </c>
      <c r="S290" s="44">
        <f t="shared" si="6"/>
        <v>0</v>
      </c>
    </row>
    <row r="291" spans="1:19" ht="17.25" customHeight="1" outlineLevel="1" x14ac:dyDescent="0.25">
      <c r="A291" s="38">
        <f>Driftskostnader!A291</f>
        <v>0</v>
      </c>
      <c r="B291" s="38">
        <f>Driftskostnader!B291</f>
        <v>0</v>
      </c>
      <c r="C291" s="48">
        <f>Driftskostnader!C291</f>
        <v>0</v>
      </c>
      <c r="D291" s="38">
        <f>Driftskostnader!E291</f>
        <v>0</v>
      </c>
      <c r="E291" s="43">
        <f>Driftskostnader!F291</f>
        <v>0</v>
      </c>
      <c r="F291" s="49" t="str">
        <f>IF(F$10="","",IF($D291="NEI",Driftskostnader!G291,((VLOOKUP(F$10,$U$9:$W$21,2)/$V$8)*$E291)))</f>
        <v/>
      </c>
      <c r="G291" s="49" t="str">
        <f>IF(G$10="","",IF($D291="NEI",Driftskostnader!H291,((VLOOKUP(G$10,$U$9:$W$21,2)/$V$8)*$E291)))</f>
        <v/>
      </c>
      <c r="H291" s="49" t="str">
        <f>IF(H$10="","",IF($D291="NEI",Driftskostnader!I291,((VLOOKUP(H$10,$U$9:$W$21,2)/$V$8)*$E291)))</f>
        <v/>
      </c>
      <c r="I291" s="49" t="str">
        <f>IF(I$10="","",IF($D291="NEI",Driftskostnader!J291,((VLOOKUP(I$10,$U$9:$W$21,2)/$V$8)*$E291)))</f>
        <v/>
      </c>
      <c r="J291" s="49" t="str">
        <f>IF(J$10="","",IF($D291="NEI",Driftskostnader!K291,((VLOOKUP(J$10,$U$9:$W$21,2)/$V$8)*$E291)))</f>
        <v/>
      </c>
      <c r="K291" s="49" t="str">
        <f>IF(K$10="","",IF($D291="NEI",Driftskostnader!L291,((VLOOKUP(K$10,$U$9:$W$21,2)/$V$8)*$E291)))</f>
        <v/>
      </c>
      <c r="L291" s="49" t="str">
        <f>IF(L$10="","",IF($D291="NEI",Driftskostnader!M291,((VLOOKUP(L$10,$U$9:$W$21,2)/$V$8)*$E291)))</f>
        <v/>
      </c>
      <c r="M291" s="49" t="str">
        <f>IF(M$10="","",IF($D291="NEI",Driftskostnader!N291,((VLOOKUP(M$10,$U$9:$W$21,2)/$V$8)*$E291)))</f>
        <v/>
      </c>
      <c r="N291" s="49" t="str">
        <f>IF(N$10="","",IF($D291="NEI",Driftskostnader!O291,((VLOOKUP(N$10,$U$9:$W$21,2)/$V$8)*$E291)))</f>
        <v/>
      </c>
      <c r="O291" s="49" t="str">
        <f>IF(O$10="","",IF($D291="NEI",Driftskostnader!P291,((VLOOKUP(O$10,$U$9:$W$21,2)/$V$8)*$E291)))</f>
        <v/>
      </c>
      <c r="P291" s="49" t="str">
        <f>IF(P$10="","",IF($D291="NEI",Driftskostnader!Q291,((VLOOKUP(P$10,$U$9:$W$21,2)/$V$8)*$E291)))</f>
        <v/>
      </c>
      <c r="Q291" s="49" t="str">
        <f>IF(Q$10="","",IF($D291="NEI",Driftskostnader!R291,((VLOOKUP(Q$10,$U$9:$W$21,2)/$V$8)*$E291)))</f>
        <v/>
      </c>
      <c r="R291" s="49" t="str">
        <f>IF(R$10="","",IF($D291="NEI",Driftskostnader!S291,((VLOOKUP(R$10,$U$9:$W$21,2)/$V$8)*$E291)))</f>
        <v/>
      </c>
      <c r="S291" s="44">
        <f t="shared" si="6"/>
        <v>0</v>
      </c>
    </row>
    <row r="292" spans="1:19" ht="17.25" customHeight="1" x14ac:dyDescent="0.25">
      <c r="A292" s="175" t="s">
        <v>387</v>
      </c>
      <c r="B292" s="176"/>
      <c r="C292" s="42"/>
      <c r="D292" s="42"/>
      <c r="E292" s="45"/>
      <c r="F292" s="44">
        <f>SUM(F11:F291)</f>
        <v>0</v>
      </c>
      <c r="G292" s="44">
        <f t="shared" ref="G292:S292" si="7">SUM(G11:G291)</f>
        <v>0</v>
      </c>
      <c r="H292" s="44">
        <f t="shared" si="7"/>
        <v>0</v>
      </c>
      <c r="I292" s="44">
        <f t="shared" si="7"/>
        <v>0</v>
      </c>
      <c r="J292" s="44">
        <f t="shared" si="7"/>
        <v>0</v>
      </c>
      <c r="K292" s="44">
        <f t="shared" si="7"/>
        <v>0</v>
      </c>
      <c r="L292" s="44">
        <f t="shared" si="7"/>
        <v>0</v>
      </c>
      <c r="M292" s="44">
        <f t="shared" si="7"/>
        <v>0</v>
      </c>
      <c r="N292" s="44">
        <f t="shared" si="7"/>
        <v>0</v>
      </c>
      <c r="O292" s="44">
        <f t="shared" si="7"/>
        <v>0</v>
      </c>
      <c r="P292" s="44">
        <f>SUM(P11:P291)</f>
        <v>0</v>
      </c>
      <c r="Q292" s="44">
        <f>SUM(Q11:Q291)</f>
        <v>0</v>
      </c>
      <c r="R292" s="44">
        <f>SUM(R11:R291)</f>
        <v>0</v>
      </c>
      <c r="S292" s="44">
        <f t="shared" si="7"/>
        <v>0</v>
      </c>
    </row>
    <row r="293" spans="1:19" ht="17.25" customHeight="1" x14ac:dyDescent="0.25">
      <c r="A293" s="40"/>
      <c r="B293" s="40"/>
      <c r="C293" s="40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9" ht="17.25" customHeight="1" x14ac:dyDescent="0.25">
      <c r="A294" s="40"/>
      <c r="B294" s="40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9" ht="17.25" customHeight="1" x14ac:dyDescent="0.25">
      <c r="A295" s="40"/>
      <c r="B295" s="40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1:19" ht="17.25" customHeight="1" x14ac:dyDescent="0.25"/>
    <row r="297" spans="1:19" ht="17.25" customHeight="1" x14ac:dyDescent="0.25"/>
    <row r="298" spans="1:19" ht="17.25" customHeight="1" x14ac:dyDescent="0.25"/>
    <row r="299" spans="1:19" ht="17.25" customHeight="1" x14ac:dyDescent="0.25"/>
    <row r="300" spans="1:19" ht="17.25" customHeight="1" x14ac:dyDescent="0.25"/>
    <row r="301" spans="1:19" ht="17.25" customHeight="1" x14ac:dyDescent="0.25"/>
    <row r="302" spans="1:19" ht="17.25" customHeight="1" x14ac:dyDescent="0.25"/>
    <row r="303" spans="1:19" ht="17.25" customHeight="1" x14ac:dyDescent="0.25"/>
    <row r="304" spans="1:19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</sheetData>
  <sheetProtection algorithmName="SHA-512" hashValue="c0UuxUyeI3STvdmPxETqy3VcsRlbbT4NjPFaD7AWgI86/r1ZrX/CwC0zjIZfeY6NsUHK2bkGOX5I1uM9BGhu2A==" saltValue="bISV4WL3t5Sf95QZk/qf5w==" spinCount="100000" sheet="1" objects="1" scenarios="1"/>
  <mergeCells count="1">
    <mergeCell ref="A292:B292"/>
  </mergeCells>
  <conditionalFormatting sqref="E11:E291">
    <cfRule type="expression" dxfId="1" priority="1">
      <formula>$D11="NEI"</formula>
    </cfRule>
  </conditionalFormatting>
  <conditionalFormatting sqref="F11:R291">
    <cfRule type="expression" dxfId="0" priority="4">
      <formula>$D11="JA"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9D90-CDA0-4732-816D-CEB46F43ADA3}">
  <sheetPr>
    <tabColor theme="3" tint="0.79998168889431442"/>
  </sheetPr>
  <dimension ref="A2:C24"/>
  <sheetViews>
    <sheetView tabSelected="1" zoomScaleNormal="100" workbookViewId="0">
      <selection activeCell="B12" sqref="B12"/>
    </sheetView>
  </sheetViews>
  <sheetFormatPr defaultColWidth="8.7109375" defaultRowHeight="15" x14ac:dyDescent="0.25"/>
  <cols>
    <col min="1" max="1" width="33.85546875" style="119" customWidth="1"/>
    <col min="2" max="2" width="21.28515625" style="119" customWidth="1"/>
    <col min="3" max="3" width="27.42578125" style="119" customWidth="1"/>
    <col min="4" max="4" width="8.7109375" style="119"/>
    <col min="5" max="5" width="8.7109375" style="119" customWidth="1"/>
    <col min="6" max="16384" width="8.7109375" style="119"/>
  </cols>
  <sheetData>
    <row r="2" spans="1:3" ht="15.75" thickBot="1" x14ac:dyDescent="0.3"/>
    <row r="3" spans="1:3" x14ac:dyDescent="0.25">
      <c r="A3" s="124" t="s">
        <v>328</v>
      </c>
      <c r="B3" s="12" t="s">
        <v>329</v>
      </c>
    </row>
    <row r="4" spans="1:3" x14ac:dyDescent="0.25">
      <c r="A4" s="125" t="s">
        <v>316</v>
      </c>
      <c r="B4" s="14" t="s">
        <v>330</v>
      </c>
    </row>
    <row r="5" spans="1:3" x14ac:dyDescent="0.25">
      <c r="A5" s="125" t="s">
        <v>4</v>
      </c>
      <c r="B5" s="15"/>
    </row>
    <row r="6" spans="1:3" x14ac:dyDescent="0.25">
      <c r="A6" s="125" t="s">
        <v>6</v>
      </c>
      <c r="B6" s="15"/>
    </row>
    <row r="7" spans="1:3" x14ac:dyDescent="0.25">
      <c r="A7" s="125" t="s">
        <v>331</v>
      </c>
      <c r="B7" s="14" t="s">
        <v>332</v>
      </c>
    </row>
    <row r="8" spans="1:3" ht="15.75" thickBot="1" x14ac:dyDescent="0.3">
      <c r="A8" s="126" t="s">
        <v>333</v>
      </c>
      <c r="B8" s="127" t="s">
        <v>19</v>
      </c>
    </row>
    <row r="11" spans="1:3" ht="21.75" thickBot="1" x14ac:dyDescent="0.4">
      <c r="A11" s="128" t="s">
        <v>357</v>
      </c>
    </row>
    <row r="12" spans="1:3" x14ac:dyDescent="0.25">
      <c r="A12" s="124" t="s">
        <v>346</v>
      </c>
      <c r="B12" s="73"/>
      <c r="C12" s="71" t="str">
        <f>IF(B12="","",VLOOKUP(B12,LstKsted_navn,2,FALSE))</f>
        <v/>
      </c>
    </row>
    <row r="13" spans="1:3" x14ac:dyDescent="0.25">
      <c r="A13" s="125" t="s">
        <v>334</v>
      </c>
      <c r="B13" s="74"/>
      <c r="C13" s="72" t="str">
        <f t="shared" ref="C13:C24" si="0">IF(B13="","",VLOOKUP(B13,LstKsted_navn,2,FALSE))</f>
        <v/>
      </c>
    </row>
    <row r="14" spans="1:3" x14ac:dyDescent="0.25">
      <c r="A14" s="125" t="s">
        <v>335</v>
      </c>
      <c r="B14" s="74"/>
      <c r="C14" s="72" t="str">
        <f t="shared" si="0"/>
        <v/>
      </c>
    </row>
    <row r="15" spans="1:3" x14ac:dyDescent="0.25">
      <c r="A15" s="125" t="s">
        <v>336</v>
      </c>
      <c r="B15" s="74"/>
      <c r="C15" s="72" t="str">
        <f t="shared" si="0"/>
        <v/>
      </c>
    </row>
    <row r="16" spans="1:3" x14ac:dyDescent="0.25">
      <c r="A16" s="125" t="s">
        <v>337</v>
      </c>
      <c r="B16" s="74"/>
      <c r="C16" s="72" t="str">
        <f t="shared" si="0"/>
        <v/>
      </c>
    </row>
    <row r="17" spans="1:3" x14ac:dyDescent="0.25">
      <c r="A17" s="125" t="s">
        <v>338</v>
      </c>
      <c r="B17" s="74"/>
      <c r="C17" s="72" t="str">
        <f t="shared" si="0"/>
        <v/>
      </c>
    </row>
    <row r="18" spans="1:3" x14ac:dyDescent="0.25">
      <c r="A18" s="125" t="s">
        <v>339</v>
      </c>
      <c r="B18" s="74"/>
      <c r="C18" s="72" t="str">
        <f t="shared" si="0"/>
        <v/>
      </c>
    </row>
    <row r="19" spans="1:3" x14ac:dyDescent="0.25">
      <c r="A19" s="125" t="s">
        <v>340</v>
      </c>
      <c r="B19" s="74"/>
      <c r="C19" s="72" t="str">
        <f t="shared" si="0"/>
        <v/>
      </c>
    </row>
    <row r="20" spans="1:3" x14ac:dyDescent="0.25">
      <c r="A20" s="125" t="s">
        <v>341</v>
      </c>
      <c r="B20" s="74"/>
      <c r="C20" s="72" t="str">
        <f t="shared" ref="C20:C23" si="1">IF(B20="","",VLOOKUP(B20,LstKsted_navn,2,FALSE))</f>
        <v/>
      </c>
    </row>
    <row r="21" spans="1:3" x14ac:dyDescent="0.25">
      <c r="A21" s="125" t="s">
        <v>473</v>
      </c>
      <c r="B21" s="74"/>
      <c r="C21" s="72" t="str">
        <f t="shared" si="1"/>
        <v/>
      </c>
    </row>
    <row r="22" spans="1:3" x14ac:dyDescent="0.25">
      <c r="A22" s="125" t="s">
        <v>474</v>
      </c>
      <c r="B22" s="74"/>
      <c r="C22" s="72" t="str">
        <f t="shared" si="1"/>
        <v/>
      </c>
    </row>
    <row r="23" spans="1:3" x14ac:dyDescent="0.25">
      <c r="A23" s="125" t="s">
        <v>475</v>
      </c>
      <c r="B23" s="74"/>
      <c r="C23" s="72" t="str">
        <f t="shared" si="1"/>
        <v/>
      </c>
    </row>
    <row r="24" spans="1:3" ht="15.75" thickBot="1" x14ac:dyDescent="0.3">
      <c r="A24" s="126" t="s">
        <v>476</v>
      </c>
      <c r="B24" s="75"/>
      <c r="C24" s="70" t="str">
        <f t="shared" si="0"/>
        <v/>
      </c>
    </row>
  </sheetData>
  <sheetProtection algorithmName="SHA-512" hashValue="QANOYrmb6JzrQioKHsWK5He/BEMFIlG4kPzbwHItRGMw9snA1p8Ta9ee6KMCNalvh5+Qh/dJu43AtLl2Y1IRjA==" saltValue="MHeqg+7uD8WeTYyxd3DEbA==" spinCount="100000" sheet="1" formatColumns="0" formatRows="0"/>
  <phoneticPr fontId="11" type="noConversion"/>
  <dataValidations count="2">
    <dataValidation type="date" operator="greaterThanOrEqual" allowBlank="1" showInputMessage="1" showErrorMessage="1" sqref="B5" xr:uid="{802FBE70-2BCF-448A-82DB-9A1F472861D0}">
      <formula1>44562</formula1>
    </dataValidation>
    <dataValidation type="list" allowBlank="1" showInputMessage="1" showErrorMessage="1" sqref="B12:B24" xr:uid="{D316D69B-53AF-49CB-B6BB-2DAB59C5FA42}">
      <formula1>LstKsteder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05784-C6EC-4F5B-8F53-CE110878B907}">
  <sheetPr>
    <tabColor theme="4" tint="0.79998168889431442"/>
    <outlinePr summaryRight="0"/>
  </sheetPr>
  <dimension ref="A1:Y157"/>
  <sheetViews>
    <sheetView zoomScaleNormal="100" workbookViewId="0">
      <selection activeCell="A13" sqref="A13"/>
    </sheetView>
  </sheetViews>
  <sheetFormatPr defaultColWidth="8.7109375" defaultRowHeight="15" outlineLevelCol="1" x14ac:dyDescent="0.25"/>
  <cols>
    <col min="1" max="1" width="26.85546875" customWidth="1"/>
    <col min="2" max="2" width="22.28515625" customWidth="1"/>
    <col min="3" max="3" width="14.5703125" bestFit="1" customWidth="1"/>
    <col min="4" max="4" width="17" bestFit="1" customWidth="1"/>
    <col min="5" max="5" width="11.5703125" customWidth="1"/>
    <col min="6" max="6" width="32.5703125" customWidth="1"/>
    <col min="7" max="7" width="13.42578125" customWidth="1"/>
    <col min="8" max="8" width="12.140625" customWidth="1"/>
    <col min="9" max="9" width="9.85546875" customWidth="1"/>
    <col min="10" max="10" width="24.85546875" customWidth="1"/>
    <col min="11" max="11" width="13.5703125" customWidth="1"/>
    <col min="12" max="12" width="26.28515625" bestFit="1" customWidth="1"/>
    <col min="13" max="14" width="15.7109375" customWidth="1"/>
    <col min="15" max="15" width="22.42578125" customWidth="1"/>
    <col min="16" max="16" width="14.28515625" style="59" customWidth="1"/>
    <col min="17" max="17" width="12.42578125" style="59" customWidth="1" outlineLevel="1"/>
    <col min="18" max="18" width="14.5703125" style="59" customWidth="1" outlineLevel="1"/>
    <col min="19" max="19" width="8.7109375" style="119"/>
    <col min="20" max="20" width="8.7109375" style="119" customWidth="1"/>
    <col min="21" max="25" width="8.7109375" style="119"/>
  </cols>
  <sheetData>
    <row r="1" spans="1:18" ht="15.75" thickBot="1" x14ac:dyDescent="0.3"/>
    <row r="2" spans="1:18" x14ac:dyDescent="0.25">
      <c r="A2" s="11" t="s">
        <v>328</v>
      </c>
      <c r="B2" s="76" t="str">
        <f>Prosjektopplysninger!B3</f>
        <v>Budsjettmal</v>
      </c>
      <c r="C2" s="119"/>
      <c r="D2" s="119"/>
      <c r="E2" s="167"/>
      <c r="F2" t="s">
        <v>502</v>
      </c>
      <c r="M2" s="119"/>
      <c r="N2" s="119"/>
      <c r="O2" s="119"/>
      <c r="P2" s="157"/>
      <c r="Q2" s="157"/>
      <c r="R2" s="157"/>
    </row>
    <row r="3" spans="1:18" x14ac:dyDescent="0.25">
      <c r="A3" s="13" t="s">
        <v>316</v>
      </c>
      <c r="B3" s="77" t="str">
        <f>Prosjektopplysninger!B4</f>
        <v>Ola Nordmann</v>
      </c>
      <c r="C3" s="119"/>
      <c r="D3" s="119"/>
      <c r="M3" s="119"/>
      <c r="N3" s="119"/>
      <c r="O3" s="119"/>
      <c r="P3" s="157"/>
      <c r="Q3" s="157"/>
      <c r="R3" s="157"/>
    </row>
    <row r="4" spans="1:18" x14ac:dyDescent="0.25">
      <c r="A4" s="13" t="s">
        <v>4</v>
      </c>
      <c r="B4" s="78">
        <f>Prosjektopplysninger!B5</f>
        <v>0</v>
      </c>
      <c r="C4" s="119"/>
      <c r="D4" s="119"/>
      <c r="E4" s="168"/>
      <c r="F4" t="s">
        <v>500</v>
      </c>
      <c r="M4" s="119"/>
      <c r="N4" s="119"/>
      <c r="O4" s="119"/>
      <c r="P4" s="157"/>
      <c r="Q4" s="157"/>
      <c r="R4" s="157"/>
    </row>
    <row r="5" spans="1:18" x14ac:dyDescent="0.25">
      <c r="A5" s="13" t="s">
        <v>6</v>
      </c>
      <c r="B5" s="78">
        <f>Prosjektopplysninger!B6</f>
        <v>0</v>
      </c>
      <c r="C5" s="119"/>
      <c r="D5" s="119"/>
      <c r="F5" t="s">
        <v>501</v>
      </c>
      <c r="M5" s="119"/>
      <c r="N5" s="119"/>
      <c r="O5" s="119"/>
      <c r="P5" s="157"/>
      <c r="Q5" s="157"/>
      <c r="R5" s="157"/>
    </row>
    <row r="6" spans="1:18" x14ac:dyDescent="0.25">
      <c r="A6" s="13" t="s">
        <v>331</v>
      </c>
      <c r="B6" s="77" t="str">
        <f>Prosjektopplysninger!B7</f>
        <v>Bidrag</v>
      </c>
      <c r="C6" s="119"/>
      <c r="D6" s="119"/>
      <c r="M6" s="119"/>
      <c r="N6" s="119"/>
      <c r="O6" s="119"/>
      <c r="P6" s="157"/>
      <c r="Q6" s="157"/>
      <c r="R6" s="157"/>
    </row>
    <row r="7" spans="1:18" ht="15.75" thickBot="1" x14ac:dyDescent="0.3">
      <c r="A7" s="16" t="s">
        <v>333</v>
      </c>
      <c r="B7" s="79" t="str">
        <f>Prosjektopplysninger!B8</f>
        <v>Norges Forskningsråd</v>
      </c>
      <c r="C7" s="119"/>
      <c r="D7" s="119"/>
      <c r="F7" t="s">
        <v>504</v>
      </c>
      <c r="M7" s="119"/>
      <c r="N7" s="119"/>
      <c r="O7" s="119"/>
      <c r="P7" s="157"/>
      <c r="Q7" s="157"/>
      <c r="R7" s="157"/>
    </row>
    <row r="8" spans="1:18" x14ac:dyDescent="0.25">
      <c r="C8" s="119"/>
      <c r="D8" s="119"/>
      <c r="F8" t="s">
        <v>503</v>
      </c>
      <c r="M8" s="119"/>
      <c r="N8" s="119"/>
      <c r="O8" s="119"/>
      <c r="P8" s="157"/>
      <c r="Q8" s="157"/>
      <c r="R8" s="157"/>
    </row>
    <row r="9" spans="1:18" x14ac:dyDescent="0.25">
      <c r="A9" s="1"/>
      <c r="B9" s="1"/>
      <c r="C9" s="158"/>
      <c r="D9" s="158"/>
      <c r="E9" s="1"/>
      <c r="F9" s="1"/>
      <c r="G9" s="1"/>
      <c r="H9" s="1"/>
      <c r="I9" s="1"/>
      <c r="J9" s="1"/>
      <c r="K9" s="1"/>
      <c r="L9" s="1"/>
      <c r="M9" s="158"/>
      <c r="N9" s="158"/>
      <c r="O9" s="158"/>
      <c r="P9" s="159"/>
      <c r="Q9" s="157"/>
      <c r="R9" s="157"/>
    </row>
    <row r="10" spans="1:18" x14ac:dyDescent="0.25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2" spans="1:18" x14ac:dyDescent="0.25">
      <c r="A12" s="1" t="s">
        <v>0</v>
      </c>
      <c r="B12" s="1" t="s">
        <v>1</v>
      </c>
      <c r="C12" s="1" t="s">
        <v>324</v>
      </c>
      <c r="D12" s="1" t="s">
        <v>342</v>
      </c>
      <c r="E12" s="1" t="s">
        <v>2</v>
      </c>
      <c r="F12" s="1" t="s">
        <v>2</v>
      </c>
      <c r="G12" s="1" t="s">
        <v>3</v>
      </c>
      <c r="H12" s="1" t="s">
        <v>4</v>
      </c>
      <c r="I12" s="1" t="s">
        <v>5</v>
      </c>
      <c r="J12" s="1" t="s">
        <v>345</v>
      </c>
      <c r="K12" s="1" t="s">
        <v>6</v>
      </c>
      <c r="L12" s="1" t="s">
        <v>7</v>
      </c>
      <c r="M12" s="1" t="str">
        <f>IF(L13="Tot. timer (i hele prosj.)","Ant. Timer","%-andel Årsverk")</f>
        <v>%-andel Årsverk</v>
      </c>
      <c r="N12" s="1" t="s">
        <v>455</v>
      </c>
      <c r="O12" s="1" t="s">
        <v>8</v>
      </c>
      <c r="P12" s="80" t="s">
        <v>370</v>
      </c>
      <c r="Q12" s="80" t="s">
        <v>382</v>
      </c>
      <c r="R12" s="80" t="s">
        <v>383</v>
      </c>
    </row>
    <row r="13" spans="1:18" x14ac:dyDescent="0.25">
      <c r="A13" s="74"/>
      <c r="B13" s="74"/>
      <c r="C13" t="str">
        <f>(_xlfn.XLOOKUP($B13,'Oppslag-fane'!$B$7:$B$20,'Oppslag-fane'!$C$7:$C$20,"",0))</f>
        <v/>
      </c>
      <c r="D13" t="str">
        <f>(_xlfn.XLOOKUP($B13,'Oppslag-fane'!$B$7:$B$20,'Oppslag-fane'!$D$7:$D$20,"",0))</f>
        <v/>
      </c>
      <c r="E13" s="74"/>
      <c r="F13" s="84" t="str">
        <f>IF(E13="","",_xlfn.XLOOKUP(E13,'Oppslag-fane'!$F$7:$F$462,'Oppslag-fane'!$G$7:$G$462))</f>
        <v/>
      </c>
      <c r="G13" s="74"/>
      <c r="H13" s="85"/>
      <c r="I13" t="str">
        <f>IF(H13="","",K13-H13)</f>
        <v/>
      </c>
      <c r="J13" t="str">
        <f>IF(I13="","",DATEDIF(H13,K13+1,"y")&amp;" år " &amp;DATEDIF(H13,K13+1,"ym")&amp;" mndr "&amp;DATEDIF(H13,K13+1,"md")&amp;" dager")</f>
        <v/>
      </c>
      <c r="K13" s="164">
        <f>IF(B13="Stipendiat",DATE(YEAR(H13)+3,MONTH(H13),DAY(H13))-1,IF(B13="Postdoc",DATE(YEAR(H13)+2,MONTH(H13),DAY(H13))-1,Prosjektopplysninger!$B$6))</f>
        <v>0</v>
      </c>
      <c r="L13" s="74"/>
      <c r="M13" s="86"/>
      <c r="N13" s="120" t="str">
        <f>IF(I13="","",IF(L13="Tot. timer (i hele prosj.)",(M13/(1628*(I13/365)))*100,M13))</f>
        <v/>
      </c>
      <c r="O13" s="165" t="str">
        <f t="shared" ref="O13:O77" si="0">IF(B13="","",IF(LEFT(B13,4)="Stip","5100 - DI (Prosjektlønnet)",IF(LEFT(B13,4)="Post","5100 - DI (Prosjektlønnet)","9402 - Frikjøp (rammelønnet""")))</f>
        <v/>
      </c>
      <c r="P13" s="59">
        <f>SUM(Q13:R13)</f>
        <v>0</v>
      </c>
      <c r="Q13" s="59">
        <f>Hjelpeberegn_personal!AI5</f>
        <v>0</v>
      </c>
      <c r="R13" s="59">
        <f>Hjelpeberegn_personal!AJ5</f>
        <v>0</v>
      </c>
    </row>
    <row r="14" spans="1:18" x14ac:dyDescent="0.25">
      <c r="A14" s="74"/>
      <c r="B14" s="74"/>
      <c r="C14" t="str">
        <f>(_xlfn.XLOOKUP($B14,'Oppslag-fane'!$B$7:$B$20,'Oppslag-fane'!$C$7:$C$20,"",0))</f>
        <v/>
      </c>
      <c r="D14" t="str">
        <f>(_xlfn.XLOOKUP($B14,'Oppslag-fane'!$B$7:$B$20,'Oppslag-fane'!$D$7:$D$20,"",0))</f>
        <v/>
      </c>
      <c r="E14" s="74"/>
      <c r="F14" s="84" t="str">
        <f>IF(E14="","",_xlfn.XLOOKUP(E14,'Oppslag-fane'!$F$7:$F$462,'Oppslag-fane'!$G$7:$G$462))</f>
        <v/>
      </c>
      <c r="G14" s="74"/>
      <c r="H14" s="85"/>
      <c r="I14" t="str">
        <f t="shared" ref="I14:I77" si="1">IF(H14="","",K14-H14)</f>
        <v/>
      </c>
      <c r="J14" t="str">
        <f t="shared" ref="J14:J77" si="2">IF(I14="","",DATEDIF(H14,K14+1,"y")&amp;" år " &amp;DATEDIF(H14,K14+1,"ym")&amp;" mndr "&amp;DATEDIF(H14,K14+1,"md")&amp;" dager")</f>
        <v/>
      </c>
      <c r="K14" s="164">
        <f>IF(B14="Stipendiat",DATE(YEAR(H14)+3,MONTH(H14),DAY(H14))-1,IF(B14="Postdoc",DATE(YEAR(H14)+2,MONTH(H14),DAY(H14))-1,Prosjektopplysninger!$B$6))</f>
        <v>0</v>
      </c>
      <c r="L14" s="74"/>
      <c r="M14" s="86"/>
      <c r="N14" s="120" t="str">
        <f t="shared" ref="N14:N77" si="3">IF(I14="","",IF(L14="Tot. timer (i hele prosj.)",(M14/(1628*(I14/365)))*100,M14))</f>
        <v/>
      </c>
      <c r="O14" s="165" t="str">
        <f t="shared" si="0"/>
        <v/>
      </c>
      <c r="P14" s="59">
        <f t="shared" ref="P14:P77" si="4">SUM(Q14:R14)</f>
        <v>0</v>
      </c>
      <c r="Q14" s="59">
        <f>Hjelpeberegn_personal!AI6</f>
        <v>0</v>
      </c>
      <c r="R14" s="59">
        <f>Hjelpeberegn_personal!AJ6</f>
        <v>0</v>
      </c>
    </row>
    <row r="15" spans="1:18" x14ac:dyDescent="0.25">
      <c r="A15" s="74"/>
      <c r="B15" s="74"/>
      <c r="C15" t="str">
        <f>(_xlfn.XLOOKUP($B15,'Oppslag-fane'!$B$7:$B$20,'Oppslag-fane'!$C$7:$C$20,"",0))</f>
        <v/>
      </c>
      <c r="D15" t="str">
        <f>(_xlfn.XLOOKUP($B15,'Oppslag-fane'!$B$7:$B$20,'Oppslag-fane'!$D$7:$D$20,"",0))</f>
        <v/>
      </c>
      <c r="E15" s="74"/>
      <c r="F15" s="84" t="str">
        <f>IF(E15="","",_xlfn.XLOOKUP(E15,'Oppslag-fane'!$F$7:$F$462,'Oppslag-fane'!$G$7:$G$462))</f>
        <v/>
      </c>
      <c r="G15" s="74"/>
      <c r="H15" s="85"/>
      <c r="I15" t="str">
        <f t="shared" si="1"/>
        <v/>
      </c>
      <c r="J15" t="str">
        <f t="shared" si="2"/>
        <v/>
      </c>
      <c r="K15" s="164">
        <f>IF(B15="Stipendiat",DATE(YEAR(H15)+3,MONTH(H15),DAY(H15))-1,IF(B15="Postdoc",DATE(YEAR(H15)+2,MONTH(H15),DAY(H15))-1,Prosjektopplysninger!$B$6))</f>
        <v>0</v>
      </c>
      <c r="L15" s="74"/>
      <c r="M15" s="86"/>
      <c r="N15" s="120" t="str">
        <f t="shared" si="3"/>
        <v/>
      </c>
      <c r="O15" s="165" t="str">
        <f t="shared" si="0"/>
        <v/>
      </c>
      <c r="P15" s="59">
        <f t="shared" si="4"/>
        <v>0</v>
      </c>
      <c r="Q15" s="59">
        <f>Hjelpeberegn_personal!AI7</f>
        <v>0</v>
      </c>
      <c r="R15" s="59">
        <f>Hjelpeberegn_personal!AJ7</f>
        <v>0</v>
      </c>
    </row>
    <row r="16" spans="1:18" x14ac:dyDescent="0.25">
      <c r="A16" s="74"/>
      <c r="B16" s="74"/>
      <c r="C16" t="str">
        <f>(_xlfn.XLOOKUP($B16,'Oppslag-fane'!$B$7:$B$20,'Oppslag-fane'!$C$7:$C$20,"",0))</f>
        <v/>
      </c>
      <c r="D16" t="str">
        <f>(_xlfn.XLOOKUP($B16,'Oppslag-fane'!$B$7:$B$20,'Oppslag-fane'!$D$7:$D$20,"",0))</f>
        <v/>
      </c>
      <c r="E16" s="74"/>
      <c r="F16" s="84" t="str">
        <f>IF(E16="","",_xlfn.XLOOKUP(E16,'Oppslag-fane'!$F$7:$F$462,'Oppslag-fane'!$G$7:$G$462))</f>
        <v/>
      </c>
      <c r="G16" s="74"/>
      <c r="H16" s="85"/>
      <c r="I16" t="str">
        <f t="shared" si="1"/>
        <v/>
      </c>
      <c r="J16" t="str">
        <f t="shared" si="2"/>
        <v/>
      </c>
      <c r="K16" s="164">
        <f>IF(B16="Stipendiat",DATE(YEAR(H16)+3,MONTH(H16),DAY(H16))-1,IF(B16="Postdoc",DATE(YEAR(H16)+2,MONTH(H16),DAY(H16))-1,Prosjektopplysninger!$B$6))</f>
        <v>0</v>
      </c>
      <c r="L16" s="74"/>
      <c r="M16" s="86"/>
      <c r="N16" s="120" t="str">
        <f t="shared" si="3"/>
        <v/>
      </c>
      <c r="O16" s="165" t="str">
        <f t="shared" si="0"/>
        <v/>
      </c>
      <c r="P16" s="59">
        <f t="shared" si="4"/>
        <v>0</v>
      </c>
      <c r="Q16" s="59">
        <f>Hjelpeberegn_personal!AI8</f>
        <v>0</v>
      </c>
      <c r="R16" s="59">
        <f>Hjelpeberegn_personal!AJ8</f>
        <v>0</v>
      </c>
    </row>
    <row r="17" spans="1:18" x14ac:dyDescent="0.25">
      <c r="A17" s="74"/>
      <c r="B17" s="74"/>
      <c r="C17" t="str">
        <f>(_xlfn.XLOOKUP($B17,'Oppslag-fane'!$B$7:$B$20,'Oppslag-fane'!$C$7:$C$20,"",0))</f>
        <v/>
      </c>
      <c r="D17" t="str">
        <f>(_xlfn.XLOOKUP($B17,'Oppslag-fane'!$B$7:$B$20,'Oppslag-fane'!$D$7:$D$20,"",0))</f>
        <v/>
      </c>
      <c r="E17" s="74"/>
      <c r="F17" s="84" t="str">
        <f>IF(E17="","",_xlfn.XLOOKUP(E17,'Oppslag-fane'!$F$7:$F$462,'Oppslag-fane'!$G$7:$G$462))</f>
        <v/>
      </c>
      <c r="G17" s="74"/>
      <c r="H17" s="85"/>
      <c r="I17" t="str">
        <f t="shared" si="1"/>
        <v/>
      </c>
      <c r="J17" t="str">
        <f t="shared" si="2"/>
        <v/>
      </c>
      <c r="K17" s="164">
        <f>IF(B17="Stipendiat",DATE(YEAR(H17)+3,MONTH(H17),DAY(H17))-1,IF(B17="Postdoc",DATE(YEAR(H17)+2,MONTH(H17),DAY(H17))-1,Prosjektopplysninger!$B$6))</f>
        <v>0</v>
      </c>
      <c r="L17" s="74"/>
      <c r="M17" s="86"/>
      <c r="N17" s="120" t="str">
        <f t="shared" si="3"/>
        <v/>
      </c>
      <c r="O17" s="165" t="str">
        <f t="shared" si="0"/>
        <v/>
      </c>
      <c r="P17" s="59">
        <f t="shared" si="4"/>
        <v>0</v>
      </c>
      <c r="Q17" s="59">
        <f>Hjelpeberegn_personal!AI9</f>
        <v>0</v>
      </c>
      <c r="R17" s="59">
        <f>Hjelpeberegn_personal!AJ9</f>
        <v>0</v>
      </c>
    </row>
    <row r="18" spans="1:18" x14ac:dyDescent="0.25">
      <c r="A18" s="74"/>
      <c r="B18" s="74"/>
      <c r="C18" t="str">
        <f>(_xlfn.XLOOKUP($B18,'Oppslag-fane'!$B$7:$B$20,'Oppslag-fane'!$C$7:$C$20,"",0))</f>
        <v/>
      </c>
      <c r="D18" t="str">
        <f>(_xlfn.XLOOKUP($B18,'Oppslag-fane'!$B$7:$B$20,'Oppslag-fane'!$D$7:$D$20,"",0))</f>
        <v/>
      </c>
      <c r="E18" s="74"/>
      <c r="F18" s="84" t="str">
        <f>IF(E18="","",_xlfn.XLOOKUP(E18,'Oppslag-fane'!$F$7:$F$462,'Oppslag-fane'!$G$7:$G$462))</f>
        <v/>
      </c>
      <c r="G18" s="74"/>
      <c r="H18" s="85"/>
      <c r="I18" t="str">
        <f t="shared" si="1"/>
        <v/>
      </c>
      <c r="J18" t="str">
        <f t="shared" si="2"/>
        <v/>
      </c>
      <c r="K18" s="164">
        <f>IF(B18="Stipendiat",DATE(YEAR(H18)+3,MONTH(H18),DAY(H18))-1,IF(B18="Postdoc",DATE(YEAR(H18)+2,MONTH(H18),DAY(H18))-1,Prosjektopplysninger!$B$6))</f>
        <v>0</v>
      </c>
      <c r="L18" s="74"/>
      <c r="M18" s="86"/>
      <c r="N18" s="120" t="str">
        <f t="shared" si="3"/>
        <v/>
      </c>
      <c r="O18" s="165" t="str">
        <f t="shared" si="0"/>
        <v/>
      </c>
      <c r="P18" s="59">
        <f t="shared" si="4"/>
        <v>0</v>
      </c>
      <c r="Q18" s="59">
        <f>Hjelpeberegn_personal!AI10</f>
        <v>0</v>
      </c>
      <c r="R18" s="59">
        <f>Hjelpeberegn_personal!AJ10</f>
        <v>0</v>
      </c>
    </row>
    <row r="19" spans="1:18" x14ac:dyDescent="0.25">
      <c r="A19" s="74"/>
      <c r="B19" s="74"/>
      <c r="C19" t="str">
        <f>(_xlfn.XLOOKUP($B19,'Oppslag-fane'!$B$7:$B$20,'Oppslag-fane'!$C$7:$C$20,"",0))</f>
        <v/>
      </c>
      <c r="D19" t="str">
        <f>(_xlfn.XLOOKUP($B19,'Oppslag-fane'!$B$7:$B$20,'Oppslag-fane'!$D$7:$D$20,"",0))</f>
        <v/>
      </c>
      <c r="E19" s="74"/>
      <c r="F19" s="84" t="str">
        <f>IF(E19="","",_xlfn.XLOOKUP(E19,'Oppslag-fane'!$F$7:$F$462,'Oppslag-fane'!$G$7:$G$462))</f>
        <v/>
      </c>
      <c r="G19" s="74"/>
      <c r="H19" s="85"/>
      <c r="I19" t="str">
        <f t="shared" si="1"/>
        <v/>
      </c>
      <c r="J19" t="str">
        <f t="shared" si="2"/>
        <v/>
      </c>
      <c r="K19" s="164">
        <f>IF(B19="Stipendiat",DATE(YEAR(H19)+3,MONTH(H19),DAY(H19))-1,IF(B19="Postdoc",DATE(YEAR(H19)+2,MONTH(H19),DAY(H19))-1,Prosjektopplysninger!$B$6))</f>
        <v>0</v>
      </c>
      <c r="L19" s="74"/>
      <c r="M19" s="86"/>
      <c r="N19" s="120" t="str">
        <f t="shared" si="3"/>
        <v/>
      </c>
      <c r="O19" s="165" t="str">
        <f t="shared" si="0"/>
        <v/>
      </c>
      <c r="P19" s="59">
        <f t="shared" si="4"/>
        <v>0</v>
      </c>
      <c r="Q19" s="59">
        <f>Hjelpeberegn_personal!AI11</f>
        <v>0</v>
      </c>
      <c r="R19" s="59">
        <f>Hjelpeberegn_personal!AJ11</f>
        <v>0</v>
      </c>
    </row>
    <row r="20" spans="1:18" x14ac:dyDescent="0.25">
      <c r="A20" s="74"/>
      <c r="B20" s="74"/>
      <c r="C20" t="str">
        <f>(_xlfn.XLOOKUP($B20,'Oppslag-fane'!$B$7:$B$20,'Oppslag-fane'!$C$7:$C$20,"",0))</f>
        <v/>
      </c>
      <c r="D20" t="str">
        <f>(_xlfn.XLOOKUP($B20,'Oppslag-fane'!$B$7:$B$20,'Oppslag-fane'!$D$7:$D$20,"",0))</f>
        <v/>
      </c>
      <c r="E20" s="74"/>
      <c r="F20" s="84" t="str">
        <f>IF(E20="","",_xlfn.XLOOKUP(E20,'Oppslag-fane'!$F$7:$F$462,'Oppslag-fane'!$G$7:$G$462))</f>
        <v/>
      </c>
      <c r="G20" s="74"/>
      <c r="H20" s="85"/>
      <c r="I20" t="str">
        <f t="shared" si="1"/>
        <v/>
      </c>
      <c r="J20" t="str">
        <f t="shared" si="2"/>
        <v/>
      </c>
      <c r="K20" s="164">
        <f>IF(B20="Stipendiat",DATE(YEAR(H20)+3,MONTH(H20),DAY(H20))-1,IF(B20="Postdoc",DATE(YEAR(H20)+2,MONTH(H20),DAY(H20))-1,Prosjektopplysninger!$B$6))</f>
        <v>0</v>
      </c>
      <c r="L20" s="74"/>
      <c r="M20" s="86"/>
      <c r="N20" s="120" t="str">
        <f t="shared" si="3"/>
        <v/>
      </c>
      <c r="O20" s="165" t="str">
        <f t="shared" si="0"/>
        <v/>
      </c>
      <c r="P20" s="59">
        <f t="shared" si="4"/>
        <v>0</v>
      </c>
      <c r="Q20" s="59">
        <f>Hjelpeberegn_personal!AI12</f>
        <v>0</v>
      </c>
      <c r="R20" s="59">
        <f>Hjelpeberegn_personal!AJ12</f>
        <v>0</v>
      </c>
    </row>
    <row r="21" spans="1:18" x14ac:dyDescent="0.25">
      <c r="A21" s="74"/>
      <c r="B21" s="74"/>
      <c r="C21" t="str">
        <f>(_xlfn.XLOOKUP($B21,'Oppslag-fane'!$B$7:$B$20,'Oppslag-fane'!$C$7:$C$20,"",0))</f>
        <v/>
      </c>
      <c r="D21" t="str">
        <f>(_xlfn.XLOOKUP($B21,'Oppslag-fane'!$B$7:$B$20,'Oppslag-fane'!$D$7:$D$20,"",0))</f>
        <v/>
      </c>
      <c r="E21" s="74"/>
      <c r="F21" s="84" t="str">
        <f>IF(E21="","",_xlfn.XLOOKUP(E21,'Oppslag-fane'!$F$7:$F$462,'Oppslag-fane'!$G$7:$G$462))</f>
        <v/>
      </c>
      <c r="G21" s="74"/>
      <c r="H21" s="85"/>
      <c r="I21" t="str">
        <f t="shared" si="1"/>
        <v/>
      </c>
      <c r="J21" t="str">
        <f t="shared" si="2"/>
        <v/>
      </c>
      <c r="K21" s="164">
        <f>IF(B21="Stipendiat",DATE(YEAR(H21)+3,MONTH(H21),DAY(H21))-1,IF(B21="Postdoc",DATE(YEAR(H21)+2,MONTH(H21),DAY(H21))-1,Prosjektopplysninger!$B$6))</f>
        <v>0</v>
      </c>
      <c r="L21" s="74"/>
      <c r="M21" s="86"/>
      <c r="N21" s="120" t="str">
        <f t="shared" si="3"/>
        <v/>
      </c>
      <c r="O21" s="165" t="str">
        <f t="shared" si="0"/>
        <v/>
      </c>
      <c r="P21" s="59">
        <f t="shared" si="4"/>
        <v>0</v>
      </c>
      <c r="Q21" s="59">
        <f>Hjelpeberegn_personal!AI13</f>
        <v>0</v>
      </c>
      <c r="R21" s="59">
        <f>Hjelpeberegn_personal!AJ13</f>
        <v>0</v>
      </c>
    </row>
    <row r="22" spans="1:18" x14ac:dyDescent="0.25">
      <c r="A22" s="74"/>
      <c r="B22" s="74"/>
      <c r="C22" t="str">
        <f>(_xlfn.XLOOKUP($B22,'Oppslag-fane'!$B$7:$B$20,'Oppslag-fane'!$C$7:$C$20,"",0))</f>
        <v/>
      </c>
      <c r="D22" t="str">
        <f>(_xlfn.XLOOKUP($B22,'Oppslag-fane'!$B$7:$B$20,'Oppslag-fane'!$D$7:$D$20,"",0))</f>
        <v/>
      </c>
      <c r="E22" s="74"/>
      <c r="F22" s="84" t="str">
        <f>IF(E22="","",_xlfn.XLOOKUP(E22,'Oppslag-fane'!$F$7:$F$462,'Oppslag-fane'!$G$7:$G$462))</f>
        <v/>
      </c>
      <c r="G22" s="74"/>
      <c r="H22" s="85"/>
      <c r="I22" t="str">
        <f t="shared" si="1"/>
        <v/>
      </c>
      <c r="J22" t="str">
        <f t="shared" si="2"/>
        <v/>
      </c>
      <c r="K22" s="164">
        <f>IF(B22="Stipendiat",DATE(YEAR(H22)+3,MONTH(H22),DAY(H22))-1,IF(B22="Postdoc",DATE(YEAR(H22)+2,MONTH(H22),DAY(H22))-1,Prosjektopplysninger!$B$6))</f>
        <v>0</v>
      </c>
      <c r="L22" s="74"/>
      <c r="M22" s="86"/>
      <c r="N22" s="120" t="str">
        <f t="shared" si="3"/>
        <v/>
      </c>
      <c r="O22" s="165" t="str">
        <f t="shared" si="0"/>
        <v/>
      </c>
      <c r="P22" s="59">
        <f t="shared" si="4"/>
        <v>0</v>
      </c>
      <c r="Q22" s="59">
        <f>Hjelpeberegn_personal!AI14</f>
        <v>0</v>
      </c>
      <c r="R22" s="59">
        <f>Hjelpeberegn_personal!AJ14</f>
        <v>0</v>
      </c>
    </row>
    <row r="23" spans="1:18" x14ac:dyDescent="0.25">
      <c r="A23" s="74"/>
      <c r="B23" s="74"/>
      <c r="C23" t="str">
        <f>(_xlfn.XLOOKUP($B23,'Oppslag-fane'!$B$7:$B$20,'Oppslag-fane'!$C$7:$C$20,"",0))</f>
        <v/>
      </c>
      <c r="D23" t="str">
        <f>(_xlfn.XLOOKUP($B23,'Oppslag-fane'!$B$7:$B$20,'Oppslag-fane'!$D$7:$D$20,"",0))</f>
        <v/>
      </c>
      <c r="E23" s="74"/>
      <c r="F23" s="84" t="str">
        <f>IF(E23="","",_xlfn.XLOOKUP(E23,'Oppslag-fane'!$F$7:$F$462,'Oppslag-fane'!$G$7:$G$462))</f>
        <v/>
      </c>
      <c r="G23" s="74"/>
      <c r="H23" s="85"/>
      <c r="I23" t="str">
        <f t="shared" si="1"/>
        <v/>
      </c>
      <c r="J23" t="str">
        <f t="shared" si="2"/>
        <v/>
      </c>
      <c r="K23" s="164">
        <f>IF(B23="Stipendiat",DATE(YEAR(H23)+3,MONTH(H23),DAY(H23))-1,IF(B23="Postdoc",DATE(YEAR(H23)+2,MONTH(H23),DAY(H23))-1,Prosjektopplysninger!$B$6))</f>
        <v>0</v>
      </c>
      <c r="L23" s="74"/>
      <c r="M23" s="86"/>
      <c r="N23" s="120" t="str">
        <f t="shared" si="3"/>
        <v/>
      </c>
      <c r="O23" s="165" t="str">
        <f t="shared" si="0"/>
        <v/>
      </c>
      <c r="P23" s="59">
        <f t="shared" si="4"/>
        <v>0</v>
      </c>
      <c r="Q23" s="59">
        <f>Hjelpeberegn_personal!AI15</f>
        <v>0</v>
      </c>
      <c r="R23" s="59">
        <f>Hjelpeberegn_personal!AJ15</f>
        <v>0</v>
      </c>
    </row>
    <row r="24" spans="1:18" x14ac:dyDescent="0.25">
      <c r="A24" s="74"/>
      <c r="B24" s="74"/>
      <c r="C24" t="str">
        <f>(_xlfn.XLOOKUP($B24,'Oppslag-fane'!$B$7:$B$20,'Oppslag-fane'!$C$7:$C$20,"",0))</f>
        <v/>
      </c>
      <c r="D24" t="str">
        <f>(_xlfn.XLOOKUP($B24,'Oppslag-fane'!$B$7:$B$20,'Oppslag-fane'!$D$7:$D$20,"",0))</f>
        <v/>
      </c>
      <c r="E24" s="74"/>
      <c r="F24" s="84" t="str">
        <f>IF(E24="","",_xlfn.XLOOKUP(E24,'Oppslag-fane'!$F$7:$F$462,'Oppslag-fane'!$G$7:$G$462))</f>
        <v/>
      </c>
      <c r="G24" s="74"/>
      <c r="H24" s="85"/>
      <c r="I24" t="str">
        <f t="shared" si="1"/>
        <v/>
      </c>
      <c r="J24" t="str">
        <f t="shared" si="2"/>
        <v/>
      </c>
      <c r="K24" s="164">
        <f>IF(B24="Stipendiat",DATE(YEAR(H24)+3,MONTH(H24),DAY(H24))-1,IF(B24="Postdoc",DATE(YEAR(H24)+2,MONTH(H24),DAY(H24))-1,Prosjektopplysninger!$B$6))</f>
        <v>0</v>
      </c>
      <c r="L24" s="74"/>
      <c r="M24" s="86"/>
      <c r="N24" s="120" t="str">
        <f t="shared" si="3"/>
        <v/>
      </c>
      <c r="O24" s="165" t="str">
        <f t="shared" si="0"/>
        <v/>
      </c>
      <c r="P24" s="59">
        <f t="shared" si="4"/>
        <v>0</v>
      </c>
      <c r="Q24" s="59">
        <f>Hjelpeberegn_personal!AI16</f>
        <v>0</v>
      </c>
      <c r="R24" s="59">
        <f>Hjelpeberegn_personal!AJ16</f>
        <v>0</v>
      </c>
    </row>
    <row r="25" spans="1:18" x14ac:dyDescent="0.25">
      <c r="A25" s="74"/>
      <c r="B25" s="74"/>
      <c r="C25" t="str">
        <f>(_xlfn.XLOOKUP($B25,'Oppslag-fane'!$B$7:$B$20,'Oppslag-fane'!$C$7:$C$20,"",0))</f>
        <v/>
      </c>
      <c r="D25" t="str">
        <f>(_xlfn.XLOOKUP($B25,'Oppslag-fane'!$B$7:$B$20,'Oppslag-fane'!$D$7:$D$20,"",0))</f>
        <v/>
      </c>
      <c r="E25" s="74"/>
      <c r="F25" s="84" t="str">
        <f>IF(E25="","",_xlfn.XLOOKUP(E25,'Oppslag-fane'!$F$7:$F$462,'Oppslag-fane'!$G$7:$G$462))</f>
        <v/>
      </c>
      <c r="G25" s="74"/>
      <c r="H25" s="85"/>
      <c r="I25" t="str">
        <f t="shared" si="1"/>
        <v/>
      </c>
      <c r="J25" t="str">
        <f t="shared" si="2"/>
        <v/>
      </c>
      <c r="K25" s="164">
        <f>IF(B25="Stipendiat",DATE(YEAR(H25)+3,MONTH(H25),DAY(H25))-1,IF(B25="Postdoc",DATE(YEAR(H25)+2,MONTH(H25),DAY(H25))-1,Prosjektopplysninger!$B$6))</f>
        <v>0</v>
      </c>
      <c r="L25" s="74"/>
      <c r="M25" s="86"/>
      <c r="N25" s="120" t="str">
        <f t="shared" si="3"/>
        <v/>
      </c>
      <c r="O25" s="165" t="str">
        <f t="shared" si="0"/>
        <v/>
      </c>
      <c r="P25" s="59">
        <f t="shared" si="4"/>
        <v>0</v>
      </c>
      <c r="Q25" s="59">
        <f>Hjelpeberegn_personal!AI17</f>
        <v>0</v>
      </c>
      <c r="R25" s="59">
        <f>Hjelpeberegn_personal!AJ17</f>
        <v>0</v>
      </c>
    </row>
    <row r="26" spans="1:18" x14ac:dyDescent="0.25">
      <c r="A26" s="74"/>
      <c r="B26" s="74"/>
      <c r="C26" t="str">
        <f>(_xlfn.XLOOKUP($B26,'Oppslag-fane'!$B$7:$B$20,'Oppslag-fane'!$C$7:$C$20,"",0))</f>
        <v/>
      </c>
      <c r="D26" t="str">
        <f>(_xlfn.XLOOKUP($B26,'Oppslag-fane'!$B$7:$B$20,'Oppslag-fane'!$D$7:$D$20,"",0))</f>
        <v/>
      </c>
      <c r="E26" s="74"/>
      <c r="F26" s="84" t="str">
        <f>IF(E26="","",_xlfn.XLOOKUP(E26,'Oppslag-fane'!$F$7:$F$462,'Oppslag-fane'!$G$7:$G$462))</f>
        <v/>
      </c>
      <c r="G26" s="74"/>
      <c r="H26" s="85"/>
      <c r="I26" t="str">
        <f t="shared" si="1"/>
        <v/>
      </c>
      <c r="J26" t="str">
        <f t="shared" si="2"/>
        <v/>
      </c>
      <c r="K26" s="164">
        <f>IF(B26="Stipendiat",DATE(YEAR(H26)+3,MONTH(H26),DAY(H26))-1,IF(B26="Postdoc",DATE(YEAR(H26)+2,MONTH(H26),DAY(H26))-1,Prosjektopplysninger!$B$6))</f>
        <v>0</v>
      </c>
      <c r="L26" s="74"/>
      <c r="M26" s="86"/>
      <c r="N26" s="120" t="str">
        <f t="shared" si="3"/>
        <v/>
      </c>
      <c r="O26" s="165" t="str">
        <f t="shared" si="0"/>
        <v/>
      </c>
      <c r="P26" s="59">
        <f t="shared" si="4"/>
        <v>0</v>
      </c>
      <c r="Q26" s="59">
        <f>Hjelpeberegn_personal!AI18</f>
        <v>0</v>
      </c>
      <c r="R26" s="59">
        <f>Hjelpeberegn_personal!AJ18</f>
        <v>0</v>
      </c>
    </row>
    <row r="27" spans="1:18" x14ac:dyDescent="0.25">
      <c r="A27" s="74"/>
      <c r="B27" s="74"/>
      <c r="C27" t="str">
        <f>(_xlfn.XLOOKUP($B27,'Oppslag-fane'!$B$7:$B$20,'Oppslag-fane'!$C$7:$C$20,"",0))</f>
        <v/>
      </c>
      <c r="D27" t="str">
        <f>(_xlfn.XLOOKUP($B27,'Oppslag-fane'!$B$7:$B$20,'Oppslag-fane'!$D$7:$D$20,"",0))</f>
        <v/>
      </c>
      <c r="E27" s="74"/>
      <c r="F27" s="84" t="str">
        <f>IF(E27="","",_xlfn.XLOOKUP(E27,'Oppslag-fane'!$F$7:$F$462,'Oppslag-fane'!$G$7:$G$462))</f>
        <v/>
      </c>
      <c r="G27" s="74"/>
      <c r="H27" s="85"/>
      <c r="I27" t="str">
        <f t="shared" si="1"/>
        <v/>
      </c>
      <c r="J27" t="str">
        <f t="shared" si="2"/>
        <v/>
      </c>
      <c r="K27" s="164">
        <f>IF(B27="Stipendiat",DATE(YEAR(H27)+3,MONTH(H27),DAY(H27))-1,IF(B27="Postdoc",DATE(YEAR(H27)+2,MONTH(H27),DAY(H27))-1,Prosjektopplysninger!$B$6))</f>
        <v>0</v>
      </c>
      <c r="L27" s="74"/>
      <c r="M27" s="86"/>
      <c r="N27" s="120" t="str">
        <f t="shared" si="3"/>
        <v/>
      </c>
      <c r="O27" s="165" t="str">
        <f t="shared" si="0"/>
        <v/>
      </c>
      <c r="P27" s="59">
        <f t="shared" si="4"/>
        <v>0</v>
      </c>
      <c r="Q27" s="59">
        <f>Hjelpeberegn_personal!AI19</f>
        <v>0</v>
      </c>
      <c r="R27" s="59">
        <f>Hjelpeberegn_personal!AJ19</f>
        <v>0</v>
      </c>
    </row>
    <row r="28" spans="1:18" x14ac:dyDescent="0.25">
      <c r="A28" s="74"/>
      <c r="B28" s="74"/>
      <c r="C28" t="str">
        <f>(_xlfn.XLOOKUP($B28,'Oppslag-fane'!$B$7:$B$20,'Oppslag-fane'!$C$7:$C$20,"",0))</f>
        <v/>
      </c>
      <c r="D28" t="str">
        <f>(_xlfn.XLOOKUP($B28,'Oppslag-fane'!$B$7:$B$20,'Oppslag-fane'!$D$7:$D$20,"",0))</f>
        <v/>
      </c>
      <c r="E28" s="74"/>
      <c r="F28" s="84" t="str">
        <f>IF(E28="","",_xlfn.XLOOKUP(E28,'Oppslag-fane'!$F$7:$F$462,'Oppslag-fane'!$G$7:$G$462))</f>
        <v/>
      </c>
      <c r="G28" s="74"/>
      <c r="H28" s="85"/>
      <c r="I28" t="str">
        <f t="shared" si="1"/>
        <v/>
      </c>
      <c r="J28" t="str">
        <f t="shared" si="2"/>
        <v/>
      </c>
      <c r="K28" s="164">
        <f>IF(B28="Stipendiat",DATE(YEAR(H28)+3,MONTH(H28),DAY(H28))-1,IF(B28="Postdoc",DATE(YEAR(H28)+2,MONTH(H28),DAY(H28))-1,Prosjektopplysninger!$B$6))</f>
        <v>0</v>
      </c>
      <c r="L28" s="74"/>
      <c r="M28" s="86"/>
      <c r="N28" s="120" t="str">
        <f t="shared" si="3"/>
        <v/>
      </c>
      <c r="O28" s="165" t="str">
        <f t="shared" si="0"/>
        <v/>
      </c>
      <c r="P28" s="59">
        <f t="shared" si="4"/>
        <v>0</v>
      </c>
      <c r="Q28" s="59">
        <f>Hjelpeberegn_personal!AI20</f>
        <v>0</v>
      </c>
      <c r="R28" s="59">
        <f>Hjelpeberegn_personal!AJ20</f>
        <v>0</v>
      </c>
    </row>
    <row r="29" spans="1:18" x14ac:dyDescent="0.25">
      <c r="A29" s="74"/>
      <c r="B29" s="74"/>
      <c r="C29" t="str">
        <f>(_xlfn.XLOOKUP($B29,'Oppslag-fane'!$B$7:$B$20,'Oppslag-fane'!$C$7:$C$20,"",0))</f>
        <v/>
      </c>
      <c r="D29" t="str">
        <f>(_xlfn.XLOOKUP($B29,'Oppslag-fane'!$B$7:$B$20,'Oppslag-fane'!$D$7:$D$20,"",0))</f>
        <v/>
      </c>
      <c r="E29" s="74"/>
      <c r="F29" s="84" t="str">
        <f>IF(E29="","",_xlfn.XLOOKUP(E29,'Oppslag-fane'!$F$7:$F$462,'Oppslag-fane'!$G$7:$G$462))</f>
        <v/>
      </c>
      <c r="G29" s="74"/>
      <c r="H29" s="85"/>
      <c r="I29" t="str">
        <f t="shared" si="1"/>
        <v/>
      </c>
      <c r="J29" t="str">
        <f t="shared" si="2"/>
        <v/>
      </c>
      <c r="K29" s="164">
        <f>IF(B29="Stipendiat",DATE(YEAR(H29)+3,MONTH(H29),DAY(H29))-1,IF(B29="Postdoc",DATE(YEAR(H29)+2,MONTH(H29),DAY(H29))-1,Prosjektopplysninger!$B$6))</f>
        <v>0</v>
      </c>
      <c r="L29" s="74"/>
      <c r="M29" s="86"/>
      <c r="N29" s="120" t="str">
        <f t="shared" si="3"/>
        <v/>
      </c>
      <c r="O29" s="165" t="str">
        <f t="shared" si="0"/>
        <v/>
      </c>
      <c r="P29" s="59">
        <f t="shared" si="4"/>
        <v>0</v>
      </c>
      <c r="Q29" s="59">
        <f>Hjelpeberegn_personal!AI21</f>
        <v>0</v>
      </c>
      <c r="R29" s="59">
        <f>Hjelpeberegn_personal!AJ21</f>
        <v>0</v>
      </c>
    </row>
    <row r="30" spans="1:18" x14ac:dyDescent="0.25">
      <c r="A30" s="74"/>
      <c r="B30" s="74"/>
      <c r="C30" t="str">
        <f>(_xlfn.XLOOKUP($B30,'Oppslag-fane'!$B$7:$B$20,'Oppslag-fane'!$C$7:$C$20,"",0))</f>
        <v/>
      </c>
      <c r="D30" t="str">
        <f>(_xlfn.XLOOKUP($B30,'Oppslag-fane'!$B$7:$B$20,'Oppslag-fane'!$D$7:$D$20,"",0))</f>
        <v/>
      </c>
      <c r="E30" s="74"/>
      <c r="F30" s="84" t="str">
        <f>IF(E30="","",_xlfn.XLOOKUP(E30,'Oppslag-fane'!$F$7:$F$462,'Oppslag-fane'!$G$7:$G$462))</f>
        <v/>
      </c>
      <c r="G30" s="74"/>
      <c r="H30" s="85"/>
      <c r="I30" t="str">
        <f t="shared" si="1"/>
        <v/>
      </c>
      <c r="J30" t="str">
        <f t="shared" si="2"/>
        <v/>
      </c>
      <c r="K30" s="164">
        <f>IF(B30="Stipendiat",DATE(YEAR(H30)+3,MONTH(H30),DAY(H30))-1,IF(B30="Postdoc",DATE(YEAR(H30)+2,MONTH(H30),DAY(H30))-1,Prosjektopplysninger!$B$6))</f>
        <v>0</v>
      </c>
      <c r="L30" s="74"/>
      <c r="M30" s="86"/>
      <c r="N30" s="120" t="str">
        <f t="shared" si="3"/>
        <v/>
      </c>
      <c r="O30" s="165" t="str">
        <f t="shared" si="0"/>
        <v/>
      </c>
      <c r="P30" s="59">
        <f t="shared" si="4"/>
        <v>0</v>
      </c>
      <c r="Q30" s="59">
        <f>Hjelpeberegn_personal!AI22</f>
        <v>0</v>
      </c>
      <c r="R30" s="59">
        <f>Hjelpeberegn_personal!AJ22</f>
        <v>0</v>
      </c>
    </row>
    <row r="31" spans="1:18" x14ac:dyDescent="0.25">
      <c r="A31" s="74"/>
      <c r="B31" s="74"/>
      <c r="C31" t="str">
        <f>(_xlfn.XLOOKUP($B31,'Oppslag-fane'!$B$7:$B$20,'Oppslag-fane'!$C$7:$C$20,"",0))</f>
        <v/>
      </c>
      <c r="D31" t="str">
        <f>(_xlfn.XLOOKUP($B31,'Oppslag-fane'!$B$7:$B$20,'Oppslag-fane'!$D$7:$D$20,"",0))</f>
        <v/>
      </c>
      <c r="E31" s="74"/>
      <c r="F31" s="84" t="str">
        <f>IF(E31="","",_xlfn.XLOOKUP(E31,'Oppslag-fane'!$F$7:$F$462,'Oppslag-fane'!$G$7:$G$462))</f>
        <v/>
      </c>
      <c r="G31" s="74"/>
      <c r="H31" s="85"/>
      <c r="I31" t="str">
        <f t="shared" si="1"/>
        <v/>
      </c>
      <c r="J31" t="str">
        <f t="shared" si="2"/>
        <v/>
      </c>
      <c r="K31" s="164">
        <f>IF(B31="Stipendiat",DATE(YEAR(H31)+3,MONTH(H31),DAY(H31))-1,IF(B31="Postdoc",DATE(YEAR(H31)+2,MONTH(H31),DAY(H31))-1,Prosjektopplysninger!$B$6))</f>
        <v>0</v>
      </c>
      <c r="L31" s="74"/>
      <c r="M31" s="86"/>
      <c r="N31" s="120" t="str">
        <f t="shared" si="3"/>
        <v/>
      </c>
      <c r="O31" s="165" t="str">
        <f t="shared" si="0"/>
        <v/>
      </c>
      <c r="P31" s="59">
        <f t="shared" si="4"/>
        <v>0</v>
      </c>
      <c r="Q31" s="59">
        <f>Hjelpeberegn_personal!AI23</f>
        <v>0</v>
      </c>
      <c r="R31" s="59">
        <f>Hjelpeberegn_personal!AJ23</f>
        <v>0</v>
      </c>
    </row>
    <row r="32" spans="1:18" x14ac:dyDescent="0.25">
      <c r="A32" s="74"/>
      <c r="B32" s="74"/>
      <c r="C32" t="str">
        <f>(_xlfn.XLOOKUP($B32,'Oppslag-fane'!$B$7:$B$20,'Oppslag-fane'!$C$7:$C$20,"",0))</f>
        <v/>
      </c>
      <c r="D32" t="str">
        <f>(_xlfn.XLOOKUP($B32,'Oppslag-fane'!$B$7:$B$20,'Oppslag-fane'!$D$7:$D$20,"",0))</f>
        <v/>
      </c>
      <c r="E32" s="74"/>
      <c r="F32" s="84" t="str">
        <f>IF(E32="","",_xlfn.XLOOKUP(E32,'Oppslag-fane'!$F$7:$F$462,'Oppslag-fane'!$G$7:$G$462))</f>
        <v/>
      </c>
      <c r="G32" s="74"/>
      <c r="H32" s="85"/>
      <c r="I32" t="str">
        <f t="shared" si="1"/>
        <v/>
      </c>
      <c r="J32" t="str">
        <f t="shared" si="2"/>
        <v/>
      </c>
      <c r="K32" s="164">
        <f>IF(B32="Stipendiat",DATE(YEAR(H32)+3,MONTH(H32),DAY(H32))-1,IF(B32="Postdoc",DATE(YEAR(H32)+2,MONTH(H32),DAY(H32))-1,Prosjektopplysninger!$B$6))</f>
        <v>0</v>
      </c>
      <c r="L32" s="74"/>
      <c r="M32" s="86"/>
      <c r="N32" s="120" t="str">
        <f t="shared" si="3"/>
        <v/>
      </c>
      <c r="O32" s="165" t="str">
        <f t="shared" si="0"/>
        <v/>
      </c>
      <c r="P32" s="59">
        <f t="shared" si="4"/>
        <v>0</v>
      </c>
      <c r="Q32" s="59">
        <f>Hjelpeberegn_personal!AI24</f>
        <v>0</v>
      </c>
      <c r="R32" s="59">
        <f>Hjelpeberegn_personal!AJ24</f>
        <v>0</v>
      </c>
    </row>
    <row r="33" spans="1:18" x14ac:dyDescent="0.25">
      <c r="A33" s="74"/>
      <c r="B33" s="74"/>
      <c r="C33" t="str">
        <f>(_xlfn.XLOOKUP($B33,'Oppslag-fane'!$B$7:$B$20,'Oppslag-fane'!$C$7:$C$20,"",0))</f>
        <v/>
      </c>
      <c r="D33" t="str">
        <f>(_xlfn.XLOOKUP($B33,'Oppslag-fane'!$B$7:$B$20,'Oppslag-fane'!$D$7:$D$20,"",0))</f>
        <v/>
      </c>
      <c r="E33" s="74"/>
      <c r="F33" s="84" t="str">
        <f>IF(E33="","",_xlfn.XLOOKUP(E33,'Oppslag-fane'!$F$7:$F$462,'Oppslag-fane'!$G$7:$G$462))</f>
        <v/>
      </c>
      <c r="G33" s="74"/>
      <c r="H33" s="85"/>
      <c r="I33" t="str">
        <f t="shared" si="1"/>
        <v/>
      </c>
      <c r="J33" t="str">
        <f t="shared" si="2"/>
        <v/>
      </c>
      <c r="K33" s="164">
        <f>IF(B33="Stipendiat",DATE(YEAR(H33)+3,MONTH(H33),DAY(H33))-1,IF(B33="Postdoc",DATE(YEAR(H33)+2,MONTH(H33),DAY(H33))-1,Prosjektopplysninger!$B$6))</f>
        <v>0</v>
      </c>
      <c r="L33" s="74"/>
      <c r="M33" s="86"/>
      <c r="N33" s="120" t="str">
        <f t="shared" si="3"/>
        <v/>
      </c>
      <c r="O33" s="165" t="str">
        <f t="shared" si="0"/>
        <v/>
      </c>
      <c r="P33" s="59">
        <f t="shared" si="4"/>
        <v>0</v>
      </c>
      <c r="Q33" s="59">
        <f>Hjelpeberegn_personal!AI25</f>
        <v>0</v>
      </c>
      <c r="R33" s="59">
        <f>Hjelpeberegn_personal!AJ25</f>
        <v>0</v>
      </c>
    </row>
    <row r="34" spans="1:18" x14ac:dyDescent="0.25">
      <c r="A34" s="74"/>
      <c r="B34" s="74"/>
      <c r="C34" t="str">
        <f>(_xlfn.XLOOKUP($B34,'Oppslag-fane'!$B$7:$B$20,'Oppslag-fane'!$C$7:$C$20,"",0))</f>
        <v/>
      </c>
      <c r="D34" t="str">
        <f>(_xlfn.XLOOKUP($B34,'Oppslag-fane'!$B$7:$B$20,'Oppslag-fane'!$D$7:$D$20,"",0))</f>
        <v/>
      </c>
      <c r="E34" s="74"/>
      <c r="F34" s="84" t="str">
        <f>IF(E34="","",_xlfn.XLOOKUP(E34,'Oppslag-fane'!$F$7:$F$462,'Oppslag-fane'!$G$7:$G$462))</f>
        <v/>
      </c>
      <c r="G34" s="74"/>
      <c r="H34" s="85"/>
      <c r="I34" t="str">
        <f t="shared" si="1"/>
        <v/>
      </c>
      <c r="J34" t="str">
        <f t="shared" si="2"/>
        <v/>
      </c>
      <c r="K34" s="164">
        <f>IF(B34="Stipendiat",DATE(YEAR(H34)+3,MONTH(H34),DAY(H34))-1,IF(B34="Postdoc",DATE(YEAR(H34)+2,MONTH(H34),DAY(H34))-1,Prosjektopplysninger!$B$6))</f>
        <v>0</v>
      </c>
      <c r="L34" s="74"/>
      <c r="M34" s="86"/>
      <c r="N34" s="120" t="str">
        <f t="shared" si="3"/>
        <v/>
      </c>
      <c r="O34" s="165" t="str">
        <f t="shared" si="0"/>
        <v/>
      </c>
      <c r="P34" s="59">
        <f t="shared" si="4"/>
        <v>0</v>
      </c>
      <c r="Q34" s="59">
        <f>Hjelpeberegn_personal!AI26</f>
        <v>0</v>
      </c>
      <c r="R34" s="59">
        <f>Hjelpeberegn_personal!AJ26</f>
        <v>0</v>
      </c>
    </row>
    <row r="35" spans="1:18" x14ac:dyDescent="0.25">
      <c r="A35" s="74"/>
      <c r="B35" s="74"/>
      <c r="C35" t="str">
        <f>(_xlfn.XLOOKUP($B35,'Oppslag-fane'!$B$7:$B$20,'Oppslag-fane'!$C$7:$C$20,"",0))</f>
        <v/>
      </c>
      <c r="D35" t="str">
        <f>(_xlfn.XLOOKUP($B35,'Oppslag-fane'!$B$7:$B$20,'Oppslag-fane'!$D$7:$D$20,"",0))</f>
        <v/>
      </c>
      <c r="E35" s="74"/>
      <c r="F35" s="84" t="str">
        <f>IF(E35="","",_xlfn.XLOOKUP(E35,'Oppslag-fane'!$F$7:$F$462,'Oppslag-fane'!$G$7:$G$462))</f>
        <v/>
      </c>
      <c r="G35" s="74"/>
      <c r="H35" s="85"/>
      <c r="I35" t="str">
        <f t="shared" si="1"/>
        <v/>
      </c>
      <c r="J35" t="str">
        <f t="shared" si="2"/>
        <v/>
      </c>
      <c r="K35" s="164">
        <f>IF(B35="Stipendiat",DATE(YEAR(H35)+3,MONTH(H35),DAY(H35))-1,IF(B35="Postdoc",DATE(YEAR(H35)+2,MONTH(H35),DAY(H35))-1,Prosjektopplysninger!$B$6))</f>
        <v>0</v>
      </c>
      <c r="L35" s="74"/>
      <c r="M35" s="86"/>
      <c r="N35" s="120" t="str">
        <f t="shared" si="3"/>
        <v/>
      </c>
      <c r="O35" s="165" t="str">
        <f t="shared" si="0"/>
        <v/>
      </c>
      <c r="P35" s="59">
        <f t="shared" si="4"/>
        <v>0</v>
      </c>
      <c r="Q35" s="59">
        <f>Hjelpeberegn_personal!AI27</f>
        <v>0</v>
      </c>
      <c r="R35" s="59">
        <f>Hjelpeberegn_personal!AJ27</f>
        <v>0</v>
      </c>
    </row>
    <row r="36" spans="1:18" x14ac:dyDescent="0.25">
      <c r="A36" s="74"/>
      <c r="B36" s="74"/>
      <c r="C36" t="str">
        <f>(_xlfn.XLOOKUP($B36,'Oppslag-fane'!$B$7:$B$20,'Oppslag-fane'!$C$7:$C$20,"",0))</f>
        <v/>
      </c>
      <c r="D36" t="str">
        <f>(_xlfn.XLOOKUP($B36,'Oppslag-fane'!$B$7:$B$20,'Oppslag-fane'!$D$7:$D$20,"",0))</f>
        <v/>
      </c>
      <c r="E36" s="74"/>
      <c r="F36" s="84" t="str">
        <f>IF(E36="","",_xlfn.XLOOKUP(E36,'Oppslag-fane'!$F$7:$F$462,'Oppslag-fane'!$G$7:$G$462))</f>
        <v/>
      </c>
      <c r="G36" s="74"/>
      <c r="H36" s="85"/>
      <c r="I36" t="str">
        <f t="shared" si="1"/>
        <v/>
      </c>
      <c r="J36" t="str">
        <f t="shared" si="2"/>
        <v/>
      </c>
      <c r="K36" s="164">
        <f>IF(B36="Stipendiat",DATE(YEAR(H36)+3,MONTH(H36),DAY(H36))-1,IF(B36="Postdoc",DATE(YEAR(H36)+2,MONTH(H36),DAY(H36))-1,Prosjektopplysninger!$B$6))</f>
        <v>0</v>
      </c>
      <c r="L36" s="74"/>
      <c r="M36" s="86"/>
      <c r="N36" s="120" t="str">
        <f t="shared" si="3"/>
        <v/>
      </c>
      <c r="O36" s="165" t="str">
        <f t="shared" si="0"/>
        <v/>
      </c>
      <c r="P36" s="59">
        <f t="shared" si="4"/>
        <v>0</v>
      </c>
      <c r="Q36" s="59">
        <f>Hjelpeberegn_personal!AI28</f>
        <v>0</v>
      </c>
      <c r="R36" s="59">
        <f>Hjelpeberegn_personal!AJ28</f>
        <v>0</v>
      </c>
    </row>
    <row r="37" spans="1:18" x14ac:dyDescent="0.25">
      <c r="A37" s="74"/>
      <c r="B37" s="74"/>
      <c r="C37" t="str">
        <f>(_xlfn.XLOOKUP($B37,'Oppslag-fane'!$B$7:$B$20,'Oppslag-fane'!$C$7:$C$20,"",0))</f>
        <v/>
      </c>
      <c r="D37" t="str">
        <f>(_xlfn.XLOOKUP($B37,'Oppslag-fane'!$B$7:$B$20,'Oppslag-fane'!$D$7:$D$20,"",0))</f>
        <v/>
      </c>
      <c r="E37" s="74"/>
      <c r="F37" s="84" t="str">
        <f>IF(E37="","",_xlfn.XLOOKUP(E37,'Oppslag-fane'!$F$7:$F$462,'Oppslag-fane'!$G$7:$G$462))</f>
        <v/>
      </c>
      <c r="G37" s="74"/>
      <c r="H37" s="85"/>
      <c r="I37" t="str">
        <f t="shared" si="1"/>
        <v/>
      </c>
      <c r="J37" t="str">
        <f t="shared" si="2"/>
        <v/>
      </c>
      <c r="K37" s="164">
        <f>IF(B37="Stipendiat",DATE(YEAR(H37)+3,MONTH(H37),DAY(H37))-1,IF(B37="Postdoc",DATE(YEAR(H37)+2,MONTH(H37),DAY(H37))-1,Prosjektopplysninger!$B$6))</f>
        <v>0</v>
      </c>
      <c r="L37" s="74"/>
      <c r="M37" s="86"/>
      <c r="N37" s="120" t="str">
        <f t="shared" si="3"/>
        <v/>
      </c>
      <c r="O37" s="165" t="str">
        <f t="shared" si="0"/>
        <v/>
      </c>
      <c r="P37" s="59">
        <f t="shared" si="4"/>
        <v>0</v>
      </c>
      <c r="Q37" s="59">
        <f>Hjelpeberegn_personal!AI29</f>
        <v>0</v>
      </c>
      <c r="R37" s="59">
        <f>Hjelpeberegn_personal!AJ29</f>
        <v>0</v>
      </c>
    </row>
    <row r="38" spans="1:18" x14ac:dyDescent="0.25">
      <c r="A38" s="74"/>
      <c r="B38" s="74"/>
      <c r="C38" t="str">
        <f>(_xlfn.XLOOKUP($B38,'Oppslag-fane'!$B$7:$B$20,'Oppslag-fane'!$C$7:$C$20,"",0))</f>
        <v/>
      </c>
      <c r="D38" t="str">
        <f>(_xlfn.XLOOKUP($B38,'Oppslag-fane'!$B$7:$B$20,'Oppslag-fane'!$D$7:$D$20,"",0))</f>
        <v/>
      </c>
      <c r="E38" s="74"/>
      <c r="F38" s="84" t="str">
        <f>IF(E38="","",_xlfn.XLOOKUP(E38,'Oppslag-fane'!$F$7:$F$462,'Oppslag-fane'!$G$7:$G$462))</f>
        <v/>
      </c>
      <c r="G38" s="74"/>
      <c r="H38" s="85"/>
      <c r="I38" t="str">
        <f t="shared" si="1"/>
        <v/>
      </c>
      <c r="J38" t="str">
        <f t="shared" si="2"/>
        <v/>
      </c>
      <c r="K38" s="164">
        <f>IF(B38="Stipendiat",DATE(YEAR(H38)+3,MONTH(H38),DAY(H38))-1,IF(B38="Postdoc",DATE(YEAR(H38)+2,MONTH(H38),DAY(H38))-1,Prosjektopplysninger!$B$6))</f>
        <v>0</v>
      </c>
      <c r="L38" s="74"/>
      <c r="M38" s="86"/>
      <c r="N38" s="120" t="str">
        <f t="shared" si="3"/>
        <v/>
      </c>
      <c r="O38" s="165" t="str">
        <f t="shared" si="0"/>
        <v/>
      </c>
      <c r="P38" s="59">
        <f t="shared" si="4"/>
        <v>0</v>
      </c>
      <c r="Q38" s="59">
        <f>Hjelpeberegn_personal!AI30</f>
        <v>0</v>
      </c>
      <c r="R38" s="59">
        <f>Hjelpeberegn_personal!AJ30</f>
        <v>0</v>
      </c>
    </row>
    <row r="39" spans="1:18" x14ac:dyDescent="0.25">
      <c r="A39" s="74"/>
      <c r="B39" s="74"/>
      <c r="C39" t="str">
        <f>(_xlfn.XLOOKUP($B39,'Oppslag-fane'!$B$7:$B$20,'Oppslag-fane'!$C$7:$C$20,"",0))</f>
        <v/>
      </c>
      <c r="D39" t="str">
        <f>(_xlfn.XLOOKUP($B39,'Oppslag-fane'!$B$7:$B$20,'Oppslag-fane'!$D$7:$D$20,"",0))</f>
        <v/>
      </c>
      <c r="E39" s="74"/>
      <c r="F39" s="84" t="str">
        <f>IF(E39="","",_xlfn.XLOOKUP(E39,'Oppslag-fane'!$F$7:$F$462,'Oppslag-fane'!$G$7:$G$462))</f>
        <v/>
      </c>
      <c r="G39" s="74"/>
      <c r="H39" s="85"/>
      <c r="I39" t="str">
        <f t="shared" si="1"/>
        <v/>
      </c>
      <c r="J39" t="str">
        <f t="shared" si="2"/>
        <v/>
      </c>
      <c r="K39" s="164">
        <f>IF(B39="Stipendiat",DATE(YEAR(H39)+3,MONTH(H39),DAY(H39))-1,IF(B39="Postdoc",DATE(YEAR(H39)+2,MONTH(H39),DAY(H39))-1,Prosjektopplysninger!$B$6))</f>
        <v>0</v>
      </c>
      <c r="L39" s="74"/>
      <c r="M39" s="86"/>
      <c r="N39" s="120" t="str">
        <f t="shared" si="3"/>
        <v/>
      </c>
      <c r="O39" s="165" t="str">
        <f t="shared" si="0"/>
        <v/>
      </c>
      <c r="P39" s="59">
        <f t="shared" si="4"/>
        <v>0</v>
      </c>
      <c r="Q39" s="59">
        <f>Hjelpeberegn_personal!AI31</f>
        <v>0</v>
      </c>
      <c r="R39" s="59">
        <f>Hjelpeberegn_personal!AJ31</f>
        <v>0</v>
      </c>
    </row>
    <row r="40" spans="1:18" x14ac:dyDescent="0.25">
      <c r="A40" s="74"/>
      <c r="B40" s="74"/>
      <c r="C40" t="str">
        <f>(_xlfn.XLOOKUP($B40,'Oppslag-fane'!$B$7:$B$20,'Oppslag-fane'!$C$7:$C$20,"",0))</f>
        <v/>
      </c>
      <c r="D40" t="str">
        <f>(_xlfn.XLOOKUP($B40,'Oppslag-fane'!$B$7:$B$20,'Oppslag-fane'!$D$7:$D$20,"",0))</f>
        <v/>
      </c>
      <c r="E40" s="74"/>
      <c r="F40" s="84" t="str">
        <f>IF(E40="","",_xlfn.XLOOKUP(E40,'Oppslag-fane'!$F$7:$F$462,'Oppslag-fane'!$G$7:$G$462))</f>
        <v/>
      </c>
      <c r="G40" s="74"/>
      <c r="H40" s="85"/>
      <c r="I40" t="str">
        <f t="shared" si="1"/>
        <v/>
      </c>
      <c r="J40" t="str">
        <f t="shared" si="2"/>
        <v/>
      </c>
      <c r="K40" s="164">
        <f>IF(B40="Stipendiat",DATE(YEAR(H40)+3,MONTH(H40),DAY(H40))-1,IF(B40="Postdoc",DATE(YEAR(H40)+2,MONTH(H40),DAY(H40))-1,Prosjektopplysninger!$B$6))</f>
        <v>0</v>
      </c>
      <c r="L40" s="74"/>
      <c r="M40" s="86"/>
      <c r="N40" s="120" t="str">
        <f t="shared" si="3"/>
        <v/>
      </c>
      <c r="O40" s="165" t="str">
        <f t="shared" si="0"/>
        <v/>
      </c>
      <c r="P40" s="59">
        <f t="shared" si="4"/>
        <v>0</v>
      </c>
      <c r="Q40" s="59">
        <f>Hjelpeberegn_personal!AI32</f>
        <v>0</v>
      </c>
      <c r="R40" s="59">
        <f>Hjelpeberegn_personal!AJ32</f>
        <v>0</v>
      </c>
    </row>
    <row r="41" spans="1:18" x14ac:dyDescent="0.25">
      <c r="A41" s="74"/>
      <c r="B41" s="74"/>
      <c r="C41" t="str">
        <f>(_xlfn.XLOOKUP($B41,'Oppslag-fane'!$B$7:$B$20,'Oppslag-fane'!$C$7:$C$20,"",0))</f>
        <v/>
      </c>
      <c r="D41" t="str">
        <f>(_xlfn.XLOOKUP($B41,'Oppslag-fane'!$B$7:$B$20,'Oppslag-fane'!$D$7:$D$20,"",0))</f>
        <v/>
      </c>
      <c r="E41" s="74"/>
      <c r="F41" s="84" t="str">
        <f>IF(E41="","",_xlfn.XLOOKUP(E41,'Oppslag-fane'!$F$7:$F$462,'Oppslag-fane'!$G$7:$G$462))</f>
        <v/>
      </c>
      <c r="G41" s="74"/>
      <c r="H41" s="85"/>
      <c r="I41" t="str">
        <f t="shared" si="1"/>
        <v/>
      </c>
      <c r="J41" t="str">
        <f t="shared" si="2"/>
        <v/>
      </c>
      <c r="K41" s="164">
        <f>IF(B41="Stipendiat",DATE(YEAR(H41)+3,MONTH(H41),DAY(H41))-1,IF(B41="Postdoc",DATE(YEAR(H41)+2,MONTH(H41),DAY(H41))-1,Prosjektopplysninger!$B$6))</f>
        <v>0</v>
      </c>
      <c r="L41" s="74"/>
      <c r="M41" s="86"/>
      <c r="N41" s="120" t="str">
        <f t="shared" si="3"/>
        <v/>
      </c>
      <c r="O41" s="165" t="str">
        <f t="shared" si="0"/>
        <v/>
      </c>
      <c r="P41" s="59">
        <f t="shared" si="4"/>
        <v>0</v>
      </c>
      <c r="Q41" s="59">
        <f>Hjelpeberegn_personal!AI33</f>
        <v>0</v>
      </c>
      <c r="R41" s="59">
        <f>Hjelpeberegn_personal!AJ33</f>
        <v>0</v>
      </c>
    </row>
    <row r="42" spans="1:18" x14ac:dyDescent="0.25">
      <c r="A42" s="74"/>
      <c r="B42" s="74"/>
      <c r="C42" t="str">
        <f>(_xlfn.XLOOKUP($B42,'Oppslag-fane'!$B$7:$B$20,'Oppslag-fane'!$C$7:$C$20,"",0))</f>
        <v/>
      </c>
      <c r="D42" t="str">
        <f>(_xlfn.XLOOKUP($B42,'Oppslag-fane'!$B$7:$B$20,'Oppslag-fane'!$D$7:$D$20,"",0))</f>
        <v/>
      </c>
      <c r="E42" s="74"/>
      <c r="F42" s="84" t="str">
        <f>IF(E42="","",_xlfn.XLOOKUP(E42,'Oppslag-fane'!$F$7:$F$462,'Oppslag-fane'!$G$7:$G$462))</f>
        <v/>
      </c>
      <c r="G42" s="74"/>
      <c r="H42" s="85"/>
      <c r="I42" t="str">
        <f t="shared" si="1"/>
        <v/>
      </c>
      <c r="J42" t="str">
        <f t="shared" si="2"/>
        <v/>
      </c>
      <c r="K42" s="164">
        <f>IF(B42="Stipendiat",DATE(YEAR(H42)+3,MONTH(H42),DAY(H42))-1,IF(B42="Postdoc",DATE(YEAR(H42)+2,MONTH(H42),DAY(H42))-1,Prosjektopplysninger!$B$6))</f>
        <v>0</v>
      </c>
      <c r="L42" s="74"/>
      <c r="M42" s="86"/>
      <c r="N42" s="120" t="str">
        <f t="shared" si="3"/>
        <v/>
      </c>
      <c r="O42" s="165" t="str">
        <f t="shared" si="0"/>
        <v/>
      </c>
      <c r="P42" s="59">
        <f t="shared" si="4"/>
        <v>0</v>
      </c>
      <c r="Q42" s="59">
        <f>Hjelpeberegn_personal!AI34</f>
        <v>0</v>
      </c>
      <c r="R42" s="59">
        <f>Hjelpeberegn_personal!AJ34</f>
        <v>0</v>
      </c>
    </row>
    <row r="43" spans="1:18" x14ac:dyDescent="0.25">
      <c r="A43" s="74"/>
      <c r="B43" s="74"/>
      <c r="C43" t="str">
        <f>(_xlfn.XLOOKUP($B43,'Oppslag-fane'!$B$7:$B$20,'Oppslag-fane'!$C$7:$C$20,"",0))</f>
        <v/>
      </c>
      <c r="D43" t="str">
        <f>(_xlfn.XLOOKUP($B43,'Oppslag-fane'!$B$7:$B$20,'Oppslag-fane'!$D$7:$D$20,"",0))</f>
        <v/>
      </c>
      <c r="E43" s="74"/>
      <c r="F43" s="84" t="str">
        <f>IF(E43="","",_xlfn.XLOOKUP(E43,'Oppslag-fane'!$F$7:$F$462,'Oppslag-fane'!$G$7:$G$462))</f>
        <v/>
      </c>
      <c r="G43" s="74"/>
      <c r="H43" s="85"/>
      <c r="I43" t="str">
        <f t="shared" si="1"/>
        <v/>
      </c>
      <c r="J43" t="str">
        <f t="shared" si="2"/>
        <v/>
      </c>
      <c r="K43" s="164">
        <f>IF(B43="Stipendiat",DATE(YEAR(H43)+3,MONTH(H43),DAY(H43))-1,IF(B43="Postdoc",DATE(YEAR(H43)+2,MONTH(H43),DAY(H43))-1,Prosjektopplysninger!$B$6))</f>
        <v>0</v>
      </c>
      <c r="L43" s="74"/>
      <c r="M43" s="86"/>
      <c r="N43" s="120" t="str">
        <f t="shared" si="3"/>
        <v/>
      </c>
      <c r="O43" s="165" t="str">
        <f t="shared" si="0"/>
        <v/>
      </c>
      <c r="P43" s="59">
        <f t="shared" si="4"/>
        <v>0</v>
      </c>
      <c r="Q43" s="59">
        <f>Hjelpeberegn_personal!AI35</f>
        <v>0</v>
      </c>
      <c r="R43" s="59">
        <f>Hjelpeberegn_personal!AJ35</f>
        <v>0</v>
      </c>
    </row>
    <row r="44" spans="1:18" x14ac:dyDescent="0.25">
      <c r="A44" s="74"/>
      <c r="B44" s="74"/>
      <c r="C44" t="str">
        <f>(_xlfn.XLOOKUP($B44,'Oppslag-fane'!$B$7:$B$20,'Oppslag-fane'!$C$7:$C$20,"",0))</f>
        <v/>
      </c>
      <c r="D44" t="str">
        <f>(_xlfn.XLOOKUP($B44,'Oppslag-fane'!$B$7:$B$20,'Oppslag-fane'!$D$7:$D$20,"",0))</f>
        <v/>
      </c>
      <c r="E44" s="74"/>
      <c r="F44" s="84" t="str">
        <f>IF(E44="","",_xlfn.XLOOKUP(E44,'Oppslag-fane'!$F$7:$F$462,'Oppslag-fane'!$G$7:$G$462))</f>
        <v/>
      </c>
      <c r="G44" s="74"/>
      <c r="H44" s="85"/>
      <c r="I44" t="str">
        <f t="shared" si="1"/>
        <v/>
      </c>
      <c r="J44" t="str">
        <f t="shared" si="2"/>
        <v/>
      </c>
      <c r="K44" s="164">
        <f>IF(B44="Stipendiat",DATE(YEAR(H44)+3,MONTH(H44),DAY(H44))-1,IF(B44="Postdoc",DATE(YEAR(H44)+2,MONTH(H44),DAY(H44))-1,Prosjektopplysninger!$B$6))</f>
        <v>0</v>
      </c>
      <c r="L44" s="74"/>
      <c r="M44" s="86"/>
      <c r="N44" s="120" t="str">
        <f t="shared" si="3"/>
        <v/>
      </c>
      <c r="O44" s="165" t="str">
        <f t="shared" si="0"/>
        <v/>
      </c>
      <c r="P44" s="59">
        <f t="shared" si="4"/>
        <v>0</v>
      </c>
      <c r="Q44" s="59">
        <f>Hjelpeberegn_personal!AI36</f>
        <v>0</v>
      </c>
      <c r="R44" s="59">
        <f>Hjelpeberegn_personal!AJ36</f>
        <v>0</v>
      </c>
    </row>
    <row r="45" spans="1:18" x14ac:dyDescent="0.25">
      <c r="A45" s="74"/>
      <c r="B45" s="74"/>
      <c r="C45" t="str">
        <f>(_xlfn.XLOOKUP($B45,'Oppslag-fane'!$B$7:$B$20,'Oppslag-fane'!$C$7:$C$20,"",0))</f>
        <v/>
      </c>
      <c r="D45" t="str">
        <f>(_xlfn.XLOOKUP($B45,'Oppslag-fane'!$B$7:$B$20,'Oppslag-fane'!$D$7:$D$20,"",0))</f>
        <v/>
      </c>
      <c r="E45" s="74"/>
      <c r="F45" s="84" t="str">
        <f>IF(E45="","",_xlfn.XLOOKUP(E45,'Oppslag-fane'!$F$7:$F$462,'Oppslag-fane'!$G$7:$G$462))</f>
        <v/>
      </c>
      <c r="G45" s="74"/>
      <c r="H45" s="85"/>
      <c r="I45" t="str">
        <f t="shared" si="1"/>
        <v/>
      </c>
      <c r="J45" t="str">
        <f t="shared" si="2"/>
        <v/>
      </c>
      <c r="K45" s="164">
        <f>IF(B45="Stipendiat",DATE(YEAR(H45)+3,MONTH(H45),DAY(H45))-1,IF(B45="Postdoc",DATE(YEAR(H45)+2,MONTH(H45),DAY(H45))-1,Prosjektopplysninger!$B$6))</f>
        <v>0</v>
      </c>
      <c r="L45" s="74"/>
      <c r="M45" s="86"/>
      <c r="N45" s="120" t="str">
        <f t="shared" si="3"/>
        <v/>
      </c>
      <c r="O45" s="165" t="str">
        <f t="shared" si="0"/>
        <v/>
      </c>
      <c r="P45" s="59">
        <f t="shared" si="4"/>
        <v>0</v>
      </c>
      <c r="Q45" s="59">
        <f>Hjelpeberegn_personal!AI37</f>
        <v>0</v>
      </c>
      <c r="R45" s="59">
        <f>Hjelpeberegn_personal!AJ37</f>
        <v>0</v>
      </c>
    </row>
    <row r="46" spans="1:18" x14ac:dyDescent="0.25">
      <c r="A46" s="74"/>
      <c r="B46" s="74"/>
      <c r="C46" t="str">
        <f>(_xlfn.XLOOKUP($B46,'Oppslag-fane'!$B$7:$B$20,'Oppslag-fane'!$C$7:$C$20,"",0))</f>
        <v/>
      </c>
      <c r="D46" t="str">
        <f>(_xlfn.XLOOKUP($B46,'Oppslag-fane'!$B$7:$B$20,'Oppslag-fane'!$D$7:$D$20,"",0))</f>
        <v/>
      </c>
      <c r="E46" s="74"/>
      <c r="F46" s="84" t="str">
        <f>IF(E46="","",_xlfn.XLOOKUP(E46,'Oppslag-fane'!$F$7:$F$462,'Oppslag-fane'!$G$7:$G$462))</f>
        <v/>
      </c>
      <c r="G46" s="74"/>
      <c r="H46" s="85"/>
      <c r="I46" t="str">
        <f t="shared" si="1"/>
        <v/>
      </c>
      <c r="J46" t="str">
        <f t="shared" si="2"/>
        <v/>
      </c>
      <c r="K46" s="164">
        <f>IF(B46="Stipendiat",DATE(YEAR(H46)+3,MONTH(H46),DAY(H46))-1,IF(B46="Postdoc",DATE(YEAR(H46)+2,MONTH(H46),DAY(H46))-1,Prosjektopplysninger!$B$6))</f>
        <v>0</v>
      </c>
      <c r="L46" s="74"/>
      <c r="M46" s="86"/>
      <c r="N46" s="120" t="str">
        <f t="shared" si="3"/>
        <v/>
      </c>
      <c r="O46" s="165" t="str">
        <f t="shared" si="0"/>
        <v/>
      </c>
      <c r="P46" s="59">
        <f t="shared" si="4"/>
        <v>0</v>
      </c>
      <c r="Q46" s="59">
        <f>Hjelpeberegn_personal!AI38</f>
        <v>0</v>
      </c>
      <c r="R46" s="59">
        <f>Hjelpeberegn_personal!AJ38</f>
        <v>0</v>
      </c>
    </row>
    <row r="47" spans="1:18" x14ac:dyDescent="0.25">
      <c r="A47" s="74"/>
      <c r="B47" s="74"/>
      <c r="C47" t="str">
        <f>(_xlfn.XLOOKUP($B47,'Oppslag-fane'!$B$7:$B$20,'Oppslag-fane'!$C$7:$C$20,"",0))</f>
        <v/>
      </c>
      <c r="D47" t="str">
        <f>(_xlfn.XLOOKUP($B47,'Oppslag-fane'!$B$7:$B$20,'Oppslag-fane'!$D$7:$D$20,"",0))</f>
        <v/>
      </c>
      <c r="E47" s="74"/>
      <c r="F47" s="84" t="str">
        <f>IF(E47="","",_xlfn.XLOOKUP(E47,'Oppslag-fane'!$F$7:$F$462,'Oppslag-fane'!$G$7:$G$462))</f>
        <v/>
      </c>
      <c r="G47" s="74"/>
      <c r="H47" s="85"/>
      <c r="I47" t="str">
        <f t="shared" si="1"/>
        <v/>
      </c>
      <c r="J47" t="str">
        <f t="shared" si="2"/>
        <v/>
      </c>
      <c r="K47" s="164">
        <f>IF(B47="Stipendiat",DATE(YEAR(H47)+3,MONTH(H47),DAY(H47))-1,IF(B47="Postdoc",DATE(YEAR(H47)+2,MONTH(H47),DAY(H47))-1,Prosjektopplysninger!$B$6))</f>
        <v>0</v>
      </c>
      <c r="L47" s="74"/>
      <c r="M47" s="86"/>
      <c r="N47" s="120" t="str">
        <f t="shared" si="3"/>
        <v/>
      </c>
      <c r="O47" s="165" t="str">
        <f t="shared" si="0"/>
        <v/>
      </c>
      <c r="P47" s="59">
        <f t="shared" si="4"/>
        <v>0</v>
      </c>
      <c r="Q47" s="59">
        <f>Hjelpeberegn_personal!AI39</f>
        <v>0</v>
      </c>
      <c r="R47" s="59">
        <f>Hjelpeberegn_personal!AJ39</f>
        <v>0</v>
      </c>
    </row>
    <row r="48" spans="1:18" x14ac:dyDescent="0.25">
      <c r="A48" s="74"/>
      <c r="B48" s="74"/>
      <c r="C48" t="str">
        <f>(_xlfn.XLOOKUP($B48,'Oppslag-fane'!$B$7:$B$20,'Oppslag-fane'!$C$7:$C$20,"",0))</f>
        <v/>
      </c>
      <c r="D48" t="str">
        <f>(_xlfn.XLOOKUP($B48,'Oppslag-fane'!$B$7:$B$20,'Oppslag-fane'!$D$7:$D$20,"",0))</f>
        <v/>
      </c>
      <c r="E48" s="74"/>
      <c r="F48" s="84" t="str">
        <f>IF(E48="","",_xlfn.XLOOKUP(E48,'Oppslag-fane'!$F$7:$F$462,'Oppslag-fane'!$G$7:$G$462))</f>
        <v/>
      </c>
      <c r="G48" s="74"/>
      <c r="H48" s="85"/>
      <c r="I48" t="str">
        <f t="shared" si="1"/>
        <v/>
      </c>
      <c r="J48" t="str">
        <f t="shared" si="2"/>
        <v/>
      </c>
      <c r="K48" s="164">
        <f>IF(B48="Stipendiat",DATE(YEAR(H48)+3,MONTH(H48),DAY(H48))-1,IF(B48="Postdoc",DATE(YEAR(H48)+2,MONTH(H48),DAY(H48))-1,Prosjektopplysninger!$B$6))</f>
        <v>0</v>
      </c>
      <c r="L48" s="74"/>
      <c r="M48" s="86"/>
      <c r="N48" s="120" t="str">
        <f t="shared" si="3"/>
        <v/>
      </c>
      <c r="O48" s="165" t="str">
        <f t="shared" si="0"/>
        <v/>
      </c>
      <c r="P48" s="59">
        <f t="shared" si="4"/>
        <v>0</v>
      </c>
      <c r="Q48" s="59">
        <f>Hjelpeberegn_personal!AI40</f>
        <v>0</v>
      </c>
      <c r="R48" s="59">
        <f>Hjelpeberegn_personal!AJ40</f>
        <v>0</v>
      </c>
    </row>
    <row r="49" spans="1:18" x14ac:dyDescent="0.25">
      <c r="A49" s="74"/>
      <c r="B49" s="74"/>
      <c r="C49" t="str">
        <f>(_xlfn.XLOOKUP($B49,'Oppslag-fane'!$B$7:$B$20,'Oppslag-fane'!$C$7:$C$20,"",0))</f>
        <v/>
      </c>
      <c r="D49" t="str">
        <f>(_xlfn.XLOOKUP($B49,'Oppslag-fane'!$B$7:$B$20,'Oppslag-fane'!$D$7:$D$20,"",0))</f>
        <v/>
      </c>
      <c r="E49" s="74"/>
      <c r="F49" s="84" t="str">
        <f>IF(E49="","",_xlfn.XLOOKUP(E49,'Oppslag-fane'!$F$7:$F$462,'Oppslag-fane'!$G$7:$G$462))</f>
        <v/>
      </c>
      <c r="G49" s="74"/>
      <c r="H49" s="85"/>
      <c r="I49" t="str">
        <f t="shared" si="1"/>
        <v/>
      </c>
      <c r="J49" t="str">
        <f t="shared" si="2"/>
        <v/>
      </c>
      <c r="K49" s="164">
        <f>IF(B49="Stipendiat",DATE(YEAR(H49)+3,MONTH(H49),DAY(H49))-1,IF(B49="Postdoc",DATE(YEAR(H49)+2,MONTH(H49),DAY(H49))-1,Prosjektopplysninger!$B$6))</f>
        <v>0</v>
      </c>
      <c r="L49" s="74"/>
      <c r="M49" s="86"/>
      <c r="N49" s="120" t="str">
        <f t="shared" si="3"/>
        <v/>
      </c>
      <c r="O49" s="165" t="str">
        <f t="shared" si="0"/>
        <v/>
      </c>
      <c r="P49" s="59">
        <f t="shared" si="4"/>
        <v>0</v>
      </c>
      <c r="Q49" s="59">
        <f>Hjelpeberegn_personal!AI41</f>
        <v>0</v>
      </c>
      <c r="R49" s="59">
        <f>Hjelpeberegn_personal!AJ41</f>
        <v>0</v>
      </c>
    </row>
    <row r="50" spans="1:18" x14ac:dyDescent="0.25">
      <c r="A50" s="74"/>
      <c r="B50" s="74"/>
      <c r="C50" t="str">
        <f>(_xlfn.XLOOKUP($B50,'Oppslag-fane'!$B$7:$B$20,'Oppslag-fane'!$C$7:$C$20,"",0))</f>
        <v/>
      </c>
      <c r="D50" t="str">
        <f>(_xlfn.XLOOKUP($B50,'Oppslag-fane'!$B$7:$B$20,'Oppslag-fane'!$D$7:$D$20,"",0))</f>
        <v/>
      </c>
      <c r="E50" s="74"/>
      <c r="F50" s="84" t="str">
        <f>IF(E50="","",_xlfn.XLOOKUP(E50,'Oppslag-fane'!$F$7:$F$462,'Oppslag-fane'!$G$7:$G$462))</f>
        <v/>
      </c>
      <c r="G50" s="74"/>
      <c r="H50" s="85"/>
      <c r="I50" t="str">
        <f t="shared" si="1"/>
        <v/>
      </c>
      <c r="J50" t="str">
        <f t="shared" si="2"/>
        <v/>
      </c>
      <c r="K50" s="164">
        <f>IF(B50="Stipendiat",DATE(YEAR(H50)+3,MONTH(H50),DAY(H50))-1,IF(B50="Postdoc",DATE(YEAR(H50)+2,MONTH(H50),DAY(H50))-1,Prosjektopplysninger!$B$6))</f>
        <v>0</v>
      </c>
      <c r="L50" s="74"/>
      <c r="M50" s="86"/>
      <c r="N50" s="120" t="str">
        <f t="shared" si="3"/>
        <v/>
      </c>
      <c r="O50" s="165" t="str">
        <f t="shared" si="0"/>
        <v/>
      </c>
      <c r="P50" s="59">
        <f t="shared" si="4"/>
        <v>0</v>
      </c>
      <c r="Q50" s="59">
        <f>Hjelpeberegn_personal!AI42</f>
        <v>0</v>
      </c>
      <c r="R50" s="59">
        <f>Hjelpeberegn_personal!AJ42</f>
        <v>0</v>
      </c>
    </row>
    <row r="51" spans="1:18" x14ac:dyDescent="0.25">
      <c r="A51" s="74"/>
      <c r="B51" s="74"/>
      <c r="C51" t="str">
        <f>(_xlfn.XLOOKUP($B51,'Oppslag-fane'!$B$7:$B$20,'Oppslag-fane'!$C$7:$C$20,"",0))</f>
        <v/>
      </c>
      <c r="D51" t="str">
        <f>(_xlfn.XLOOKUP($B51,'Oppslag-fane'!$B$7:$B$20,'Oppslag-fane'!$D$7:$D$20,"",0))</f>
        <v/>
      </c>
      <c r="E51" s="74"/>
      <c r="F51" s="84" t="str">
        <f>IF(E51="","",_xlfn.XLOOKUP(E51,'Oppslag-fane'!$F$7:$F$462,'Oppslag-fane'!$G$7:$G$462))</f>
        <v/>
      </c>
      <c r="G51" s="74"/>
      <c r="H51" s="85"/>
      <c r="I51" t="str">
        <f t="shared" si="1"/>
        <v/>
      </c>
      <c r="J51" t="str">
        <f t="shared" si="2"/>
        <v/>
      </c>
      <c r="K51" s="164">
        <f>IF(B51="Stipendiat",DATE(YEAR(H51)+3,MONTH(H51),DAY(H51))-1,IF(B51="Postdoc",DATE(YEAR(H51)+2,MONTH(H51),DAY(H51))-1,Prosjektopplysninger!$B$6))</f>
        <v>0</v>
      </c>
      <c r="L51" s="74"/>
      <c r="M51" s="86"/>
      <c r="N51" s="120" t="str">
        <f t="shared" si="3"/>
        <v/>
      </c>
      <c r="O51" s="165" t="str">
        <f t="shared" si="0"/>
        <v/>
      </c>
      <c r="P51" s="59">
        <f t="shared" si="4"/>
        <v>0</v>
      </c>
      <c r="Q51" s="59">
        <f>Hjelpeberegn_personal!AI43</f>
        <v>0</v>
      </c>
      <c r="R51" s="59">
        <f>Hjelpeberegn_personal!AJ43</f>
        <v>0</v>
      </c>
    </row>
    <row r="52" spans="1:18" x14ac:dyDescent="0.25">
      <c r="A52" s="74"/>
      <c r="B52" s="74"/>
      <c r="C52" t="str">
        <f>(_xlfn.XLOOKUP($B52,'Oppslag-fane'!$B$7:$B$20,'Oppslag-fane'!$C$7:$C$20,"",0))</f>
        <v/>
      </c>
      <c r="D52" t="str">
        <f>(_xlfn.XLOOKUP($B52,'Oppslag-fane'!$B$7:$B$20,'Oppslag-fane'!$D$7:$D$20,"",0))</f>
        <v/>
      </c>
      <c r="E52" s="74"/>
      <c r="F52" s="84" t="str">
        <f>IF(E52="","",_xlfn.XLOOKUP(E52,'Oppslag-fane'!$F$7:$F$462,'Oppslag-fane'!$G$7:$G$462))</f>
        <v/>
      </c>
      <c r="G52" s="74"/>
      <c r="H52" s="85"/>
      <c r="I52" t="str">
        <f t="shared" si="1"/>
        <v/>
      </c>
      <c r="J52" t="str">
        <f t="shared" si="2"/>
        <v/>
      </c>
      <c r="K52" s="164">
        <f>IF(B52="Stipendiat",DATE(YEAR(H52)+3,MONTH(H52),DAY(H52))-1,IF(B52="Postdoc",DATE(YEAR(H52)+2,MONTH(H52),DAY(H52))-1,Prosjektopplysninger!$B$6))</f>
        <v>0</v>
      </c>
      <c r="L52" s="74"/>
      <c r="M52" s="86"/>
      <c r="N52" s="120" t="str">
        <f t="shared" si="3"/>
        <v/>
      </c>
      <c r="O52" s="165" t="str">
        <f t="shared" si="0"/>
        <v/>
      </c>
      <c r="P52" s="59">
        <f t="shared" si="4"/>
        <v>0</v>
      </c>
      <c r="Q52" s="59">
        <f>Hjelpeberegn_personal!AI44</f>
        <v>0</v>
      </c>
      <c r="R52" s="59">
        <f>Hjelpeberegn_personal!AJ44</f>
        <v>0</v>
      </c>
    </row>
    <row r="53" spans="1:18" x14ac:dyDescent="0.25">
      <c r="A53" s="74"/>
      <c r="B53" s="74"/>
      <c r="C53" t="str">
        <f>(_xlfn.XLOOKUP($B53,'Oppslag-fane'!$B$7:$B$20,'Oppslag-fane'!$C$7:$C$20,"",0))</f>
        <v/>
      </c>
      <c r="D53" t="str">
        <f>(_xlfn.XLOOKUP($B53,'Oppslag-fane'!$B$7:$B$20,'Oppslag-fane'!$D$7:$D$20,"",0))</f>
        <v/>
      </c>
      <c r="E53" s="74"/>
      <c r="F53" s="84" t="str">
        <f>IF(E53="","",_xlfn.XLOOKUP(E53,'Oppslag-fane'!$F$7:$F$462,'Oppslag-fane'!$G$7:$G$462))</f>
        <v/>
      </c>
      <c r="G53" s="74"/>
      <c r="H53" s="85"/>
      <c r="I53" t="str">
        <f t="shared" si="1"/>
        <v/>
      </c>
      <c r="J53" t="str">
        <f t="shared" si="2"/>
        <v/>
      </c>
      <c r="K53" s="164">
        <f>IF(B53="Stipendiat",DATE(YEAR(H53)+3,MONTH(H53),DAY(H53))-1,IF(B53="Postdoc",DATE(YEAR(H53)+2,MONTH(H53),DAY(H53))-1,Prosjektopplysninger!$B$6))</f>
        <v>0</v>
      </c>
      <c r="L53" s="74"/>
      <c r="M53" s="86"/>
      <c r="N53" s="120" t="str">
        <f t="shared" si="3"/>
        <v/>
      </c>
      <c r="O53" s="165" t="str">
        <f t="shared" si="0"/>
        <v/>
      </c>
      <c r="P53" s="59">
        <f t="shared" si="4"/>
        <v>0</v>
      </c>
      <c r="Q53" s="59">
        <f>Hjelpeberegn_personal!AI45</f>
        <v>0</v>
      </c>
      <c r="R53" s="59">
        <f>Hjelpeberegn_personal!AJ45</f>
        <v>0</v>
      </c>
    </row>
    <row r="54" spans="1:18" x14ac:dyDescent="0.25">
      <c r="A54" s="74"/>
      <c r="B54" s="74"/>
      <c r="C54" t="str">
        <f>(_xlfn.XLOOKUP($B54,'Oppslag-fane'!$B$7:$B$20,'Oppslag-fane'!$C$7:$C$20,"",0))</f>
        <v/>
      </c>
      <c r="D54" t="str">
        <f>(_xlfn.XLOOKUP($B54,'Oppslag-fane'!$B$7:$B$20,'Oppslag-fane'!$D$7:$D$20,"",0))</f>
        <v/>
      </c>
      <c r="E54" s="74"/>
      <c r="F54" s="84" t="str">
        <f>IF(E54="","",_xlfn.XLOOKUP(E54,'Oppslag-fane'!$F$7:$F$462,'Oppslag-fane'!$G$7:$G$462))</f>
        <v/>
      </c>
      <c r="G54" s="74"/>
      <c r="H54" s="85"/>
      <c r="I54" t="str">
        <f t="shared" si="1"/>
        <v/>
      </c>
      <c r="J54" t="str">
        <f t="shared" si="2"/>
        <v/>
      </c>
      <c r="K54" s="164">
        <f>IF(B54="Stipendiat",DATE(YEAR(H54)+3,MONTH(H54),DAY(H54))-1,IF(B54="Postdoc",DATE(YEAR(H54)+2,MONTH(H54),DAY(H54))-1,Prosjektopplysninger!$B$6))</f>
        <v>0</v>
      </c>
      <c r="L54" s="74"/>
      <c r="M54" s="86"/>
      <c r="N54" s="120" t="str">
        <f t="shared" si="3"/>
        <v/>
      </c>
      <c r="O54" s="165" t="str">
        <f t="shared" si="0"/>
        <v/>
      </c>
      <c r="P54" s="59">
        <f t="shared" si="4"/>
        <v>0</v>
      </c>
      <c r="Q54" s="59">
        <f>Hjelpeberegn_personal!AI46</f>
        <v>0</v>
      </c>
      <c r="R54" s="59">
        <f>Hjelpeberegn_personal!AJ46</f>
        <v>0</v>
      </c>
    </row>
    <row r="55" spans="1:18" x14ac:dyDescent="0.25">
      <c r="A55" s="74"/>
      <c r="B55" s="74"/>
      <c r="C55" t="str">
        <f>(_xlfn.XLOOKUP($B55,'Oppslag-fane'!$B$7:$B$20,'Oppslag-fane'!$C$7:$C$20,"",0))</f>
        <v/>
      </c>
      <c r="D55" t="str">
        <f>(_xlfn.XLOOKUP($B55,'Oppslag-fane'!$B$7:$B$20,'Oppslag-fane'!$D$7:$D$20,"",0))</f>
        <v/>
      </c>
      <c r="E55" s="74"/>
      <c r="F55" s="84" t="str">
        <f>IF(E55="","",_xlfn.XLOOKUP(E55,'Oppslag-fane'!$F$7:$F$462,'Oppslag-fane'!$G$7:$G$462))</f>
        <v/>
      </c>
      <c r="G55" s="74"/>
      <c r="H55" s="85"/>
      <c r="I55" t="str">
        <f t="shared" si="1"/>
        <v/>
      </c>
      <c r="J55" t="str">
        <f t="shared" si="2"/>
        <v/>
      </c>
      <c r="K55" s="164">
        <f>IF(B55="Stipendiat",DATE(YEAR(H55)+3,MONTH(H55),DAY(H55))-1,IF(B55="Postdoc",DATE(YEAR(H55)+2,MONTH(H55),DAY(H55))-1,Prosjektopplysninger!$B$6))</f>
        <v>0</v>
      </c>
      <c r="L55" s="74"/>
      <c r="M55" s="86"/>
      <c r="N55" s="120" t="str">
        <f t="shared" si="3"/>
        <v/>
      </c>
      <c r="O55" s="165" t="str">
        <f t="shared" si="0"/>
        <v/>
      </c>
      <c r="P55" s="59">
        <f t="shared" si="4"/>
        <v>0</v>
      </c>
      <c r="Q55" s="59">
        <f>Hjelpeberegn_personal!AI47</f>
        <v>0</v>
      </c>
      <c r="R55" s="59">
        <f>Hjelpeberegn_personal!AJ47</f>
        <v>0</v>
      </c>
    </row>
    <row r="56" spans="1:18" x14ac:dyDescent="0.25">
      <c r="A56" s="74"/>
      <c r="B56" s="74"/>
      <c r="C56" t="str">
        <f>(_xlfn.XLOOKUP($B56,'Oppslag-fane'!$B$7:$B$20,'Oppslag-fane'!$C$7:$C$20,"",0))</f>
        <v/>
      </c>
      <c r="D56" t="str">
        <f>(_xlfn.XLOOKUP($B56,'Oppslag-fane'!$B$7:$B$20,'Oppslag-fane'!$D$7:$D$20,"",0))</f>
        <v/>
      </c>
      <c r="E56" s="74"/>
      <c r="F56" s="84" t="str">
        <f>IF(E56="","",_xlfn.XLOOKUP(E56,'Oppslag-fane'!$F$7:$F$462,'Oppslag-fane'!$G$7:$G$462))</f>
        <v/>
      </c>
      <c r="G56" s="74"/>
      <c r="H56" s="85"/>
      <c r="I56" t="str">
        <f t="shared" si="1"/>
        <v/>
      </c>
      <c r="J56" t="str">
        <f t="shared" si="2"/>
        <v/>
      </c>
      <c r="K56" s="164">
        <f>IF(B56="Stipendiat",DATE(YEAR(H56)+3,MONTH(H56),DAY(H56))-1,IF(B56="Postdoc",DATE(YEAR(H56)+2,MONTH(H56),DAY(H56))-1,Prosjektopplysninger!$B$6))</f>
        <v>0</v>
      </c>
      <c r="L56" s="74"/>
      <c r="M56" s="86"/>
      <c r="N56" s="120" t="str">
        <f t="shared" si="3"/>
        <v/>
      </c>
      <c r="O56" s="165" t="str">
        <f t="shared" si="0"/>
        <v/>
      </c>
      <c r="P56" s="59">
        <f t="shared" si="4"/>
        <v>0</v>
      </c>
      <c r="Q56" s="59">
        <f>Hjelpeberegn_personal!AI48</f>
        <v>0</v>
      </c>
      <c r="R56" s="59">
        <f>Hjelpeberegn_personal!AJ48</f>
        <v>0</v>
      </c>
    </row>
    <row r="57" spans="1:18" x14ac:dyDescent="0.25">
      <c r="A57" s="74"/>
      <c r="B57" s="74"/>
      <c r="C57" t="str">
        <f>(_xlfn.XLOOKUP($B57,'Oppslag-fane'!$B$7:$B$20,'Oppslag-fane'!$C$7:$C$20,"",0))</f>
        <v/>
      </c>
      <c r="D57" t="str">
        <f>(_xlfn.XLOOKUP($B57,'Oppslag-fane'!$B$7:$B$20,'Oppslag-fane'!$D$7:$D$20,"",0))</f>
        <v/>
      </c>
      <c r="E57" s="74"/>
      <c r="F57" s="84" t="str">
        <f>IF(E57="","",_xlfn.XLOOKUP(E57,'Oppslag-fane'!$F$7:$F$462,'Oppslag-fane'!$G$7:$G$462))</f>
        <v/>
      </c>
      <c r="G57" s="74"/>
      <c r="H57" s="85"/>
      <c r="I57" t="str">
        <f t="shared" si="1"/>
        <v/>
      </c>
      <c r="J57" t="str">
        <f t="shared" si="2"/>
        <v/>
      </c>
      <c r="K57" s="164">
        <f>IF(B57="Stipendiat",DATE(YEAR(H57)+3,MONTH(H57),DAY(H57))-1,IF(B57="Postdoc",DATE(YEAR(H57)+2,MONTH(H57),DAY(H57))-1,Prosjektopplysninger!$B$6))</f>
        <v>0</v>
      </c>
      <c r="L57" s="74"/>
      <c r="M57" s="86"/>
      <c r="N57" s="120" t="str">
        <f t="shared" si="3"/>
        <v/>
      </c>
      <c r="O57" s="165" t="str">
        <f t="shared" si="0"/>
        <v/>
      </c>
      <c r="P57" s="59">
        <f t="shared" si="4"/>
        <v>0</v>
      </c>
      <c r="Q57" s="59">
        <f>Hjelpeberegn_personal!AI49</f>
        <v>0</v>
      </c>
      <c r="R57" s="59">
        <f>Hjelpeberegn_personal!AJ49</f>
        <v>0</v>
      </c>
    </row>
    <row r="58" spans="1:18" x14ac:dyDescent="0.25">
      <c r="A58" s="74"/>
      <c r="B58" s="74"/>
      <c r="C58" t="str">
        <f>(_xlfn.XLOOKUP($B58,'Oppslag-fane'!$B$7:$B$20,'Oppslag-fane'!$C$7:$C$20,"",0))</f>
        <v/>
      </c>
      <c r="D58" t="str">
        <f>(_xlfn.XLOOKUP($B58,'Oppslag-fane'!$B$7:$B$20,'Oppslag-fane'!$D$7:$D$20,"",0))</f>
        <v/>
      </c>
      <c r="E58" s="74"/>
      <c r="F58" s="84" t="str">
        <f>IF(E58="","",_xlfn.XLOOKUP(E58,'Oppslag-fane'!$F$7:$F$462,'Oppslag-fane'!$G$7:$G$462))</f>
        <v/>
      </c>
      <c r="G58" s="74"/>
      <c r="H58" s="85"/>
      <c r="I58" t="str">
        <f t="shared" si="1"/>
        <v/>
      </c>
      <c r="J58" t="str">
        <f t="shared" si="2"/>
        <v/>
      </c>
      <c r="K58" s="164">
        <f>IF(B58="Stipendiat",DATE(YEAR(H58)+3,MONTH(H58),DAY(H58))-1,IF(B58="Postdoc",DATE(YEAR(H58)+2,MONTH(H58),DAY(H58))-1,Prosjektopplysninger!$B$6))</f>
        <v>0</v>
      </c>
      <c r="L58" s="74"/>
      <c r="M58" s="86"/>
      <c r="N58" s="120" t="str">
        <f t="shared" si="3"/>
        <v/>
      </c>
      <c r="O58" s="165" t="str">
        <f t="shared" si="0"/>
        <v/>
      </c>
      <c r="P58" s="59">
        <f t="shared" si="4"/>
        <v>0</v>
      </c>
      <c r="Q58" s="59">
        <f>Hjelpeberegn_personal!AI50</f>
        <v>0</v>
      </c>
      <c r="R58" s="59">
        <f>Hjelpeberegn_personal!AJ50</f>
        <v>0</v>
      </c>
    </row>
    <row r="59" spans="1:18" x14ac:dyDescent="0.25">
      <c r="A59" s="74"/>
      <c r="B59" s="74"/>
      <c r="C59" t="str">
        <f>(_xlfn.XLOOKUP($B59,'Oppslag-fane'!$B$7:$B$20,'Oppslag-fane'!$C$7:$C$20,"",0))</f>
        <v/>
      </c>
      <c r="D59" t="str">
        <f>(_xlfn.XLOOKUP($B59,'Oppslag-fane'!$B$7:$B$20,'Oppslag-fane'!$D$7:$D$20,"",0))</f>
        <v/>
      </c>
      <c r="E59" s="74"/>
      <c r="F59" s="84" t="str">
        <f>IF(E59="","",_xlfn.XLOOKUP(E59,'Oppslag-fane'!$F$7:$F$462,'Oppslag-fane'!$G$7:$G$462))</f>
        <v/>
      </c>
      <c r="G59" s="74"/>
      <c r="H59" s="85"/>
      <c r="I59" t="str">
        <f t="shared" si="1"/>
        <v/>
      </c>
      <c r="J59" t="str">
        <f t="shared" si="2"/>
        <v/>
      </c>
      <c r="K59" s="164">
        <f>IF(B59="Stipendiat",DATE(YEAR(H59)+3,MONTH(H59),DAY(H59))-1,IF(B59="Postdoc",DATE(YEAR(H59)+2,MONTH(H59),DAY(H59))-1,Prosjektopplysninger!$B$6))</f>
        <v>0</v>
      </c>
      <c r="L59" s="74"/>
      <c r="M59" s="86"/>
      <c r="N59" s="120" t="str">
        <f t="shared" si="3"/>
        <v/>
      </c>
      <c r="O59" s="165" t="str">
        <f t="shared" si="0"/>
        <v/>
      </c>
      <c r="P59" s="59">
        <f t="shared" si="4"/>
        <v>0</v>
      </c>
      <c r="Q59" s="59">
        <f>Hjelpeberegn_personal!AI51</f>
        <v>0</v>
      </c>
      <c r="R59" s="59">
        <f>Hjelpeberegn_personal!AJ51</f>
        <v>0</v>
      </c>
    </row>
    <row r="60" spans="1:18" x14ac:dyDescent="0.25">
      <c r="A60" s="74"/>
      <c r="B60" s="74"/>
      <c r="C60" t="str">
        <f>(_xlfn.XLOOKUP($B60,'Oppslag-fane'!$B$7:$B$20,'Oppslag-fane'!$C$7:$C$20,"",0))</f>
        <v/>
      </c>
      <c r="D60" t="str">
        <f>(_xlfn.XLOOKUP($B60,'Oppslag-fane'!$B$7:$B$20,'Oppslag-fane'!$D$7:$D$20,"",0))</f>
        <v/>
      </c>
      <c r="E60" s="74"/>
      <c r="F60" s="84" t="str">
        <f>IF(E60="","",_xlfn.XLOOKUP(E60,'Oppslag-fane'!$F$7:$F$462,'Oppslag-fane'!$G$7:$G$462))</f>
        <v/>
      </c>
      <c r="G60" s="74"/>
      <c r="H60" s="85"/>
      <c r="I60" t="str">
        <f t="shared" si="1"/>
        <v/>
      </c>
      <c r="J60" t="str">
        <f t="shared" si="2"/>
        <v/>
      </c>
      <c r="K60" s="164">
        <f>IF(B60="Stipendiat",DATE(YEAR(H60)+3,MONTH(H60),DAY(H60))-1,IF(B60="Postdoc",DATE(YEAR(H60)+2,MONTH(H60),DAY(H60))-1,Prosjektopplysninger!$B$6))</f>
        <v>0</v>
      </c>
      <c r="L60" s="74"/>
      <c r="M60" s="86"/>
      <c r="N60" s="120" t="str">
        <f t="shared" si="3"/>
        <v/>
      </c>
      <c r="O60" s="165" t="str">
        <f t="shared" si="0"/>
        <v/>
      </c>
      <c r="P60" s="59">
        <f t="shared" si="4"/>
        <v>0</v>
      </c>
      <c r="Q60" s="59">
        <f>Hjelpeberegn_personal!AI52</f>
        <v>0</v>
      </c>
      <c r="R60" s="59">
        <f>Hjelpeberegn_personal!AJ52</f>
        <v>0</v>
      </c>
    </row>
    <row r="61" spans="1:18" x14ac:dyDescent="0.25">
      <c r="A61" s="74"/>
      <c r="B61" s="74"/>
      <c r="C61" t="str">
        <f>(_xlfn.XLOOKUP($B61,'Oppslag-fane'!$B$7:$B$20,'Oppslag-fane'!$C$7:$C$20,"",0))</f>
        <v/>
      </c>
      <c r="D61" t="str">
        <f>(_xlfn.XLOOKUP($B61,'Oppslag-fane'!$B$7:$B$20,'Oppslag-fane'!$D$7:$D$20,"",0))</f>
        <v/>
      </c>
      <c r="E61" s="74"/>
      <c r="F61" s="84" t="str">
        <f>IF(E61="","",_xlfn.XLOOKUP(E61,'Oppslag-fane'!$F$7:$F$462,'Oppslag-fane'!$G$7:$G$462))</f>
        <v/>
      </c>
      <c r="G61" s="74"/>
      <c r="H61" s="85"/>
      <c r="I61" t="str">
        <f t="shared" si="1"/>
        <v/>
      </c>
      <c r="J61" t="str">
        <f t="shared" si="2"/>
        <v/>
      </c>
      <c r="K61" s="164">
        <f>IF(B61="Stipendiat",DATE(YEAR(H61)+3,MONTH(H61),DAY(H61))-1,IF(B61="Postdoc",DATE(YEAR(H61)+2,MONTH(H61),DAY(H61))-1,Prosjektopplysninger!$B$6))</f>
        <v>0</v>
      </c>
      <c r="L61" s="74"/>
      <c r="M61" s="86"/>
      <c r="N61" s="120" t="str">
        <f t="shared" si="3"/>
        <v/>
      </c>
      <c r="O61" s="165" t="str">
        <f t="shared" si="0"/>
        <v/>
      </c>
      <c r="P61" s="59">
        <f t="shared" si="4"/>
        <v>0</v>
      </c>
      <c r="Q61" s="59">
        <f>Hjelpeberegn_personal!AI53</f>
        <v>0</v>
      </c>
      <c r="R61" s="59">
        <f>Hjelpeberegn_personal!AJ53</f>
        <v>0</v>
      </c>
    </row>
    <row r="62" spans="1:18" x14ac:dyDescent="0.25">
      <c r="A62" s="74"/>
      <c r="B62" s="74"/>
      <c r="C62" t="str">
        <f>(_xlfn.XLOOKUP($B62,'Oppslag-fane'!$B$7:$B$20,'Oppslag-fane'!$C$7:$C$20,"",0))</f>
        <v/>
      </c>
      <c r="D62" t="str">
        <f>(_xlfn.XLOOKUP($B62,'Oppslag-fane'!$B$7:$B$20,'Oppslag-fane'!$D$7:$D$20,"",0))</f>
        <v/>
      </c>
      <c r="E62" s="74"/>
      <c r="F62" s="84" t="str">
        <f>IF(E62="","",_xlfn.XLOOKUP(E62,'Oppslag-fane'!$F$7:$F$462,'Oppslag-fane'!$G$7:$G$462))</f>
        <v/>
      </c>
      <c r="G62" s="74"/>
      <c r="H62" s="85"/>
      <c r="I62" t="str">
        <f t="shared" si="1"/>
        <v/>
      </c>
      <c r="J62" t="str">
        <f t="shared" si="2"/>
        <v/>
      </c>
      <c r="K62" s="164">
        <f>IF(B62="Stipendiat",DATE(YEAR(H62)+3,MONTH(H62),DAY(H62))-1,IF(B62="Postdoc",DATE(YEAR(H62)+2,MONTH(H62),DAY(H62))-1,Prosjektopplysninger!$B$6))</f>
        <v>0</v>
      </c>
      <c r="L62" s="74"/>
      <c r="M62" s="86"/>
      <c r="N62" s="120" t="str">
        <f t="shared" si="3"/>
        <v/>
      </c>
      <c r="O62" s="165" t="str">
        <f t="shared" si="0"/>
        <v/>
      </c>
      <c r="P62" s="59">
        <f t="shared" si="4"/>
        <v>0</v>
      </c>
      <c r="Q62" s="59">
        <f>Hjelpeberegn_personal!AI54</f>
        <v>0</v>
      </c>
      <c r="R62" s="59">
        <f>Hjelpeberegn_personal!AJ54</f>
        <v>0</v>
      </c>
    </row>
    <row r="63" spans="1:18" x14ac:dyDescent="0.25">
      <c r="A63" s="74"/>
      <c r="B63" s="74"/>
      <c r="C63" t="str">
        <f>(_xlfn.XLOOKUP($B63,'Oppslag-fane'!$B$7:$B$20,'Oppslag-fane'!$C$7:$C$20,"",0))</f>
        <v/>
      </c>
      <c r="D63" t="str">
        <f>(_xlfn.XLOOKUP($B63,'Oppslag-fane'!$B$7:$B$20,'Oppslag-fane'!$D$7:$D$20,"",0))</f>
        <v/>
      </c>
      <c r="E63" s="74"/>
      <c r="F63" s="84" t="str">
        <f>IF(E63="","",_xlfn.XLOOKUP(E63,'Oppslag-fane'!$F$7:$F$462,'Oppslag-fane'!$G$7:$G$462))</f>
        <v/>
      </c>
      <c r="G63" s="74"/>
      <c r="H63" s="85"/>
      <c r="I63" t="str">
        <f t="shared" si="1"/>
        <v/>
      </c>
      <c r="J63" t="str">
        <f t="shared" si="2"/>
        <v/>
      </c>
      <c r="K63" s="164">
        <f>IF(B63="Stipendiat",DATE(YEAR(H63)+3,MONTH(H63),DAY(H63))-1,IF(B63="Postdoc",DATE(YEAR(H63)+2,MONTH(H63),DAY(H63))-1,Prosjektopplysninger!$B$6))</f>
        <v>0</v>
      </c>
      <c r="L63" s="74"/>
      <c r="M63" s="86"/>
      <c r="N63" s="120" t="str">
        <f t="shared" si="3"/>
        <v/>
      </c>
      <c r="O63" s="165" t="str">
        <f t="shared" si="0"/>
        <v/>
      </c>
      <c r="P63" s="59">
        <f t="shared" si="4"/>
        <v>0</v>
      </c>
      <c r="Q63" s="59">
        <f>Hjelpeberegn_personal!AI55</f>
        <v>0</v>
      </c>
      <c r="R63" s="59">
        <f>Hjelpeberegn_personal!AJ55</f>
        <v>0</v>
      </c>
    </row>
    <row r="64" spans="1:18" x14ac:dyDescent="0.25">
      <c r="A64" s="74"/>
      <c r="B64" s="74"/>
      <c r="C64" t="str">
        <f>(_xlfn.XLOOKUP($B64,'Oppslag-fane'!$B$7:$B$20,'Oppslag-fane'!$C$7:$C$20,"",0))</f>
        <v/>
      </c>
      <c r="D64" t="str">
        <f>(_xlfn.XLOOKUP($B64,'Oppslag-fane'!$B$7:$B$20,'Oppslag-fane'!$D$7:$D$20,"",0))</f>
        <v/>
      </c>
      <c r="E64" s="74"/>
      <c r="F64" s="84" t="str">
        <f>IF(E64="","",_xlfn.XLOOKUP(E64,'Oppslag-fane'!$F$7:$F$462,'Oppslag-fane'!$G$7:$G$462))</f>
        <v/>
      </c>
      <c r="G64" s="74"/>
      <c r="H64" s="85"/>
      <c r="I64" t="str">
        <f t="shared" si="1"/>
        <v/>
      </c>
      <c r="J64" t="str">
        <f t="shared" si="2"/>
        <v/>
      </c>
      <c r="K64" s="164">
        <f>IF(B64="Stipendiat",DATE(YEAR(H64)+3,MONTH(H64),DAY(H64))-1,IF(B64="Postdoc",DATE(YEAR(H64)+2,MONTH(H64),DAY(H64))-1,Prosjektopplysninger!$B$6))</f>
        <v>0</v>
      </c>
      <c r="L64" s="74"/>
      <c r="M64" s="86"/>
      <c r="N64" s="120" t="str">
        <f t="shared" si="3"/>
        <v/>
      </c>
      <c r="O64" s="165" t="str">
        <f t="shared" si="0"/>
        <v/>
      </c>
      <c r="P64" s="59">
        <f t="shared" si="4"/>
        <v>0</v>
      </c>
      <c r="Q64" s="59">
        <f>Hjelpeberegn_personal!AI56</f>
        <v>0</v>
      </c>
      <c r="R64" s="59">
        <f>Hjelpeberegn_personal!AJ56</f>
        <v>0</v>
      </c>
    </row>
    <row r="65" spans="1:18" x14ac:dyDescent="0.25">
      <c r="A65" s="74"/>
      <c r="B65" s="74"/>
      <c r="C65" t="str">
        <f>(_xlfn.XLOOKUP($B65,'Oppslag-fane'!$B$7:$B$20,'Oppslag-fane'!$C$7:$C$20,"",0))</f>
        <v/>
      </c>
      <c r="D65" t="str">
        <f>(_xlfn.XLOOKUP($B65,'Oppslag-fane'!$B$7:$B$20,'Oppslag-fane'!$D$7:$D$20,"",0))</f>
        <v/>
      </c>
      <c r="E65" s="74"/>
      <c r="F65" s="84" t="str">
        <f>IF(E65="","",_xlfn.XLOOKUP(E65,'Oppslag-fane'!$F$7:$F$462,'Oppslag-fane'!$G$7:$G$462))</f>
        <v/>
      </c>
      <c r="G65" s="74"/>
      <c r="H65" s="85"/>
      <c r="I65" t="str">
        <f t="shared" si="1"/>
        <v/>
      </c>
      <c r="J65" t="str">
        <f t="shared" si="2"/>
        <v/>
      </c>
      <c r="K65" s="164">
        <f>IF(B65="Stipendiat",DATE(YEAR(H65)+3,MONTH(H65),DAY(H65))-1,IF(B65="Postdoc",DATE(YEAR(H65)+2,MONTH(H65),DAY(H65))-1,Prosjektopplysninger!$B$6))</f>
        <v>0</v>
      </c>
      <c r="L65" s="74"/>
      <c r="M65" s="86"/>
      <c r="N65" s="120" t="str">
        <f t="shared" si="3"/>
        <v/>
      </c>
      <c r="O65" s="165" t="str">
        <f t="shared" si="0"/>
        <v/>
      </c>
      <c r="P65" s="59">
        <f t="shared" si="4"/>
        <v>0</v>
      </c>
      <c r="Q65" s="59">
        <f>Hjelpeberegn_personal!AI57</f>
        <v>0</v>
      </c>
      <c r="R65" s="59">
        <f>Hjelpeberegn_personal!AJ57</f>
        <v>0</v>
      </c>
    </row>
    <row r="66" spans="1:18" x14ac:dyDescent="0.25">
      <c r="A66" s="74"/>
      <c r="B66" s="74"/>
      <c r="C66" t="str">
        <f>(_xlfn.XLOOKUP($B66,'Oppslag-fane'!$B$7:$B$20,'Oppslag-fane'!$C$7:$C$20,"",0))</f>
        <v/>
      </c>
      <c r="D66" t="str">
        <f>(_xlfn.XLOOKUP($B66,'Oppslag-fane'!$B$7:$B$20,'Oppslag-fane'!$D$7:$D$20,"",0))</f>
        <v/>
      </c>
      <c r="E66" s="74"/>
      <c r="F66" s="84" t="str">
        <f>IF(E66="","",_xlfn.XLOOKUP(E66,'Oppslag-fane'!$F$7:$F$462,'Oppslag-fane'!$G$7:$G$462))</f>
        <v/>
      </c>
      <c r="G66" s="74"/>
      <c r="H66" s="85"/>
      <c r="I66" t="str">
        <f t="shared" si="1"/>
        <v/>
      </c>
      <c r="J66" t="str">
        <f t="shared" si="2"/>
        <v/>
      </c>
      <c r="K66" s="164">
        <f>IF(B66="Stipendiat",DATE(YEAR(H66)+3,MONTH(H66),DAY(H66))-1,IF(B66="Postdoc",DATE(YEAR(H66)+2,MONTH(H66),DAY(H66))-1,Prosjektopplysninger!$B$6))</f>
        <v>0</v>
      </c>
      <c r="L66" s="74"/>
      <c r="M66" s="86"/>
      <c r="N66" s="120" t="str">
        <f t="shared" si="3"/>
        <v/>
      </c>
      <c r="O66" s="165" t="str">
        <f t="shared" si="0"/>
        <v/>
      </c>
      <c r="P66" s="59">
        <f t="shared" si="4"/>
        <v>0</v>
      </c>
      <c r="Q66" s="59">
        <f>Hjelpeberegn_personal!AI58</f>
        <v>0</v>
      </c>
      <c r="R66" s="59">
        <f>Hjelpeberegn_personal!AJ58</f>
        <v>0</v>
      </c>
    </row>
    <row r="67" spans="1:18" x14ac:dyDescent="0.25">
      <c r="A67" s="74"/>
      <c r="B67" s="74"/>
      <c r="C67" t="str">
        <f>(_xlfn.XLOOKUP($B67,'Oppslag-fane'!$B$7:$B$20,'Oppslag-fane'!$C$7:$C$20,"",0))</f>
        <v/>
      </c>
      <c r="D67" t="str">
        <f>(_xlfn.XLOOKUP($B67,'Oppslag-fane'!$B$7:$B$20,'Oppslag-fane'!$D$7:$D$20,"",0))</f>
        <v/>
      </c>
      <c r="E67" s="74"/>
      <c r="F67" s="84" t="str">
        <f>IF(E67="","",_xlfn.XLOOKUP(E67,'Oppslag-fane'!$F$7:$F$462,'Oppslag-fane'!$G$7:$G$462))</f>
        <v/>
      </c>
      <c r="G67" s="74"/>
      <c r="H67" s="85"/>
      <c r="I67" t="str">
        <f t="shared" si="1"/>
        <v/>
      </c>
      <c r="J67" t="str">
        <f t="shared" si="2"/>
        <v/>
      </c>
      <c r="K67" s="164">
        <f>IF(B67="Stipendiat",DATE(YEAR(H67)+3,MONTH(H67),DAY(H67))-1,IF(B67="Postdoc",DATE(YEAR(H67)+2,MONTH(H67),DAY(H67))-1,Prosjektopplysninger!$B$6))</f>
        <v>0</v>
      </c>
      <c r="L67" s="74"/>
      <c r="M67" s="86"/>
      <c r="N67" s="120" t="str">
        <f t="shared" si="3"/>
        <v/>
      </c>
      <c r="O67" s="165" t="str">
        <f t="shared" si="0"/>
        <v/>
      </c>
      <c r="P67" s="59">
        <f t="shared" si="4"/>
        <v>0</v>
      </c>
      <c r="Q67" s="59">
        <f>Hjelpeberegn_personal!AI59</f>
        <v>0</v>
      </c>
      <c r="R67" s="59">
        <f>Hjelpeberegn_personal!AJ59</f>
        <v>0</v>
      </c>
    </row>
    <row r="68" spans="1:18" x14ac:dyDescent="0.25">
      <c r="A68" s="74"/>
      <c r="B68" s="74"/>
      <c r="C68" t="str">
        <f>(_xlfn.XLOOKUP($B68,'Oppslag-fane'!$B$7:$B$20,'Oppslag-fane'!$C$7:$C$20,"",0))</f>
        <v/>
      </c>
      <c r="D68" t="str">
        <f>(_xlfn.XLOOKUP($B68,'Oppslag-fane'!$B$7:$B$20,'Oppslag-fane'!$D$7:$D$20,"",0))</f>
        <v/>
      </c>
      <c r="E68" s="74"/>
      <c r="F68" s="84" t="str">
        <f>IF(E68="","",_xlfn.XLOOKUP(E68,'Oppslag-fane'!$F$7:$F$462,'Oppslag-fane'!$G$7:$G$462))</f>
        <v/>
      </c>
      <c r="G68" s="74"/>
      <c r="H68" s="85"/>
      <c r="I68" t="str">
        <f t="shared" si="1"/>
        <v/>
      </c>
      <c r="J68" t="str">
        <f t="shared" si="2"/>
        <v/>
      </c>
      <c r="K68" s="164">
        <f>IF(B68="Stipendiat",DATE(YEAR(H68)+3,MONTH(H68),DAY(H68))-1,IF(B68="Postdoc",DATE(YEAR(H68)+2,MONTH(H68),DAY(H68))-1,Prosjektopplysninger!$B$6))</f>
        <v>0</v>
      </c>
      <c r="L68" s="74"/>
      <c r="M68" s="86"/>
      <c r="N68" s="120" t="str">
        <f t="shared" si="3"/>
        <v/>
      </c>
      <c r="O68" s="165" t="str">
        <f t="shared" si="0"/>
        <v/>
      </c>
      <c r="P68" s="59">
        <f t="shared" si="4"/>
        <v>0</v>
      </c>
      <c r="Q68" s="59">
        <f>Hjelpeberegn_personal!AI60</f>
        <v>0</v>
      </c>
      <c r="R68" s="59">
        <f>Hjelpeberegn_personal!AJ60</f>
        <v>0</v>
      </c>
    </row>
    <row r="69" spans="1:18" x14ac:dyDescent="0.25">
      <c r="A69" s="74"/>
      <c r="B69" s="74"/>
      <c r="C69" t="str">
        <f>(_xlfn.XLOOKUP($B69,'Oppslag-fane'!$B$7:$B$20,'Oppslag-fane'!$C$7:$C$20,"",0))</f>
        <v/>
      </c>
      <c r="D69" t="str">
        <f>(_xlfn.XLOOKUP($B69,'Oppslag-fane'!$B$7:$B$20,'Oppslag-fane'!$D$7:$D$20,"",0))</f>
        <v/>
      </c>
      <c r="E69" s="74"/>
      <c r="F69" s="84" t="str">
        <f>IF(E69="","",_xlfn.XLOOKUP(E69,'Oppslag-fane'!$F$7:$F$462,'Oppslag-fane'!$G$7:$G$462))</f>
        <v/>
      </c>
      <c r="G69" s="74"/>
      <c r="H69" s="85"/>
      <c r="I69" t="str">
        <f t="shared" si="1"/>
        <v/>
      </c>
      <c r="J69" t="str">
        <f t="shared" si="2"/>
        <v/>
      </c>
      <c r="K69" s="164">
        <f>IF(B69="Stipendiat",DATE(YEAR(H69)+3,MONTH(H69),DAY(H69))-1,IF(B69="Postdoc",DATE(YEAR(H69)+2,MONTH(H69),DAY(H69))-1,Prosjektopplysninger!$B$6))</f>
        <v>0</v>
      </c>
      <c r="L69" s="74"/>
      <c r="M69" s="86"/>
      <c r="N69" s="120" t="str">
        <f t="shared" si="3"/>
        <v/>
      </c>
      <c r="O69" s="165" t="str">
        <f t="shared" si="0"/>
        <v/>
      </c>
      <c r="P69" s="59">
        <f t="shared" si="4"/>
        <v>0</v>
      </c>
      <c r="Q69" s="59">
        <f>Hjelpeberegn_personal!AI61</f>
        <v>0</v>
      </c>
      <c r="R69" s="59">
        <f>Hjelpeberegn_personal!AJ61</f>
        <v>0</v>
      </c>
    </row>
    <row r="70" spans="1:18" x14ac:dyDescent="0.25">
      <c r="A70" s="74"/>
      <c r="B70" s="74"/>
      <c r="C70" t="str">
        <f>(_xlfn.XLOOKUP($B70,'Oppslag-fane'!$B$7:$B$20,'Oppslag-fane'!$C$7:$C$20,"",0))</f>
        <v/>
      </c>
      <c r="D70" t="str">
        <f>(_xlfn.XLOOKUP($B70,'Oppslag-fane'!$B$7:$B$20,'Oppslag-fane'!$D$7:$D$20,"",0))</f>
        <v/>
      </c>
      <c r="E70" s="74"/>
      <c r="F70" s="84" t="str">
        <f>IF(E70="","",_xlfn.XLOOKUP(E70,'Oppslag-fane'!$F$7:$F$462,'Oppslag-fane'!$G$7:$G$462))</f>
        <v/>
      </c>
      <c r="G70" s="74"/>
      <c r="H70" s="85"/>
      <c r="I70" t="str">
        <f t="shared" si="1"/>
        <v/>
      </c>
      <c r="J70" t="str">
        <f t="shared" si="2"/>
        <v/>
      </c>
      <c r="K70" s="164">
        <f>IF(B70="Stipendiat",DATE(YEAR(H70)+3,MONTH(H70),DAY(H70))-1,IF(B70="Postdoc",DATE(YEAR(H70)+2,MONTH(H70),DAY(H70))-1,Prosjektopplysninger!$B$6))</f>
        <v>0</v>
      </c>
      <c r="L70" s="74"/>
      <c r="M70" s="86"/>
      <c r="N70" s="120" t="str">
        <f t="shared" si="3"/>
        <v/>
      </c>
      <c r="O70" s="165" t="str">
        <f t="shared" si="0"/>
        <v/>
      </c>
      <c r="P70" s="59">
        <f t="shared" si="4"/>
        <v>0</v>
      </c>
      <c r="Q70" s="59">
        <f>Hjelpeberegn_personal!AI62</f>
        <v>0</v>
      </c>
      <c r="R70" s="59">
        <f>Hjelpeberegn_personal!AJ62</f>
        <v>0</v>
      </c>
    </row>
    <row r="71" spans="1:18" x14ac:dyDescent="0.25">
      <c r="A71" s="74"/>
      <c r="B71" s="74"/>
      <c r="C71" t="str">
        <f>(_xlfn.XLOOKUP($B71,'Oppslag-fane'!$B$7:$B$20,'Oppslag-fane'!$C$7:$C$20,"",0))</f>
        <v/>
      </c>
      <c r="D71" t="str">
        <f>(_xlfn.XLOOKUP($B71,'Oppslag-fane'!$B$7:$B$20,'Oppslag-fane'!$D$7:$D$20,"",0))</f>
        <v/>
      </c>
      <c r="E71" s="74"/>
      <c r="F71" s="84" t="str">
        <f>IF(E71="","",_xlfn.XLOOKUP(E71,'Oppslag-fane'!$F$7:$F$462,'Oppslag-fane'!$G$7:$G$462))</f>
        <v/>
      </c>
      <c r="G71" s="74"/>
      <c r="H71" s="85"/>
      <c r="I71" t="str">
        <f t="shared" si="1"/>
        <v/>
      </c>
      <c r="J71" t="str">
        <f t="shared" si="2"/>
        <v/>
      </c>
      <c r="K71" s="164">
        <f>IF(B71="Stipendiat",DATE(YEAR(H71)+3,MONTH(H71),DAY(H71))-1,IF(B71="Postdoc",DATE(YEAR(H71)+2,MONTH(H71),DAY(H71))-1,Prosjektopplysninger!$B$6))</f>
        <v>0</v>
      </c>
      <c r="L71" s="74"/>
      <c r="M71" s="86"/>
      <c r="N71" s="120" t="str">
        <f t="shared" si="3"/>
        <v/>
      </c>
      <c r="O71" s="165" t="str">
        <f t="shared" si="0"/>
        <v/>
      </c>
      <c r="P71" s="59">
        <f t="shared" si="4"/>
        <v>0</v>
      </c>
      <c r="Q71" s="59">
        <f>Hjelpeberegn_personal!AI63</f>
        <v>0</v>
      </c>
      <c r="R71" s="59">
        <f>Hjelpeberegn_personal!AJ63</f>
        <v>0</v>
      </c>
    </row>
    <row r="72" spans="1:18" x14ac:dyDescent="0.25">
      <c r="A72" s="74"/>
      <c r="B72" s="74"/>
      <c r="C72" t="str">
        <f>(_xlfn.XLOOKUP($B72,'Oppslag-fane'!$B$7:$B$20,'Oppslag-fane'!$C$7:$C$20,"",0))</f>
        <v/>
      </c>
      <c r="D72" t="str">
        <f>(_xlfn.XLOOKUP($B72,'Oppslag-fane'!$B$7:$B$20,'Oppslag-fane'!$D$7:$D$20,"",0))</f>
        <v/>
      </c>
      <c r="E72" s="74"/>
      <c r="F72" s="84" t="str">
        <f>IF(E72="","",_xlfn.XLOOKUP(E72,'Oppslag-fane'!$F$7:$F$462,'Oppslag-fane'!$G$7:$G$462))</f>
        <v/>
      </c>
      <c r="G72" s="74"/>
      <c r="H72" s="85"/>
      <c r="I72" t="str">
        <f t="shared" si="1"/>
        <v/>
      </c>
      <c r="J72" t="str">
        <f t="shared" si="2"/>
        <v/>
      </c>
      <c r="K72" s="164">
        <f>IF(B72="Stipendiat",DATE(YEAR(H72)+3,MONTH(H72),DAY(H72))-1,IF(B72="Postdoc",DATE(YEAR(H72)+2,MONTH(H72),DAY(H72))-1,Prosjektopplysninger!$B$6))</f>
        <v>0</v>
      </c>
      <c r="L72" s="74"/>
      <c r="M72" s="86"/>
      <c r="N72" s="120" t="str">
        <f t="shared" si="3"/>
        <v/>
      </c>
      <c r="O72" s="165" t="str">
        <f t="shared" si="0"/>
        <v/>
      </c>
      <c r="P72" s="59">
        <f t="shared" si="4"/>
        <v>0</v>
      </c>
      <c r="Q72" s="59">
        <f>Hjelpeberegn_personal!AI64</f>
        <v>0</v>
      </c>
      <c r="R72" s="59">
        <f>Hjelpeberegn_personal!AJ64</f>
        <v>0</v>
      </c>
    </row>
    <row r="73" spans="1:18" x14ac:dyDescent="0.25">
      <c r="A73" s="74"/>
      <c r="B73" s="74"/>
      <c r="C73" t="str">
        <f>(_xlfn.XLOOKUP($B73,'Oppslag-fane'!$B$7:$B$20,'Oppslag-fane'!$C$7:$C$20,"",0))</f>
        <v/>
      </c>
      <c r="D73" t="str">
        <f>(_xlfn.XLOOKUP($B73,'Oppslag-fane'!$B$7:$B$20,'Oppslag-fane'!$D$7:$D$20,"",0))</f>
        <v/>
      </c>
      <c r="E73" s="74"/>
      <c r="F73" s="84" t="str">
        <f>IF(E73="","",_xlfn.XLOOKUP(E73,'Oppslag-fane'!$F$7:$F$462,'Oppslag-fane'!$G$7:$G$462))</f>
        <v/>
      </c>
      <c r="G73" s="74"/>
      <c r="H73" s="85"/>
      <c r="I73" t="str">
        <f t="shared" si="1"/>
        <v/>
      </c>
      <c r="J73" t="str">
        <f t="shared" si="2"/>
        <v/>
      </c>
      <c r="K73" s="164">
        <f>IF(B73="Stipendiat",DATE(YEAR(H73)+3,MONTH(H73),DAY(H73))-1,IF(B73="Postdoc",DATE(YEAR(H73)+2,MONTH(H73),DAY(H73))-1,Prosjektopplysninger!$B$6))</f>
        <v>0</v>
      </c>
      <c r="L73" s="74"/>
      <c r="M73" s="86"/>
      <c r="N73" s="120" t="str">
        <f t="shared" si="3"/>
        <v/>
      </c>
      <c r="O73" s="165" t="str">
        <f t="shared" si="0"/>
        <v/>
      </c>
      <c r="P73" s="59">
        <f t="shared" si="4"/>
        <v>0</v>
      </c>
      <c r="Q73" s="59">
        <f>Hjelpeberegn_personal!AI65</f>
        <v>0</v>
      </c>
      <c r="R73" s="59">
        <f>Hjelpeberegn_personal!AJ65</f>
        <v>0</v>
      </c>
    </row>
    <row r="74" spans="1:18" x14ac:dyDescent="0.25">
      <c r="A74" s="74"/>
      <c r="B74" s="74"/>
      <c r="C74" t="str">
        <f>(_xlfn.XLOOKUP($B74,'Oppslag-fane'!$B$7:$B$20,'Oppslag-fane'!$C$7:$C$20,"",0))</f>
        <v/>
      </c>
      <c r="D74" t="str">
        <f>(_xlfn.XLOOKUP($B74,'Oppslag-fane'!$B$7:$B$20,'Oppslag-fane'!$D$7:$D$20,"",0))</f>
        <v/>
      </c>
      <c r="E74" s="74"/>
      <c r="F74" s="84" t="str">
        <f>IF(E74="","",_xlfn.XLOOKUP(E74,'Oppslag-fane'!$F$7:$F$462,'Oppslag-fane'!$G$7:$G$462))</f>
        <v/>
      </c>
      <c r="G74" s="74"/>
      <c r="H74" s="85"/>
      <c r="I74" t="str">
        <f t="shared" si="1"/>
        <v/>
      </c>
      <c r="J74" t="str">
        <f t="shared" si="2"/>
        <v/>
      </c>
      <c r="K74" s="164">
        <f>IF(B74="Stipendiat",DATE(YEAR(H74)+3,MONTH(H74),DAY(H74))-1,IF(B74="Postdoc",DATE(YEAR(H74)+2,MONTH(H74),DAY(H74))-1,Prosjektopplysninger!$B$6))</f>
        <v>0</v>
      </c>
      <c r="L74" s="74"/>
      <c r="M74" s="86"/>
      <c r="N74" s="120" t="str">
        <f t="shared" si="3"/>
        <v/>
      </c>
      <c r="O74" s="165" t="str">
        <f t="shared" si="0"/>
        <v/>
      </c>
      <c r="P74" s="59">
        <f t="shared" si="4"/>
        <v>0</v>
      </c>
      <c r="Q74" s="59">
        <f>Hjelpeberegn_personal!AI66</f>
        <v>0</v>
      </c>
      <c r="R74" s="59">
        <f>Hjelpeberegn_personal!AJ66</f>
        <v>0</v>
      </c>
    </row>
    <row r="75" spans="1:18" x14ac:dyDescent="0.25">
      <c r="A75" s="74"/>
      <c r="B75" s="74"/>
      <c r="C75" t="str">
        <f>(_xlfn.XLOOKUP($B75,'Oppslag-fane'!$B$7:$B$20,'Oppslag-fane'!$C$7:$C$20,"",0))</f>
        <v/>
      </c>
      <c r="D75" t="str">
        <f>(_xlfn.XLOOKUP($B75,'Oppslag-fane'!$B$7:$B$20,'Oppslag-fane'!$D$7:$D$20,"",0))</f>
        <v/>
      </c>
      <c r="E75" s="74"/>
      <c r="F75" s="84" t="str">
        <f>IF(E75="","",_xlfn.XLOOKUP(E75,'Oppslag-fane'!$F$7:$F$462,'Oppslag-fane'!$G$7:$G$462))</f>
        <v/>
      </c>
      <c r="G75" s="74"/>
      <c r="H75" s="85"/>
      <c r="I75" t="str">
        <f t="shared" si="1"/>
        <v/>
      </c>
      <c r="J75" t="str">
        <f t="shared" si="2"/>
        <v/>
      </c>
      <c r="K75" s="164">
        <f>IF(B75="Stipendiat",DATE(YEAR(H75)+3,MONTH(H75),DAY(H75))-1,IF(B75="Postdoc",DATE(YEAR(H75)+2,MONTH(H75),DAY(H75))-1,Prosjektopplysninger!$B$6))</f>
        <v>0</v>
      </c>
      <c r="L75" s="74"/>
      <c r="M75" s="86"/>
      <c r="N75" s="120" t="str">
        <f t="shared" si="3"/>
        <v/>
      </c>
      <c r="O75" s="165" t="str">
        <f t="shared" si="0"/>
        <v/>
      </c>
      <c r="P75" s="59">
        <f t="shared" si="4"/>
        <v>0</v>
      </c>
      <c r="Q75" s="59">
        <f>Hjelpeberegn_personal!AI67</f>
        <v>0</v>
      </c>
      <c r="R75" s="59">
        <f>Hjelpeberegn_personal!AJ67</f>
        <v>0</v>
      </c>
    </row>
    <row r="76" spans="1:18" x14ac:dyDescent="0.25">
      <c r="A76" s="74"/>
      <c r="B76" s="74"/>
      <c r="C76" t="str">
        <f>(_xlfn.XLOOKUP($B76,'Oppslag-fane'!$B$7:$B$20,'Oppslag-fane'!$C$7:$C$20,"",0))</f>
        <v/>
      </c>
      <c r="D76" t="str">
        <f>(_xlfn.XLOOKUP($B76,'Oppslag-fane'!$B$7:$B$20,'Oppslag-fane'!$D$7:$D$20,"",0))</f>
        <v/>
      </c>
      <c r="E76" s="74"/>
      <c r="F76" s="84" t="str">
        <f>IF(E76="","",_xlfn.XLOOKUP(E76,'Oppslag-fane'!$F$7:$F$462,'Oppslag-fane'!$G$7:$G$462))</f>
        <v/>
      </c>
      <c r="G76" s="74"/>
      <c r="H76" s="85"/>
      <c r="I76" t="str">
        <f t="shared" si="1"/>
        <v/>
      </c>
      <c r="J76" t="str">
        <f t="shared" si="2"/>
        <v/>
      </c>
      <c r="K76" s="164">
        <f>IF(B76="Stipendiat",DATE(YEAR(H76)+3,MONTH(H76),DAY(H76))-1,IF(B76="Postdoc",DATE(YEAR(H76)+2,MONTH(H76),DAY(H76))-1,Prosjektopplysninger!$B$6))</f>
        <v>0</v>
      </c>
      <c r="L76" s="74"/>
      <c r="M76" s="86"/>
      <c r="N76" s="120" t="str">
        <f t="shared" si="3"/>
        <v/>
      </c>
      <c r="O76" s="165" t="str">
        <f t="shared" si="0"/>
        <v/>
      </c>
      <c r="P76" s="59">
        <f t="shared" si="4"/>
        <v>0</v>
      </c>
      <c r="Q76" s="59">
        <f>Hjelpeberegn_personal!AI68</f>
        <v>0</v>
      </c>
      <c r="R76" s="59">
        <f>Hjelpeberegn_personal!AJ68</f>
        <v>0</v>
      </c>
    </row>
    <row r="77" spans="1:18" x14ac:dyDescent="0.25">
      <c r="A77" s="74"/>
      <c r="B77" s="74"/>
      <c r="C77" t="str">
        <f>(_xlfn.XLOOKUP($B77,'Oppslag-fane'!$B$7:$B$20,'Oppslag-fane'!$C$7:$C$20,"",0))</f>
        <v/>
      </c>
      <c r="D77" t="str">
        <f>(_xlfn.XLOOKUP($B77,'Oppslag-fane'!$B$7:$B$20,'Oppslag-fane'!$D$7:$D$20,"",0))</f>
        <v/>
      </c>
      <c r="E77" s="74"/>
      <c r="F77" s="84" t="str">
        <f>IF(E77="","",_xlfn.XLOOKUP(E77,'Oppslag-fane'!$F$7:$F$462,'Oppslag-fane'!$G$7:$G$462))</f>
        <v/>
      </c>
      <c r="G77" s="74"/>
      <c r="H77" s="85"/>
      <c r="I77" t="str">
        <f t="shared" si="1"/>
        <v/>
      </c>
      <c r="J77" t="str">
        <f t="shared" si="2"/>
        <v/>
      </c>
      <c r="K77" s="164">
        <f>IF(B77="Stipendiat",DATE(YEAR(H77)+3,MONTH(H77),DAY(H77))-1,IF(B77="Postdoc",DATE(YEAR(H77)+2,MONTH(H77),DAY(H77))-1,Prosjektopplysninger!$B$6))</f>
        <v>0</v>
      </c>
      <c r="L77" s="74"/>
      <c r="M77" s="86"/>
      <c r="N77" s="120" t="str">
        <f t="shared" si="3"/>
        <v/>
      </c>
      <c r="O77" s="165" t="str">
        <f t="shared" si="0"/>
        <v/>
      </c>
      <c r="P77" s="59">
        <f t="shared" si="4"/>
        <v>0</v>
      </c>
      <c r="Q77" s="59">
        <f>Hjelpeberegn_personal!AI69</f>
        <v>0</v>
      </c>
      <c r="R77" s="59">
        <f>Hjelpeberegn_personal!AJ69</f>
        <v>0</v>
      </c>
    </row>
    <row r="78" spans="1:18" x14ac:dyDescent="0.25">
      <c r="A78" s="74"/>
      <c r="B78" s="74"/>
      <c r="C78" t="str">
        <f>(_xlfn.XLOOKUP($B78,'Oppslag-fane'!$B$7:$B$20,'Oppslag-fane'!$C$7:$C$20,"",0))</f>
        <v/>
      </c>
      <c r="D78" t="str">
        <f>(_xlfn.XLOOKUP($B78,'Oppslag-fane'!$B$7:$B$20,'Oppslag-fane'!$D$7:$D$20,"",0))</f>
        <v/>
      </c>
      <c r="E78" s="74"/>
      <c r="F78" s="84" t="str">
        <f>IF(E78="","",_xlfn.XLOOKUP(E78,'Oppslag-fane'!$F$7:$F$462,'Oppslag-fane'!$G$7:$G$462))</f>
        <v/>
      </c>
      <c r="G78" s="74"/>
      <c r="H78" s="85"/>
      <c r="I78" t="str">
        <f t="shared" ref="I78:I82" si="5">IF(H78="","",K78-H78)</f>
        <v/>
      </c>
      <c r="J78" t="str">
        <f t="shared" ref="J78:J82" si="6">IF(I78="","",DATEDIF(H78,K78+1,"y")&amp;" år " &amp;DATEDIF(H78,K78+1,"ym")&amp;" mndr "&amp;DATEDIF(H78,K78+1,"md")&amp;" dager")</f>
        <v/>
      </c>
      <c r="K78" s="164">
        <f>IF(B78="Stipendiat",DATE(YEAR(H78)+3,MONTH(H78),DAY(H78))-1,IF(B78="Postdoc",DATE(YEAR(H78)+2,MONTH(H78),DAY(H78))-1,Prosjektopplysninger!$B$6))</f>
        <v>0</v>
      </c>
      <c r="L78" s="74"/>
      <c r="M78" s="86"/>
      <c r="N78" s="120" t="str">
        <f t="shared" ref="N78:N82" si="7">IF(I78="","",IF(L78="Tot. timer (i hele prosj.)",(M78/(1628*(I78/365)))*100,M78))</f>
        <v/>
      </c>
      <c r="O78" s="165" t="str">
        <f t="shared" ref="O78:O141" si="8">IF(B78="","",IF(LEFT(B78,4)="Stip","5100 - DI (Prosjektlønnet)",IF(LEFT(B78,4)="Post","5100 - DI (Prosjektlønnet)","9402 - Frikjøp (rammelønnet""")))</f>
        <v/>
      </c>
      <c r="P78" s="59">
        <f t="shared" ref="P78:P85" si="9">SUM(Q78:R78)</f>
        <v>0</v>
      </c>
      <c r="Q78" s="59">
        <f>Hjelpeberegn_personal!AI70</f>
        <v>0</v>
      </c>
      <c r="R78" s="59">
        <f>Hjelpeberegn_personal!AJ70</f>
        <v>0</v>
      </c>
    </row>
    <row r="79" spans="1:18" x14ac:dyDescent="0.25">
      <c r="A79" s="74"/>
      <c r="B79" s="74"/>
      <c r="C79" t="str">
        <f>(_xlfn.XLOOKUP($B79,'Oppslag-fane'!$B$7:$B$20,'Oppslag-fane'!$C$7:$C$20,"",0))</f>
        <v/>
      </c>
      <c r="D79" t="str">
        <f>(_xlfn.XLOOKUP($B79,'Oppslag-fane'!$B$7:$B$20,'Oppslag-fane'!$D$7:$D$20,"",0))</f>
        <v/>
      </c>
      <c r="E79" s="74"/>
      <c r="F79" s="84" t="str">
        <f>IF(E79="","",_xlfn.XLOOKUP(E79,'Oppslag-fane'!$F$7:$F$462,'Oppslag-fane'!$G$7:$G$462))</f>
        <v/>
      </c>
      <c r="G79" s="74"/>
      <c r="H79" s="85"/>
      <c r="I79" t="str">
        <f t="shared" si="5"/>
        <v/>
      </c>
      <c r="J79" t="str">
        <f t="shared" si="6"/>
        <v/>
      </c>
      <c r="K79" s="164">
        <f>IF(B79="Stipendiat",DATE(YEAR(H79)+3,MONTH(H79),DAY(H79))-1,IF(B79="Postdoc",DATE(YEAR(H79)+2,MONTH(H79),DAY(H79))-1,Prosjektopplysninger!$B$6))</f>
        <v>0</v>
      </c>
      <c r="L79" s="74"/>
      <c r="M79" s="86"/>
      <c r="N79" s="120" t="str">
        <f t="shared" si="7"/>
        <v/>
      </c>
      <c r="O79" s="165" t="str">
        <f t="shared" si="8"/>
        <v/>
      </c>
      <c r="P79" s="59">
        <f t="shared" si="9"/>
        <v>0</v>
      </c>
      <c r="Q79" s="59">
        <f>Hjelpeberegn_personal!AI71</f>
        <v>0</v>
      </c>
      <c r="R79" s="59">
        <f>Hjelpeberegn_personal!AJ71</f>
        <v>0</v>
      </c>
    </row>
    <row r="80" spans="1:18" x14ac:dyDescent="0.25">
      <c r="A80" s="74"/>
      <c r="B80" s="74"/>
      <c r="C80" t="str">
        <f>(_xlfn.XLOOKUP($B80,'Oppslag-fane'!$B$7:$B$20,'Oppslag-fane'!$C$7:$C$20,"",0))</f>
        <v/>
      </c>
      <c r="D80" t="str">
        <f>(_xlfn.XLOOKUP($B80,'Oppslag-fane'!$B$7:$B$20,'Oppslag-fane'!$D$7:$D$20,"",0))</f>
        <v/>
      </c>
      <c r="E80" s="74"/>
      <c r="F80" s="84" t="str">
        <f>IF(E80="","",_xlfn.XLOOKUP(E80,'Oppslag-fane'!$F$7:$F$462,'Oppslag-fane'!$G$7:$G$462))</f>
        <v/>
      </c>
      <c r="G80" s="74"/>
      <c r="H80" s="85"/>
      <c r="I80" t="str">
        <f t="shared" si="5"/>
        <v/>
      </c>
      <c r="J80" t="str">
        <f t="shared" si="6"/>
        <v/>
      </c>
      <c r="K80" s="164">
        <f>IF(B80="Stipendiat",DATE(YEAR(H80)+3,MONTH(H80),DAY(H80))-1,IF(B80="Postdoc",DATE(YEAR(H80)+2,MONTH(H80),DAY(H80))-1,Prosjektopplysninger!$B$6))</f>
        <v>0</v>
      </c>
      <c r="L80" s="74"/>
      <c r="M80" s="86"/>
      <c r="N80" s="120" t="str">
        <f t="shared" si="7"/>
        <v/>
      </c>
      <c r="O80" s="165" t="str">
        <f t="shared" si="8"/>
        <v/>
      </c>
      <c r="P80" s="59">
        <f t="shared" si="9"/>
        <v>0</v>
      </c>
      <c r="Q80" s="59">
        <f>Hjelpeberegn_personal!AI72</f>
        <v>0</v>
      </c>
      <c r="R80" s="59">
        <f>Hjelpeberegn_personal!AJ72</f>
        <v>0</v>
      </c>
    </row>
    <row r="81" spans="1:18" x14ac:dyDescent="0.25">
      <c r="A81" s="74"/>
      <c r="B81" s="74"/>
      <c r="C81" t="str">
        <f>(_xlfn.XLOOKUP($B81,'Oppslag-fane'!$B$7:$B$20,'Oppslag-fane'!$C$7:$C$20,"",0))</f>
        <v/>
      </c>
      <c r="D81" t="str">
        <f>(_xlfn.XLOOKUP($B81,'Oppslag-fane'!$B$7:$B$20,'Oppslag-fane'!$D$7:$D$20,"",0))</f>
        <v/>
      </c>
      <c r="E81" s="74"/>
      <c r="F81" s="84" t="str">
        <f>IF(E81="","",_xlfn.XLOOKUP(E81,'Oppslag-fane'!$F$7:$F$462,'Oppslag-fane'!$G$7:$G$462))</f>
        <v/>
      </c>
      <c r="G81" s="74"/>
      <c r="H81" s="85"/>
      <c r="I81" t="str">
        <f t="shared" si="5"/>
        <v/>
      </c>
      <c r="J81" t="str">
        <f t="shared" si="6"/>
        <v/>
      </c>
      <c r="K81" s="164">
        <f>IF(B81="Stipendiat",DATE(YEAR(H81)+3,MONTH(H81),DAY(H81))-1,IF(B81="Postdoc",DATE(YEAR(H81)+2,MONTH(H81),DAY(H81))-1,Prosjektopplysninger!$B$6))</f>
        <v>0</v>
      </c>
      <c r="L81" s="74"/>
      <c r="M81" s="86"/>
      <c r="N81" s="120" t="str">
        <f t="shared" si="7"/>
        <v/>
      </c>
      <c r="O81" s="165" t="str">
        <f t="shared" si="8"/>
        <v/>
      </c>
      <c r="P81" s="59">
        <f t="shared" si="9"/>
        <v>0</v>
      </c>
      <c r="Q81" s="59">
        <f>Hjelpeberegn_personal!AI73</f>
        <v>0</v>
      </c>
      <c r="R81" s="59">
        <f>Hjelpeberegn_personal!AJ73</f>
        <v>0</v>
      </c>
    </row>
    <row r="82" spans="1:18" x14ac:dyDescent="0.25">
      <c r="A82" s="74"/>
      <c r="B82" s="74"/>
      <c r="C82" t="str">
        <f>(_xlfn.XLOOKUP($B82,'Oppslag-fane'!$B$7:$B$20,'Oppslag-fane'!$C$7:$C$20,"",0))</f>
        <v/>
      </c>
      <c r="D82" t="str">
        <f>(_xlfn.XLOOKUP($B82,'Oppslag-fane'!$B$7:$B$20,'Oppslag-fane'!$D$7:$D$20,"",0))</f>
        <v/>
      </c>
      <c r="E82" s="74"/>
      <c r="F82" s="84" t="str">
        <f>IF(E82="","",_xlfn.XLOOKUP(E82,'Oppslag-fane'!$F$7:$F$462,'Oppslag-fane'!$G$7:$G$462))</f>
        <v/>
      </c>
      <c r="G82" s="74"/>
      <c r="H82" s="85"/>
      <c r="I82" t="str">
        <f t="shared" si="5"/>
        <v/>
      </c>
      <c r="J82" t="str">
        <f t="shared" si="6"/>
        <v/>
      </c>
      <c r="K82" s="164">
        <f>IF(B82="Stipendiat",DATE(YEAR(H82)+3,MONTH(H82),DAY(H82))-1,IF(B82="Postdoc",DATE(YEAR(H82)+2,MONTH(H82),DAY(H82))-1,Prosjektopplysninger!$B$6))</f>
        <v>0</v>
      </c>
      <c r="L82" s="74"/>
      <c r="M82" s="86"/>
      <c r="N82" s="120" t="str">
        <f t="shared" si="7"/>
        <v/>
      </c>
      <c r="O82" s="165" t="str">
        <f t="shared" si="8"/>
        <v/>
      </c>
      <c r="P82" s="59">
        <f t="shared" si="9"/>
        <v>0</v>
      </c>
      <c r="Q82" s="59">
        <f>Hjelpeberegn_personal!AI74</f>
        <v>0</v>
      </c>
      <c r="R82" s="59">
        <f>Hjelpeberegn_personal!AJ74</f>
        <v>0</v>
      </c>
    </row>
    <row r="83" spans="1:18" x14ac:dyDescent="0.25">
      <c r="A83" s="74"/>
      <c r="B83" s="74"/>
      <c r="C83" t="str">
        <f>(_xlfn.XLOOKUP($B83,'Oppslag-fane'!$B$7:$B$20,'Oppslag-fane'!$C$7:$C$20,"",0))</f>
        <v/>
      </c>
      <c r="D83" t="str">
        <f>(_xlfn.XLOOKUP($B83,'Oppslag-fane'!$B$7:$B$20,'Oppslag-fane'!$D$7:$D$20,"",0))</f>
        <v/>
      </c>
      <c r="E83" s="74"/>
      <c r="F83" s="84" t="str">
        <f>IF(E83="","",_xlfn.XLOOKUP(E83,'Oppslag-fane'!$F$7:$F$462,'Oppslag-fane'!$G$7:$G$462))</f>
        <v/>
      </c>
      <c r="G83" s="74"/>
      <c r="H83" s="85"/>
      <c r="I83" t="str">
        <f t="shared" ref="I83:I146" si="10">IF(H83="","",K83-H83)</f>
        <v/>
      </c>
      <c r="J83" t="str">
        <f t="shared" ref="J83:J146" si="11">IF(I83="","",DATEDIF(H83,K83+1,"y")&amp;" år " &amp;DATEDIF(H83,K83+1,"ym")&amp;" mndr "&amp;DATEDIF(H83,K83+1,"md")&amp;" dager")</f>
        <v/>
      </c>
      <c r="K83" s="164">
        <f>IF(B83="Stipendiat",DATE(YEAR(H83)+3,MONTH(H83),DAY(H83))-1,IF(B83="Postdoc",DATE(YEAR(H83)+2,MONTH(H83),DAY(H83))-1,Prosjektopplysninger!$B$6))</f>
        <v>0</v>
      </c>
      <c r="L83" s="74"/>
      <c r="M83" s="86"/>
      <c r="N83" s="120" t="str">
        <f t="shared" ref="N83:N146" si="12">IF(I83="","",IF(L83="Tot. timer (i hele prosj.)",(M83/(1628*(I83/365)))*100,M83))</f>
        <v/>
      </c>
      <c r="O83" s="165" t="str">
        <f t="shared" si="8"/>
        <v/>
      </c>
      <c r="P83" s="59">
        <f t="shared" si="9"/>
        <v>0</v>
      </c>
      <c r="Q83" s="59">
        <f>Hjelpeberegn_personal!AI75</f>
        <v>0</v>
      </c>
      <c r="R83" s="59">
        <f>Hjelpeberegn_personal!AJ75</f>
        <v>0</v>
      </c>
    </row>
    <row r="84" spans="1:18" x14ac:dyDescent="0.25">
      <c r="A84" s="74"/>
      <c r="B84" s="74"/>
      <c r="C84" t="str">
        <f>(_xlfn.XLOOKUP($B84,'Oppslag-fane'!$B$7:$B$20,'Oppslag-fane'!$C$7:$C$20,"",0))</f>
        <v/>
      </c>
      <c r="D84" t="str">
        <f>(_xlfn.XLOOKUP($B84,'Oppslag-fane'!$B$7:$B$20,'Oppslag-fane'!$D$7:$D$20,"",0))</f>
        <v/>
      </c>
      <c r="E84" s="74"/>
      <c r="F84" s="84" t="str">
        <f>IF(E84="","",_xlfn.XLOOKUP(E84,'Oppslag-fane'!$F$7:$F$462,'Oppslag-fane'!$G$7:$G$462))</f>
        <v/>
      </c>
      <c r="G84" s="74"/>
      <c r="H84" s="85"/>
      <c r="I84" t="str">
        <f t="shared" si="10"/>
        <v/>
      </c>
      <c r="J84" t="str">
        <f t="shared" si="11"/>
        <v/>
      </c>
      <c r="K84" s="164">
        <f>IF(B84="Stipendiat",DATE(YEAR(H84)+3,MONTH(H84),DAY(H84))-1,IF(B84="Postdoc",DATE(YEAR(H84)+2,MONTH(H84),DAY(H84))-1,Prosjektopplysninger!$B$6))</f>
        <v>0</v>
      </c>
      <c r="L84" s="74"/>
      <c r="M84" s="86"/>
      <c r="N84" s="120" t="str">
        <f t="shared" si="12"/>
        <v/>
      </c>
      <c r="O84" s="165" t="str">
        <f t="shared" si="8"/>
        <v/>
      </c>
      <c r="P84" s="59">
        <f t="shared" si="9"/>
        <v>0</v>
      </c>
      <c r="Q84" s="59">
        <f>Hjelpeberegn_personal!AI76</f>
        <v>0</v>
      </c>
      <c r="R84" s="59">
        <f>Hjelpeberegn_personal!AJ76</f>
        <v>0</v>
      </c>
    </row>
    <row r="85" spans="1:18" x14ac:dyDescent="0.25">
      <c r="A85" s="74"/>
      <c r="B85" s="74"/>
      <c r="C85" t="str">
        <f>(_xlfn.XLOOKUP($B85,'Oppslag-fane'!$B$7:$B$20,'Oppslag-fane'!$C$7:$C$20,"",0))</f>
        <v/>
      </c>
      <c r="D85" t="str">
        <f>(_xlfn.XLOOKUP($B85,'Oppslag-fane'!$B$7:$B$20,'Oppslag-fane'!$D$7:$D$20,"",0))</f>
        <v/>
      </c>
      <c r="E85" s="74"/>
      <c r="F85" s="84" t="str">
        <f>IF(E85="","",_xlfn.XLOOKUP(E85,'Oppslag-fane'!$F$7:$F$462,'Oppslag-fane'!$G$7:$G$462))</f>
        <v/>
      </c>
      <c r="G85" s="74"/>
      <c r="H85" s="85"/>
      <c r="I85" t="str">
        <f t="shared" si="10"/>
        <v/>
      </c>
      <c r="J85" t="str">
        <f t="shared" si="11"/>
        <v/>
      </c>
      <c r="K85" s="164">
        <f>IF(B85="Stipendiat",DATE(YEAR(H85)+3,MONTH(H85),DAY(H85))-1,IF(B85="Postdoc",DATE(YEAR(H85)+2,MONTH(H85),DAY(H85))-1,Prosjektopplysninger!$B$6))</f>
        <v>0</v>
      </c>
      <c r="L85" s="74"/>
      <c r="M85" s="86"/>
      <c r="N85" s="120" t="str">
        <f t="shared" si="12"/>
        <v/>
      </c>
      <c r="O85" s="165" t="str">
        <f t="shared" si="8"/>
        <v/>
      </c>
      <c r="P85" s="59">
        <f t="shared" si="9"/>
        <v>0</v>
      </c>
      <c r="Q85" s="59">
        <f>Hjelpeberegn_personal!AI77</f>
        <v>0</v>
      </c>
      <c r="R85" s="59">
        <f>Hjelpeberegn_personal!AJ77</f>
        <v>0</v>
      </c>
    </row>
    <row r="86" spans="1:18" x14ac:dyDescent="0.25">
      <c r="A86" s="74"/>
      <c r="B86" s="74"/>
      <c r="C86" t="str">
        <f>(_xlfn.XLOOKUP($B86,'Oppslag-fane'!$B$7:$B$20,'Oppslag-fane'!$C$7:$C$20,"",0))</f>
        <v/>
      </c>
      <c r="D86" t="str">
        <f>(_xlfn.XLOOKUP($B86,'Oppslag-fane'!$B$7:$B$20,'Oppslag-fane'!$D$7:$D$20,"",0))</f>
        <v/>
      </c>
      <c r="E86" s="74"/>
      <c r="F86" s="84" t="str">
        <f>IF(E86="","",_xlfn.XLOOKUP(E86,'Oppslag-fane'!$F$7:$F$462,'Oppslag-fane'!$G$7:$G$462))</f>
        <v/>
      </c>
      <c r="G86" s="74"/>
      <c r="H86" s="85"/>
      <c r="I86" t="str">
        <f t="shared" si="10"/>
        <v/>
      </c>
      <c r="J86" t="str">
        <f t="shared" si="11"/>
        <v/>
      </c>
      <c r="K86" s="164">
        <f>IF(B86="Stipendiat",DATE(YEAR(H86)+3,MONTH(H86),DAY(H86))-1,IF(B86="Postdoc",DATE(YEAR(H86)+2,MONTH(H86),DAY(H86))-1,Prosjektopplysninger!$B$6))</f>
        <v>0</v>
      </c>
      <c r="L86" s="74"/>
      <c r="M86" s="86"/>
      <c r="N86" s="120" t="str">
        <f t="shared" si="12"/>
        <v/>
      </c>
      <c r="O86" s="165" t="str">
        <f t="shared" si="8"/>
        <v/>
      </c>
      <c r="P86" s="59">
        <f t="shared" ref="P86:P149" si="13">SUM(Q86:R86)</f>
        <v>0</v>
      </c>
      <c r="Q86" s="59">
        <f>Hjelpeberegn_personal!AI78</f>
        <v>0</v>
      </c>
      <c r="R86" s="59">
        <f>Hjelpeberegn_personal!AJ78</f>
        <v>0</v>
      </c>
    </row>
    <row r="87" spans="1:18" x14ac:dyDescent="0.25">
      <c r="A87" s="74"/>
      <c r="B87" s="74"/>
      <c r="C87" t="str">
        <f>(_xlfn.XLOOKUP($B87,'Oppslag-fane'!$B$7:$B$20,'Oppslag-fane'!$C$7:$C$20,"",0))</f>
        <v/>
      </c>
      <c r="D87" t="str">
        <f>(_xlfn.XLOOKUP($B87,'Oppslag-fane'!$B$7:$B$20,'Oppslag-fane'!$D$7:$D$20,"",0))</f>
        <v/>
      </c>
      <c r="E87" s="74"/>
      <c r="F87" s="84" t="str">
        <f>IF(E87="","",_xlfn.XLOOKUP(E87,'Oppslag-fane'!$F$7:$F$462,'Oppslag-fane'!$G$7:$G$462))</f>
        <v/>
      </c>
      <c r="G87" s="74"/>
      <c r="H87" s="85"/>
      <c r="I87" t="str">
        <f t="shared" si="10"/>
        <v/>
      </c>
      <c r="J87" t="str">
        <f t="shared" si="11"/>
        <v/>
      </c>
      <c r="K87" s="164">
        <f>IF(B87="Stipendiat",DATE(YEAR(H87)+3,MONTH(H87),DAY(H87))-1,IF(B87="Postdoc",DATE(YEAR(H87)+2,MONTH(H87),DAY(H87))-1,Prosjektopplysninger!$B$6))</f>
        <v>0</v>
      </c>
      <c r="L87" s="74"/>
      <c r="M87" s="86"/>
      <c r="N87" s="120" t="str">
        <f t="shared" si="12"/>
        <v/>
      </c>
      <c r="O87" s="165" t="str">
        <f t="shared" si="8"/>
        <v/>
      </c>
      <c r="P87" s="59">
        <f t="shared" si="13"/>
        <v>0</v>
      </c>
      <c r="Q87" s="59">
        <f>Hjelpeberegn_personal!AI79</f>
        <v>0</v>
      </c>
      <c r="R87" s="59">
        <f>Hjelpeberegn_personal!AJ79</f>
        <v>0</v>
      </c>
    </row>
    <row r="88" spans="1:18" x14ac:dyDescent="0.25">
      <c r="A88" s="74"/>
      <c r="B88" s="74"/>
      <c r="C88" t="str">
        <f>(_xlfn.XLOOKUP($B88,'Oppslag-fane'!$B$7:$B$20,'Oppslag-fane'!$C$7:$C$20,"",0))</f>
        <v/>
      </c>
      <c r="D88" t="str">
        <f>(_xlfn.XLOOKUP($B88,'Oppslag-fane'!$B$7:$B$20,'Oppslag-fane'!$D$7:$D$20,"",0))</f>
        <v/>
      </c>
      <c r="E88" s="74"/>
      <c r="F88" s="84" t="str">
        <f>IF(E88="","",_xlfn.XLOOKUP(E88,'Oppslag-fane'!$F$7:$F$462,'Oppslag-fane'!$G$7:$G$462))</f>
        <v/>
      </c>
      <c r="G88" s="74"/>
      <c r="H88" s="85"/>
      <c r="I88" t="str">
        <f t="shared" si="10"/>
        <v/>
      </c>
      <c r="J88" t="str">
        <f t="shared" si="11"/>
        <v/>
      </c>
      <c r="K88" s="164">
        <f>IF(B88="Stipendiat",DATE(YEAR(H88)+3,MONTH(H88),DAY(H88))-1,IF(B88="Postdoc",DATE(YEAR(H88)+2,MONTH(H88),DAY(H88))-1,Prosjektopplysninger!$B$6))</f>
        <v>0</v>
      </c>
      <c r="L88" s="74"/>
      <c r="M88" s="86"/>
      <c r="N88" s="120" t="str">
        <f t="shared" si="12"/>
        <v/>
      </c>
      <c r="O88" s="165" t="str">
        <f t="shared" si="8"/>
        <v/>
      </c>
      <c r="P88" s="59">
        <f t="shared" si="13"/>
        <v>0</v>
      </c>
      <c r="Q88" s="59">
        <f>Hjelpeberegn_personal!AI80</f>
        <v>0</v>
      </c>
      <c r="R88" s="59">
        <f>Hjelpeberegn_personal!AJ80</f>
        <v>0</v>
      </c>
    </row>
    <row r="89" spans="1:18" x14ac:dyDescent="0.25">
      <c r="A89" s="74"/>
      <c r="B89" s="74"/>
      <c r="C89" t="str">
        <f>(_xlfn.XLOOKUP($B89,'Oppslag-fane'!$B$7:$B$20,'Oppslag-fane'!$C$7:$C$20,"",0))</f>
        <v/>
      </c>
      <c r="D89" t="str">
        <f>(_xlfn.XLOOKUP($B89,'Oppslag-fane'!$B$7:$B$20,'Oppslag-fane'!$D$7:$D$20,"",0))</f>
        <v/>
      </c>
      <c r="E89" s="74"/>
      <c r="F89" s="84" t="str">
        <f>IF(E89="","",_xlfn.XLOOKUP(E89,'Oppslag-fane'!$F$7:$F$462,'Oppslag-fane'!$G$7:$G$462))</f>
        <v/>
      </c>
      <c r="G89" s="74"/>
      <c r="H89" s="85"/>
      <c r="I89" t="str">
        <f t="shared" si="10"/>
        <v/>
      </c>
      <c r="J89" t="str">
        <f t="shared" si="11"/>
        <v/>
      </c>
      <c r="K89" s="164">
        <f>IF(B89="Stipendiat",DATE(YEAR(H89)+3,MONTH(H89),DAY(H89))-1,IF(B89="Postdoc",DATE(YEAR(H89)+2,MONTH(H89),DAY(H89))-1,Prosjektopplysninger!$B$6))</f>
        <v>0</v>
      </c>
      <c r="L89" s="74"/>
      <c r="M89" s="86"/>
      <c r="N89" s="120" t="str">
        <f t="shared" si="12"/>
        <v/>
      </c>
      <c r="O89" s="165" t="str">
        <f t="shared" si="8"/>
        <v/>
      </c>
      <c r="P89" s="59">
        <f t="shared" si="13"/>
        <v>0</v>
      </c>
      <c r="Q89" s="59">
        <f>Hjelpeberegn_personal!AI81</f>
        <v>0</v>
      </c>
      <c r="R89" s="59">
        <f>Hjelpeberegn_personal!AJ81</f>
        <v>0</v>
      </c>
    </row>
    <row r="90" spans="1:18" x14ac:dyDescent="0.25">
      <c r="A90" s="74"/>
      <c r="B90" s="74"/>
      <c r="C90" t="str">
        <f>(_xlfn.XLOOKUP($B90,'Oppslag-fane'!$B$7:$B$20,'Oppslag-fane'!$C$7:$C$20,"",0))</f>
        <v/>
      </c>
      <c r="D90" t="str">
        <f>(_xlfn.XLOOKUP($B90,'Oppslag-fane'!$B$7:$B$20,'Oppslag-fane'!$D$7:$D$20,"",0))</f>
        <v/>
      </c>
      <c r="E90" s="74"/>
      <c r="F90" s="84" t="str">
        <f>IF(E90="","",_xlfn.XLOOKUP(E90,'Oppslag-fane'!$F$7:$F$462,'Oppslag-fane'!$G$7:$G$462))</f>
        <v/>
      </c>
      <c r="G90" s="74"/>
      <c r="H90" s="85"/>
      <c r="I90" t="str">
        <f t="shared" si="10"/>
        <v/>
      </c>
      <c r="J90" t="str">
        <f t="shared" si="11"/>
        <v/>
      </c>
      <c r="K90" s="164">
        <f>IF(B90="Stipendiat",DATE(YEAR(H90)+3,MONTH(H90),DAY(H90))-1,IF(B90="Postdoc",DATE(YEAR(H90)+2,MONTH(H90),DAY(H90))-1,Prosjektopplysninger!$B$6))</f>
        <v>0</v>
      </c>
      <c r="L90" s="74"/>
      <c r="M90" s="86"/>
      <c r="N90" s="120" t="str">
        <f t="shared" si="12"/>
        <v/>
      </c>
      <c r="O90" s="165" t="str">
        <f t="shared" si="8"/>
        <v/>
      </c>
      <c r="P90" s="59">
        <f t="shared" si="13"/>
        <v>0</v>
      </c>
      <c r="Q90" s="59">
        <f>Hjelpeberegn_personal!AI82</f>
        <v>0</v>
      </c>
      <c r="R90" s="59">
        <f>Hjelpeberegn_personal!AJ82</f>
        <v>0</v>
      </c>
    </row>
    <row r="91" spans="1:18" x14ac:dyDescent="0.25">
      <c r="A91" s="74"/>
      <c r="B91" s="74"/>
      <c r="C91" t="str">
        <f>(_xlfn.XLOOKUP($B91,'Oppslag-fane'!$B$7:$B$20,'Oppslag-fane'!$C$7:$C$20,"",0))</f>
        <v/>
      </c>
      <c r="D91" t="str">
        <f>(_xlfn.XLOOKUP($B91,'Oppslag-fane'!$B$7:$B$20,'Oppslag-fane'!$D$7:$D$20,"",0))</f>
        <v/>
      </c>
      <c r="E91" s="74"/>
      <c r="F91" s="84" t="str">
        <f>IF(E91="","",_xlfn.XLOOKUP(E91,'Oppslag-fane'!$F$7:$F$462,'Oppslag-fane'!$G$7:$G$462))</f>
        <v/>
      </c>
      <c r="G91" s="74"/>
      <c r="H91" s="85"/>
      <c r="I91" t="str">
        <f t="shared" si="10"/>
        <v/>
      </c>
      <c r="J91" t="str">
        <f t="shared" si="11"/>
        <v/>
      </c>
      <c r="K91" s="164">
        <f>IF(B91="Stipendiat",DATE(YEAR(H91)+3,MONTH(H91),DAY(H91))-1,IF(B91="Postdoc",DATE(YEAR(H91)+2,MONTH(H91),DAY(H91))-1,Prosjektopplysninger!$B$6))</f>
        <v>0</v>
      </c>
      <c r="L91" s="74"/>
      <c r="M91" s="86"/>
      <c r="N91" s="120" t="str">
        <f t="shared" si="12"/>
        <v/>
      </c>
      <c r="O91" s="165" t="str">
        <f t="shared" si="8"/>
        <v/>
      </c>
      <c r="P91" s="59">
        <f t="shared" si="13"/>
        <v>0</v>
      </c>
      <c r="Q91" s="59">
        <f>Hjelpeberegn_personal!AI83</f>
        <v>0</v>
      </c>
      <c r="R91" s="59">
        <f>Hjelpeberegn_personal!AJ83</f>
        <v>0</v>
      </c>
    </row>
    <row r="92" spans="1:18" x14ac:dyDescent="0.25">
      <c r="A92" s="74"/>
      <c r="B92" s="74"/>
      <c r="C92" t="str">
        <f>(_xlfn.XLOOKUP($B92,'Oppslag-fane'!$B$7:$B$20,'Oppslag-fane'!$C$7:$C$20,"",0))</f>
        <v/>
      </c>
      <c r="D92" t="str">
        <f>(_xlfn.XLOOKUP($B92,'Oppslag-fane'!$B$7:$B$20,'Oppslag-fane'!$D$7:$D$20,"",0))</f>
        <v/>
      </c>
      <c r="E92" s="74"/>
      <c r="F92" s="84" t="str">
        <f>IF(E92="","",_xlfn.XLOOKUP(E92,'Oppslag-fane'!$F$7:$F$462,'Oppslag-fane'!$G$7:$G$462))</f>
        <v/>
      </c>
      <c r="G92" s="74"/>
      <c r="H92" s="85"/>
      <c r="I92" t="str">
        <f t="shared" si="10"/>
        <v/>
      </c>
      <c r="J92" t="str">
        <f t="shared" si="11"/>
        <v/>
      </c>
      <c r="K92" s="164">
        <f>IF(B92="Stipendiat",DATE(YEAR(H92)+3,MONTH(H92),DAY(H92))-1,IF(B92="Postdoc",DATE(YEAR(H92)+2,MONTH(H92),DAY(H92))-1,Prosjektopplysninger!$B$6))</f>
        <v>0</v>
      </c>
      <c r="L92" s="74"/>
      <c r="M92" s="86"/>
      <c r="N92" s="120" t="str">
        <f t="shared" si="12"/>
        <v/>
      </c>
      <c r="O92" s="165" t="str">
        <f t="shared" si="8"/>
        <v/>
      </c>
      <c r="P92" s="59">
        <f t="shared" si="13"/>
        <v>0</v>
      </c>
      <c r="Q92" s="59">
        <f>Hjelpeberegn_personal!AI84</f>
        <v>0</v>
      </c>
      <c r="R92" s="59">
        <f>Hjelpeberegn_personal!AJ84</f>
        <v>0</v>
      </c>
    </row>
    <row r="93" spans="1:18" x14ac:dyDescent="0.25">
      <c r="A93" s="74"/>
      <c r="B93" s="74"/>
      <c r="C93" t="str">
        <f>(_xlfn.XLOOKUP($B93,'Oppslag-fane'!$B$7:$B$20,'Oppslag-fane'!$C$7:$C$20,"",0))</f>
        <v/>
      </c>
      <c r="D93" t="str">
        <f>(_xlfn.XLOOKUP($B93,'Oppslag-fane'!$B$7:$B$20,'Oppslag-fane'!$D$7:$D$20,"",0))</f>
        <v/>
      </c>
      <c r="E93" s="74"/>
      <c r="F93" s="84" t="str">
        <f>IF(E93="","",_xlfn.XLOOKUP(E93,'Oppslag-fane'!$F$7:$F$462,'Oppslag-fane'!$G$7:$G$462))</f>
        <v/>
      </c>
      <c r="G93" s="74"/>
      <c r="H93" s="85"/>
      <c r="I93" t="str">
        <f t="shared" si="10"/>
        <v/>
      </c>
      <c r="J93" t="str">
        <f t="shared" si="11"/>
        <v/>
      </c>
      <c r="K93" s="164">
        <f>IF(B93="Stipendiat",DATE(YEAR(H93)+3,MONTH(H93),DAY(H93))-1,IF(B93="Postdoc",DATE(YEAR(H93)+2,MONTH(H93),DAY(H93))-1,Prosjektopplysninger!$B$6))</f>
        <v>0</v>
      </c>
      <c r="L93" s="74"/>
      <c r="M93" s="86"/>
      <c r="N93" s="120" t="str">
        <f t="shared" si="12"/>
        <v/>
      </c>
      <c r="O93" s="165" t="str">
        <f t="shared" si="8"/>
        <v/>
      </c>
      <c r="P93" s="59">
        <f t="shared" si="13"/>
        <v>0</v>
      </c>
      <c r="Q93" s="59">
        <f>Hjelpeberegn_personal!AI85</f>
        <v>0</v>
      </c>
      <c r="R93" s="59">
        <f>Hjelpeberegn_personal!AJ85</f>
        <v>0</v>
      </c>
    </row>
    <row r="94" spans="1:18" x14ac:dyDescent="0.25">
      <c r="A94" s="74"/>
      <c r="B94" s="74"/>
      <c r="C94" t="str">
        <f>(_xlfn.XLOOKUP($B94,'Oppslag-fane'!$B$7:$B$20,'Oppslag-fane'!$C$7:$C$20,"",0))</f>
        <v/>
      </c>
      <c r="D94" t="str">
        <f>(_xlfn.XLOOKUP($B94,'Oppslag-fane'!$B$7:$B$20,'Oppslag-fane'!$D$7:$D$20,"",0))</f>
        <v/>
      </c>
      <c r="E94" s="74"/>
      <c r="F94" s="84" t="str">
        <f>IF(E94="","",_xlfn.XLOOKUP(E94,'Oppslag-fane'!$F$7:$F$462,'Oppslag-fane'!$G$7:$G$462))</f>
        <v/>
      </c>
      <c r="G94" s="74"/>
      <c r="H94" s="85"/>
      <c r="I94" t="str">
        <f t="shared" si="10"/>
        <v/>
      </c>
      <c r="J94" t="str">
        <f t="shared" si="11"/>
        <v/>
      </c>
      <c r="K94" s="164">
        <f>IF(B94="Stipendiat",DATE(YEAR(H94)+3,MONTH(H94),DAY(H94))-1,IF(B94="Postdoc",DATE(YEAR(H94)+2,MONTH(H94),DAY(H94))-1,Prosjektopplysninger!$B$6))</f>
        <v>0</v>
      </c>
      <c r="L94" s="74"/>
      <c r="M94" s="86"/>
      <c r="N94" s="120" t="str">
        <f t="shared" si="12"/>
        <v/>
      </c>
      <c r="O94" s="165" t="str">
        <f t="shared" si="8"/>
        <v/>
      </c>
      <c r="P94" s="59">
        <f t="shared" si="13"/>
        <v>0</v>
      </c>
      <c r="Q94" s="59">
        <f>Hjelpeberegn_personal!AI86</f>
        <v>0</v>
      </c>
      <c r="R94" s="59">
        <f>Hjelpeberegn_personal!AJ86</f>
        <v>0</v>
      </c>
    </row>
    <row r="95" spans="1:18" x14ac:dyDescent="0.25">
      <c r="A95" s="74"/>
      <c r="B95" s="74"/>
      <c r="C95" t="str">
        <f>(_xlfn.XLOOKUP($B95,'Oppslag-fane'!$B$7:$B$20,'Oppslag-fane'!$C$7:$C$20,"",0))</f>
        <v/>
      </c>
      <c r="D95" t="str">
        <f>(_xlfn.XLOOKUP($B95,'Oppslag-fane'!$B$7:$B$20,'Oppslag-fane'!$D$7:$D$20,"",0))</f>
        <v/>
      </c>
      <c r="E95" s="74"/>
      <c r="F95" s="84" t="str">
        <f>IF(E95="","",_xlfn.XLOOKUP(E95,'Oppslag-fane'!$F$7:$F$462,'Oppslag-fane'!$G$7:$G$462))</f>
        <v/>
      </c>
      <c r="G95" s="74"/>
      <c r="H95" s="85"/>
      <c r="I95" t="str">
        <f t="shared" si="10"/>
        <v/>
      </c>
      <c r="J95" t="str">
        <f t="shared" si="11"/>
        <v/>
      </c>
      <c r="K95" s="164">
        <f>IF(B95="Stipendiat",DATE(YEAR(H95)+3,MONTH(H95),DAY(H95))-1,IF(B95="Postdoc",DATE(YEAR(H95)+2,MONTH(H95),DAY(H95))-1,Prosjektopplysninger!$B$6))</f>
        <v>0</v>
      </c>
      <c r="L95" s="74"/>
      <c r="M95" s="86"/>
      <c r="N95" s="120" t="str">
        <f t="shared" si="12"/>
        <v/>
      </c>
      <c r="O95" s="165" t="str">
        <f t="shared" si="8"/>
        <v/>
      </c>
      <c r="P95" s="59">
        <f t="shared" si="13"/>
        <v>0</v>
      </c>
      <c r="Q95" s="59">
        <f>Hjelpeberegn_personal!AI87</f>
        <v>0</v>
      </c>
      <c r="R95" s="59">
        <f>Hjelpeberegn_personal!AJ87</f>
        <v>0</v>
      </c>
    </row>
    <row r="96" spans="1:18" x14ac:dyDescent="0.25">
      <c r="A96" s="74"/>
      <c r="B96" s="74"/>
      <c r="C96" t="str">
        <f>(_xlfn.XLOOKUP($B96,'Oppslag-fane'!$B$7:$B$20,'Oppslag-fane'!$C$7:$C$20,"",0))</f>
        <v/>
      </c>
      <c r="D96" t="str">
        <f>(_xlfn.XLOOKUP($B96,'Oppslag-fane'!$B$7:$B$20,'Oppslag-fane'!$D$7:$D$20,"",0))</f>
        <v/>
      </c>
      <c r="E96" s="74"/>
      <c r="F96" s="84" t="str">
        <f>IF(E96="","",_xlfn.XLOOKUP(E96,'Oppslag-fane'!$F$7:$F$462,'Oppslag-fane'!$G$7:$G$462))</f>
        <v/>
      </c>
      <c r="G96" s="74"/>
      <c r="H96" s="85"/>
      <c r="I96" t="str">
        <f t="shared" si="10"/>
        <v/>
      </c>
      <c r="J96" t="str">
        <f t="shared" si="11"/>
        <v/>
      </c>
      <c r="K96" s="164">
        <f>IF(B96="Stipendiat",DATE(YEAR(H96)+3,MONTH(H96),DAY(H96))-1,IF(B96="Postdoc",DATE(YEAR(H96)+2,MONTH(H96),DAY(H96))-1,Prosjektopplysninger!$B$6))</f>
        <v>0</v>
      </c>
      <c r="L96" s="74"/>
      <c r="M96" s="86"/>
      <c r="N96" s="120" t="str">
        <f t="shared" si="12"/>
        <v/>
      </c>
      <c r="O96" s="165" t="str">
        <f t="shared" si="8"/>
        <v/>
      </c>
      <c r="P96" s="59">
        <f t="shared" si="13"/>
        <v>0</v>
      </c>
      <c r="Q96" s="59">
        <f>Hjelpeberegn_personal!AI88</f>
        <v>0</v>
      </c>
      <c r="R96" s="59">
        <f>Hjelpeberegn_personal!AJ88</f>
        <v>0</v>
      </c>
    </row>
    <row r="97" spans="1:18" x14ac:dyDescent="0.25">
      <c r="A97" s="74"/>
      <c r="B97" s="74"/>
      <c r="C97" t="str">
        <f>(_xlfn.XLOOKUP($B97,'Oppslag-fane'!$B$7:$B$20,'Oppslag-fane'!$C$7:$C$20,"",0))</f>
        <v/>
      </c>
      <c r="D97" t="str">
        <f>(_xlfn.XLOOKUP($B97,'Oppslag-fane'!$B$7:$B$20,'Oppslag-fane'!$D$7:$D$20,"",0))</f>
        <v/>
      </c>
      <c r="E97" s="74"/>
      <c r="F97" s="84" t="str">
        <f>IF(E97="","",_xlfn.XLOOKUP(E97,'Oppslag-fane'!$F$7:$F$462,'Oppslag-fane'!$G$7:$G$462))</f>
        <v/>
      </c>
      <c r="G97" s="74"/>
      <c r="H97" s="85"/>
      <c r="I97" t="str">
        <f t="shared" si="10"/>
        <v/>
      </c>
      <c r="J97" t="str">
        <f t="shared" si="11"/>
        <v/>
      </c>
      <c r="K97" s="164">
        <f>IF(B97="Stipendiat",DATE(YEAR(H97)+3,MONTH(H97),DAY(H97))-1,IF(B97="Postdoc",DATE(YEAR(H97)+2,MONTH(H97),DAY(H97))-1,Prosjektopplysninger!$B$6))</f>
        <v>0</v>
      </c>
      <c r="L97" s="74"/>
      <c r="M97" s="86"/>
      <c r="N97" s="120" t="str">
        <f t="shared" si="12"/>
        <v/>
      </c>
      <c r="O97" s="165" t="str">
        <f t="shared" si="8"/>
        <v/>
      </c>
      <c r="P97" s="59">
        <f t="shared" si="13"/>
        <v>0</v>
      </c>
      <c r="Q97" s="59">
        <f>Hjelpeberegn_personal!AI89</f>
        <v>0</v>
      </c>
      <c r="R97" s="59">
        <f>Hjelpeberegn_personal!AJ89</f>
        <v>0</v>
      </c>
    </row>
    <row r="98" spans="1:18" x14ac:dyDescent="0.25">
      <c r="A98" s="74"/>
      <c r="B98" s="74"/>
      <c r="C98" t="str">
        <f>(_xlfn.XLOOKUP($B98,'Oppslag-fane'!$B$7:$B$20,'Oppslag-fane'!$C$7:$C$20,"",0))</f>
        <v/>
      </c>
      <c r="D98" t="str">
        <f>(_xlfn.XLOOKUP($B98,'Oppslag-fane'!$B$7:$B$20,'Oppslag-fane'!$D$7:$D$20,"",0))</f>
        <v/>
      </c>
      <c r="E98" s="74"/>
      <c r="F98" s="84" t="str">
        <f>IF(E98="","",_xlfn.XLOOKUP(E98,'Oppslag-fane'!$F$7:$F$462,'Oppslag-fane'!$G$7:$G$462))</f>
        <v/>
      </c>
      <c r="G98" s="74"/>
      <c r="H98" s="85"/>
      <c r="I98" t="str">
        <f t="shared" si="10"/>
        <v/>
      </c>
      <c r="J98" t="str">
        <f t="shared" si="11"/>
        <v/>
      </c>
      <c r="K98" s="164">
        <f>IF(B98="Stipendiat",DATE(YEAR(H98)+3,MONTH(H98),DAY(H98))-1,IF(B98="Postdoc",DATE(YEAR(H98)+2,MONTH(H98),DAY(H98))-1,Prosjektopplysninger!$B$6))</f>
        <v>0</v>
      </c>
      <c r="L98" s="74"/>
      <c r="M98" s="86"/>
      <c r="N98" s="120" t="str">
        <f t="shared" si="12"/>
        <v/>
      </c>
      <c r="O98" s="165" t="str">
        <f t="shared" si="8"/>
        <v/>
      </c>
      <c r="P98" s="59">
        <f t="shared" si="13"/>
        <v>0</v>
      </c>
      <c r="Q98" s="59">
        <f>Hjelpeberegn_personal!AI90</f>
        <v>0</v>
      </c>
      <c r="R98" s="59">
        <f>Hjelpeberegn_personal!AJ90</f>
        <v>0</v>
      </c>
    </row>
    <row r="99" spans="1:18" x14ac:dyDescent="0.25">
      <c r="A99" s="74"/>
      <c r="B99" s="74"/>
      <c r="C99" t="str">
        <f>(_xlfn.XLOOKUP($B99,'Oppslag-fane'!$B$7:$B$20,'Oppslag-fane'!$C$7:$C$20,"",0))</f>
        <v/>
      </c>
      <c r="D99" t="str">
        <f>(_xlfn.XLOOKUP($B99,'Oppslag-fane'!$B$7:$B$20,'Oppslag-fane'!$D$7:$D$20,"",0))</f>
        <v/>
      </c>
      <c r="E99" s="74"/>
      <c r="F99" s="84" t="str">
        <f>IF(E99="","",_xlfn.XLOOKUP(E99,'Oppslag-fane'!$F$7:$F$462,'Oppslag-fane'!$G$7:$G$462))</f>
        <v/>
      </c>
      <c r="G99" s="74"/>
      <c r="H99" s="85"/>
      <c r="I99" t="str">
        <f t="shared" si="10"/>
        <v/>
      </c>
      <c r="J99" t="str">
        <f t="shared" si="11"/>
        <v/>
      </c>
      <c r="K99" s="164">
        <f>IF(B99="Stipendiat",DATE(YEAR(H99)+3,MONTH(H99),DAY(H99))-1,IF(B99="Postdoc",DATE(YEAR(H99)+2,MONTH(H99),DAY(H99))-1,Prosjektopplysninger!$B$6))</f>
        <v>0</v>
      </c>
      <c r="L99" s="74"/>
      <c r="M99" s="86"/>
      <c r="N99" s="120" t="str">
        <f t="shared" si="12"/>
        <v/>
      </c>
      <c r="O99" s="165" t="str">
        <f t="shared" si="8"/>
        <v/>
      </c>
      <c r="P99" s="59">
        <f t="shared" si="13"/>
        <v>0</v>
      </c>
      <c r="Q99" s="59">
        <f>Hjelpeberegn_personal!AI91</f>
        <v>0</v>
      </c>
      <c r="R99" s="59">
        <f>Hjelpeberegn_personal!AJ91</f>
        <v>0</v>
      </c>
    </row>
    <row r="100" spans="1:18" x14ac:dyDescent="0.25">
      <c r="A100" s="74"/>
      <c r="B100" s="74"/>
      <c r="C100" t="str">
        <f>(_xlfn.XLOOKUP($B100,'Oppslag-fane'!$B$7:$B$20,'Oppslag-fane'!$C$7:$C$20,"",0))</f>
        <v/>
      </c>
      <c r="D100" t="str">
        <f>(_xlfn.XLOOKUP($B100,'Oppslag-fane'!$B$7:$B$20,'Oppslag-fane'!$D$7:$D$20,"",0))</f>
        <v/>
      </c>
      <c r="E100" s="74"/>
      <c r="F100" s="84" t="str">
        <f>IF(E100="","",_xlfn.XLOOKUP(E100,'Oppslag-fane'!$F$7:$F$462,'Oppslag-fane'!$G$7:$G$462))</f>
        <v/>
      </c>
      <c r="G100" s="74"/>
      <c r="H100" s="85"/>
      <c r="I100" t="str">
        <f t="shared" si="10"/>
        <v/>
      </c>
      <c r="J100" t="str">
        <f t="shared" si="11"/>
        <v/>
      </c>
      <c r="K100" s="164">
        <f>IF(B100="Stipendiat",DATE(YEAR(H100)+3,MONTH(H100),DAY(H100))-1,IF(B100="Postdoc",DATE(YEAR(H100)+2,MONTH(H100),DAY(H100))-1,Prosjektopplysninger!$B$6))</f>
        <v>0</v>
      </c>
      <c r="L100" s="74"/>
      <c r="M100" s="86"/>
      <c r="N100" s="120" t="str">
        <f t="shared" si="12"/>
        <v/>
      </c>
      <c r="O100" s="165" t="str">
        <f t="shared" si="8"/>
        <v/>
      </c>
      <c r="P100" s="59">
        <f t="shared" si="13"/>
        <v>0</v>
      </c>
      <c r="Q100" s="59">
        <f>Hjelpeberegn_personal!AI92</f>
        <v>0</v>
      </c>
      <c r="R100" s="59">
        <f>Hjelpeberegn_personal!AJ92</f>
        <v>0</v>
      </c>
    </row>
    <row r="101" spans="1:18" x14ac:dyDescent="0.25">
      <c r="A101" s="74"/>
      <c r="B101" s="74"/>
      <c r="C101" t="str">
        <f>(_xlfn.XLOOKUP($B101,'Oppslag-fane'!$B$7:$B$20,'Oppslag-fane'!$C$7:$C$20,"",0))</f>
        <v/>
      </c>
      <c r="D101" t="str">
        <f>(_xlfn.XLOOKUP($B101,'Oppslag-fane'!$B$7:$B$20,'Oppslag-fane'!$D$7:$D$20,"",0))</f>
        <v/>
      </c>
      <c r="E101" s="74"/>
      <c r="F101" s="84" t="str">
        <f>IF(E101="","",_xlfn.XLOOKUP(E101,'Oppslag-fane'!$F$7:$F$462,'Oppslag-fane'!$G$7:$G$462))</f>
        <v/>
      </c>
      <c r="G101" s="74"/>
      <c r="H101" s="85"/>
      <c r="I101" t="str">
        <f t="shared" si="10"/>
        <v/>
      </c>
      <c r="J101" t="str">
        <f t="shared" si="11"/>
        <v/>
      </c>
      <c r="K101" s="164">
        <f>IF(B101="Stipendiat",DATE(YEAR(H101)+3,MONTH(H101),DAY(H101))-1,IF(B101="Postdoc",DATE(YEAR(H101)+2,MONTH(H101),DAY(H101))-1,Prosjektopplysninger!$B$6))</f>
        <v>0</v>
      </c>
      <c r="L101" s="74"/>
      <c r="M101" s="86"/>
      <c r="N101" s="120" t="str">
        <f t="shared" si="12"/>
        <v/>
      </c>
      <c r="O101" s="165" t="str">
        <f t="shared" si="8"/>
        <v/>
      </c>
      <c r="P101" s="59">
        <f t="shared" si="13"/>
        <v>0</v>
      </c>
      <c r="Q101" s="59">
        <f>Hjelpeberegn_personal!AI93</f>
        <v>0</v>
      </c>
      <c r="R101" s="59">
        <f>Hjelpeberegn_personal!AJ93</f>
        <v>0</v>
      </c>
    </row>
    <row r="102" spans="1:18" x14ac:dyDescent="0.25">
      <c r="A102" s="74"/>
      <c r="B102" s="74"/>
      <c r="C102" t="str">
        <f>(_xlfn.XLOOKUP($B102,'Oppslag-fane'!$B$7:$B$20,'Oppslag-fane'!$C$7:$C$20,"",0))</f>
        <v/>
      </c>
      <c r="D102" t="str">
        <f>(_xlfn.XLOOKUP($B102,'Oppslag-fane'!$B$7:$B$20,'Oppslag-fane'!$D$7:$D$20,"",0))</f>
        <v/>
      </c>
      <c r="E102" s="74"/>
      <c r="F102" s="84" t="str">
        <f>IF(E102="","",_xlfn.XLOOKUP(E102,'Oppslag-fane'!$F$7:$F$462,'Oppslag-fane'!$G$7:$G$462))</f>
        <v/>
      </c>
      <c r="G102" s="74"/>
      <c r="H102" s="85"/>
      <c r="I102" t="str">
        <f t="shared" si="10"/>
        <v/>
      </c>
      <c r="J102" t="str">
        <f t="shared" si="11"/>
        <v/>
      </c>
      <c r="K102" s="164">
        <f>IF(B102="Stipendiat",DATE(YEAR(H102)+3,MONTH(H102),DAY(H102))-1,IF(B102="Postdoc",DATE(YEAR(H102)+2,MONTH(H102),DAY(H102))-1,Prosjektopplysninger!$B$6))</f>
        <v>0</v>
      </c>
      <c r="L102" s="74"/>
      <c r="M102" s="86"/>
      <c r="N102" s="120" t="str">
        <f t="shared" si="12"/>
        <v/>
      </c>
      <c r="O102" s="165" t="str">
        <f t="shared" si="8"/>
        <v/>
      </c>
      <c r="P102" s="59">
        <f t="shared" si="13"/>
        <v>0</v>
      </c>
      <c r="Q102" s="59">
        <f>Hjelpeberegn_personal!AI94</f>
        <v>0</v>
      </c>
      <c r="R102" s="59">
        <f>Hjelpeberegn_personal!AJ94</f>
        <v>0</v>
      </c>
    </row>
    <row r="103" spans="1:18" x14ac:dyDescent="0.25">
      <c r="A103" s="74"/>
      <c r="B103" s="74"/>
      <c r="C103" t="str">
        <f>(_xlfn.XLOOKUP($B103,'Oppslag-fane'!$B$7:$B$20,'Oppslag-fane'!$C$7:$C$20,"",0))</f>
        <v/>
      </c>
      <c r="D103" t="str">
        <f>(_xlfn.XLOOKUP($B103,'Oppslag-fane'!$B$7:$B$20,'Oppslag-fane'!$D$7:$D$20,"",0))</f>
        <v/>
      </c>
      <c r="E103" s="74"/>
      <c r="F103" s="84" t="str">
        <f>IF(E103="","",_xlfn.XLOOKUP(E103,'Oppslag-fane'!$F$7:$F$462,'Oppslag-fane'!$G$7:$G$462))</f>
        <v/>
      </c>
      <c r="G103" s="74"/>
      <c r="H103" s="85"/>
      <c r="I103" t="str">
        <f t="shared" si="10"/>
        <v/>
      </c>
      <c r="J103" t="str">
        <f t="shared" si="11"/>
        <v/>
      </c>
      <c r="K103" s="164">
        <f>IF(B103="Stipendiat",DATE(YEAR(H103)+3,MONTH(H103),DAY(H103))-1,IF(B103="Postdoc",DATE(YEAR(H103)+2,MONTH(H103),DAY(H103))-1,Prosjektopplysninger!$B$6))</f>
        <v>0</v>
      </c>
      <c r="L103" s="74"/>
      <c r="M103" s="86"/>
      <c r="N103" s="120" t="str">
        <f t="shared" si="12"/>
        <v/>
      </c>
      <c r="O103" s="165" t="str">
        <f t="shared" si="8"/>
        <v/>
      </c>
      <c r="P103" s="59">
        <f t="shared" si="13"/>
        <v>0</v>
      </c>
      <c r="Q103" s="59">
        <f>Hjelpeberegn_personal!AI95</f>
        <v>0</v>
      </c>
      <c r="R103" s="59">
        <f>Hjelpeberegn_personal!AJ95</f>
        <v>0</v>
      </c>
    </row>
    <row r="104" spans="1:18" x14ac:dyDescent="0.25">
      <c r="A104" s="74"/>
      <c r="B104" s="74"/>
      <c r="C104" t="str">
        <f>(_xlfn.XLOOKUP($B104,'Oppslag-fane'!$B$7:$B$20,'Oppslag-fane'!$C$7:$C$20,"",0))</f>
        <v/>
      </c>
      <c r="D104" t="str">
        <f>(_xlfn.XLOOKUP($B104,'Oppslag-fane'!$B$7:$B$20,'Oppslag-fane'!$D$7:$D$20,"",0))</f>
        <v/>
      </c>
      <c r="E104" s="74"/>
      <c r="F104" s="84" t="str">
        <f>IF(E104="","",_xlfn.XLOOKUP(E104,'Oppslag-fane'!$F$7:$F$462,'Oppslag-fane'!$G$7:$G$462))</f>
        <v/>
      </c>
      <c r="G104" s="74"/>
      <c r="H104" s="85"/>
      <c r="I104" t="str">
        <f t="shared" si="10"/>
        <v/>
      </c>
      <c r="J104" t="str">
        <f t="shared" si="11"/>
        <v/>
      </c>
      <c r="K104" s="164">
        <f>IF(B104="Stipendiat",DATE(YEAR(H104)+3,MONTH(H104),DAY(H104))-1,IF(B104="Postdoc",DATE(YEAR(H104)+2,MONTH(H104),DAY(H104))-1,Prosjektopplysninger!$B$6))</f>
        <v>0</v>
      </c>
      <c r="L104" s="74"/>
      <c r="M104" s="86"/>
      <c r="N104" s="120" t="str">
        <f t="shared" si="12"/>
        <v/>
      </c>
      <c r="O104" s="165" t="str">
        <f t="shared" si="8"/>
        <v/>
      </c>
      <c r="P104" s="59">
        <f t="shared" si="13"/>
        <v>0</v>
      </c>
      <c r="Q104" s="59">
        <f>Hjelpeberegn_personal!AI96</f>
        <v>0</v>
      </c>
      <c r="R104" s="59">
        <f>Hjelpeberegn_personal!AJ96</f>
        <v>0</v>
      </c>
    </row>
    <row r="105" spans="1:18" x14ac:dyDescent="0.25">
      <c r="A105" s="74"/>
      <c r="B105" s="74"/>
      <c r="C105" t="str">
        <f>(_xlfn.XLOOKUP($B105,'Oppslag-fane'!$B$7:$B$20,'Oppslag-fane'!$C$7:$C$20,"",0))</f>
        <v/>
      </c>
      <c r="D105" t="str">
        <f>(_xlfn.XLOOKUP($B105,'Oppslag-fane'!$B$7:$B$20,'Oppslag-fane'!$D$7:$D$20,"",0))</f>
        <v/>
      </c>
      <c r="E105" s="74"/>
      <c r="F105" s="84" t="str">
        <f>IF(E105="","",_xlfn.XLOOKUP(E105,'Oppslag-fane'!$F$7:$F$462,'Oppslag-fane'!$G$7:$G$462))</f>
        <v/>
      </c>
      <c r="G105" s="74"/>
      <c r="H105" s="85"/>
      <c r="I105" t="str">
        <f t="shared" si="10"/>
        <v/>
      </c>
      <c r="J105" t="str">
        <f t="shared" si="11"/>
        <v/>
      </c>
      <c r="K105" s="164">
        <f>IF(B105="Stipendiat",DATE(YEAR(H105)+3,MONTH(H105),DAY(H105))-1,IF(B105="Postdoc",DATE(YEAR(H105)+2,MONTH(H105),DAY(H105))-1,Prosjektopplysninger!$B$6))</f>
        <v>0</v>
      </c>
      <c r="L105" s="74"/>
      <c r="M105" s="86"/>
      <c r="N105" s="120" t="str">
        <f t="shared" si="12"/>
        <v/>
      </c>
      <c r="O105" s="165" t="str">
        <f t="shared" si="8"/>
        <v/>
      </c>
      <c r="P105" s="59">
        <f t="shared" si="13"/>
        <v>0</v>
      </c>
      <c r="Q105" s="59">
        <f>Hjelpeberegn_personal!AI97</f>
        <v>0</v>
      </c>
      <c r="R105" s="59">
        <f>Hjelpeberegn_personal!AJ97</f>
        <v>0</v>
      </c>
    </row>
    <row r="106" spans="1:18" x14ac:dyDescent="0.25">
      <c r="A106" s="74"/>
      <c r="B106" s="74"/>
      <c r="C106" t="str">
        <f>(_xlfn.XLOOKUP($B106,'Oppslag-fane'!$B$7:$B$20,'Oppslag-fane'!$C$7:$C$20,"",0))</f>
        <v/>
      </c>
      <c r="D106" t="str">
        <f>(_xlfn.XLOOKUP($B106,'Oppslag-fane'!$B$7:$B$20,'Oppslag-fane'!$D$7:$D$20,"",0))</f>
        <v/>
      </c>
      <c r="E106" s="74"/>
      <c r="F106" s="84" t="str">
        <f>IF(E106="","",_xlfn.XLOOKUP(E106,'Oppslag-fane'!$F$7:$F$462,'Oppslag-fane'!$G$7:$G$462))</f>
        <v/>
      </c>
      <c r="G106" s="74"/>
      <c r="H106" s="85"/>
      <c r="I106" t="str">
        <f t="shared" si="10"/>
        <v/>
      </c>
      <c r="J106" t="str">
        <f t="shared" si="11"/>
        <v/>
      </c>
      <c r="K106" s="164">
        <f>IF(B106="Stipendiat",DATE(YEAR(H106)+3,MONTH(H106),DAY(H106))-1,IF(B106="Postdoc",DATE(YEAR(H106)+2,MONTH(H106),DAY(H106))-1,Prosjektopplysninger!$B$6))</f>
        <v>0</v>
      </c>
      <c r="L106" s="74"/>
      <c r="M106" s="86"/>
      <c r="N106" s="120" t="str">
        <f t="shared" si="12"/>
        <v/>
      </c>
      <c r="O106" s="165" t="str">
        <f t="shared" si="8"/>
        <v/>
      </c>
      <c r="P106" s="59">
        <f t="shared" si="13"/>
        <v>0</v>
      </c>
      <c r="Q106" s="59">
        <f>Hjelpeberegn_personal!AI98</f>
        <v>0</v>
      </c>
      <c r="R106" s="59">
        <f>Hjelpeberegn_personal!AJ98</f>
        <v>0</v>
      </c>
    </row>
    <row r="107" spans="1:18" x14ac:dyDescent="0.25">
      <c r="A107" s="74"/>
      <c r="B107" s="74"/>
      <c r="C107" t="str">
        <f>(_xlfn.XLOOKUP($B107,'Oppslag-fane'!$B$7:$B$20,'Oppslag-fane'!$C$7:$C$20,"",0))</f>
        <v/>
      </c>
      <c r="D107" t="str">
        <f>(_xlfn.XLOOKUP($B107,'Oppslag-fane'!$B$7:$B$20,'Oppslag-fane'!$D$7:$D$20,"",0))</f>
        <v/>
      </c>
      <c r="E107" s="74"/>
      <c r="F107" s="84" t="str">
        <f>IF(E107="","",_xlfn.XLOOKUP(E107,'Oppslag-fane'!$F$7:$F$462,'Oppslag-fane'!$G$7:$G$462))</f>
        <v/>
      </c>
      <c r="G107" s="74"/>
      <c r="H107" s="85"/>
      <c r="I107" t="str">
        <f t="shared" si="10"/>
        <v/>
      </c>
      <c r="J107" t="str">
        <f t="shared" si="11"/>
        <v/>
      </c>
      <c r="K107" s="164">
        <f>IF(B107="Stipendiat",DATE(YEAR(H107)+3,MONTH(H107),DAY(H107))-1,IF(B107="Postdoc",DATE(YEAR(H107)+2,MONTH(H107),DAY(H107))-1,Prosjektopplysninger!$B$6))</f>
        <v>0</v>
      </c>
      <c r="L107" s="74"/>
      <c r="M107" s="86"/>
      <c r="N107" s="120" t="str">
        <f t="shared" si="12"/>
        <v/>
      </c>
      <c r="O107" s="165" t="str">
        <f t="shared" si="8"/>
        <v/>
      </c>
      <c r="P107" s="59">
        <f t="shared" si="13"/>
        <v>0</v>
      </c>
      <c r="Q107" s="59">
        <f>Hjelpeberegn_personal!AI99</f>
        <v>0</v>
      </c>
      <c r="R107" s="59">
        <f>Hjelpeberegn_personal!AJ99</f>
        <v>0</v>
      </c>
    </row>
    <row r="108" spans="1:18" x14ac:dyDescent="0.25">
      <c r="A108" s="74"/>
      <c r="B108" s="74"/>
      <c r="C108" t="str">
        <f>(_xlfn.XLOOKUP($B108,'Oppslag-fane'!$B$7:$B$20,'Oppslag-fane'!$C$7:$C$20,"",0))</f>
        <v/>
      </c>
      <c r="D108" t="str">
        <f>(_xlfn.XLOOKUP($B108,'Oppslag-fane'!$B$7:$B$20,'Oppslag-fane'!$D$7:$D$20,"",0))</f>
        <v/>
      </c>
      <c r="E108" s="74"/>
      <c r="F108" s="84" t="str">
        <f>IF(E108="","",_xlfn.XLOOKUP(E108,'Oppslag-fane'!$F$7:$F$462,'Oppslag-fane'!$G$7:$G$462))</f>
        <v/>
      </c>
      <c r="G108" s="74"/>
      <c r="H108" s="85"/>
      <c r="I108" t="str">
        <f t="shared" si="10"/>
        <v/>
      </c>
      <c r="J108" t="str">
        <f t="shared" si="11"/>
        <v/>
      </c>
      <c r="K108" s="164">
        <f>IF(B108="Stipendiat",DATE(YEAR(H108)+3,MONTH(H108),DAY(H108))-1,IF(B108="Postdoc",DATE(YEAR(H108)+2,MONTH(H108),DAY(H108))-1,Prosjektopplysninger!$B$6))</f>
        <v>0</v>
      </c>
      <c r="L108" s="74"/>
      <c r="M108" s="86"/>
      <c r="N108" s="120" t="str">
        <f t="shared" si="12"/>
        <v/>
      </c>
      <c r="O108" s="165" t="str">
        <f t="shared" si="8"/>
        <v/>
      </c>
      <c r="P108" s="59">
        <f t="shared" si="13"/>
        <v>0</v>
      </c>
      <c r="Q108" s="59">
        <f>Hjelpeberegn_personal!AI100</f>
        <v>0</v>
      </c>
      <c r="R108" s="59">
        <f>Hjelpeberegn_personal!AJ100</f>
        <v>0</v>
      </c>
    </row>
    <row r="109" spans="1:18" x14ac:dyDescent="0.25">
      <c r="A109" s="74"/>
      <c r="B109" s="74"/>
      <c r="C109" t="str">
        <f>(_xlfn.XLOOKUP($B109,'Oppslag-fane'!$B$7:$B$20,'Oppslag-fane'!$C$7:$C$20,"",0))</f>
        <v/>
      </c>
      <c r="D109" t="str">
        <f>(_xlfn.XLOOKUP($B109,'Oppslag-fane'!$B$7:$B$20,'Oppslag-fane'!$D$7:$D$20,"",0))</f>
        <v/>
      </c>
      <c r="E109" s="74"/>
      <c r="F109" s="84" t="str">
        <f>IF(E109="","",_xlfn.XLOOKUP(E109,'Oppslag-fane'!$F$7:$F$462,'Oppslag-fane'!$G$7:$G$462))</f>
        <v/>
      </c>
      <c r="G109" s="74"/>
      <c r="H109" s="85"/>
      <c r="I109" t="str">
        <f t="shared" si="10"/>
        <v/>
      </c>
      <c r="J109" t="str">
        <f t="shared" si="11"/>
        <v/>
      </c>
      <c r="K109" s="164">
        <f>IF(B109="Stipendiat",DATE(YEAR(H109)+3,MONTH(H109),DAY(H109))-1,IF(B109="Postdoc",DATE(YEAR(H109)+2,MONTH(H109),DAY(H109))-1,Prosjektopplysninger!$B$6))</f>
        <v>0</v>
      </c>
      <c r="L109" s="74"/>
      <c r="M109" s="86"/>
      <c r="N109" s="120" t="str">
        <f t="shared" si="12"/>
        <v/>
      </c>
      <c r="O109" s="165" t="str">
        <f t="shared" si="8"/>
        <v/>
      </c>
      <c r="P109" s="59">
        <f t="shared" si="13"/>
        <v>0</v>
      </c>
      <c r="Q109" s="59">
        <f>Hjelpeberegn_personal!AI101</f>
        <v>0</v>
      </c>
      <c r="R109" s="59">
        <f>Hjelpeberegn_personal!AJ101</f>
        <v>0</v>
      </c>
    </row>
    <row r="110" spans="1:18" x14ac:dyDescent="0.25">
      <c r="A110" s="74"/>
      <c r="B110" s="74"/>
      <c r="C110" t="str">
        <f>(_xlfn.XLOOKUP($B110,'Oppslag-fane'!$B$7:$B$20,'Oppslag-fane'!$C$7:$C$20,"",0))</f>
        <v/>
      </c>
      <c r="D110" t="str">
        <f>(_xlfn.XLOOKUP($B110,'Oppslag-fane'!$B$7:$B$20,'Oppslag-fane'!$D$7:$D$20,"",0))</f>
        <v/>
      </c>
      <c r="E110" s="74"/>
      <c r="F110" s="84" t="str">
        <f>IF(E110="","",_xlfn.XLOOKUP(E110,'Oppslag-fane'!$F$7:$F$462,'Oppslag-fane'!$G$7:$G$462))</f>
        <v/>
      </c>
      <c r="G110" s="74"/>
      <c r="H110" s="85"/>
      <c r="I110" t="str">
        <f t="shared" si="10"/>
        <v/>
      </c>
      <c r="J110" t="str">
        <f t="shared" si="11"/>
        <v/>
      </c>
      <c r="K110" s="164">
        <f>IF(B110="Stipendiat",DATE(YEAR(H110)+3,MONTH(H110),DAY(H110))-1,IF(B110="Postdoc",DATE(YEAR(H110)+2,MONTH(H110),DAY(H110))-1,Prosjektopplysninger!$B$6))</f>
        <v>0</v>
      </c>
      <c r="L110" s="74"/>
      <c r="M110" s="86"/>
      <c r="N110" s="120" t="str">
        <f t="shared" si="12"/>
        <v/>
      </c>
      <c r="O110" s="165" t="str">
        <f t="shared" si="8"/>
        <v/>
      </c>
      <c r="P110" s="59">
        <f t="shared" si="13"/>
        <v>0</v>
      </c>
      <c r="Q110" s="59">
        <f>Hjelpeberegn_personal!AI102</f>
        <v>0</v>
      </c>
      <c r="R110" s="59">
        <f>Hjelpeberegn_personal!AJ102</f>
        <v>0</v>
      </c>
    </row>
    <row r="111" spans="1:18" x14ac:dyDescent="0.25">
      <c r="A111" s="74"/>
      <c r="B111" s="74"/>
      <c r="C111" t="str">
        <f>(_xlfn.XLOOKUP($B111,'Oppslag-fane'!$B$7:$B$20,'Oppslag-fane'!$C$7:$C$20,"",0))</f>
        <v/>
      </c>
      <c r="D111" t="str">
        <f>(_xlfn.XLOOKUP($B111,'Oppslag-fane'!$B$7:$B$20,'Oppslag-fane'!$D$7:$D$20,"",0))</f>
        <v/>
      </c>
      <c r="E111" s="74"/>
      <c r="F111" s="84" t="str">
        <f>IF(E111="","",_xlfn.XLOOKUP(E111,'Oppslag-fane'!$F$7:$F$462,'Oppslag-fane'!$G$7:$G$462))</f>
        <v/>
      </c>
      <c r="G111" s="74"/>
      <c r="H111" s="85"/>
      <c r="I111" t="str">
        <f t="shared" si="10"/>
        <v/>
      </c>
      <c r="J111" t="str">
        <f t="shared" si="11"/>
        <v/>
      </c>
      <c r="K111" s="164">
        <f>IF(B111="Stipendiat",DATE(YEAR(H111)+3,MONTH(H111),DAY(H111))-1,IF(B111="Postdoc",DATE(YEAR(H111)+2,MONTH(H111),DAY(H111))-1,Prosjektopplysninger!$B$6))</f>
        <v>0</v>
      </c>
      <c r="L111" s="74"/>
      <c r="M111" s="86"/>
      <c r="N111" s="120" t="str">
        <f t="shared" si="12"/>
        <v/>
      </c>
      <c r="O111" s="165" t="str">
        <f t="shared" si="8"/>
        <v/>
      </c>
      <c r="P111" s="59">
        <f t="shared" si="13"/>
        <v>0</v>
      </c>
      <c r="Q111" s="59">
        <f>Hjelpeberegn_personal!AI103</f>
        <v>0</v>
      </c>
      <c r="R111" s="59">
        <f>Hjelpeberegn_personal!AJ103</f>
        <v>0</v>
      </c>
    </row>
    <row r="112" spans="1:18" x14ac:dyDescent="0.25">
      <c r="A112" s="74"/>
      <c r="B112" s="74"/>
      <c r="C112" t="str">
        <f>(_xlfn.XLOOKUP($B112,'Oppslag-fane'!$B$7:$B$20,'Oppslag-fane'!$C$7:$C$20,"",0))</f>
        <v/>
      </c>
      <c r="D112" t="str">
        <f>(_xlfn.XLOOKUP($B112,'Oppslag-fane'!$B$7:$B$20,'Oppslag-fane'!$D$7:$D$20,"",0))</f>
        <v/>
      </c>
      <c r="E112" s="74"/>
      <c r="F112" s="84" t="str">
        <f>IF(E112="","",_xlfn.XLOOKUP(E112,'Oppslag-fane'!$F$7:$F$462,'Oppslag-fane'!$G$7:$G$462))</f>
        <v/>
      </c>
      <c r="G112" s="74"/>
      <c r="H112" s="85"/>
      <c r="I112" t="str">
        <f t="shared" si="10"/>
        <v/>
      </c>
      <c r="J112" t="str">
        <f t="shared" si="11"/>
        <v/>
      </c>
      <c r="K112" s="164">
        <f>IF(B112="Stipendiat",DATE(YEAR(H112)+3,MONTH(H112),DAY(H112))-1,IF(B112="Postdoc",DATE(YEAR(H112)+2,MONTH(H112),DAY(H112))-1,Prosjektopplysninger!$B$6))</f>
        <v>0</v>
      </c>
      <c r="L112" s="74"/>
      <c r="M112" s="86"/>
      <c r="N112" s="120" t="str">
        <f t="shared" si="12"/>
        <v/>
      </c>
      <c r="O112" s="165" t="str">
        <f t="shared" si="8"/>
        <v/>
      </c>
      <c r="P112" s="59">
        <f t="shared" si="13"/>
        <v>0</v>
      </c>
      <c r="Q112" s="59">
        <f>Hjelpeberegn_personal!AI104</f>
        <v>0</v>
      </c>
      <c r="R112" s="59">
        <f>Hjelpeberegn_personal!AJ104</f>
        <v>0</v>
      </c>
    </row>
    <row r="113" spans="1:18" x14ac:dyDescent="0.25">
      <c r="A113" s="74"/>
      <c r="B113" s="74"/>
      <c r="C113" t="str">
        <f>(_xlfn.XLOOKUP($B113,'Oppslag-fane'!$B$7:$B$20,'Oppslag-fane'!$C$7:$C$20,"",0))</f>
        <v/>
      </c>
      <c r="D113" t="str">
        <f>(_xlfn.XLOOKUP($B113,'Oppslag-fane'!$B$7:$B$20,'Oppslag-fane'!$D$7:$D$20,"",0))</f>
        <v/>
      </c>
      <c r="E113" s="74"/>
      <c r="F113" s="84" t="str">
        <f>IF(E113="","",_xlfn.XLOOKUP(E113,'Oppslag-fane'!$F$7:$F$462,'Oppslag-fane'!$G$7:$G$462))</f>
        <v/>
      </c>
      <c r="G113" s="74"/>
      <c r="H113" s="85"/>
      <c r="I113" t="str">
        <f t="shared" si="10"/>
        <v/>
      </c>
      <c r="J113" t="str">
        <f t="shared" si="11"/>
        <v/>
      </c>
      <c r="K113" s="164">
        <f>IF(B113="Stipendiat",DATE(YEAR(H113)+3,MONTH(H113),DAY(H113))-1,IF(B113="Postdoc",DATE(YEAR(H113)+2,MONTH(H113),DAY(H113))-1,Prosjektopplysninger!$B$6))</f>
        <v>0</v>
      </c>
      <c r="L113" s="74"/>
      <c r="M113" s="86"/>
      <c r="N113" s="120" t="str">
        <f t="shared" si="12"/>
        <v/>
      </c>
      <c r="O113" s="165" t="str">
        <f t="shared" si="8"/>
        <v/>
      </c>
      <c r="P113" s="59">
        <f t="shared" si="13"/>
        <v>0</v>
      </c>
      <c r="Q113" s="59">
        <f>Hjelpeberegn_personal!AI105</f>
        <v>0</v>
      </c>
      <c r="R113" s="59">
        <f>Hjelpeberegn_personal!AJ105</f>
        <v>0</v>
      </c>
    </row>
    <row r="114" spans="1:18" x14ac:dyDescent="0.25">
      <c r="A114" s="74"/>
      <c r="B114" s="74"/>
      <c r="C114" t="str">
        <f>(_xlfn.XLOOKUP($B114,'Oppslag-fane'!$B$7:$B$20,'Oppslag-fane'!$C$7:$C$20,"",0))</f>
        <v/>
      </c>
      <c r="D114" t="str">
        <f>(_xlfn.XLOOKUP($B114,'Oppslag-fane'!$B$7:$B$20,'Oppslag-fane'!$D$7:$D$20,"",0))</f>
        <v/>
      </c>
      <c r="E114" s="74"/>
      <c r="F114" s="84" t="str">
        <f>IF(E114="","",_xlfn.XLOOKUP(E114,'Oppslag-fane'!$F$7:$F$462,'Oppslag-fane'!$G$7:$G$462))</f>
        <v/>
      </c>
      <c r="G114" s="74"/>
      <c r="H114" s="85"/>
      <c r="I114" t="str">
        <f t="shared" si="10"/>
        <v/>
      </c>
      <c r="J114" t="str">
        <f t="shared" si="11"/>
        <v/>
      </c>
      <c r="K114" s="164">
        <f>IF(B114="Stipendiat",DATE(YEAR(H114)+3,MONTH(H114),DAY(H114))-1,IF(B114="Postdoc",DATE(YEAR(H114)+2,MONTH(H114),DAY(H114))-1,Prosjektopplysninger!$B$6))</f>
        <v>0</v>
      </c>
      <c r="L114" s="74"/>
      <c r="M114" s="86"/>
      <c r="N114" s="120" t="str">
        <f t="shared" si="12"/>
        <v/>
      </c>
      <c r="O114" s="165" t="str">
        <f t="shared" si="8"/>
        <v/>
      </c>
      <c r="P114" s="59">
        <f t="shared" si="13"/>
        <v>0</v>
      </c>
      <c r="Q114" s="59">
        <f>Hjelpeberegn_personal!AI106</f>
        <v>0</v>
      </c>
      <c r="R114" s="59">
        <f>Hjelpeberegn_personal!AJ106</f>
        <v>0</v>
      </c>
    </row>
    <row r="115" spans="1:18" x14ac:dyDescent="0.25">
      <c r="A115" s="74"/>
      <c r="B115" s="74"/>
      <c r="C115" t="str">
        <f>(_xlfn.XLOOKUP($B115,'Oppslag-fane'!$B$7:$B$20,'Oppslag-fane'!$C$7:$C$20,"",0))</f>
        <v/>
      </c>
      <c r="D115" t="str">
        <f>(_xlfn.XLOOKUP($B115,'Oppslag-fane'!$B$7:$B$20,'Oppslag-fane'!$D$7:$D$20,"",0))</f>
        <v/>
      </c>
      <c r="E115" s="74"/>
      <c r="F115" s="84" t="str">
        <f>IF(E115="","",_xlfn.XLOOKUP(E115,'Oppslag-fane'!$F$7:$F$462,'Oppslag-fane'!$G$7:$G$462))</f>
        <v/>
      </c>
      <c r="G115" s="74"/>
      <c r="H115" s="85"/>
      <c r="I115" t="str">
        <f t="shared" si="10"/>
        <v/>
      </c>
      <c r="J115" t="str">
        <f t="shared" si="11"/>
        <v/>
      </c>
      <c r="K115" s="164">
        <f>IF(B115="Stipendiat",DATE(YEAR(H115)+3,MONTH(H115),DAY(H115))-1,IF(B115="Postdoc",DATE(YEAR(H115)+2,MONTH(H115),DAY(H115))-1,Prosjektopplysninger!$B$6))</f>
        <v>0</v>
      </c>
      <c r="L115" s="74"/>
      <c r="M115" s="86"/>
      <c r="N115" s="120" t="str">
        <f t="shared" si="12"/>
        <v/>
      </c>
      <c r="O115" s="165" t="str">
        <f t="shared" si="8"/>
        <v/>
      </c>
      <c r="P115" s="59">
        <f t="shared" si="13"/>
        <v>0</v>
      </c>
      <c r="Q115" s="59">
        <f>Hjelpeberegn_personal!AI107</f>
        <v>0</v>
      </c>
      <c r="R115" s="59">
        <f>Hjelpeberegn_personal!AJ107</f>
        <v>0</v>
      </c>
    </row>
    <row r="116" spans="1:18" x14ac:dyDescent="0.25">
      <c r="A116" s="74"/>
      <c r="B116" s="74"/>
      <c r="C116" t="str">
        <f>(_xlfn.XLOOKUP($B116,'Oppslag-fane'!$B$7:$B$20,'Oppslag-fane'!$C$7:$C$20,"",0))</f>
        <v/>
      </c>
      <c r="D116" t="str">
        <f>(_xlfn.XLOOKUP($B116,'Oppslag-fane'!$B$7:$B$20,'Oppslag-fane'!$D$7:$D$20,"",0))</f>
        <v/>
      </c>
      <c r="E116" s="74"/>
      <c r="F116" s="84" t="str">
        <f>IF(E116="","",_xlfn.XLOOKUP(E116,'Oppslag-fane'!$F$7:$F$462,'Oppslag-fane'!$G$7:$G$462))</f>
        <v/>
      </c>
      <c r="G116" s="74"/>
      <c r="H116" s="85"/>
      <c r="I116" t="str">
        <f t="shared" si="10"/>
        <v/>
      </c>
      <c r="J116" t="str">
        <f t="shared" si="11"/>
        <v/>
      </c>
      <c r="K116" s="164">
        <f>IF(B116="Stipendiat",DATE(YEAR(H116)+3,MONTH(H116),DAY(H116))-1,IF(B116="Postdoc",DATE(YEAR(H116)+2,MONTH(H116),DAY(H116))-1,Prosjektopplysninger!$B$6))</f>
        <v>0</v>
      </c>
      <c r="L116" s="74"/>
      <c r="M116" s="86"/>
      <c r="N116" s="120" t="str">
        <f t="shared" si="12"/>
        <v/>
      </c>
      <c r="O116" s="165" t="str">
        <f t="shared" si="8"/>
        <v/>
      </c>
      <c r="P116" s="59">
        <f t="shared" si="13"/>
        <v>0</v>
      </c>
      <c r="Q116" s="59">
        <f>Hjelpeberegn_personal!AI108</f>
        <v>0</v>
      </c>
      <c r="R116" s="59">
        <f>Hjelpeberegn_personal!AJ108</f>
        <v>0</v>
      </c>
    </row>
    <row r="117" spans="1:18" x14ac:dyDescent="0.25">
      <c r="A117" s="74"/>
      <c r="B117" s="74"/>
      <c r="C117" t="str">
        <f>(_xlfn.XLOOKUP($B117,'Oppslag-fane'!$B$7:$B$20,'Oppslag-fane'!$C$7:$C$20,"",0))</f>
        <v/>
      </c>
      <c r="D117" t="str">
        <f>(_xlfn.XLOOKUP($B117,'Oppslag-fane'!$B$7:$B$20,'Oppslag-fane'!$D$7:$D$20,"",0))</f>
        <v/>
      </c>
      <c r="E117" s="74"/>
      <c r="F117" s="84" t="str">
        <f>IF(E117="","",_xlfn.XLOOKUP(E117,'Oppslag-fane'!$F$7:$F$462,'Oppslag-fane'!$G$7:$G$462))</f>
        <v/>
      </c>
      <c r="G117" s="74"/>
      <c r="H117" s="85"/>
      <c r="I117" t="str">
        <f t="shared" si="10"/>
        <v/>
      </c>
      <c r="J117" t="str">
        <f t="shared" si="11"/>
        <v/>
      </c>
      <c r="K117" s="164">
        <f>IF(B117="Stipendiat",DATE(YEAR(H117)+3,MONTH(H117),DAY(H117))-1,IF(B117="Postdoc",DATE(YEAR(H117)+2,MONTH(H117),DAY(H117))-1,Prosjektopplysninger!$B$6))</f>
        <v>0</v>
      </c>
      <c r="L117" s="74"/>
      <c r="M117" s="86"/>
      <c r="N117" s="120" t="str">
        <f t="shared" si="12"/>
        <v/>
      </c>
      <c r="O117" s="165" t="str">
        <f t="shared" si="8"/>
        <v/>
      </c>
      <c r="P117" s="59">
        <f t="shared" si="13"/>
        <v>0</v>
      </c>
      <c r="Q117" s="59">
        <f>Hjelpeberegn_personal!AI109</f>
        <v>0</v>
      </c>
      <c r="R117" s="59">
        <f>Hjelpeberegn_personal!AJ109</f>
        <v>0</v>
      </c>
    </row>
    <row r="118" spans="1:18" x14ac:dyDescent="0.25">
      <c r="A118" s="74"/>
      <c r="B118" s="74"/>
      <c r="C118" t="str">
        <f>(_xlfn.XLOOKUP($B118,'Oppslag-fane'!$B$7:$B$20,'Oppslag-fane'!$C$7:$C$20,"",0))</f>
        <v/>
      </c>
      <c r="D118" t="str">
        <f>(_xlfn.XLOOKUP($B118,'Oppslag-fane'!$B$7:$B$20,'Oppslag-fane'!$D$7:$D$20,"",0))</f>
        <v/>
      </c>
      <c r="E118" s="74"/>
      <c r="F118" s="84" t="str">
        <f>IF(E118="","",_xlfn.XLOOKUP(E118,'Oppslag-fane'!$F$7:$F$462,'Oppslag-fane'!$G$7:$G$462))</f>
        <v/>
      </c>
      <c r="G118" s="74"/>
      <c r="H118" s="85"/>
      <c r="I118" t="str">
        <f t="shared" si="10"/>
        <v/>
      </c>
      <c r="J118" t="str">
        <f t="shared" si="11"/>
        <v/>
      </c>
      <c r="K118" s="164">
        <f>IF(B118="Stipendiat",DATE(YEAR(H118)+3,MONTH(H118),DAY(H118))-1,IF(B118="Postdoc",DATE(YEAR(H118)+2,MONTH(H118),DAY(H118))-1,Prosjektopplysninger!$B$6))</f>
        <v>0</v>
      </c>
      <c r="L118" s="74"/>
      <c r="M118" s="86"/>
      <c r="N118" s="120" t="str">
        <f t="shared" si="12"/>
        <v/>
      </c>
      <c r="O118" s="165" t="str">
        <f t="shared" si="8"/>
        <v/>
      </c>
      <c r="P118" s="59">
        <f t="shared" si="13"/>
        <v>0</v>
      </c>
      <c r="Q118" s="59">
        <f>Hjelpeberegn_personal!AI110</f>
        <v>0</v>
      </c>
      <c r="R118" s="59">
        <f>Hjelpeberegn_personal!AJ110</f>
        <v>0</v>
      </c>
    </row>
    <row r="119" spans="1:18" x14ac:dyDescent="0.25">
      <c r="A119" s="74"/>
      <c r="B119" s="74"/>
      <c r="C119" t="str">
        <f>(_xlfn.XLOOKUP($B119,'Oppslag-fane'!$B$7:$B$20,'Oppslag-fane'!$C$7:$C$20,"",0))</f>
        <v/>
      </c>
      <c r="D119" t="str">
        <f>(_xlfn.XLOOKUP($B119,'Oppslag-fane'!$B$7:$B$20,'Oppslag-fane'!$D$7:$D$20,"",0))</f>
        <v/>
      </c>
      <c r="E119" s="74"/>
      <c r="F119" s="84" t="str">
        <f>IF(E119="","",_xlfn.XLOOKUP(E119,'Oppslag-fane'!$F$7:$F$462,'Oppslag-fane'!$G$7:$G$462))</f>
        <v/>
      </c>
      <c r="G119" s="74"/>
      <c r="H119" s="85"/>
      <c r="I119" t="str">
        <f t="shared" si="10"/>
        <v/>
      </c>
      <c r="J119" t="str">
        <f t="shared" si="11"/>
        <v/>
      </c>
      <c r="K119" s="164">
        <f>IF(B119="Stipendiat",DATE(YEAR(H119)+3,MONTH(H119),DAY(H119))-1,IF(B119="Postdoc",DATE(YEAR(H119)+2,MONTH(H119),DAY(H119))-1,Prosjektopplysninger!$B$6))</f>
        <v>0</v>
      </c>
      <c r="L119" s="74"/>
      <c r="M119" s="86"/>
      <c r="N119" s="120" t="str">
        <f t="shared" si="12"/>
        <v/>
      </c>
      <c r="O119" s="165" t="str">
        <f t="shared" si="8"/>
        <v/>
      </c>
      <c r="P119" s="59">
        <f t="shared" si="13"/>
        <v>0</v>
      </c>
      <c r="Q119" s="59">
        <f>Hjelpeberegn_personal!AI111</f>
        <v>0</v>
      </c>
      <c r="R119" s="59">
        <f>Hjelpeberegn_personal!AJ111</f>
        <v>0</v>
      </c>
    </row>
    <row r="120" spans="1:18" x14ac:dyDescent="0.25">
      <c r="A120" s="74"/>
      <c r="B120" s="74"/>
      <c r="C120" t="str">
        <f>(_xlfn.XLOOKUP($B120,'Oppslag-fane'!$B$7:$B$20,'Oppslag-fane'!$C$7:$C$20,"",0))</f>
        <v/>
      </c>
      <c r="D120" t="str">
        <f>(_xlfn.XLOOKUP($B120,'Oppslag-fane'!$B$7:$B$20,'Oppslag-fane'!$D$7:$D$20,"",0))</f>
        <v/>
      </c>
      <c r="E120" s="74"/>
      <c r="F120" s="84" t="str">
        <f>IF(E120="","",_xlfn.XLOOKUP(E120,'Oppslag-fane'!$F$7:$F$462,'Oppslag-fane'!$G$7:$G$462))</f>
        <v/>
      </c>
      <c r="G120" s="74"/>
      <c r="H120" s="85"/>
      <c r="I120" t="str">
        <f t="shared" si="10"/>
        <v/>
      </c>
      <c r="J120" t="str">
        <f t="shared" si="11"/>
        <v/>
      </c>
      <c r="K120" s="164">
        <f>IF(B120="Stipendiat",DATE(YEAR(H120)+3,MONTH(H120),DAY(H120))-1,IF(B120="Postdoc",DATE(YEAR(H120)+2,MONTH(H120),DAY(H120))-1,Prosjektopplysninger!$B$6))</f>
        <v>0</v>
      </c>
      <c r="L120" s="74"/>
      <c r="M120" s="86"/>
      <c r="N120" s="120" t="str">
        <f t="shared" si="12"/>
        <v/>
      </c>
      <c r="O120" s="165" t="str">
        <f t="shared" si="8"/>
        <v/>
      </c>
      <c r="P120" s="59">
        <f t="shared" si="13"/>
        <v>0</v>
      </c>
      <c r="Q120" s="59">
        <f>Hjelpeberegn_personal!AI112</f>
        <v>0</v>
      </c>
      <c r="R120" s="59">
        <f>Hjelpeberegn_personal!AJ112</f>
        <v>0</v>
      </c>
    </row>
    <row r="121" spans="1:18" x14ac:dyDescent="0.25">
      <c r="A121" s="74"/>
      <c r="B121" s="74"/>
      <c r="C121" t="str">
        <f>(_xlfn.XLOOKUP($B121,'Oppslag-fane'!$B$7:$B$20,'Oppslag-fane'!$C$7:$C$20,"",0))</f>
        <v/>
      </c>
      <c r="D121" t="str">
        <f>(_xlfn.XLOOKUP($B121,'Oppslag-fane'!$B$7:$B$20,'Oppslag-fane'!$D$7:$D$20,"",0))</f>
        <v/>
      </c>
      <c r="E121" s="74"/>
      <c r="F121" s="84" t="str">
        <f>IF(E121="","",_xlfn.XLOOKUP(E121,'Oppslag-fane'!$F$7:$F$462,'Oppslag-fane'!$G$7:$G$462))</f>
        <v/>
      </c>
      <c r="G121" s="74"/>
      <c r="H121" s="85"/>
      <c r="I121" t="str">
        <f t="shared" si="10"/>
        <v/>
      </c>
      <c r="J121" t="str">
        <f t="shared" si="11"/>
        <v/>
      </c>
      <c r="K121" s="164">
        <f>IF(B121="Stipendiat",DATE(YEAR(H121)+3,MONTH(H121),DAY(H121))-1,IF(B121="Postdoc",DATE(YEAR(H121)+2,MONTH(H121),DAY(H121))-1,Prosjektopplysninger!$B$6))</f>
        <v>0</v>
      </c>
      <c r="L121" s="74"/>
      <c r="M121" s="86"/>
      <c r="N121" s="120" t="str">
        <f t="shared" si="12"/>
        <v/>
      </c>
      <c r="O121" s="165" t="str">
        <f t="shared" si="8"/>
        <v/>
      </c>
      <c r="P121" s="59">
        <f t="shared" si="13"/>
        <v>0</v>
      </c>
      <c r="Q121" s="59">
        <f>Hjelpeberegn_personal!AI113</f>
        <v>0</v>
      </c>
      <c r="R121" s="59">
        <f>Hjelpeberegn_personal!AJ113</f>
        <v>0</v>
      </c>
    </row>
    <row r="122" spans="1:18" x14ac:dyDescent="0.25">
      <c r="A122" s="74"/>
      <c r="B122" s="74"/>
      <c r="C122" t="str">
        <f>(_xlfn.XLOOKUP($B122,'Oppslag-fane'!$B$7:$B$20,'Oppslag-fane'!$C$7:$C$20,"",0))</f>
        <v/>
      </c>
      <c r="D122" t="str">
        <f>(_xlfn.XLOOKUP($B122,'Oppslag-fane'!$B$7:$B$20,'Oppslag-fane'!$D$7:$D$20,"",0))</f>
        <v/>
      </c>
      <c r="E122" s="74"/>
      <c r="F122" s="84" t="str">
        <f>IF(E122="","",_xlfn.XLOOKUP(E122,'Oppslag-fane'!$F$7:$F$462,'Oppslag-fane'!$G$7:$G$462))</f>
        <v/>
      </c>
      <c r="G122" s="74"/>
      <c r="H122" s="85"/>
      <c r="I122" t="str">
        <f t="shared" si="10"/>
        <v/>
      </c>
      <c r="J122" t="str">
        <f t="shared" si="11"/>
        <v/>
      </c>
      <c r="K122" s="164">
        <f>IF(B122="Stipendiat",DATE(YEAR(H122)+3,MONTH(H122),DAY(H122))-1,IF(B122="Postdoc",DATE(YEAR(H122)+2,MONTH(H122),DAY(H122))-1,Prosjektopplysninger!$B$6))</f>
        <v>0</v>
      </c>
      <c r="L122" s="74"/>
      <c r="M122" s="86"/>
      <c r="N122" s="120" t="str">
        <f t="shared" si="12"/>
        <v/>
      </c>
      <c r="O122" s="165" t="str">
        <f t="shared" si="8"/>
        <v/>
      </c>
      <c r="P122" s="59">
        <f t="shared" si="13"/>
        <v>0</v>
      </c>
      <c r="Q122" s="59">
        <f>Hjelpeberegn_personal!AI114</f>
        <v>0</v>
      </c>
      <c r="R122" s="59">
        <f>Hjelpeberegn_personal!AJ114</f>
        <v>0</v>
      </c>
    </row>
    <row r="123" spans="1:18" x14ac:dyDescent="0.25">
      <c r="A123" s="74"/>
      <c r="B123" s="74"/>
      <c r="C123" t="str">
        <f>(_xlfn.XLOOKUP($B123,'Oppslag-fane'!$B$7:$B$20,'Oppslag-fane'!$C$7:$C$20,"",0))</f>
        <v/>
      </c>
      <c r="D123" t="str">
        <f>(_xlfn.XLOOKUP($B123,'Oppslag-fane'!$B$7:$B$20,'Oppslag-fane'!$D$7:$D$20,"",0))</f>
        <v/>
      </c>
      <c r="E123" s="74"/>
      <c r="F123" s="84" t="str">
        <f>IF(E123="","",_xlfn.XLOOKUP(E123,'Oppslag-fane'!$F$7:$F$462,'Oppslag-fane'!$G$7:$G$462))</f>
        <v/>
      </c>
      <c r="G123" s="74"/>
      <c r="H123" s="85"/>
      <c r="I123" t="str">
        <f t="shared" si="10"/>
        <v/>
      </c>
      <c r="J123" t="str">
        <f t="shared" si="11"/>
        <v/>
      </c>
      <c r="K123" s="164">
        <f>IF(B123="Stipendiat",DATE(YEAR(H123)+3,MONTH(H123),DAY(H123))-1,IF(B123="Postdoc",DATE(YEAR(H123)+2,MONTH(H123),DAY(H123))-1,Prosjektopplysninger!$B$6))</f>
        <v>0</v>
      </c>
      <c r="L123" s="74"/>
      <c r="M123" s="86"/>
      <c r="N123" s="120" t="str">
        <f t="shared" si="12"/>
        <v/>
      </c>
      <c r="O123" s="165" t="str">
        <f t="shared" si="8"/>
        <v/>
      </c>
      <c r="P123" s="59">
        <f t="shared" si="13"/>
        <v>0</v>
      </c>
      <c r="Q123" s="59">
        <f>Hjelpeberegn_personal!AI115</f>
        <v>0</v>
      </c>
      <c r="R123" s="59">
        <f>Hjelpeberegn_personal!AJ115</f>
        <v>0</v>
      </c>
    </row>
    <row r="124" spans="1:18" x14ac:dyDescent="0.25">
      <c r="A124" s="74"/>
      <c r="B124" s="74"/>
      <c r="C124" t="str">
        <f>(_xlfn.XLOOKUP($B124,'Oppslag-fane'!$B$7:$B$20,'Oppslag-fane'!$C$7:$C$20,"",0))</f>
        <v/>
      </c>
      <c r="D124" t="str">
        <f>(_xlfn.XLOOKUP($B124,'Oppslag-fane'!$B$7:$B$20,'Oppslag-fane'!$D$7:$D$20,"",0))</f>
        <v/>
      </c>
      <c r="E124" s="74"/>
      <c r="F124" s="84" t="str">
        <f>IF(E124="","",_xlfn.XLOOKUP(E124,'Oppslag-fane'!$F$7:$F$462,'Oppslag-fane'!$G$7:$G$462))</f>
        <v/>
      </c>
      <c r="G124" s="74"/>
      <c r="H124" s="85"/>
      <c r="I124" t="str">
        <f t="shared" si="10"/>
        <v/>
      </c>
      <c r="J124" t="str">
        <f t="shared" si="11"/>
        <v/>
      </c>
      <c r="K124" s="164">
        <f>IF(B124="Stipendiat",DATE(YEAR(H124)+3,MONTH(H124),DAY(H124))-1,IF(B124="Postdoc",DATE(YEAR(H124)+2,MONTH(H124),DAY(H124))-1,Prosjektopplysninger!$B$6))</f>
        <v>0</v>
      </c>
      <c r="L124" s="74"/>
      <c r="M124" s="86"/>
      <c r="N124" s="120" t="str">
        <f t="shared" si="12"/>
        <v/>
      </c>
      <c r="O124" s="165" t="str">
        <f t="shared" si="8"/>
        <v/>
      </c>
      <c r="P124" s="59">
        <f t="shared" si="13"/>
        <v>0</v>
      </c>
      <c r="Q124" s="59">
        <f>Hjelpeberegn_personal!AI116</f>
        <v>0</v>
      </c>
      <c r="R124" s="59">
        <f>Hjelpeberegn_personal!AJ116</f>
        <v>0</v>
      </c>
    </row>
    <row r="125" spans="1:18" x14ac:dyDescent="0.25">
      <c r="A125" s="74"/>
      <c r="B125" s="74"/>
      <c r="C125" t="str">
        <f>(_xlfn.XLOOKUP($B125,'Oppslag-fane'!$B$7:$B$20,'Oppslag-fane'!$C$7:$C$20,"",0))</f>
        <v/>
      </c>
      <c r="D125" t="str">
        <f>(_xlfn.XLOOKUP($B125,'Oppslag-fane'!$B$7:$B$20,'Oppslag-fane'!$D$7:$D$20,"",0))</f>
        <v/>
      </c>
      <c r="E125" s="74"/>
      <c r="F125" s="84" t="str">
        <f>IF(E125="","",_xlfn.XLOOKUP(E125,'Oppslag-fane'!$F$7:$F$462,'Oppslag-fane'!$G$7:$G$462))</f>
        <v/>
      </c>
      <c r="G125" s="74"/>
      <c r="H125" s="85"/>
      <c r="I125" t="str">
        <f t="shared" si="10"/>
        <v/>
      </c>
      <c r="J125" t="str">
        <f t="shared" si="11"/>
        <v/>
      </c>
      <c r="K125" s="164">
        <f>IF(B125="Stipendiat",DATE(YEAR(H125)+3,MONTH(H125),DAY(H125))-1,IF(B125="Postdoc",DATE(YEAR(H125)+2,MONTH(H125),DAY(H125))-1,Prosjektopplysninger!$B$6))</f>
        <v>0</v>
      </c>
      <c r="L125" s="74"/>
      <c r="M125" s="86"/>
      <c r="N125" s="120" t="str">
        <f t="shared" si="12"/>
        <v/>
      </c>
      <c r="O125" s="165" t="str">
        <f t="shared" si="8"/>
        <v/>
      </c>
      <c r="P125" s="59">
        <f t="shared" si="13"/>
        <v>0</v>
      </c>
      <c r="Q125" s="59">
        <f>Hjelpeberegn_personal!AI117</f>
        <v>0</v>
      </c>
      <c r="R125" s="59">
        <f>Hjelpeberegn_personal!AJ117</f>
        <v>0</v>
      </c>
    </row>
    <row r="126" spans="1:18" x14ac:dyDescent="0.25">
      <c r="A126" s="74"/>
      <c r="B126" s="74"/>
      <c r="C126" t="str">
        <f>(_xlfn.XLOOKUP($B126,'Oppslag-fane'!$B$7:$B$20,'Oppslag-fane'!$C$7:$C$20,"",0))</f>
        <v/>
      </c>
      <c r="D126" t="str">
        <f>(_xlfn.XLOOKUP($B126,'Oppslag-fane'!$B$7:$B$20,'Oppslag-fane'!$D$7:$D$20,"",0))</f>
        <v/>
      </c>
      <c r="E126" s="74"/>
      <c r="F126" s="84" t="str">
        <f>IF(E126="","",_xlfn.XLOOKUP(E126,'Oppslag-fane'!$F$7:$F$462,'Oppslag-fane'!$G$7:$G$462))</f>
        <v/>
      </c>
      <c r="G126" s="74"/>
      <c r="H126" s="85"/>
      <c r="I126" t="str">
        <f t="shared" si="10"/>
        <v/>
      </c>
      <c r="J126" t="str">
        <f t="shared" si="11"/>
        <v/>
      </c>
      <c r="K126" s="164">
        <f>IF(B126="Stipendiat",DATE(YEAR(H126)+3,MONTH(H126),DAY(H126))-1,IF(B126="Postdoc",DATE(YEAR(H126)+2,MONTH(H126),DAY(H126))-1,Prosjektopplysninger!$B$6))</f>
        <v>0</v>
      </c>
      <c r="L126" s="74"/>
      <c r="M126" s="86"/>
      <c r="N126" s="120" t="str">
        <f t="shared" si="12"/>
        <v/>
      </c>
      <c r="O126" s="165" t="str">
        <f t="shared" si="8"/>
        <v/>
      </c>
      <c r="P126" s="59">
        <f t="shared" si="13"/>
        <v>0</v>
      </c>
      <c r="Q126" s="59">
        <f>Hjelpeberegn_personal!AI118</f>
        <v>0</v>
      </c>
      <c r="R126" s="59">
        <f>Hjelpeberegn_personal!AJ118</f>
        <v>0</v>
      </c>
    </row>
    <row r="127" spans="1:18" x14ac:dyDescent="0.25">
      <c r="A127" s="74"/>
      <c r="B127" s="74"/>
      <c r="C127" t="str">
        <f>(_xlfn.XLOOKUP($B127,'Oppslag-fane'!$B$7:$B$20,'Oppslag-fane'!$C$7:$C$20,"",0))</f>
        <v/>
      </c>
      <c r="D127" t="str">
        <f>(_xlfn.XLOOKUP($B127,'Oppslag-fane'!$B$7:$B$20,'Oppslag-fane'!$D$7:$D$20,"",0))</f>
        <v/>
      </c>
      <c r="E127" s="74"/>
      <c r="F127" s="84" t="str">
        <f>IF(E127="","",_xlfn.XLOOKUP(E127,'Oppslag-fane'!$F$7:$F$462,'Oppslag-fane'!$G$7:$G$462))</f>
        <v/>
      </c>
      <c r="G127" s="74"/>
      <c r="H127" s="85"/>
      <c r="I127" t="str">
        <f t="shared" si="10"/>
        <v/>
      </c>
      <c r="J127" t="str">
        <f t="shared" si="11"/>
        <v/>
      </c>
      <c r="K127" s="164">
        <f>IF(B127="Stipendiat",DATE(YEAR(H127)+3,MONTH(H127),DAY(H127))-1,IF(B127="Postdoc",DATE(YEAR(H127)+2,MONTH(H127),DAY(H127))-1,Prosjektopplysninger!$B$6))</f>
        <v>0</v>
      </c>
      <c r="L127" s="74"/>
      <c r="M127" s="86"/>
      <c r="N127" s="120" t="str">
        <f t="shared" si="12"/>
        <v/>
      </c>
      <c r="O127" s="165" t="str">
        <f t="shared" si="8"/>
        <v/>
      </c>
      <c r="P127" s="59">
        <f t="shared" si="13"/>
        <v>0</v>
      </c>
      <c r="Q127" s="59">
        <f>Hjelpeberegn_personal!AI119</f>
        <v>0</v>
      </c>
      <c r="R127" s="59">
        <f>Hjelpeberegn_personal!AJ119</f>
        <v>0</v>
      </c>
    </row>
    <row r="128" spans="1:18" x14ac:dyDescent="0.25">
      <c r="A128" s="74"/>
      <c r="B128" s="74"/>
      <c r="C128" t="str">
        <f>(_xlfn.XLOOKUP($B128,'Oppslag-fane'!$B$7:$B$20,'Oppslag-fane'!$C$7:$C$20,"",0))</f>
        <v/>
      </c>
      <c r="D128" t="str">
        <f>(_xlfn.XLOOKUP($B128,'Oppslag-fane'!$B$7:$B$20,'Oppslag-fane'!$D$7:$D$20,"",0))</f>
        <v/>
      </c>
      <c r="E128" s="74"/>
      <c r="F128" s="84" t="str">
        <f>IF(E128="","",_xlfn.XLOOKUP(E128,'Oppslag-fane'!$F$7:$F$462,'Oppslag-fane'!$G$7:$G$462))</f>
        <v/>
      </c>
      <c r="G128" s="74"/>
      <c r="H128" s="85"/>
      <c r="I128" t="str">
        <f t="shared" si="10"/>
        <v/>
      </c>
      <c r="J128" t="str">
        <f t="shared" si="11"/>
        <v/>
      </c>
      <c r="K128" s="164">
        <f>IF(B128="Stipendiat",DATE(YEAR(H128)+3,MONTH(H128),DAY(H128))-1,IF(B128="Postdoc",DATE(YEAR(H128)+2,MONTH(H128),DAY(H128))-1,Prosjektopplysninger!$B$6))</f>
        <v>0</v>
      </c>
      <c r="L128" s="74"/>
      <c r="M128" s="86"/>
      <c r="N128" s="120" t="str">
        <f t="shared" si="12"/>
        <v/>
      </c>
      <c r="O128" s="165" t="str">
        <f t="shared" si="8"/>
        <v/>
      </c>
      <c r="P128" s="59">
        <f t="shared" si="13"/>
        <v>0</v>
      </c>
      <c r="Q128" s="59">
        <f>Hjelpeberegn_personal!AI120</f>
        <v>0</v>
      </c>
      <c r="R128" s="59">
        <f>Hjelpeberegn_personal!AJ120</f>
        <v>0</v>
      </c>
    </row>
    <row r="129" spans="1:18" x14ac:dyDescent="0.25">
      <c r="A129" s="74"/>
      <c r="B129" s="74"/>
      <c r="C129" t="str">
        <f>(_xlfn.XLOOKUP($B129,'Oppslag-fane'!$B$7:$B$20,'Oppslag-fane'!$C$7:$C$20,"",0))</f>
        <v/>
      </c>
      <c r="D129" t="str">
        <f>(_xlfn.XLOOKUP($B129,'Oppslag-fane'!$B$7:$B$20,'Oppslag-fane'!$D$7:$D$20,"",0))</f>
        <v/>
      </c>
      <c r="E129" s="74"/>
      <c r="F129" s="84" t="str">
        <f>IF(E129="","",_xlfn.XLOOKUP(E129,'Oppslag-fane'!$F$7:$F$462,'Oppslag-fane'!$G$7:$G$462))</f>
        <v/>
      </c>
      <c r="G129" s="74"/>
      <c r="H129" s="85"/>
      <c r="I129" t="str">
        <f t="shared" si="10"/>
        <v/>
      </c>
      <c r="J129" t="str">
        <f t="shared" si="11"/>
        <v/>
      </c>
      <c r="K129" s="164">
        <f>IF(B129="Stipendiat",DATE(YEAR(H129)+3,MONTH(H129),DAY(H129))-1,IF(B129="Postdoc",DATE(YEAR(H129)+2,MONTH(H129),DAY(H129))-1,Prosjektopplysninger!$B$6))</f>
        <v>0</v>
      </c>
      <c r="L129" s="74"/>
      <c r="M129" s="86"/>
      <c r="N129" s="120" t="str">
        <f t="shared" si="12"/>
        <v/>
      </c>
      <c r="O129" s="165" t="str">
        <f t="shared" si="8"/>
        <v/>
      </c>
      <c r="P129" s="59">
        <f t="shared" si="13"/>
        <v>0</v>
      </c>
      <c r="Q129" s="59">
        <f>Hjelpeberegn_personal!AI121</f>
        <v>0</v>
      </c>
      <c r="R129" s="59">
        <f>Hjelpeberegn_personal!AJ121</f>
        <v>0</v>
      </c>
    </row>
    <row r="130" spans="1:18" x14ac:dyDescent="0.25">
      <c r="A130" s="74"/>
      <c r="B130" s="74"/>
      <c r="C130" t="str">
        <f>(_xlfn.XLOOKUP($B130,'Oppslag-fane'!$B$7:$B$20,'Oppslag-fane'!$C$7:$C$20,"",0))</f>
        <v/>
      </c>
      <c r="D130" t="str">
        <f>(_xlfn.XLOOKUP($B130,'Oppslag-fane'!$B$7:$B$20,'Oppslag-fane'!$D$7:$D$20,"",0))</f>
        <v/>
      </c>
      <c r="E130" s="74"/>
      <c r="F130" s="84" t="str">
        <f>IF(E130="","",_xlfn.XLOOKUP(E130,'Oppslag-fane'!$F$7:$F$462,'Oppslag-fane'!$G$7:$G$462))</f>
        <v/>
      </c>
      <c r="G130" s="74"/>
      <c r="H130" s="85"/>
      <c r="I130" t="str">
        <f t="shared" si="10"/>
        <v/>
      </c>
      <c r="J130" t="str">
        <f t="shared" si="11"/>
        <v/>
      </c>
      <c r="K130" s="164">
        <f>IF(B130="Stipendiat",DATE(YEAR(H130)+3,MONTH(H130),DAY(H130))-1,IF(B130="Postdoc",DATE(YEAR(H130)+2,MONTH(H130),DAY(H130))-1,Prosjektopplysninger!$B$6))</f>
        <v>0</v>
      </c>
      <c r="L130" s="74"/>
      <c r="M130" s="86"/>
      <c r="N130" s="120" t="str">
        <f t="shared" si="12"/>
        <v/>
      </c>
      <c r="O130" s="165" t="str">
        <f t="shared" si="8"/>
        <v/>
      </c>
      <c r="P130" s="59">
        <f t="shared" si="13"/>
        <v>0</v>
      </c>
      <c r="Q130" s="59">
        <f>Hjelpeberegn_personal!AI122</f>
        <v>0</v>
      </c>
      <c r="R130" s="59">
        <f>Hjelpeberegn_personal!AJ122</f>
        <v>0</v>
      </c>
    </row>
    <row r="131" spans="1:18" x14ac:dyDescent="0.25">
      <c r="A131" s="74"/>
      <c r="B131" s="74"/>
      <c r="C131" t="str">
        <f>(_xlfn.XLOOKUP($B131,'Oppslag-fane'!$B$7:$B$20,'Oppslag-fane'!$C$7:$C$20,"",0))</f>
        <v/>
      </c>
      <c r="D131" t="str">
        <f>(_xlfn.XLOOKUP($B131,'Oppslag-fane'!$B$7:$B$20,'Oppslag-fane'!$D$7:$D$20,"",0))</f>
        <v/>
      </c>
      <c r="E131" s="74"/>
      <c r="F131" s="84" t="str">
        <f>IF(E131="","",_xlfn.XLOOKUP(E131,'Oppslag-fane'!$F$7:$F$462,'Oppslag-fane'!$G$7:$G$462))</f>
        <v/>
      </c>
      <c r="G131" s="74"/>
      <c r="H131" s="85"/>
      <c r="I131" t="str">
        <f t="shared" si="10"/>
        <v/>
      </c>
      <c r="J131" t="str">
        <f t="shared" si="11"/>
        <v/>
      </c>
      <c r="K131" s="164">
        <f>IF(B131="Stipendiat",DATE(YEAR(H131)+3,MONTH(H131),DAY(H131))-1,IF(B131="Postdoc",DATE(YEAR(H131)+2,MONTH(H131),DAY(H131))-1,Prosjektopplysninger!$B$6))</f>
        <v>0</v>
      </c>
      <c r="L131" s="74"/>
      <c r="M131" s="86"/>
      <c r="N131" s="120" t="str">
        <f t="shared" si="12"/>
        <v/>
      </c>
      <c r="O131" s="165" t="str">
        <f t="shared" si="8"/>
        <v/>
      </c>
      <c r="P131" s="59">
        <f t="shared" si="13"/>
        <v>0</v>
      </c>
      <c r="Q131" s="59">
        <f>Hjelpeberegn_personal!AI123</f>
        <v>0</v>
      </c>
      <c r="R131" s="59">
        <f>Hjelpeberegn_personal!AJ123</f>
        <v>0</v>
      </c>
    </row>
    <row r="132" spans="1:18" x14ac:dyDescent="0.25">
      <c r="A132" s="74"/>
      <c r="B132" s="74"/>
      <c r="C132" t="str">
        <f>(_xlfn.XLOOKUP($B132,'Oppslag-fane'!$B$7:$B$20,'Oppslag-fane'!$C$7:$C$20,"",0))</f>
        <v/>
      </c>
      <c r="D132" t="str">
        <f>(_xlfn.XLOOKUP($B132,'Oppslag-fane'!$B$7:$B$20,'Oppslag-fane'!$D$7:$D$20,"",0))</f>
        <v/>
      </c>
      <c r="E132" s="74"/>
      <c r="F132" s="84" t="str">
        <f>IF(E132="","",_xlfn.XLOOKUP(E132,'Oppslag-fane'!$F$7:$F$462,'Oppslag-fane'!$G$7:$G$462))</f>
        <v/>
      </c>
      <c r="G132" s="74"/>
      <c r="H132" s="85"/>
      <c r="I132" t="str">
        <f t="shared" si="10"/>
        <v/>
      </c>
      <c r="J132" t="str">
        <f t="shared" si="11"/>
        <v/>
      </c>
      <c r="K132" s="164">
        <f>IF(B132="Stipendiat",DATE(YEAR(H132)+3,MONTH(H132),DAY(H132))-1,IF(B132="Postdoc",DATE(YEAR(H132)+2,MONTH(H132),DAY(H132))-1,Prosjektopplysninger!$B$6))</f>
        <v>0</v>
      </c>
      <c r="L132" s="74"/>
      <c r="M132" s="86"/>
      <c r="N132" s="120" t="str">
        <f t="shared" si="12"/>
        <v/>
      </c>
      <c r="O132" s="165" t="str">
        <f t="shared" si="8"/>
        <v/>
      </c>
      <c r="P132" s="59">
        <f t="shared" si="13"/>
        <v>0</v>
      </c>
      <c r="Q132" s="59">
        <f>Hjelpeberegn_personal!AI124</f>
        <v>0</v>
      </c>
      <c r="R132" s="59">
        <f>Hjelpeberegn_personal!AJ124</f>
        <v>0</v>
      </c>
    </row>
    <row r="133" spans="1:18" x14ac:dyDescent="0.25">
      <c r="A133" s="74"/>
      <c r="B133" s="74"/>
      <c r="C133" t="str">
        <f>(_xlfn.XLOOKUP($B133,'Oppslag-fane'!$B$7:$B$20,'Oppslag-fane'!$C$7:$C$20,"",0))</f>
        <v/>
      </c>
      <c r="D133" t="str">
        <f>(_xlfn.XLOOKUP($B133,'Oppslag-fane'!$B$7:$B$20,'Oppslag-fane'!$D$7:$D$20,"",0))</f>
        <v/>
      </c>
      <c r="E133" s="74"/>
      <c r="F133" s="84" t="str">
        <f>IF(E133="","",_xlfn.XLOOKUP(E133,'Oppslag-fane'!$F$7:$F$462,'Oppslag-fane'!$G$7:$G$462))</f>
        <v/>
      </c>
      <c r="G133" s="74"/>
      <c r="H133" s="85"/>
      <c r="I133" t="str">
        <f t="shared" si="10"/>
        <v/>
      </c>
      <c r="J133" t="str">
        <f t="shared" si="11"/>
        <v/>
      </c>
      <c r="K133" s="164">
        <f>IF(B133="Stipendiat",DATE(YEAR(H133)+3,MONTH(H133),DAY(H133))-1,IF(B133="Postdoc",DATE(YEAR(H133)+2,MONTH(H133),DAY(H133))-1,Prosjektopplysninger!$B$6))</f>
        <v>0</v>
      </c>
      <c r="L133" s="74"/>
      <c r="M133" s="86"/>
      <c r="N133" s="120" t="str">
        <f t="shared" si="12"/>
        <v/>
      </c>
      <c r="O133" s="165" t="str">
        <f t="shared" si="8"/>
        <v/>
      </c>
      <c r="P133" s="59">
        <f t="shared" si="13"/>
        <v>0</v>
      </c>
      <c r="Q133" s="59">
        <f>Hjelpeberegn_personal!AI125</f>
        <v>0</v>
      </c>
      <c r="R133" s="59">
        <f>Hjelpeberegn_personal!AJ125</f>
        <v>0</v>
      </c>
    </row>
    <row r="134" spans="1:18" x14ac:dyDescent="0.25">
      <c r="A134" s="74"/>
      <c r="B134" s="74"/>
      <c r="C134" t="str">
        <f>(_xlfn.XLOOKUP($B134,'Oppslag-fane'!$B$7:$B$20,'Oppslag-fane'!$C$7:$C$20,"",0))</f>
        <v/>
      </c>
      <c r="D134" t="str">
        <f>(_xlfn.XLOOKUP($B134,'Oppslag-fane'!$B$7:$B$20,'Oppslag-fane'!$D$7:$D$20,"",0))</f>
        <v/>
      </c>
      <c r="E134" s="74"/>
      <c r="F134" s="84" t="str">
        <f>IF(E134="","",_xlfn.XLOOKUP(E134,'Oppslag-fane'!$F$7:$F$462,'Oppslag-fane'!$G$7:$G$462))</f>
        <v/>
      </c>
      <c r="G134" s="74"/>
      <c r="H134" s="85"/>
      <c r="I134" t="str">
        <f t="shared" si="10"/>
        <v/>
      </c>
      <c r="J134" t="str">
        <f t="shared" si="11"/>
        <v/>
      </c>
      <c r="K134" s="164">
        <f>IF(B134="Stipendiat",DATE(YEAR(H134)+3,MONTH(H134),DAY(H134))-1,IF(B134="Postdoc",DATE(YEAR(H134)+2,MONTH(H134),DAY(H134))-1,Prosjektopplysninger!$B$6))</f>
        <v>0</v>
      </c>
      <c r="L134" s="74"/>
      <c r="M134" s="86"/>
      <c r="N134" s="120" t="str">
        <f t="shared" si="12"/>
        <v/>
      </c>
      <c r="O134" s="165" t="str">
        <f t="shared" si="8"/>
        <v/>
      </c>
      <c r="P134" s="59">
        <f t="shared" si="13"/>
        <v>0</v>
      </c>
      <c r="Q134" s="59">
        <f>Hjelpeberegn_personal!AI126</f>
        <v>0</v>
      </c>
      <c r="R134" s="59">
        <f>Hjelpeberegn_personal!AJ126</f>
        <v>0</v>
      </c>
    </row>
    <row r="135" spans="1:18" x14ac:dyDescent="0.25">
      <c r="A135" s="74"/>
      <c r="B135" s="74"/>
      <c r="C135" t="str">
        <f>(_xlfn.XLOOKUP($B135,'Oppslag-fane'!$B$7:$B$20,'Oppslag-fane'!$C$7:$C$20,"",0))</f>
        <v/>
      </c>
      <c r="D135" t="str">
        <f>(_xlfn.XLOOKUP($B135,'Oppslag-fane'!$B$7:$B$20,'Oppslag-fane'!$D$7:$D$20,"",0))</f>
        <v/>
      </c>
      <c r="E135" s="74"/>
      <c r="F135" s="84" t="str">
        <f>IF(E135="","",_xlfn.XLOOKUP(E135,'Oppslag-fane'!$F$7:$F$462,'Oppslag-fane'!$G$7:$G$462))</f>
        <v/>
      </c>
      <c r="G135" s="74"/>
      <c r="H135" s="85"/>
      <c r="I135" t="str">
        <f t="shared" si="10"/>
        <v/>
      </c>
      <c r="J135" t="str">
        <f t="shared" si="11"/>
        <v/>
      </c>
      <c r="K135" s="164">
        <f>IF(B135="Stipendiat",DATE(YEAR(H135)+3,MONTH(H135),DAY(H135))-1,IF(B135="Postdoc",DATE(YEAR(H135)+2,MONTH(H135),DAY(H135))-1,Prosjektopplysninger!$B$6))</f>
        <v>0</v>
      </c>
      <c r="L135" s="74"/>
      <c r="M135" s="86"/>
      <c r="N135" s="120" t="str">
        <f t="shared" si="12"/>
        <v/>
      </c>
      <c r="O135" s="165" t="str">
        <f t="shared" si="8"/>
        <v/>
      </c>
      <c r="P135" s="59">
        <f t="shared" si="13"/>
        <v>0</v>
      </c>
      <c r="Q135" s="59">
        <f>Hjelpeberegn_personal!AI127</f>
        <v>0</v>
      </c>
      <c r="R135" s="59">
        <f>Hjelpeberegn_personal!AJ127</f>
        <v>0</v>
      </c>
    </row>
    <row r="136" spans="1:18" x14ac:dyDescent="0.25">
      <c r="A136" s="74"/>
      <c r="B136" s="74"/>
      <c r="C136" t="str">
        <f>(_xlfn.XLOOKUP($B136,'Oppslag-fane'!$B$7:$B$20,'Oppslag-fane'!$C$7:$C$20,"",0))</f>
        <v/>
      </c>
      <c r="D136" t="str">
        <f>(_xlfn.XLOOKUP($B136,'Oppslag-fane'!$B$7:$B$20,'Oppslag-fane'!$D$7:$D$20,"",0))</f>
        <v/>
      </c>
      <c r="E136" s="74"/>
      <c r="F136" s="84" t="str">
        <f>IF(E136="","",_xlfn.XLOOKUP(E136,'Oppslag-fane'!$F$7:$F$462,'Oppslag-fane'!$G$7:$G$462))</f>
        <v/>
      </c>
      <c r="G136" s="74"/>
      <c r="H136" s="85"/>
      <c r="I136" t="str">
        <f t="shared" si="10"/>
        <v/>
      </c>
      <c r="J136" t="str">
        <f t="shared" si="11"/>
        <v/>
      </c>
      <c r="K136" s="164">
        <f>IF(B136="Stipendiat",DATE(YEAR(H136)+3,MONTH(H136),DAY(H136))-1,IF(B136="Postdoc",DATE(YEAR(H136)+2,MONTH(H136),DAY(H136))-1,Prosjektopplysninger!$B$6))</f>
        <v>0</v>
      </c>
      <c r="L136" s="74"/>
      <c r="M136" s="86"/>
      <c r="N136" s="120" t="str">
        <f t="shared" si="12"/>
        <v/>
      </c>
      <c r="O136" s="165" t="str">
        <f t="shared" si="8"/>
        <v/>
      </c>
      <c r="P136" s="59">
        <f t="shared" si="13"/>
        <v>0</v>
      </c>
      <c r="Q136" s="59">
        <f>Hjelpeberegn_personal!AI128</f>
        <v>0</v>
      </c>
      <c r="R136" s="59">
        <f>Hjelpeberegn_personal!AJ128</f>
        <v>0</v>
      </c>
    </row>
    <row r="137" spans="1:18" x14ac:dyDescent="0.25">
      <c r="A137" s="74"/>
      <c r="B137" s="74"/>
      <c r="C137" t="str">
        <f>(_xlfn.XLOOKUP($B137,'Oppslag-fane'!$B$7:$B$20,'Oppslag-fane'!$C$7:$C$20,"",0))</f>
        <v/>
      </c>
      <c r="D137" t="str">
        <f>(_xlfn.XLOOKUP($B137,'Oppslag-fane'!$B$7:$B$20,'Oppslag-fane'!$D$7:$D$20,"",0))</f>
        <v/>
      </c>
      <c r="E137" s="74"/>
      <c r="F137" s="84" t="str">
        <f>IF(E137="","",_xlfn.XLOOKUP(E137,'Oppslag-fane'!$F$7:$F$462,'Oppslag-fane'!$G$7:$G$462))</f>
        <v/>
      </c>
      <c r="G137" s="74"/>
      <c r="H137" s="85"/>
      <c r="I137" t="str">
        <f t="shared" si="10"/>
        <v/>
      </c>
      <c r="J137" t="str">
        <f t="shared" si="11"/>
        <v/>
      </c>
      <c r="K137" s="164">
        <f>IF(B137="Stipendiat",DATE(YEAR(H137)+3,MONTH(H137),DAY(H137))-1,IF(B137="Postdoc",DATE(YEAR(H137)+2,MONTH(H137),DAY(H137))-1,Prosjektopplysninger!$B$6))</f>
        <v>0</v>
      </c>
      <c r="L137" s="74"/>
      <c r="M137" s="86"/>
      <c r="N137" s="120" t="str">
        <f t="shared" si="12"/>
        <v/>
      </c>
      <c r="O137" s="165" t="str">
        <f t="shared" si="8"/>
        <v/>
      </c>
      <c r="P137" s="59">
        <f t="shared" si="13"/>
        <v>0</v>
      </c>
      <c r="Q137" s="59">
        <f>Hjelpeberegn_personal!AI129</f>
        <v>0</v>
      </c>
      <c r="R137" s="59">
        <f>Hjelpeberegn_personal!AJ129</f>
        <v>0</v>
      </c>
    </row>
    <row r="138" spans="1:18" x14ac:dyDescent="0.25">
      <c r="A138" s="74"/>
      <c r="B138" s="74"/>
      <c r="C138" t="str">
        <f>(_xlfn.XLOOKUP($B138,'Oppslag-fane'!$B$7:$B$20,'Oppslag-fane'!$C$7:$C$20,"",0))</f>
        <v/>
      </c>
      <c r="D138" t="str">
        <f>(_xlfn.XLOOKUP($B138,'Oppslag-fane'!$B$7:$B$20,'Oppslag-fane'!$D$7:$D$20,"",0))</f>
        <v/>
      </c>
      <c r="E138" s="74"/>
      <c r="F138" s="84" t="str">
        <f>IF(E138="","",_xlfn.XLOOKUP(E138,'Oppslag-fane'!$F$7:$F$462,'Oppslag-fane'!$G$7:$G$462))</f>
        <v/>
      </c>
      <c r="G138" s="74"/>
      <c r="H138" s="85"/>
      <c r="I138" t="str">
        <f t="shared" si="10"/>
        <v/>
      </c>
      <c r="J138" t="str">
        <f t="shared" si="11"/>
        <v/>
      </c>
      <c r="K138" s="164">
        <f>IF(B138="Stipendiat",DATE(YEAR(H138)+3,MONTH(H138),DAY(H138))-1,IF(B138="Postdoc",DATE(YEAR(H138)+2,MONTH(H138),DAY(H138))-1,Prosjektopplysninger!$B$6))</f>
        <v>0</v>
      </c>
      <c r="L138" s="74"/>
      <c r="M138" s="86"/>
      <c r="N138" s="120" t="str">
        <f t="shared" si="12"/>
        <v/>
      </c>
      <c r="O138" s="165" t="str">
        <f t="shared" si="8"/>
        <v/>
      </c>
      <c r="P138" s="59">
        <f t="shared" si="13"/>
        <v>0</v>
      </c>
      <c r="Q138" s="59">
        <f>Hjelpeberegn_personal!AI130</f>
        <v>0</v>
      </c>
      <c r="R138" s="59">
        <f>Hjelpeberegn_personal!AJ130</f>
        <v>0</v>
      </c>
    </row>
    <row r="139" spans="1:18" x14ac:dyDescent="0.25">
      <c r="A139" s="74"/>
      <c r="B139" s="74"/>
      <c r="C139" t="str">
        <f>(_xlfn.XLOOKUP($B139,'Oppslag-fane'!$B$7:$B$20,'Oppslag-fane'!$C$7:$C$20,"",0))</f>
        <v/>
      </c>
      <c r="D139" t="str">
        <f>(_xlfn.XLOOKUP($B139,'Oppslag-fane'!$B$7:$B$20,'Oppslag-fane'!$D$7:$D$20,"",0))</f>
        <v/>
      </c>
      <c r="E139" s="74"/>
      <c r="F139" s="84" t="str">
        <f>IF(E139="","",_xlfn.XLOOKUP(E139,'Oppslag-fane'!$F$7:$F$462,'Oppslag-fane'!$G$7:$G$462))</f>
        <v/>
      </c>
      <c r="G139" s="74"/>
      <c r="H139" s="85"/>
      <c r="I139" t="str">
        <f t="shared" si="10"/>
        <v/>
      </c>
      <c r="J139" t="str">
        <f t="shared" si="11"/>
        <v/>
      </c>
      <c r="K139" s="164">
        <f>IF(B139="Stipendiat",DATE(YEAR(H139)+3,MONTH(H139),DAY(H139))-1,IF(B139="Postdoc",DATE(YEAR(H139)+2,MONTH(H139),DAY(H139))-1,Prosjektopplysninger!$B$6))</f>
        <v>0</v>
      </c>
      <c r="L139" s="74"/>
      <c r="M139" s="86"/>
      <c r="N139" s="120" t="str">
        <f t="shared" si="12"/>
        <v/>
      </c>
      <c r="O139" s="165" t="str">
        <f t="shared" si="8"/>
        <v/>
      </c>
      <c r="P139" s="59">
        <f t="shared" si="13"/>
        <v>0</v>
      </c>
      <c r="Q139" s="59">
        <f>Hjelpeberegn_personal!AI131</f>
        <v>0</v>
      </c>
      <c r="R139" s="59">
        <f>Hjelpeberegn_personal!AJ131</f>
        <v>0</v>
      </c>
    </row>
    <row r="140" spans="1:18" x14ac:dyDescent="0.25">
      <c r="A140" s="74"/>
      <c r="B140" s="74"/>
      <c r="C140" t="str">
        <f>(_xlfn.XLOOKUP($B140,'Oppslag-fane'!$B$7:$B$20,'Oppslag-fane'!$C$7:$C$20,"",0))</f>
        <v/>
      </c>
      <c r="D140" t="str">
        <f>(_xlfn.XLOOKUP($B140,'Oppslag-fane'!$B$7:$B$20,'Oppslag-fane'!$D$7:$D$20,"",0))</f>
        <v/>
      </c>
      <c r="E140" s="74"/>
      <c r="F140" s="84" t="str">
        <f>IF(E140="","",_xlfn.XLOOKUP(E140,'Oppslag-fane'!$F$7:$F$462,'Oppslag-fane'!$G$7:$G$462))</f>
        <v/>
      </c>
      <c r="G140" s="74"/>
      <c r="H140" s="85"/>
      <c r="I140" t="str">
        <f t="shared" si="10"/>
        <v/>
      </c>
      <c r="J140" t="str">
        <f t="shared" si="11"/>
        <v/>
      </c>
      <c r="K140" s="164">
        <f>IF(B140="Stipendiat",DATE(YEAR(H140)+3,MONTH(H140),DAY(H140))-1,IF(B140="Postdoc",DATE(YEAR(H140)+2,MONTH(H140),DAY(H140))-1,Prosjektopplysninger!$B$6))</f>
        <v>0</v>
      </c>
      <c r="L140" s="74"/>
      <c r="M140" s="86"/>
      <c r="N140" s="120" t="str">
        <f t="shared" si="12"/>
        <v/>
      </c>
      <c r="O140" s="165" t="str">
        <f t="shared" si="8"/>
        <v/>
      </c>
      <c r="P140" s="59">
        <f t="shared" si="13"/>
        <v>0</v>
      </c>
      <c r="Q140" s="59">
        <f>Hjelpeberegn_personal!AI132</f>
        <v>0</v>
      </c>
      <c r="R140" s="59">
        <f>Hjelpeberegn_personal!AJ132</f>
        <v>0</v>
      </c>
    </row>
    <row r="141" spans="1:18" x14ac:dyDescent="0.25">
      <c r="A141" s="74"/>
      <c r="B141" s="74"/>
      <c r="C141" t="str">
        <f>(_xlfn.XLOOKUP($B141,'Oppslag-fane'!$B$7:$B$20,'Oppslag-fane'!$C$7:$C$20,"",0))</f>
        <v/>
      </c>
      <c r="D141" t="str">
        <f>(_xlfn.XLOOKUP($B141,'Oppslag-fane'!$B$7:$B$20,'Oppslag-fane'!$D$7:$D$20,"",0))</f>
        <v/>
      </c>
      <c r="E141" s="74"/>
      <c r="F141" s="84" t="str">
        <f>IF(E141="","",_xlfn.XLOOKUP(E141,'Oppslag-fane'!$F$7:$F$462,'Oppslag-fane'!$G$7:$G$462))</f>
        <v/>
      </c>
      <c r="G141" s="74"/>
      <c r="H141" s="85"/>
      <c r="I141" t="str">
        <f t="shared" si="10"/>
        <v/>
      </c>
      <c r="J141" t="str">
        <f t="shared" si="11"/>
        <v/>
      </c>
      <c r="K141" s="164">
        <f>IF(B141="Stipendiat",DATE(YEAR(H141)+3,MONTH(H141),DAY(H141))-1,IF(B141="Postdoc",DATE(YEAR(H141)+2,MONTH(H141),DAY(H141))-1,Prosjektopplysninger!$B$6))</f>
        <v>0</v>
      </c>
      <c r="L141" s="74"/>
      <c r="M141" s="86"/>
      <c r="N141" s="120" t="str">
        <f t="shared" si="12"/>
        <v/>
      </c>
      <c r="O141" s="165" t="str">
        <f t="shared" si="8"/>
        <v/>
      </c>
      <c r="P141" s="59">
        <f t="shared" si="13"/>
        <v>0</v>
      </c>
      <c r="Q141" s="59">
        <f>Hjelpeberegn_personal!AI133</f>
        <v>0</v>
      </c>
      <c r="R141" s="59">
        <f>Hjelpeberegn_personal!AJ133</f>
        <v>0</v>
      </c>
    </row>
    <row r="142" spans="1:18" x14ac:dyDescent="0.25">
      <c r="A142" s="74"/>
      <c r="B142" s="74"/>
      <c r="C142" t="str">
        <f>(_xlfn.XLOOKUP($B142,'Oppslag-fane'!$B$7:$B$20,'Oppslag-fane'!$C$7:$C$20,"",0))</f>
        <v/>
      </c>
      <c r="D142" t="str">
        <f>(_xlfn.XLOOKUP($B142,'Oppslag-fane'!$B$7:$B$20,'Oppslag-fane'!$D$7:$D$20,"",0))</f>
        <v/>
      </c>
      <c r="E142" s="74"/>
      <c r="F142" s="84" t="str">
        <f>IF(E142="","",_xlfn.XLOOKUP(E142,'Oppslag-fane'!$F$7:$F$462,'Oppslag-fane'!$G$7:$G$462))</f>
        <v/>
      </c>
      <c r="G142" s="74"/>
      <c r="H142" s="85"/>
      <c r="I142" t="str">
        <f t="shared" si="10"/>
        <v/>
      </c>
      <c r="J142" t="str">
        <f t="shared" si="11"/>
        <v/>
      </c>
      <c r="K142" s="164">
        <f>IF(B142="Stipendiat",DATE(YEAR(H142)+3,MONTH(H142),DAY(H142))-1,IF(B142="Postdoc",DATE(YEAR(H142)+2,MONTH(H142),DAY(H142))-1,Prosjektopplysninger!$B$6))</f>
        <v>0</v>
      </c>
      <c r="L142" s="74"/>
      <c r="M142" s="86"/>
      <c r="N142" s="120" t="str">
        <f t="shared" si="12"/>
        <v/>
      </c>
      <c r="O142" s="165" t="str">
        <f t="shared" ref="O142:O157" si="14">IF(B142="","",IF(LEFT(B142,4)="Stip","5100 - DI (Prosjektlønnet)",IF(LEFT(B142,4)="Post","5100 - DI (Prosjektlønnet)","9402 - Frikjøp (rammelønnet""")))</f>
        <v/>
      </c>
      <c r="P142" s="59">
        <f t="shared" si="13"/>
        <v>0</v>
      </c>
      <c r="Q142" s="59">
        <f>Hjelpeberegn_personal!AI134</f>
        <v>0</v>
      </c>
      <c r="R142" s="59">
        <f>Hjelpeberegn_personal!AJ134</f>
        <v>0</v>
      </c>
    </row>
    <row r="143" spans="1:18" x14ac:dyDescent="0.25">
      <c r="A143" s="74"/>
      <c r="B143" s="74"/>
      <c r="C143" t="str">
        <f>(_xlfn.XLOOKUP($B143,'Oppslag-fane'!$B$7:$B$20,'Oppslag-fane'!$C$7:$C$20,"",0))</f>
        <v/>
      </c>
      <c r="D143" t="str">
        <f>(_xlfn.XLOOKUP($B143,'Oppslag-fane'!$B$7:$B$20,'Oppslag-fane'!$D$7:$D$20,"",0))</f>
        <v/>
      </c>
      <c r="E143" s="74"/>
      <c r="F143" s="84" t="str">
        <f>IF(E143="","",_xlfn.XLOOKUP(E143,'Oppslag-fane'!$F$7:$F$462,'Oppslag-fane'!$G$7:$G$462))</f>
        <v/>
      </c>
      <c r="G143" s="74"/>
      <c r="H143" s="85"/>
      <c r="I143" t="str">
        <f t="shared" si="10"/>
        <v/>
      </c>
      <c r="J143" t="str">
        <f t="shared" si="11"/>
        <v/>
      </c>
      <c r="K143" s="164">
        <f>IF(B143="Stipendiat",DATE(YEAR(H143)+3,MONTH(H143),DAY(H143))-1,IF(B143="Postdoc",DATE(YEAR(H143)+2,MONTH(H143),DAY(H143))-1,Prosjektopplysninger!$B$6))</f>
        <v>0</v>
      </c>
      <c r="L143" s="74"/>
      <c r="M143" s="86"/>
      <c r="N143" s="120" t="str">
        <f t="shared" si="12"/>
        <v/>
      </c>
      <c r="O143" s="165" t="str">
        <f t="shared" si="14"/>
        <v/>
      </c>
      <c r="P143" s="59">
        <f t="shared" si="13"/>
        <v>0</v>
      </c>
      <c r="Q143" s="59">
        <f>Hjelpeberegn_personal!AI135</f>
        <v>0</v>
      </c>
      <c r="R143" s="59">
        <f>Hjelpeberegn_personal!AJ135</f>
        <v>0</v>
      </c>
    </row>
    <row r="144" spans="1:18" x14ac:dyDescent="0.25">
      <c r="A144" s="74"/>
      <c r="B144" s="74"/>
      <c r="C144" t="str">
        <f>(_xlfn.XLOOKUP($B144,'Oppslag-fane'!$B$7:$B$20,'Oppslag-fane'!$C$7:$C$20,"",0))</f>
        <v/>
      </c>
      <c r="D144" t="str">
        <f>(_xlfn.XLOOKUP($B144,'Oppslag-fane'!$B$7:$B$20,'Oppslag-fane'!$D$7:$D$20,"",0))</f>
        <v/>
      </c>
      <c r="E144" s="74"/>
      <c r="F144" s="84" t="str">
        <f>IF(E144="","",_xlfn.XLOOKUP(E144,'Oppslag-fane'!$F$7:$F$462,'Oppslag-fane'!$G$7:$G$462))</f>
        <v/>
      </c>
      <c r="G144" s="74"/>
      <c r="H144" s="85"/>
      <c r="I144" t="str">
        <f t="shared" si="10"/>
        <v/>
      </c>
      <c r="J144" t="str">
        <f t="shared" si="11"/>
        <v/>
      </c>
      <c r="K144" s="164">
        <f>IF(B144="Stipendiat",DATE(YEAR(H144)+3,MONTH(H144),DAY(H144))-1,IF(B144="Postdoc",DATE(YEAR(H144)+2,MONTH(H144),DAY(H144))-1,Prosjektopplysninger!$B$6))</f>
        <v>0</v>
      </c>
      <c r="L144" s="74"/>
      <c r="M144" s="86"/>
      <c r="N144" s="120" t="str">
        <f t="shared" si="12"/>
        <v/>
      </c>
      <c r="O144" s="165" t="str">
        <f t="shared" si="14"/>
        <v/>
      </c>
      <c r="P144" s="59">
        <f t="shared" si="13"/>
        <v>0</v>
      </c>
      <c r="Q144" s="59">
        <f>Hjelpeberegn_personal!AI136</f>
        <v>0</v>
      </c>
      <c r="R144" s="59">
        <f>Hjelpeberegn_personal!AJ136</f>
        <v>0</v>
      </c>
    </row>
    <row r="145" spans="1:18" x14ac:dyDescent="0.25">
      <c r="A145" s="74"/>
      <c r="B145" s="74"/>
      <c r="C145" t="str">
        <f>(_xlfn.XLOOKUP($B145,'Oppslag-fane'!$B$7:$B$20,'Oppslag-fane'!$C$7:$C$20,"",0))</f>
        <v/>
      </c>
      <c r="D145" t="str">
        <f>(_xlfn.XLOOKUP($B145,'Oppslag-fane'!$B$7:$B$20,'Oppslag-fane'!$D$7:$D$20,"",0))</f>
        <v/>
      </c>
      <c r="E145" s="74"/>
      <c r="F145" s="84" t="str">
        <f>IF(E145="","",_xlfn.XLOOKUP(E145,'Oppslag-fane'!$F$7:$F$462,'Oppslag-fane'!$G$7:$G$462))</f>
        <v/>
      </c>
      <c r="G145" s="74"/>
      <c r="H145" s="85"/>
      <c r="I145" t="str">
        <f t="shared" si="10"/>
        <v/>
      </c>
      <c r="J145" t="str">
        <f t="shared" si="11"/>
        <v/>
      </c>
      <c r="K145" s="164">
        <f>IF(B145="Stipendiat",DATE(YEAR(H145)+3,MONTH(H145),DAY(H145))-1,IF(B145="Postdoc",DATE(YEAR(H145)+2,MONTH(H145),DAY(H145))-1,Prosjektopplysninger!$B$6))</f>
        <v>0</v>
      </c>
      <c r="L145" s="74"/>
      <c r="M145" s="86"/>
      <c r="N145" s="120" t="str">
        <f t="shared" si="12"/>
        <v/>
      </c>
      <c r="O145" s="165" t="str">
        <f t="shared" si="14"/>
        <v/>
      </c>
      <c r="P145" s="59">
        <f t="shared" si="13"/>
        <v>0</v>
      </c>
      <c r="Q145" s="59">
        <f>Hjelpeberegn_personal!AI137</f>
        <v>0</v>
      </c>
      <c r="R145" s="59">
        <f>Hjelpeberegn_personal!AJ137</f>
        <v>0</v>
      </c>
    </row>
    <row r="146" spans="1:18" x14ac:dyDescent="0.25">
      <c r="A146" s="74"/>
      <c r="B146" s="74"/>
      <c r="C146" t="str">
        <f>(_xlfn.XLOOKUP($B146,'Oppslag-fane'!$B$7:$B$20,'Oppslag-fane'!$C$7:$C$20,"",0))</f>
        <v/>
      </c>
      <c r="D146" t="str">
        <f>(_xlfn.XLOOKUP($B146,'Oppslag-fane'!$B$7:$B$20,'Oppslag-fane'!$D$7:$D$20,"",0))</f>
        <v/>
      </c>
      <c r="E146" s="74"/>
      <c r="F146" s="84" t="str">
        <f>IF(E146="","",_xlfn.XLOOKUP(E146,'Oppslag-fane'!$F$7:$F$462,'Oppslag-fane'!$G$7:$G$462))</f>
        <v/>
      </c>
      <c r="G146" s="74"/>
      <c r="H146" s="85"/>
      <c r="I146" t="str">
        <f t="shared" si="10"/>
        <v/>
      </c>
      <c r="J146" t="str">
        <f t="shared" si="11"/>
        <v/>
      </c>
      <c r="K146" s="164">
        <f>IF(B146="Stipendiat",DATE(YEAR(H146)+3,MONTH(H146),DAY(H146))-1,IF(B146="Postdoc",DATE(YEAR(H146)+2,MONTH(H146),DAY(H146))-1,Prosjektopplysninger!$B$6))</f>
        <v>0</v>
      </c>
      <c r="L146" s="74"/>
      <c r="M146" s="86"/>
      <c r="N146" s="120" t="str">
        <f t="shared" si="12"/>
        <v/>
      </c>
      <c r="O146" s="165" t="str">
        <f t="shared" si="14"/>
        <v/>
      </c>
      <c r="P146" s="59">
        <f t="shared" si="13"/>
        <v>0</v>
      </c>
      <c r="Q146" s="59">
        <f>Hjelpeberegn_personal!AI138</f>
        <v>0</v>
      </c>
      <c r="R146" s="59">
        <f>Hjelpeberegn_personal!AJ138</f>
        <v>0</v>
      </c>
    </row>
    <row r="147" spans="1:18" x14ac:dyDescent="0.25">
      <c r="A147" s="74"/>
      <c r="B147" s="74"/>
      <c r="C147" t="str">
        <f>(_xlfn.XLOOKUP($B147,'Oppslag-fane'!$B$7:$B$20,'Oppslag-fane'!$C$7:$C$20,"",0))</f>
        <v/>
      </c>
      <c r="D147" t="str">
        <f>(_xlfn.XLOOKUP($B147,'Oppslag-fane'!$B$7:$B$20,'Oppslag-fane'!$D$7:$D$20,"",0))</f>
        <v/>
      </c>
      <c r="E147" s="74"/>
      <c r="F147" s="84" t="str">
        <f>IF(E147="","",_xlfn.XLOOKUP(E147,'Oppslag-fane'!$F$7:$F$462,'Oppslag-fane'!$G$7:$G$462))</f>
        <v/>
      </c>
      <c r="G147" s="74"/>
      <c r="H147" s="85"/>
      <c r="I147" t="str">
        <f t="shared" ref="I147:I157" si="15">IF(H147="","",K147-H147)</f>
        <v/>
      </c>
      <c r="J147" t="str">
        <f t="shared" ref="J147:J157" si="16">IF(I147="","",DATEDIF(H147,K147+1,"y")&amp;" år " &amp;DATEDIF(H147,K147+1,"ym")&amp;" mndr "&amp;DATEDIF(H147,K147+1,"md")&amp;" dager")</f>
        <v/>
      </c>
      <c r="K147" s="164">
        <f>IF(B147="Stipendiat",DATE(YEAR(H147)+3,MONTH(H147),DAY(H147))-1,IF(B147="Postdoc",DATE(YEAR(H147)+2,MONTH(H147),DAY(H147))-1,Prosjektopplysninger!$B$6))</f>
        <v>0</v>
      </c>
      <c r="L147" s="74"/>
      <c r="M147" s="86"/>
      <c r="N147" s="120" t="str">
        <f t="shared" ref="N147:N157" si="17">IF(I147="","",IF(L147="Tot. timer (i hele prosj.)",(M147/(1628*(I147/365)))*100,M147))</f>
        <v/>
      </c>
      <c r="O147" s="165" t="str">
        <f t="shared" si="14"/>
        <v/>
      </c>
      <c r="P147" s="59">
        <f t="shared" si="13"/>
        <v>0</v>
      </c>
      <c r="Q147" s="59">
        <f>Hjelpeberegn_personal!AI139</f>
        <v>0</v>
      </c>
      <c r="R147" s="59">
        <f>Hjelpeberegn_personal!AJ139</f>
        <v>0</v>
      </c>
    </row>
    <row r="148" spans="1:18" x14ac:dyDescent="0.25">
      <c r="A148" s="74"/>
      <c r="B148" s="74"/>
      <c r="C148" t="str">
        <f>(_xlfn.XLOOKUP($B148,'Oppslag-fane'!$B$7:$B$20,'Oppslag-fane'!$C$7:$C$20,"",0))</f>
        <v/>
      </c>
      <c r="D148" t="str">
        <f>(_xlfn.XLOOKUP($B148,'Oppslag-fane'!$B$7:$B$20,'Oppslag-fane'!$D$7:$D$20,"",0))</f>
        <v/>
      </c>
      <c r="E148" s="74"/>
      <c r="F148" s="84" t="str">
        <f>IF(E148="","",_xlfn.XLOOKUP(E148,'Oppslag-fane'!$F$7:$F$462,'Oppslag-fane'!$G$7:$G$462))</f>
        <v/>
      </c>
      <c r="G148" s="74"/>
      <c r="H148" s="85"/>
      <c r="I148" t="str">
        <f t="shared" si="15"/>
        <v/>
      </c>
      <c r="J148" t="str">
        <f t="shared" si="16"/>
        <v/>
      </c>
      <c r="K148" s="164">
        <f>IF(B148="Stipendiat",DATE(YEAR(H148)+3,MONTH(H148),DAY(H148))-1,IF(B148="Postdoc",DATE(YEAR(H148)+2,MONTH(H148),DAY(H148))-1,Prosjektopplysninger!$B$6))</f>
        <v>0</v>
      </c>
      <c r="L148" s="74"/>
      <c r="M148" s="86"/>
      <c r="N148" s="120" t="str">
        <f t="shared" si="17"/>
        <v/>
      </c>
      <c r="O148" s="165" t="str">
        <f t="shared" si="14"/>
        <v/>
      </c>
      <c r="P148" s="59">
        <f t="shared" si="13"/>
        <v>0</v>
      </c>
      <c r="Q148" s="59">
        <f>Hjelpeberegn_personal!AI140</f>
        <v>0</v>
      </c>
      <c r="R148" s="59">
        <f>Hjelpeberegn_personal!AJ140</f>
        <v>0</v>
      </c>
    </row>
    <row r="149" spans="1:18" x14ac:dyDescent="0.25">
      <c r="A149" s="74"/>
      <c r="B149" s="74"/>
      <c r="C149" t="str">
        <f>(_xlfn.XLOOKUP($B149,'Oppslag-fane'!$B$7:$B$20,'Oppslag-fane'!$C$7:$C$20,"",0))</f>
        <v/>
      </c>
      <c r="D149" t="str">
        <f>(_xlfn.XLOOKUP($B149,'Oppslag-fane'!$B$7:$B$20,'Oppslag-fane'!$D$7:$D$20,"",0))</f>
        <v/>
      </c>
      <c r="E149" s="74"/>
      <c r="F149" s="84" t="str">
        <f>IF(E149="","",_xlfn.XLOOKUP(E149,'Oppslag-fane'!$F$7:$F$462,'Oppslag-fane'!$G$7:$G$462))</f>
        <v/>
      </c>
      <c r="G149" s="74"/>
      <c r="H149" s="85"/>
      <c r="I149" t="str">
        <f t="shared" si="15"/>
        <v/>
      </c>
      <c r="J149" t="str">
        <f t="shared" si="16"/>
        <v/>
      </c>
      <c r="K149" s="164">
        <f>IF(B149="Stipendiat",DATE(YEAR(H149)+3,MONTH(H149),DAY(H149))-1,IF(B149="Postdoc",DATE(YEAR(H149)+2,MONTH(H149),DAY(H149))-1,Prosjektopplysninger!$B$6))</f>
        <v>0</v>
      </c>
      <c r="L149" s="74"/>
      <c r="M149" s="86"/>
      <c r="N149" s="120" t="str">
        <f t="shared" si="17"/>
        <v/>
      </c>
      <c r="O149" s="165" t="str">
        <f t="shared" si="14"/>
        <v/>
      </c>
      <c r="P149" s="59">
        <f t="shared" si="13"/>
        <v>0</v>
      </c>
      <c r="Q149" s="59">
        <f>Hjelpeberegn_personal!AI141</f>
        <v>0</v>
      </c>
      <c r="R149" s="59">
        <f>Hjelpeberegn_personal!AJ141</f>
        <v>0</v>
      </c>
    </row>
    <row r="150" spans="1:18" x14ac:dyDescent="0.25">
      <c r="A150" s="74"/>
      <c r="B150" s="74"/>
      <c r="C150" t="str">
        <f>(_xlfn.XLOOKUP($B150,'Oppslag-fane'!$B$7:$B$20,'Oppslag-fane'!$C$7:$C$20,"",0))</f>
        <v/>
      </c>
      <c r="D150" t="str">
        <f>(_xlfn.XLOOKUP($B150,'Oppslag-fane'!$B$7:$B$20,'Oppslag-fane'!$D$7:$D$20,"",0))</f>
        <v/>
      </c>
      <c r="E150" s="74"/>
      <c r="F150" s="84" t="str">
        <f>IF(E150="","",_xlfn.XLOOKUP(E150,'Oppslag-fane'!$F$7:$F$462,'Oppslag-fane'!$G$7:$G$462))</f>
        <v/>
      </c>
      <c r="G150" s="74"/>
      <c r="H150" s="85"/>
      <c r="I150" t="str">
        <f t="shared" si="15"/>
        <v/>
      </c>
      <c r="J150" t="str">
        <f t="shared" si="16"/>
        <v/>
      </c>
      <c r="K150" s="164">
        <f>IF(B150="Stipendiat",DATE(YEAR(H150)+3,MONTH(H150),DAY(H150))-1,IF(B150="Postdoc",DATE(YEAR(H150)+2,MONTH(H150),DAY(H150))-1,Prosjektopplysninger!$B$6))</f>
        <v>0</v>
      </c>
      <c r="L150" s="74"/>
      <c r="M150" s="86"/>
      <c r="N150" s="120" t="str">
        <f t="shared" si="17"/>
        <v/>
      </c>
      <c r="O150" s="165" t="str">
        <f t="shared" si="14"/>
        <v/>
      </c>
      <c r="P150" s="59">
        <f t="shared" ref="P150:P157" si="18">SUM(Q150:R150)</f>
        <v>0</v>
      </c>
      <c r="Q150" s="59">
        <f>Hjelpeberegn_personal!AI142</f>
        <v>0</v>
      </c>
      <c r="R150" s="59">
        <f>Hjelpeberegn_personal!AJ142</f>
        <v>0</v>
      </c>
    </row>
    <row r="151" spans="1:18" x14ac:dyDescent="0.25">
      <c r="A151" s="74"/>
      <c r="B151" s="74"/>
      <c r="C151" t="str">
        <f>(_xlfn.XLOOKUP($B151,'Oppslag-fane'!$B$7:$B$20,'Oppslag-fane'!$C$7:$C$20,"",0))</f>
        <v/>
      </c>
      <c r="D151" t="str">
        <f>(_xlfn.XLOOKUP($B151,'Oppslag-fane'!$B$7:$B$20,'Oppslag-fane'!$D$7:$D$20,"",0))</f>
        <v/>
      </c>
      <c r="E151" s="74"/>
      <c r="F151" s="84" t="str">
        <f>IF(E151="","",_xlfn.XLOOKUP(E151,'Oppslag-fane'!$F$7:$F$462,'Oppslag-fane'!$G$7:$G$462))</f>
        <v/>
      </c>
      <c r="G151" s="74"/>
      <c r="H151" s="85"/>
      <c r="I151" t="str">
        <f t="shared" si="15"/>
        <v/>
      </c>
      <c r="J151" t="str">
        <f t="shared" si="16"/>
        <v/>
      </c>
      <c r="K151" s="164">
        <f>IF(B151="Stipendiat",DATE(YEAR(H151)+3,MONTH(H151),DAY(H151))-1,IF(B151="Postdoc",DATE(YEAR(H151)+2,MONTH(H151),DAY(H151))-1,Prosjektopplysninger!$B$6))</f>
        <v>0</v>
      </c>
      <c r="L151" s="74"/>
      <c r="M151" s="86"/>
      <c r="N151" s="120" t="str">
        <f t="shared" si="17"/>
        <v/>
      </c>
      <c r="O151" s="165" t="str">
        <f t="shared" si="14"/>
        <v/>
      </c>
      <c r="P151" s="59">
        <f t="shared" si="18"/>
        <v>0</v>
      </c>
      <c r="Q151" s="59">
        <f>Hjelpeberegn_personal!AI143</f>
        <v>0</v>
      </c>
      <c r="R151" s="59">
        <f>Hjelpeberegn_personal!AJ143</f>
        <v>0</v>
      </c>
    </row>
    <row r="152" spans="1:18" x14ac:dyDescent="0.25">
      <c r="A152" s="74"/>
      <c r="B152" s="74"/>
      <c r="C152" t="str">
        <f>(_xlfn.XLOOKUP($B152,'Oppslag-fane'!$B$7:$B$20,'Oppslag-fane'!$C$7:$C$20,"",0))</f>
        <v/>
      </c>
      <c r="D152" t="str">
        <f>(_xlfn.XLOOKUP($B152,'Oppslag-fane'!$B$7:$B$20,'Oppslag-fane'!$D$7:$D$20,"",0))</f>
        <v/>
      </c>
      <c r="E152" s="74"/>
      <c r="F152" s="84" t="str">
        <f>IF(E152="","",_xlfn.XLOOKUP(E152,'Oppslag-fane'!$F$7:$F$462,'Oppslag-fane'!$G$7:$G$462))</f>
        <v/>
      </c>
      <c r="G152" s="74"/>
      <c r="H152" s="85"/>
      <c r="I152" t="str">
        <f t="shared" si="15"/>
        <v/>
      </c>
      <c r="J152" t="str">
        <f t="shared" si="16"/>
        <v/>
      </c>
      <c r="K152" s="164">
        <f>IF(B152="Stipendiat",DATE(YEAR(H152)+3,MONTH(H152),DAY(H152))-1,IF(B152="Postdoc",DATE(YEAR(H152)+2,MONTH(H152),DAY(H152))-1,Prosjektopplysninger!$B$6))</f>
        <v>0</v>
      </c>
      <c r="L152" s="74"/>
      <c r="M152" s="86"/>
      <c r="N152" s="120" t="str">
        <f t="shared" si="17"/>
        <v/>
      </c>
      <c r="O152" s="165" t="str">
        <f t="shared" si="14"/>
        <v/>
      </c>
      <c r="P152" s="59">
        <f t="shared" si="18"/>
        <v>0</v>
      </c>
      <c r="Q152" s="59">
        <f>Hjelpeberegn_personal!AI144</f>
        <v>0</v>
      </c>
      <c r="R152" s="59">
        <f>Hjelpeberegn_personal!AJ144</f>
        <v>0</v>
      </c>
    </row>
    <row r="153" spans="1:18" x14ac:dyDescent="0.25">
      <c r="A153" s="74"/>
      <c r="B153" s="74"/>
      <c r="C153" t="str">
        <f>(_xlfn.XLOOKUP($B153,'Oppslag-fane'!$B$7:$B$20,'Oppslag-fane'!$C$7:$C$20,"",0))</f>
        <v/>
      </c>
      <c r="D153" t="str">
        <f>(_xlfn.XLOOKUP($B153,'Oppslag-fane'!$B$7:$B$20,'Oppslag-fane'!$D$7:$D$20,"",0))</f>
        <v/>
      </c>
      <c r="E153" s="74"/>
      <c r="F153" s="84" t="str">
        <f>IF(E153="","",_xlfn.XLOOKUP(E153,'Oppslag-fane'!$F$7:$F$462,'Oppslag-fane'!$G$7:$G$462))</f>
        <v/>
      </c>
      <c r="G153" s="74"/>
      <c r="H153" s="85"/>
      <c r="I153" t="str">
        <f t="shared" si="15"/>
        <v/>
      </c>
      <c r="J153" t="str">
        <f t="shared" si="16"/>
        <v/>
      </c>
      <c r="K153" s="164">
        <f>IF(B153="Stipendiat",DATE(YEAR(H153)+3,MONTH(H153),DAY(H153))-1,IF(B153="Postdoc",DATE(YEAR(H153)+2,MONTH(H153),DAY(H153))-1,Prosjektopplysninger!$B$6))</f>
        <v>0</v>
      </c>
      <c r="L153" s="74"/>
      <c r="M153" s="86"/>
      <c r="N153" s="120" t="str">
        <f t="shared" si="17"/>
        <v/>
      </c>
      <c r="O153" s="165" t="str">
        <f t="shared" si="14"/>
        <v/>
      </c>
      <c r="P153" s="59">
        <f t="shared" si="18"/>
        <v>0</v>
      </c>
      <c r="Q153" s="59">
        <f>Hjelpeberegn_personal!AI145</f>
        <v>0</v>
      </c>
      <c r="R153" s="59">
        <f>Hjelpeberegn_personal!AJ145</f>
        <v>0</v>
      </c>
    </row>
    <row r="154" spans="1:18" x14ac:dyDescent="0.25">
      <c r="A154" s="74"/>
      <c r="B154" s="74"/>
      <c r="C154" t="str">
        <f>(_xlfn.XLOOKUP($B154,'Oppslag-fane'!$B$7:$B$20,'Oppslag-fane'!$C$7:$C$20,"",0))</f>
        <v/>
      </c>
      <c r="D154" t="str">
        <f>(_xlfn.XLOOKUP($B154,'Oppslag-fane'!$B$7:$B$20,'Oppslag-fane'!$D$7:$D$20,"",0))</f>
        <v/>
      </c>
      <c r="E154" s="74"/>
      <c r="F154" s="84" t="str">
        <f>IF(E154="","",_xlfn.XLOOKUP(E154,'Oppslag-fane'!$F$7:$F$462,'Oppslag-fane'!$G$7:$G$462))</f>
        <v/>
      </c>
      <c r="G154" s="74"/>
      <c r="H154" s="85"/>
      <c r="I154" t="str">
        <f t="shared" si="15"/>
        <v/>
      </c>
      <c r="J154" t="str">
        <f t="shared" si="16"/>
        <v/>
      </c>
      <c r="K154" s="164">
        <f>IF(B154="Stipendiat",DATE(YEAR(H154)+3,MONTH(H154),DAY(H154))-1,IF(B154="Postdoc",DATE(YEAR(H154)+2,MONTH(H154),DAY(H154))-1,Prosjektopplysninger!$B$6))</f>
        <v>0</v>
      </c>
      <c r="L154" s="74"/>
      <c r="M154" s="86"/>
      <c r="N154" s="120" t="str">
        <f t="shared" si="17"/>
        <v/>
      </c>
      <c r="O154" s="165" t="str">
        <f t="shared" si="14"/>
        <v/>
      </c>
      <c r="P154" s="59">
        <f t="shared" si="18"/>
        <v>0</v>
      </c>
      <c r="Q154" s="59">
        <f>Hjelpeberegn_personal!AI146</f>
        <v>0</v>
      </c>
      <c r="R154" s="59">
        <f>Hjelpeberegn_personal!AJ146</f>
        <v>0</v>
      </c>
    </row>
    <row r="155" spans="1:18" x14ac:dyDescent="0.25">
      <c r="A155" s="74"/>
      <c r="B155" s="74"/>
      <c r="C155" t="str">
        <f>(_xlfn.XLOOKUP($B155,'Oppslag-fane'!$B$7:$B$20,'Oppslag-fane'!$C$7:$C$20,"",0))</f>
        <v/>
      </c>
      <c r="D155" t="str">
        <f>(_xlfn.XLOOKUP($B155,'Oppslag-fane'!$B$7:$B$20,'Oppslag-fane'!$D$7:$D$20,"",0))</f>
        <v/>
      </c>
      <c r="E155" s="74"/>
      <c r="F155" s="84" t="str">
        <f>IF(E155="","",_xlfn.XLOOKUP(E155,'Oppslag-fane'!$F$7:$F$462,'Oppslag-fane'!$G$7:$G$462))</f>
        <v/>
      </c>
      <c r="G155" s="74"/>
      <c r="H155" s="85"/>
      <c r="I155" t="str">
        <f t="shared" si="15"/>
        <v/>
      </c>
      <c r="J155" t="str">
        <f t="shared" si="16"/>
        <v/>
      </c>
      <c r="K155" s="164">
        <f>IF(B155="Stipendiat",DATE(YEAR(H155)+3,MONTH(H155),DAY(H155))-1,IF(B155="Postdoc",DATE(YEAR(H155)+2,MONTH(H155),DAY(H155))-1,Prosjektopplysninger!$B$6))</f>
        <v>0</v>
      </c>
      <c r="L155" s="74"/>
      <c r="M155" s="86"/>
      <c r="N155" s="120" t="str">
        <f t="shared" si="17"/>
        <v/>
      </c>
      <c r="O155" s="165" t="str">
        <f t="shared" si="14"/>
        <v/>
      </c>
      <c r="P155" s="59">
        <f t="shared" si="18"/>
        <v>0</v>
      </c>
      <c r="Q155" s="59">
        <f>Hjelpeberegn_personal!AI147</f>
        <v>0</v>
      </c>
      <c r="R155" s="59">
        <f>Hjelpeberegn_personal!AJ147</f>
        <v>0</v>
      </c>
    </row>
    <row r="156" spans="1:18" x14ac:dyDescent="0.25">
      <c r="A156" s="74"/>
      <c r="B156" s="74"/>
      <c r="C156" t="str">
        <f>(_xlfn.XLOOKUP($B156,'Oppslag-fane'!$B$7:$B$20,'Oppslag-fane'!$C$7:$C$20,"",0))</f>
        <v/>
      </c>
      <c r="D156" t="str">
        <f>(_xlfn.XLOOKUP($B156,'Oppslag-fane'!$B$7:$B$20,'Oppslag-fane'!$D$7:$D$20,"",0))</f>
        <v/>
      </c>
      <c r="E156" s="74"/>
      <c r="F156" s="84" t="str">
        <f>IF(E156="","",_xlfn.XLOOKUP(E156,'Oppslag-fane'!$F$7:$F$462,'Oppslag-fane'!$G$7:$G$462))</f>
        <v/>
      </c>
      <c r="G156" s="74"/>
      <c r="H156" s="85"/>
      <c r="I156" t="str">
        <f t="shared" si="15"/>
        <v/>
      </c>
      <c r="J156" t="str">
        <f t="shared" si="16"/>
        <v/>
      </c>
      <c r="K156" s="164">
        <f>IF(B156="Stipendiat",DATE(YEAR(H156)+3,MONTH(H156),DAY(H156))-1,IF(B156="Postdoc",DATE(YEAR(H156)+2,MONTH(H156),DAY(H156))-1,Prosjektopplysninger!$B$6))</f>
        <v>0</v>
      </c>
      <c r="L156" s="74"/>
      <c r="M156" s="86"/>
      <c r="N156" s="120" t="str">
        <f t="shared" si="17"/>
        <v/>
      </c>
      <c r="O156" s="165" t="str">
        <f t="shared" si="14"/>
        <v/>
      </c>
      <c r="P156" s="59">
        <f t="shared" si="18"/>
        <v>0</v>
      </c>
      <c r="Q156" s="59">
        <f>Hjelpeberegn_personal!AI148</f>
        <v>0</v>
      </c>
      <c r="R156" s="59">
        <f>Hjelpeberegn_personal!AJ148</f>
        <v>0</v>
      </c>
    </row>
    <row r="157" spans="1:18" x14ac:dyDescent="0.25">
      <c r="A157" s="74"/>
      <c r="B157" s="74"/>
      <c r="C157" t="str">
        <f>(_xlfn.XLOOKUP($B157,'Oppslag-fane'!$B$7:$B$20,'Oppslag-fane'!$C$7:$C$20,"",0))</f>
        <v/>
      </c>
      <c r="D157" t="str">
        <f>(_xlfn.XLOOKUP($B157,'Oppslag-fane'!$B$7:$B$20,'Oppslag-fane'!$D$7:$D$20,"",0))</f>
        <v/>
      </c>
      <c r="E157" s="74"/>
      <c r="F157" s="84" t="str">
        <f>IF(E157="","",_xlfn.XLOOKUP(E157,'Oppslag-fane'!$F$7:$F$462,'Oppslag-fane'!$G$7:$G$462))</f>
        <v/>
      </c>
      <c r="G157" s="74"/>
      <c r="H157" s="85"/>
      <c r="I157" t="str">
        <f t="shared" si="15"/>
        <v/>
      </c>
      <c r="J157" t="str">
        <f t="shared" si="16"/>
        <v/>
      </c>
      <c r="K157" s="164">
        <f>IF(B157="Stipendiat",DATE(YEAR(H157)+3,MONTH(H157),DAY(H157))-1,IF(B157="Postdoc",DATE(YEAR(H157)+2,MONTH(H157),DAY(H157))-1,Prosjektopplysninger!$B$6))</f>
        <v>0</v>
      </c>
      <c r="L157" s="74"/>
      <c r="M157" s="86"/>
      <c r="N157" s="120" t="str">
        <f t="shared" si="17"/>
        <v/>
      </c>
      <c r="O157" s="165" t="str">
        <f t="shared" si="14"/>
        <v/>
      </c>
      <c r="P157" s="59">
        <f t="shared" si="18"/>
        <v>0</v>
      </c>
      <c r="Q157" s="59">
        <f>Hjelpeberegn_personal!AI149</f>
        <v>0</v>
      </c>
      <c r="R157" s="59">
        <f>Hjelpeberegn_personal!AJ149</f>
        <v>0</v>
      </c>
    </row>
  </sheetData>
  <sheetProtection algorithmName="SHA-512" hashValue="x+SMDMKXGemy9p6QWauOaHjzk3kbYwnCwC9/QyQ9RHQZbdvoI/x8DAsY+4j97ykBb6zeKrPE8oHLlJNjvOEkWA==" saltValue="zkuDgHb0Y7faQVOhW79ong==" spinCount="100000" sheet="1" formatCells="0" formatColumns="0" autoFilter="0"/>
  <conditionalFormatting sqref="K13:K157">
    <cfRule type="expression" dxfId="8" priority="1">
      <formula>B13=""</formula>
    </cfRule>
  </conditionalFormatting>
  <dataValidations count="4">
    <dataValidation type="decimal" operator="greaterThan" allowBlank="1" showInputMessage="1" showErrorMessage="1" errorTitle="Feil inntasting" error="Du må legge inn en positiv tallverdi." prompt="Hvis Årsverk er valgt som enhet må input være 0%-100% (andel pr. år)." sqref="M13:N157" xr:uid="{8D47FEB8-6F51-400B-90BC-AF0CE340F8EA}">
      <formula1>0</formula1>
    </dataValidation>
    <dataValidation type="date" operator="lessThanOrEqual" allowBlank="1" showInputMessage="1" showErrorMessage="1" errorTitle="Feil ved inntasting" error="Du har lagt inn en sluttdato som ikke er gyldig. Se til at sluttdato er en fremtidig dato." sqref="K13:K157" xr:uid="{1B6E7A9D-0F47-447A-9FC2-FB2EE44085CA}">
      <formula1>$B$5</formula1>
    </dataValidation>
    <dataValidation type="date" operator="greaterThanOrEqual" allowBlank="1" showInputMessage="1" showErrorMessage="1" sqref="H13:H157" xr:uid="{A2EB08A4-AEB9-49BD-825A-318681DCC772}">
      <formula1>$B$4</formula1>
    </dataValidation>
    <dataValidation type="list" allowBlank="1" showInputMessage="1" showErrorMessage="1" sqref="G13:G157" xr:uid="{04E49713-C22F-497A-9DB9-8F4EFBD97AC1}">
      <formula1>LstLband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A12503C-1CDC-4221-B6D1-914EC9FF4787}">
          <x14:formula1>
            <xm:f>Prosjektopplysninger!$B$12:$B$24</xm:f>
          </x14:formula1>
          <xm:sqref>E13:E157</xm:sqref>
        </x14:dataValidation>
        <x14:dataValidation type="list" allowBlank="1" showInputMessage="1" showErrorMessage="1" xr:uid="{C95C4D1A-4555-4C89-8AAB-0E36761D2CC9}">
          <x14:formula1>
            <xm:f>'Oppslag-fane'!$N$6:$N$7</xm:f>
          </x14:formula1>
          <xm:sqref>L13:L157</xm:sqref>
        </x14:dataValidation>
        <x14:dataValidation type="list" allowBlank="1" showInputMessage="1" showErrorMessage="1" xr:uid="{B1121F3F-88DD-462F-9009-9B91241E25A3}">
          <x14:formula1>
            <xm:f>'Oppslag-fane'!$B$7:$B$20</xm:f>
          </x14:formula1>
          <xm:sqref>B13:B157</xm:sqref>
        </x14:dataValidation>
        <x14:dataValidation type="list" allowBlank="1" showInputMessage="1" showErrorMessage="1" xr:uid="{06FBCB19-0B3C-4B15-9BEE-BD8111EE09BD}">
          <x14:formula1>
            <xm:f>'Oppslag-fane'!$P$6:$P$8</xm:f>
          </x14:formula1>
          <xm:sqref>O13:O157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47BC-8E97-4AB9-B011-4B369A7494F3}">
  <sheetPr>
    <tabColor theme="4" tint="0.79998168889431442"/>
  </sheetPr>
  <dimension ref="A1:AE295"/>
  <sheetViews>
    <sheetView zoomScaleNormal="100" workbookViewId="0">
      <selection activeCell="A11" sqref="A11"/>
    </sheetView>
  </sheetViews>
  <sheetFormatPr defaultColWidth="11.42578125" defaultRowHeight="15" outlineLevelRow="1" outlineLevelCol="1" x14ac:dyDescent="0.25"/>
  <cols>
    <col min="1" max="1" width="23.7109375" bestFit="1" customWidth="1"/>
    <col min="2" max="2" width="29.7109375" customWidth="1"/>
    <col min="3" max="3" width="16.28515625" customWidth="1"/>
    <col min="4" max="4" width="8" customWidth="1"/>
    <col min="8" max="8" width="11.42578125" customWidth="1"/>
    <col min="9" max="14" width="11.42578125" customWidth="1" outlineLevel="1"/>
    <col min="15" max="17" width="11.42578125" outlineLevel="1"/>
    <col min="20" max="20" width="8.42578125" style="119" customWidth="1"/>
    <col min="21" max="25" width="11.42578125" style="119"/>
    <col min="26" max="31" width="11.42578125" style="177"/>
  </cols>
  <sheetData>
    <row r="1" spans="1:23" ht="15.75" thickBot="1" x14ac:dyDescent="0.3"/>
    <row r="2" spans="1:23" x14ac:dyDescent="0.25">
      <c r="A2" s="11" t="s">
        <v>328</v>
      </c>
      <c r="B2" s="76" t="str">
        <f>Prosjektopplysninger!B3</f>
        <v>Budsjettmal</v>
      </c>
      <c r="C2" s="36" t="s">
        <v>384</v>
      </c>
      <c r="D2" s="36"/>
      <c r="E2" s="119"/>
      <c r="F2" s="167"/>
      <c r="G2" t="s">
        <v>502</v>
      </c>
      <c r="N2" s="119"/>
      <c r="O2" s="119"/>
      <c r="P2" s="119"/>
      <c r="Q2" s="119"/>
      <c r="R2" s="119"/>
      <c r="S2" s="119"/>
    </row>
    <row r="3" spans="1:23" x14ac:dyDescent="0.25">
      <c r="A3" s="13" t="s">
        <v>316</v>
      </c>
      <c r="B3" s="77" t="str">
        <f>Prosjektopplysninger!B4</f>
        <v>Ola Nordmann</v>
      </c>
      <c r="E3" s="119"/>
      <c r="N3" s="119"/>
      <c r="O3" s="119"/>
      <c r="P3" s="119"/>
      <c r="Q3" s="119"/>
      <c r="R3" s="119"/>
      <c r="S3" s="119"/>
    </row>
    <row r="4" spans="1:23" x14ac:dyDescent="0.25">
      <c r="A4" s="13" t="s">
        <v>4</v>
      </c>
      <c r="B4" s="78">
        <f>Prosjektopplysninger!B5</f>
        <v>0</v>
      </c>
      <c r="E4" s="119"/>
      <c r="F4" s="168"/>
      <c r="G4" t="s">
        <v>500</v>
      </c>
      <c r="N4" s="119"/>
      <c r="O4" s="119"/>
      <c r="P4" s="119"/>
      <c r="Q4" s="119"/>
      <c r="R4" s="119"/>
      <c r="S4" s="119"/>
    </row>
    <row r="5" spans="1:23" x14ac:dyDescent="0.25">
      <c r="A5" s="13" t="s">
        <v>6</v>
      </c>
      <c r="B5" s="78">
        <f>Prosjektopplysninger!B6</f>
        <v>0</v>
      </c>
      <c r="E5" s="119"/>
      <c r="G5" t="s">
        <v>501</v>
      </c>
      <c r="N5" s="119"/>
      <c r="O5" s="119"/>
      <c r="P5" s="119"/>
      <c r="Q5" s="119"/>
      <c r="R5" s="119"/>
      <c r="S5" s="119"/>
    </row>
    <row r="6" spans="1:23" x14ac:dyDescent="0.25">
      <c r="A6" s="13" t="s">
        <v>331</v>
      </c>
      <c r="B6" s="77" t="str">
        <f>Prosjektopplysninger!B7</f>
        <v>Bidrag</v>
      </c>
      <c r="E6" s="119"/>
      <c r="N6" s="119"/>
      <c r="O6" s="119"/>
      <c r="P6" s="119"/>
      <c r="Q6" s="119"/>
      <c r="R6" s="119"/>
      <c r="S6" s="119"/>
    </row>
    <row r="7" spans="1:23" ht="15.75" thickBot="1" x14ac:dyDescent="0.3">
      <c r="A7" s="16" t="s">
        <v>333</v>
      </c>
      <c r="B7" s="79" t="str">
        <f>Prosjektopplysninger!B8</f>
        <v>Norges Forskningsråd</v>
      </c>
      <c r="E7" s="119"/>
      <c r="N7" s="119"/>
      <c r="O7" s="119"/>
      <c r="P7" s="119"/>
      <c r="Q7" s="119"/>
      <c r="R7" s="119"/>
      <c r="S7" s="119"/>
    </row>
    <row r="8" spans="1:23" x14ac:dyDescent="0.25">
      <c r="E8" s="119"/>
      <c r="N8" s="119"/>
      <c r="O8" s="119"/>
      <c r="P8" s="119"/>
      <c r="Q8" s="119"/>
      <c r="R8" s="119"/>
      <c r="S8" s="119"/>
    </row>
    <row r="9" spans="1:23" x14ac:dyDescent="0.25">
      <c r="V9" s="160"/>
    </row>
    <row r="10" spans="1:23" ht="30" x14ac:dyDescent="0.25">
      <c r="A10" s="87" t="s">
        <v>385</v>
      </c>
      <c r="B10" s="87" t="s">
        <v>38</v>
      </c>
      <c r="C10" s="87" t="s">
        <v>2</v>
      </c>
      <c r="D10" s="87" t="s">
        <v>456</v>
      </c>
      <c r="E10" s="87" t="s">
        <v>404</v>
      </c>
      <c r="F10" s="87" t="s">
        <v>405</v>
      </c>
      <c r="G10" s="46" t="str">
        <f>IF(Prosjektopplysninger!B5&gt;0,YEAR(Prosjektopplysninger!B5),"")</f>
        <v/>
      </c>
      <c r="H10" s="46" t="str">
        <f>IF(G10="","",IF(G10=YEAR(Prosjektopplysninger!$B$6),"",G10+1))</f>
        <v/>
      </c>
      <c r="I10" s="46" t="str">
        <f>IF(H10="","",IF(H10=YEAR(Prosjektopplysninger!$B$6),"",H10+1))</f>
        <v/>
      </c>
      <c r="J10" s="46" t="str">
        <f>IF(I10="","",IF(I10=YEAR(Prosjektopplysninger!$B$6),"",I10+1))</f>
        <v/>
      </c>
      <c r="K10" s="46" t="str">
        <f>IF(J10="","",IF(J10=YEAR(Prosjektopplysninger!$B$6),"",J10+1))</f>
        <v/>
      </c>
      <c r="L10" s="46" t="str">
        <f>IF(K10="","",IF(K10=YEAR(Prosjektopplysninger!$B$6),"",K10+1))</f>
        <v/>
      </c>
      <c r="M10" s="46" t="str">
        <f>IF(L10="","",IF(L10=YEAR(Prosjektopplysninger!$B$6),"",L10+1))</f>
        <v/>
      </c>
      <c r="N10" s="46" t="str">
        <f>IF(M10="","",IF(M10=YEAR(Prosjektopplysninger!$B$6),"",M10+1))</f>
        <v/>
      </c>
      <c r="O10" s="46" t="str">
        <f>IF(N10="","",IF(N10=YEAR(Prosjektopplysninger!$B$6),"",N10+1))</f>
        <v/>
      </c>
      <c r="P10" s="46" t="str">
        <f>IF(O10="","",IF(O10=YEAR(Prosjektopplysninger!$B$6),"",O10+1))</f>
        <v/>
      </c>
      <c r="Q10" s="46" t="str">
        <f>IF(P10="","",IF(P10=YEAR(Prosjektopplysninger!$B$6),"",P10+1))</f>
        <v/>
      </c>
      <c r="R10" s="46" t="str">
        <f>IF(Q10="","",IF(Q10=YEAR(Prosjektopplysninger!$B$6),"",Q10+1))</f>
        <v/>
      </c>
      <c r="S10" s="87" t="s">
        <v>386</v>
      </c>
      <c r="W10" s="160"/>
    </row>
    <row r="11" spans="1:23" x14ac:dyDescent="0.25">
      <c r="A11" s="38"/>
      <c r="B11" s="38"/>
      <c r="C11" s="48"/>
      <c r="D11" s="122" t="str">
        <f>IFERROR(_xlfn.XLOOKUP(A11,LstDrift,'Oppslag-fane'!$V$7:$V$15),"")</f>
        <v/>
      </c>
      <c r="E11" s="38"/>
      <c r="F11" s="43"/>
      <c r="G11" s="163" t="str">
        <f>IFERROR(IF($E11="JA",Hjelpeberegn_drift!F11,""),"")</f>
        <v/>
      </c>
      <c r="H11" s="163" t="str">
        <f>IFERROR(IF($E11="JA",Hjelpeberegn_drift!G11,""),"")</f>
        <v/>
      </c>
      <c r="I11" s="163" t="str">
        <f>IFERROR(IF($E11="JA",Hjelpeberegn_drift!H11,""),"")</f>
        <v/>
      </c>
      <c r="J11" s="163" t="str">
        <f>IFERROR(IF($E11="JA",Hjelpeberegn_drift!I11,""),"")</f>
        <v/>
      </c>
      <c r="K11" s="163" t="str">
        <f>IFERROR(IF($E11="JA",Hjelpeberegn_drift!J11,""),"")</f>
        <v/>
      </c>
      <c r="L11" s="163" t="str">
        <f>IFERROR(IF($E11="JA",Hjelpeberegn_drift!K11,""),"")</f>
        <v/>
      </c>
      <c r="M11" s="163" t="str">
        <f>IFERROR(IF($E11="JA",Hjelpeberegn_drift!L11,""),"")</f>
        <v/>
      </c>
      <c r="N11" s="163" t="str">
        <f>IFERROR(IF($E11="JA",Hjelpeberegn_drift!M11,""),"")</f>
        <v/>
      </c>
      <c r="O11" s="163" t="str">
        <f>IFERROR(IF($E11="JA",Hjelpeberegn_drift!N11,""),"")</f>
        <v/>
      </c>
      <c r="P11" s="163" t="str">
        <f>IFERROR(IF($E11="JA",Hjelpeberegn_drift!O11,""),"")</f>
        <v/>
      </c>
      <c r="Q11" s="163" t="str">
        <f>IFERROR(IF($E11="JA",Hjelpeberegn_drift!P11,""),"")</f>
        <v/>
      </c>
      <c r="R11" s="163" t="str">
        <f>IFERROR(IF($E11="JA",Hjelpeberegn_drift!Q11,""),"")</f>
        <v/>
      </c>
      <c r="S11" s="88">
        <f>IF(E11="JA",F11,SUM(G11:R11))</f>
        <v>0</v>
      </c>
      <c r="W11" s="160"/>
    </row>
    <row r="12" spans="1:23" x14ac:dyDescent="0.25">
      <c r="A12" s="38"/>
      <c r="B12" s="38"/>
      <c r="C12" s="48"/>
      <c r="D12" s="122" t="str">
        <f>IFERROR(_xlfn.XLOOKUP(A12,LstDrift,'Oppslag-fane'!$V$7:$V$15),"")</f>
        <v/>
      </c>
      <c r="E12" s="38"/>
      <c r="F12" s="43"/>
      <c r="G12" s="163" t="str">
        <f>IFERROR(IF($E12="JA",Hjelpeberegn_drift!F12,""),"")</f>
        <v/>
      </c>
      <c r="H12" s="163" t="str">
        <f>IFERROR(IF($E12="JA",Hjelpeberegn_drift!G12,""),"")</f>
        <v/>
      </c>
      <c r="I12" s="163" t="str">
        <f>IFERROR(IF($E12="JA",Hjelpeberegn_drift!H12,""),"")</f>
        <v/>
      </c>
      <c r="J12" s="163" t="str">
        <f>IFERROR(IF($E12="JA",Hjelpeberegn_drift!I12,""),"")</f>
        <v/>
      </c>
      <c r="K12" s="163" t="str">
        <f>IFERROR(IF($E12="JA",Hjelpeberegn_drift!J12,""),"")</f>
        <v/>
      </c>
      <c r="L12" s="163" t="str">
        <f>IFERROR(IF($E12="JA",Hjelpeberegn_drift!K12,""),"")</f>
        <v/>
      </c>
      <c r="M12" s="163" t="str">
        <f>IFERROR(IF($E12="JA",Hjelpeberegn_drift!L12,""),"")</f>
        <v/>
      </c>
      <c r="N12" s="163" t="str">
        <f>IFERROR(IF($E12="JA",Hjelpeberegn_drift!M12,""),"")</f>
        <v/>
      </c>
      <c r="O12" s="163" t="str">
        <f>IFERROR(IF($E12="JA",Hjelpeberegn_drift!N12,""),"")</f>
        <v/>
      </c>
      <c r="P12" s="163" t="str">
        <f>IFERROR(IF($E12="JA",Hjelpeberegn_drift!O12,""),"")</f>
        <v/>
      </c>
      <c r="Q12" s="163" t="str">
        <f>IFERROR(IF($E12="JA",Hjelpeberegn_drift!P12,""),"")</f>
        <v/>
      </c>
      <c r="R12" s="163" t="str">
        <f>IFERROR(IF($E12="JA",Hjelpeberegn_drift!Q12,""),"")</f>
        <v/>
      </c>
      <c r="S12" s="88">
        <f t="shared" ref="S12:S60" si="0">IF(E12="JA",F12,SUM(G12:R12))</f>
        <v>0</v>
      </c>
      <c r="W12" s="160"/>
    </row>
    <row r="13" spans="1:23" x14ac:dyDescent="0.25">
      <c r="A13" s="38"/>
      <c r="B13" s="38"/>
      <c r="C13" s="48"/>
      <c r="D13" s="122" t="str">
        <f>IFERROR(_xlfn.XLOOKUP(A13,LstDrift,'Oppslag-fane'!$V$7:$V$15),"")</f>
        <v/>
      </c>
      <c r="E13" s="38"/>
      <c r="F13" s="43"/>
      <c r="G13" s="163" t="str">
        <f>IFERROR(IF($E13="JA",Hjelpeberegn_drift!F13,""),"")</f>
        <v/>
      </c>
      <c r="H13" s="163" t="str">
        <f>IFERROR(IF($E13="JA",Hjelpeberegn_drift!G13,""),"")</f>
        <v/>
      </c>
      <c r="I13" s="163" t="str">
        <f>IFERROR(IF($E13="JA",Hjelpeberegn_drift!H13,""),"")</f>
        <v/>
      </c>
      <c r="J13" s="163" t="str">
        <f>IFERROR(IF($E13="JA",Hjelpeberegn_drift!I13,""),"")</f>
        <v/>
      </c>
      <c r="K13" s="163" t="str">
        <f>IFERROR(IF($E13="JA",Hjelpeberegn_drift!J13,""),"")</f>
        <v/>
      </c>
      <c r="L13" s="163" t="str">
        <f>IFERROR(IF($E13="JA",Hjelpeberegn_drift!K13,""),"")</f>
        <v/>
      </c>
      <c r="M13" s="163" t="str">
        <f>IFERROR(IF($E13="JA",Hjelpeberegn_drift!L13,""),"")</f>
        <v/>
      </c>
      <c r="N13" s="163" t="str">
        <f>IFERROR(IF($E13="JA",Hjelpeberegn_drift!M13,""),"")</f>
        <v/>
      </c>
      <c r="O13" s="163" t="str">
        <f>IFERROR(IF($E13="JA",Hjelpeberegn_drift!N13,""),"")</f>
        <v/>
      </c>
      <c r="P13" s="163" t="str">
        <f>IFERROR(IF($E13="JA",Hjelpeberegn_drift!O13,""),"")</f>
        <v/>
      </c>
      <c r="Q13" s="163" t="str">
        <f>IFERROR(IF($E13="JA",Hjelpeberegn_drift!P13,""),"")</f>
        <v/>
      </c>
      <c r="R13" s="163" t="str">
        <f>IFERROR(IF($E13="JA",Hjelpeberegn_drift!Q13,""),"")</f>
        <v/>
      </c>
      <c r="S13" s="88">
        <f t="shared" si="0"/>
        <v>0</v>
      </c>
      <c r="W13" s="160"/>
    </row>
    <row r="14" spans="1:23" x14ac:dyDescent="0.25">
      <c r="A14" s="38"/>
      <c r="B14" s="38"/>
      <c r="C14" s="48"/>
      <c r="D14" s="122" t="str">
        <f>IFERROR(_xlfn.XLOOKUP(A14,LstDrift,'Oppslag-fane'!$V$7:$V$15),"")</f>
        <v/>
      </c>
      <c r="E14" s="38"/>
      <c r="F14" s="43"/>
      <c r="G14" s="163" t="str">
        <f>IFERROR(IF($E14="JA",Hjelpeberegn_drift!F14,""),"")</f>
        <v/>
      </c>
      <c r="H14" s="163" t="str">
        <f>IFERROR(IF($E14="JA",Hjelpeberegn_drift!G14,""),"")</f>
        <v/>
      </c>
      <c r="I14" s="163" t="str">
        <f>IFERROR(IF($E14="JA",Hjelpeberegn_drift!H14,""),"")</f>
        <v/>
      </c>
      <c r="J14" s="163" t="str">
        <f>IFERROR(IF($E14="JA",Hjelpeberegn_drift!I14,""),"")</f>
        <v/>
      </c>
      <c r="K14" s="163" t="str">
        <f>IFERROR(IF($E14="JA",Hjelpeberegn_drift!J14,""),"")</f>
        <v/>
      </c>
      <c r="L14" s="163" t="str">
        <f>IFERROR(IF($E14="JA",Hjelpeberegn_drift!K14,""),"")</f>
        <v/>
      </c>
      <c r="M14" s="163" t="str">
        <f>IFERROR(IF($E14="JA",Hjelpeberegn_drift!L14,""),"")</f>
        <v/>
      </c>
      <c r="N14" s="163" t="str">
        <f>IFERROR(IF($E14="JA",Hjelpeberegn_drift!M14,""),"")</f>
        <v/>
      </c>
      <c r="O14" s="163" t="str">
        <f>IFERROR(IF($E14="JA",Hjelpeberegn_drift!N14,""),"")</f>
        <v/>
      </c>
      <c r="P14" s="163" t="str">
        <f>IFERROR(IF($E14="JA",Hjelpeberegn_drift!O14,""),"")</f>
        <v/>
      </c>
      <c r="Q14" s="163" t="str">
        <f>IFERROR(IF($E14="JA",Hjelpeberegn_drift!P14,""),"")</f>
        <v/>
      </c>
      <c r="R14" s="163" t="str">
        <f>IFERROR(IF($E14="JA",Hjelpeberegn_drift!Q14,""),"")</f>
        <v/>
      </c>
      <c r="S14" s="88">
        <f t="shared" si="0"/>
        <v>0</v>
      </c>
      <c r="W14" s="160"/>
    </row>
    <row r="15" spans="1:23" x14ac:dyDescent="0.25">
      <c r="A15" s="38"/>
      <c r="B15" s="38"/>
      <c r="C15" s="48"/>
      <c r="D15" s="122" t="str">
        <f>IFERROR(_xlfn.XLOOKUP(A15,LstDrift,'Oppslag-fane'!$V$7:$V$15),"")</f>
        <v/>
      </c>
      <c r="E15" s="38"/>
      <c r="F15" s="43"/>
      <c r="G15" s="163" t="str">
        <f>IFERROR(IF($E15="JA",Hjelpeberegn_drift!F15,""),"")</f>
        <v/>
      </c>
      <c r="H15" s="163" t="str">
        <f>IFERROR(IF($E15="JA",Hjelpeberegn_drift!G15,""),"")</f>
        <v/>
      </c>
      <c r="I15" s="163" t="str">
        <f>IFERROR(IF($E15="JA",Hjelpeberegn_drift!H15,""),"")</f>
        <v/>
      </c>
      <c r="J15" s="163" t="str">
        <f>IFERROR(IF($E15="JA",Hjelpeberegn_drift!I15,""),"")</f>
        <v/>
      </c>
      <c r="K15" s="163" t="str">
        <f>IFERROR(IF($E15="JA",Hjelpeberegn_drift!J15,""),"")</f>
        <v/>
      </c>
      <c r="L15" s="163" t="str">
        <f>IFERROR(IF($E15="JA",Hjelpeberegn_drift!K15,""),"")</f>
        <v/>
      </c>
      <c r="M15" s="163" t="str">
        <f>IFERROR(IF($E15="JA",Hjelpeberegn_drift!L15,""),"")</f>
        <v/>
      </c>
      <c r="N15" s="163" t="str">
        <f>IFERROR(IF($E15="JA",Hjelpeberegn_drift!M15,""),"")</f>
        <v/>
      </c>
      <c r="O15" s="163" t="str">
        <f>IFERROR(IF($E15="JA",Hjelpeberegn_drift!N15,""),"")</f>
        <v/>
      </c>
      <c r="P15" s="163" t="str">
        <f>IFERROR(IF($E15="JA",Hjelpeberegn_drift!O15,""),"")</f>
        <v/>
      </c>
      <c r="Q15" s="163" t="str">
        <f>IFERROR(IF($E15="JA",Hjelpeberegn_drift!P15,""),"")</f>
        <v/>
      </c>
      <c r="R15" s="163" t="str">
        <f>IFERROR(IF($E15="JA",Hjelpeberegn_drift!Q15,""),"")</f>
        <v/>
      </c>
      <c r="S15" s="88">
        <f t="shared" si="0"/>
        <v>0</v>
      </c>
      <c r="W15" s="160"/>
    </row>
    <row r="16" spans="1:23" x14ac:dyDescent="0.25">
      <c r="A16" s="38"/>
      <c r="B16" s="38"/>
      <c r="C16" s="48"/>
      <c r="D16" s="122" t="str">
        <f>IFERROR(_xlfn.XLOOKUP(A16,LstDrift,'Oppslag-fane'!$V$7:$V$15),"")</f>
        <v/>
      </c>
      <c r="E16" s="38"/>
      <c r="F16" s="43"/>
      <c r="G16" s="163" t="str">
        <f>IFERROR(IF($E16="JA",Hjelpeberegn_drift!F16,""),"")</f>
        <v/>
      </c>
      <c r="H16" s="163" t="str">
        <f>IFERROR(IF($E16="JA",Hjelpeberegn_drift!G16,""),"")</f>
        <v/>
      </c>
      <c r="I16" s="163" t="str">
        <f>IFERROR(IF($E16="JA",Hjelpeberegn_drift!H16,""),"")</f>
        <v/>
      </c>
      <c r="J16" s="163" t="str">
        <f>IFERROR(IF($E16="JA",Hjelpeberegn_drift!I16,""),"")</f>
        <v/>
      </c>
      <c r="K16" s="163" t="str">
        <f>IFERROR(IF($E16="JA",Hjelpeberegn_drift!J16,""),"")</f>
        <v/>
      </c>
      <c r="L16" s="163" t="str">
        <f>IFERROR(IF($E16="JA",Hjelpeberegn_drift!K16,""),"")</f>
        <v/>
      </c>
      <c r="M16" s="163" t="str">
        <f>IFERROR(IF($E16="JA",Hjelpeberegn_drift!L16,""),"")</f>
        <v/>
      </c>
      <c r="N16" s="163" t="str">
        <f>IFERROR(IF($E16="JA",Hjelpeberegn_drift!M16,""),"")</f>
        <v/>
      </c>
      <c r="O16" s="163" t="str">
        <f>IFERROR(IF($E16="JA",Hjelpeberegn_drift!N16,""),"")</f>
        <v/>
      </c>
      <c r="P16" s="163" t="str">
        <f>IFERROR(IF($E16="JA",Hjelpeberegn_drift!O16,""),"")</f>
        <v/>
      </c>
      <c r="Q16" s="163" t="str">
        <f>IFERROR(IF($E16="JA",Hjelpeberegn_drift!P16,""),"")</f>
        <v/>
      </c>
      <c r="R16" s="163" t="str">
        <f>IFERROR(IF($E16="JA",Hjelpeberegn_drift!Q16,""),"")</f>
        <v/>
      </c>
      <c r="S16" s="88">
        <f t="shared" si="0"/>
        <v>0</v>
      </c>
      <c r="W16" s="160"/>
    </row>
    <row r="17" spans="1:23" x14ac:dyDescent="0.25">
      <c r="A17" s="38"/>
      <c r="B17" s="38"/>
      <c r="C17" s="48"/>
      <c r="D17" s="122" t="str">
        <f>IFERROR(_xlfn.XLOOKUP(A17,LstDrift,'Oppslag-fane'!$V$7:$V$15),"")</f>
        <v/>
      </c>
      <c r="E17" s="38"/>
      <c r="F17" s="43"/>
      <c r="G17" s="163" t="str">
        <f>IFERROR(IF($E17="JA",Hjelpeberegn_drift!F17,""),"")</f>
        <v/>
      </c>
      <c r="H17" s="163" t="str">
        <f>IFERROR(IF($E17="JA",Hjelpeberegn_drift!G17,""),"")</f>
        <v/>
      </c>
      <c r="I17" s="163" t="str">
        <f>IFERROR(IF($E17="JA",Hjelpeberegn_drift!H17,""),"")</f>
        <v/>
      </c>
      <c r="J17" s="163" t="str">
        <f>IFERROR(IF($E17="JA",Hjelpeberegn_drift!I17,""),"")</f>
        <v/>
      </c>
      <c r="K17" s="163" t="str">
        <f>IFERROR(IF($E17="JA",Hjelpeberegn_drift!J17,""),"")</f>
        <v/>
      </c>
      <c r="L17" s="163" t="str">
        <f>IFERROR(IF($E17="JA",Hjelpeberegn_drift!K17,""),"")</f>
        <v/>
      </c>
      <c r="M17" s="163" t="str">
        <f>IFERROR(IF($E17="JA",Hjelpeberegn_drift!L17,""),"")</f>
        <v/>
      </c>
      <c r="N17" s="163" t="str">
        <f>IFERROR(IF($E17="JA",Hjelpeberegn_drift!M17,""),"")</f>
        <v/>
      </c>
      <c r="O17" s="163" t="str">
        <f>IFERROR(IF($E17="JA",Hjelpeberegn_drift!N17,""),"")</f>
        <v/>
      </c>
      <c r="P17" s="163" t="str">
        <f>IFERROR(IF($E17="JA",Hjelpeberegn_drift!O17,""),"")</f>
        <v/>
      </c>
      <c r="Q17" s="163" t="str">
        <f>IFERROR(IF($E17="JA",Hjelpeberegn_drift!P17,""),"")</f>
        <v/>
      </c>
      <c r="R17" s="163" t="str">
        <f>IFERROR(IF($E17="JA",Hjelpeberegn_drift!Q17,""),"")</f>
        <v/>
      </c>
      <c r="S17" s="88">
        <f t="shared" si="0"/>
        <v>0</v>
      </c>
      <c r="W17" s="160"/>
    </row>
    <row r="18" spans="1:23" x14ac:dyDescent="0.25">
      <c r="A18" s="38"/>
      <c r="B18" s="38"/>
      <c r="C18" s="48"/>
      <c r="D18" s="122" t="str">
        <f>IFERROR(_xlfn.XLOOKUP(A18,LstDrift,'Oppslag-fane'!$V$7:$V$15),"")</f>
        <v/>
      </c>
      <c r="E18" s="38"/>
      <c r="F18" s="43"/>
      <c r="G18" s="163" t="str">
        <f>IFERROR(IF($E18="JA",Hjelpeberegn_drift!F18,""),"")</f>
        <v/>
      </c>
      <c r="H18" s="163" t="str">
        <f>IFERROR(IF($E18="JA",Hjelpeberegn_drift!G18,""),"")</f>
        <v/>
      </c>
      <c r="I18" s="163" t="str">
        <f>IFERROR(IF($E18="JA",Hjelpeberegn_drift!H18,""),"")</f>
        <v/>
      </c>
      <c r="J18" s="163" t="str">
        <f>IFERROR(IF($E18="JA",Hjelpeberegn_drift!I18,""),"")</f>
        <v/>
      </c>
      <c r="K18" s="163" t="str">
        <f>IFERROR(IF($E18="JA",Hjelpeberegn_drift!J18,""),"")</f>
        <v/>
      </c>
      <c r="L18" s="163" t="str">
        <f>IFERROR(IF($E18="JA",Hjelpeberegn_drift!K18,""),"")</f>
        <v/>
      </c>
      <c r="M18" s="163" t="str">
        <f>IFERROR(IF($E18="JA",Hjelpeberegn_drift!L18,""),"")</f>
        <v/>
      </c>
      <c r="N18" s="163" t="str">
        <f>IFERROR(IF($E18="JA",Hjelpeberegn_drift!M18,""),"")</f>
        <v/>
      </c>
      <c r="O18" s="163" t="str">
        <f>IFERROR(IF($E18="JA",Hjelpeberegn_drift!N18,""),"")</f>
        <v/>
      </c>
      <c r="P18" s="163" t="str">
        <f>IFERROR(IF($E18="JA",Hjelpeberegn_drift!O18,""),"")</f>
        <v/>
      </c>
      <c r="Q18" s="163" t="str">
        <f>IFERROR(IF($E18="JA",Hjelpeberegn_drift!P18,""),"")</f>
        <v/>
      </c>
      <c r="R18" s="163" t="str">
        <f>IFERROR(IF($E18="JA",Hjelpeberegn_drift!Q18,""),"")</f>
        <v/>
      </c>
      <c r="S18" s="88">
        <f t="shared" si="0"/>
        <v>0</v>
      </c>
      <c r="W18" s="160"/>
    </row>
    <row r="19" spans="1:23" outlineLevel="1" x14ac:dyDescent="0.25">
      <c r="A19" s="38"/>
      <c r="B19" s="38"/>
      <c r="C19" s="48"/>
      <c r="D19" s="122" t="str">
        <f>IFERROR(_xlfn.XLOOKUP(A19,LstDrift,'Oppslag-fane'!$V$7:$V$15),"")</f>
        <v/>
      </c>
      <c r="E19" s="38"/>
      <c r="F19" s="43"/>
      <c r="G19" s="163" t="str">
        <f>IFERROR(IF($E19="JA",Hjelpeberegn_drift!F19,""),"")</f>
        <v/>
      </c>
      <c r="H19" s="163" t="str">
        <f>IFERROR(IF($E19="JA",Hjelpeberegn_drift!G19,""),"")</f>
        <v/>
      </c>
      <c r="I19" s="163" t="str">
        <f>IFERROR(IF($E19="JA",Hjelpeberegn_drift!H19,""),"")</f>
        <v/>
      </c>
      <c r="J19" s="163" t="str">
        <f>IFERROR(IF($E19="JA",Hjelpeberegn_drift!I19,""),"")</f>
        <v/>
      </c>
      <c r="K19" s="163" t="str">
        <f>IFERROR(IF($E19="JA",Hjelpeberegn_drift!J19,""),"")</f>
        <v/>
      </c>
      <c r="L19" s="163" t="str">
        <f>IFERROR(IF($E19="JA",Hjelpeberegn_drift!K19,""),"")</f>
        <v/>
      </c>
      <c r="M19" s="163" t="str">
        <f>IFERROR(IF($E19="JA",Hjelpeberegn_drift!L19,""),"")</f>
        <v/>
      </c>
      <c r="N19" s="163" t="str">
        <f>IFERROR(IF($E19="JA",Hjelpeberegn_drift!M19,""),"")</f>
        <v/>
      </c>
      <c r="O19" s="163" t="str">
        <f>IFERROR(IF($E19="JA",Hjelpeberegn_drift!N19,""),"")</f>
        <v/>
      </c>
      <c r="P19" s="163" t="str">
        <f>IFERROR(IF($E19="JA",Hjelpeberegn_drift!O19,""),"")</f>
        <v/>
      </c>
      <c r="Q19" s="163" t="str">
        <f>IFERROR(IF($E19="JA",Hjelpeberegn_drift!P19,""),"")</f>
        <v/>
      </c>
      <c r="R19" s="163" t="str">
        <f>IFERROR(IF($E19="JA",Hjelpeberegn_drift!Q19,""),"")</f>
        <v/>
      </c>
      <c r="S19" s="88">
        <f t="shared" si="0"/>
        <v>0</v>
      </c>
      <c r="W19" s="160"/>
    </row>
    <row r="20" spans="1:23" outlineLevel="1" x14ac:dyDescent="0.25">
      <c r="A20" s="38"/>
      <c r="B20" s="38"/>
      <c r="C20" s="48"/>
      <c r="D20" s="122" t="str">
        <f>IFERROR(_xlfn.XLOOKUP(A20,LstDrift,'Oppslag-fane'!$V$7:$V$15),"")</f>
        <v/>
      </c>
      <c r="E20" s="38"/>
      <c r="F20" s="43"/>
      <c r="G20" s="163" t="str">
        <f>IFERROR(IF($E20="JA",Hjelpeberegn_drift!F20,""),"")</f>
        <v/>
      </c>
      <c r="H20" s="163" t="str">
        <f>IFERROR(IF($E20="JA",Hjelpeberegn_drift!G20,""),"")</f>
        <v/>
      </c>
      <c r="I20" s="163" t="str">
        <f>IFERROR(IF($E20="JA",Hjelpeberegn_drift!H20,""),"")</f>
        <v/>
      </c>
      <c r="J20" s="163" t="str">
        <f>IFERROR(IF($E20="JA",Hjelpeberegn_drift!I20,""),"")</f>
        <v/>
      </c>
      <c r="K20" s="163" t="str">
        <f>IFERROR(IF($E20="JA",Hjelpeberegn_drift!J20,""),"")</f>
        <v/>
      </c>
      <c r="L20" s="163" t="str">
        <f>IFERROR(IF($E20="JA",Hjelpeberegn_drift!K20,""),"")</f>
        <v/>
      </c>
      <c r="M20" s="163" t="str">
        <f>IFERROR(IF($E20="JA",Hjelpeberegn_drift!L20,""),"")</f>
        <v/>
      </c>
      <c r="N20" s="163" t="str">
        <f>IFERROR(IF($E20="JA",Hjelpeberegn_drift!M20,""),"")</f>
        <v/>
      </c>
      <c r="O20" s="163" t="str">
        <f>IFERROR(IF($E20="JA",Hjelpeberegn_drift!N20,""),"")</f>
        <v/>
      </c>
      <c r="P20" s="163" t="str">
        <f>IFERROR(IF($E20="JA",Hjelpeberegn_drift!O20,""),"")</f>
        <v/>
      </c>
      <c r="Q20" s="163" t="str">
        <f>IFERROR(IF($E20="JA",Hjelpeberegn_drift!P20,""),"")</f>
        <v/>
      </c>
      <c r="R20" s="163" t="str">
        <f>IFERROR(IF($E20="JA",Hjelpeberegn_drift!Q20,""),"")</f>
        <v/>
      </c>
      <c r="S20" s="88">
        <f t="shared" si="0"/>
        <v>0</v>
      </c>
      <c r="W20" s="160"/>
    </row>
    <row r="21" spans="1:23" outlineLevel="1" x14ac:dyDescent="0.25">
      <c r="A21" s="38"/>
      <c r="B21" s="38"/>
      <c r="C21" s="48"/>
      <c r="D21" s="122" t="str">
        <f>IFERROR(_xlfn.XLOOKUP(A21,LstDrift,'Oppslag-fane'!$V$7:$V$15),"")</f>
        <v/>
      </c>
      <c r="E21" s="38"/>
      <c r="F21" s="43"/>
      <c r="G21" s="163" t="str">
        <f>IFERROR(IF($E21="JA",Hjelpeberegn_drift!F21,""),"")</f>
        <v/>
      </c>
      <c r="H21" s="163" t="str">
        <f>IFERROR(IF($E21="JA",Hjelpeberegn_drift!G21,""),"")</f>
        <v/>
      </c>
      <c r="I21" s="163" t="str">
        <f>IFERROR(IF($E21="JA",Hjelpeberegn_drift!H21,""),"")</f>
        <v/>
      </c>
      <c r="J21" s="163" t="str">
        <f>IFERROR(IF($E21="JA",Hjelpeberegn_drift!I21,""),"")</f>
        <v/>
      </c>
      <c r="K21" s="163" t="str">
        <f>IFERROR(IF($E21="JA",Hjelpeberegn_drift!J21,""),"")</f>
        <v/>
      </c>
      <c r="L21" s="163" t="str">
        <f>IFERROR(IF($E21="JA",Hjelpeberegn_drift!K21,""),"")</f>
        <v/>
      </c>
      <c r="M21" s="163" t="str">
        <f>IFERROR(IF($E21="JA",Hjelpeberegn_drift!L21,""),"")</f>
        <v/>
      </c>
      <c r="N21" s="163" t="str">
        <f>IFERROR(IF($E21="JA",Hjelpeberegn_drift!M21,""),"")</f>
        <v/>
      </c>
      <c r="O21" s="163" t="str">
        <f>IFERROR(IF($E21="JA",Hjelpeberegn_drift!N21,""),"")</f>
        <v/>
      </c>
      <c r="P21" s="163" t="str">
        <f>IFERROR(IF($E21="JA",Hjelpeberegn_drift!O21,""),"")</f>
        <v/>
      </c>
      <c r="Q21" s="163" t="str">
        <f>IFERROR(IF($E21="JA",Hjelpeberegn_drift!P21,""),"")</f>
        <v/>
      </c>
      <c r="R21" s="163" t="str">
        <f>IFERROR(IF($E21="JA",Hjelpeberegn_drift!Q21,""),"")</f>
        <v/>
      </c>
      <c r="S21" s="88">
        <f t="shared" si="0"/>
        <v>0</v>
      </c>
      <c r="W21" s="160"/>
    </row>
    <row r="22" spans="1:23" outlineLevel="1" x14ac:dyDescent="0.25">
      <c r="A22" s="38"/>
      <c r="B22" s="38"/>
      <c r="C22" s="48"/>
      <c r="D22" s="122" t="str">
        <f>IFERROR(_xlfn.XLOOKUP(A22,LstDrift,'Oppslag-fane'!$V$7:$V$15),"")</f>
        <v/>
      </c>
      <c r="E22" s="38"/>
      <c r="F22" s="43"/>
      <c r="G22" s="163" t="str">
        <f>IFERROR(IF($E22="JA",Hjelpeberegn_drift!F22,""),"")</f>
        <v/>
      </c>
      <c r="H22" s="163" t="str">
        <f>IFERROR(IF($E22="JA",Hjelpeberegn_drift!G22,""),"")</f>
        <v/>
      </c>
      <c r="I22" s="163" t="str">
        <f>IFERROR(IF($E22="JA",Hjelpeberegn_drift!H22,""),"")</f>
        <v/>
      </c>
      <c r="J22" s="163" t="str">
        <f>IFERROR(IF($E22="JA",Hjelpeberegn_drift!I22,""),"")</f>
        <v/>
      </c>
      <c r="K22" s="163" t="str">
        <f>IFERROR(IF($E22="JA",Hjelpeberegn_drift!J22,""),"")</f>
        <v/>
      </c>
      <c r="L22" s="163" t="str">
        <f>IFERROR(IF($E22="JA",Hjelpeberegn_drift!K22,""),"")</f>
        <v/>
      </c>
      <c r="M22" s="163" t="str">
        <f>IFERROR(IF($E22="JA",Hjelpeberegn_drift!L22,""),"")</f>
        <v/>
      </c>
      <c r="N22" s="163" t="str">
        <f>IFERROR(IF($E22="JA",Hjelpeberegn_drift!M22,""),"")</f>
        <v/>
      </c>
      <c r="O22" s="163" t="str">
        <f>IFERROR(IF($E22="JA",Hjelpeberegn_drift!N22,""),"")</f>
        <v/>
      </c>
      <c r="P22" s="163" t="str">
        <f>IFERROR(IF($E22="JA",Hjelpeberegn_drift!O22,""),"")</f>
        <v/>
      </c>
      <c r="Q22" s="163" t="str">
        <f>IFERROR(IF($E22="JA",Hjelpeberegn_drift!P22,""),"")</f>
        <v/>
      </c>
      <c r="R22" s="163" t="str">
        <f>IFERROR(IF($E22="JA",Hjelpeberegn_drift!Q22,""),"")</f>
        <v/>
      </c>
      <c r="S22" s="88">
        <f t="shared" si="0"/>
        <v>0</v>
      </c>
    </row>
    <row r="23" spans="1:23" outlineLevel="1" x14ac:dyDescent="0.25">
      <c r="A23" s="38"/>
      <c r="B23" s="38"/>
      <c r="C23" s="48"/>
      <c r="D23" s="122" t="str">
        <f>IFERROR(_xlfn.XLOOKUP(A23,LstDrift,'Oppslag-fane'!$V$7:$V$15),"")</f>
        <v/>
      </c>
      <c r="E23" s="38"/>
      <c r="F23" s="43"/>
      <c r="G23" s="163" t="str">
        <f>IFERROR(IF($E23="JA",Hjelpeberegn_drift!F23,""),"")</f>
        <v/>
      </c>
      <c r="H23" s="163" t="str">
        <f>IFERROR(IF($E23="JA",Hjelpeberegn_drift!G23,""),"")</f>
        <v/>
      </c>
      <c r="I23" s="163" t="str">
        <f>IFERROR(IF($E23="JA",Hjelpeberegn_drift!H23,""),"")</f>
        <v/>
      </c>
      <c r="J23" s="163" t="str">
        <f>IFERROR(IF($E23="JA",Hjelpeberegn_drift!I23,""),"")</f>
        <v/>
      </c>
      <c r="K23" s="163" t="str">
        <f>IFERROR(IF($E23="JA",Hjelpeberegn_drift!J23,""),"")</f>
        <v/>
      </c>
      <c r="L23" s="163" t="str">
        <f>IFERROR(IF($E23="JA",Hjelpeberegn_drift!K23,""),"")</f>
        <v/>
      </c>
      <c r="M23" s="163" t="str">
        <f>IFERROR(IF($E23="JA",Hjelpeberegn_drift!L23,""),"")</f>
        <v/>
      </c>
      <c r="N23" s="163" t="str">
        <f>IFERROR(IF($E23="JA",Hjelpeberegn_drift!M23,""),"")</f>
        <v/>
      </c>
      <c r="O23" s="163" t="str">
        <f>IFERROR(IF($E23="JA",Hjelpeberegn_drift!N23,""),"")</f>
        <v/>
      </c>
      <c r="P23" s="163" t="str">
        <f>IFERROR(IF($E23="JA",Hjelpeberegn_drift!O23,""),"")</f>
        <v/>
      </c>
      <c r="Q23" s="163" t="str">
        <f>IFERROR(IF($E23="JA",Hjelpeberegn_drift!P23,""),"")</f>
        <v/>
      </c>
      <c r="R23" s="163" t="str">
        <f>IFERROR(IF($E23="JA",Hjelpeberegn_drift!Q23,""),"")</f>
        <v/>
      </c>
      <c r="S23" s="88">
        <f t="shared" si="0"/>
        <v>0</v>
      </c>
    </row>
    <row r="24" spans="1:23" outlineLevel="1" x14ac:dyDescent="0.25">
      <c r="A24" s="38"/>
      <c r="B24" s="38"/>
      <c r="C24" s="48"/>
      <c r="D24" s="122" t="str">
        <f>IFERROR(_xlfn.XLOOKUP(A24,LstDrift,'Oppslag-fane'!$V$7:$V$15),"")</f>
        <v/>
      </c>
      <c r="E24" s="38"/>
      <c r="F24" s="43"/>
      <c r="G24" s="163" t="str">
        <f>IFERROR(IF($E24="JA",Hjelpeberegn_drift!F24,""),"")</f>
        <v/>
      </c>
      <c r="H24" s="163" t="str">
        <f>IFERROR(IF($E24="JA",Hjelpeberegn_drift!G24,""),"")</f>
        <v/>
      </c>
      <c r="I24" s="163" t="str">
        <f>IFERROR(IF($E24="JA",Hjelpeberegn_drift!H24,""),"")</f>
        <v/>
      </c>
      <c r="J24" s="163" t="str">
        <f>IFERROR(IF($E24="JA",Hjelpeberegn_drift!I24,""),"")</f>
        <v/>
      </c>
      <c r="K24" s="163" t="str">
        <f>IFERROR(IF($E24="JA",Hjelpeberegn_drift!J24,""),"")</f>
        <v/>
      </c>
      <c r="L24" s="163" t="str">
        <f>IFERROR(IF($E24="JA",Hjelpeberegn_drift!K24,""),"")</f>
        <v/>
      </c>
      <c r="M24" s="163" t="str">
        <f>IFERROR(IF($E24="JA",Hjelpeberegn_drift!L24,""),"")</f>
        <v/>
      </c>
      <c r="N24" s="163" t="str">
        <f>IFERROR(IF($E24="JA",Hjelpeberegn_drift!M24,""),"")</f>
        <v/>
      </c>
      <c r="O24" s="163" t="str">
        <f>IFERROR(IF($E24="JA",Hjelpeberegn_drift!N24,""),"")</f>
        <v/>
      </c>
      <c r="P24" s="163" t="str">
        <f>IFERROR(IF($E24="JA",Hjelpeberegn_drift!O24,""),"")</f>
        <v/>
      </c>
      <c r="Q24" s="163" t="str">
        <f>IFERROR(IF($E24="JA",Hjelpeberegn_drift!P24,""),"")</f>
        <v/>
      </c>
      <c r="R24" s="163" t="str">
        <f>IFERROR(IF($E24="JA",Hjelpeberegn_drift!Q24,""),"")</f>
        <v/>
      </c>
      <c r="S24" s="88">
        <f t="shared" si="0"/>
        <v>0</v>
      </c>
    </row>
    <row r="25" spans="1:23" outlineLevel="1" x14ac:dyDescent="0.25">
      <c r="A25" s="38"/>
      <c r="B25" s="38"/>
      <c r="C25" s="48"/>
      <c r="D25" s="122" t="str">
        <f>IFERROR(_xlfn.XLOOKUP(A25,LstDrift,'Oppslag-fane'!$V$7:$V$15),"")</f>
        <v/>
      </c>
      <c r="E25" s="38"/>
      <c r="F25" s="43"/>
      <c r="G25" s="163" t="str">
        <f>IFERROR(IF($E25="JA",Hjelpeberegn_drift!F25,""),"")</f>
        <v/>
      </c>
      <c r="H25" s="163" t="str">
        <f>IFERROR(IF($E25="JA",Hjelpeberegn_drift!G25,""),"")</f>
        <v/>
      </c>
      <c r="I25" s="163" t="str">
        <f>IFERROR(IF($E25="JA",Hjelpeberegn_drift!H25,""),"")</f>
        <v/>
      </c>
      <c r="J25" s="163" t="str">
        <f>IFERROR(IF($E25="JA",Hjelpeberegn_drift!I25,""),"")</f>
        <v/>
      </c>
      <c r="K25" s="163" t="str">
        <f>IFERROR(IF($E25="JA",Hjelpeberegn_drift!J25,""),"")</f>
        <v/>
      </c>
      <c r="L25" s="163" t="str">
        <f>IFERROR(IF($E25="JA",Hjelpeberegn_drift!K25,""),"")</f>
        <v/>
      </c>
      <c r="M25" s="163" t="str">
        <f>IFERROR(IF($E25="JA",Hjelpeberegn_drift!L25,""),"")</f>
        <v/>
      </c>
      <c r="N25" s="163" t="str">
        <f>IFERROR(IF($E25="JA",Hjelpeberegn_drift!M25,""),"")</f>
        <v/>
      </c>
      <c r="O25" s="163" t="str">
        <f>IFERROR(IF($E25="JA",Hjelpeberegn_drift!N25,""),"")</f>
        <v/>
      </c>
      <c r="P25" s="163" t="str">
        <f>IFERROR(IF($E25="JA",Hjelpeberegn_drift!O25,""),"")</f>
        <v/>
      </c>
      <c r="Q25" s="163" t="str">
        <f>IFERROR(IF($E25="JA",Hjelpeberegn_drift!P25,""),"")</f>
        <v/>
      </c>
      <c r="R25" s="163" t="str">
        <f>IFERROR(IF($E25="JA",Hjelpeberegn_drift!Q25,""),"")</f>
        <v/>
      </c>
      <c r="S25" s="88">
        <f t="shared" si="0"/>
        <v>0</v>
      </c>
    </row>
    <row r="26" spans="1:23" outlineLevel="1" x14ac:dyDescent="0.25">
      <c r="A26" s="38"/>
      <c r="B26" s="38"/>
      <c r="C26" s="48"/>
      <c r="D26" s="122" t="str">
        <f>IFERROR(_xlfn.XLOOKUP(A26,LstDrift,'Oppslag-fane'!$V$7:$V$15),"")</f>
        <v/>
      </c>
      <c r="E26" s="38"/>
      <c r="F26" s="43"/>
      <c r="G26" s="163" t="str">
        <f>IFERROR(IF($E26="JA",Hjelpeberegn_drift!F26,""),"")</f>
        <v/>
      </c>
      <c r="H26" s="163" t="str">
        <f>IFERROR(IF($E26="JA",Hjelpeberegn_drift!G26,""),"")</f>
        <v/>
      </c>
      <c r="I26" s="163" t="str">
        <f>IFERROR(IF($E26="JA",Hjelpeberegn_drift!H26,""),"")</f>
        <v/>
      </c>
      <c r="J26" s="163" t="str">
        <f>IFERROR(IF($E26="JA",Hjelpeberegn_drift!I26,""),"")</f>
        <v/>
      </c>
      <c r="K26" s="163" t="str">
        <f>IFERROR(IF($E26="JA",Hjelpeberegn_drift!J26,""),"")</f>
        <v/>
      </c>
      <c r="L26" s="163" t="str">
        <f>IFERROR(IF($E26="JA",Hjelpeberegn_drift!K26,""),"")</f>
        <v/>
      </c>
      <c r="M26" s="163" t="str">
        <f>IFERROR(IF($E26="JA",Hjelpeberegn_drift!L26,""),"")</f>
        <v/>
      </c>
      <c r="N26" s="163" t="str">
        <f>IFERROR(IF($E26="JA",Hjelpeberegn_drift!M26,""),"")</f>
        <v/>
      </c>
      <c r="O26" s="163" t="str">
        <f>IFERROR(IF($E26="JA",Hjelpeberegn_drift!N26,""),"")</f>
        <v/>
      </c>
      <c r="P26" s="163" t="str">
        <f>IFERROR(IF($E26="JA",Hjelpeberegn_drift!O26,""),"")</f>
        <v/>
      </c>
      <c r="Q26" s="163" t="str">
        <f>IFERROR(IF($E26="JA",Hjelpeberegn_drift!P26,""),"")</f>
        <v/>
      </c>
      <c r="R26" s="163" t="str">
        <f>IFERROR(IF($E26="JA",Hjelpeberegn_drift!Q26,""),"")</f>
        <v/>
      </c>
      <c r="S26" s="88">
        <f t="shared" si="0"/>
        <v>0</v>
      </c>
    </row>
    <row r="27" spans="1:23" outlineLevel="1" x14ac:dyDescent="0.25">
      <c r="A27" s="38"/>
      <c r="B27" s="38"/>
      <c r="C27" s="48"/>
      <c r="D27" s="122" t="str">
        <f>IFERROR(_xlfn.XLOOKUP(A27,LstDrift,'Oppslag-fane'!$V$7:$V$15),"")</f>
        <v/>
      </c>
      <c r="E27" s="38"/>
      <c r="F27" s="43"/>
      <c r="G27" s="163" t="str">
        <f>IFERROR(IF($E27="JA",Hjelpeberegn_drift!F27,""),"")</f>
        <v/>
      </c>
      <c r="H27" s="163" t="str">
        <f>IFERROR(IF($E27="JA",Hjelpeberegn_drift!G27,""),"")</f>
        <v/>
      </c>
      <c r="I27" s="163" t="str">
        <f>IFERROR(IF($E27="JA",Hjelpeberegn_drift!H27,""),"")</f>
        <v/>
      </c>
      <c r="J27" s="163" t="str">
        <f>IFERROR(IF($E27="JA",Hjelpeberegn_drift!I27,""),"")</f>
        <v/>
      </c>
      <c r="K27" s="163" t="str">
        <f>IFERROR(IF($E27="JA",Hjelpeberegn_drift!J27,""),"")</f>
        <v/>
      </c>
      <c r="L27" s="163" t="str">
        <f>IFERROR(IF($E27="JA",Hjelpeberegn_drift!K27,""),"")</f>
        <v/>
      </c>
      <c r="M27" s="163" t="str">
        <f>IFERROR(IF($E27="JA",Hjelpeberegn_drift!L27,""),"")</f>
        <v/>
      </c>
      <c r="N27" s="163" t="str">
        <f>IFERROR(IF($E27="JA",Hjelpeberegn_drift!M27,""),"")</f>
        <v/>
      </c>
      <c r="O27" s="163" t="str">
        <f>IFERROR(IF($E27="JA",Hjelpeberegn_drift!N27,""),"")</f>
        <v/>
      </c>
      <c r="P27" s="163" t="str">
        <f>IFERROR(IF($E27="JA",Hjelpeberegn_drift!O27,""),"")</f>
        <v/>
      </c>
      <c r="Q27" s="163" t="str">
        <f>IFERROR(IF($E27="JA",Hjelpeberegn_drift!P27,""),"")</f>
        <v/>
      </c>
      <c r="R27" s="163" t="str">
        <f>IFERROR(IF($E27="JA",Hjelpeberegn_drift!Q27,""),"")</f>
        <v/>
      </c>
      <c r="S27" s="88">
        <f t="shared" si="0"/>
        <v>0</v>
      </c>
    </row>
    <row r="28" spans="1:23" outlineLevel="1" x14ac:dyDescent="0.25">
      <c r="A28" s="38"/>
      <c r="B28" s="38"/>
      <c r="C28" s="48"/>
      <c r="D28" s="122" t="str">
        <f>IFERROR(_xlfn.XLOOKUP(A28,LstDrift,'Oppslag-fane'!$V$7:$V$15),"")</f>
        <v/>
      </c>
      <c r="E28" s="38"/>
      <c r="F28" s="43"/>
      <c r="G28" s="163" t="str">
        <f>IFERROR(IF($E28="JA",Hjelpeberegn_drift!F28,""),"")</f>
        <v/>
      </c>
      <c r="H28" s="163" t="str">
        <f>IFERROR(IF($E28="JA",Hjelpeberegn_drift!G28,""),"")</f>
        <v/>
      </c>
      <c r="I28" s="163" t="str">
        <f>IFERROR(IF($E28="JA",Hjelpeberegn_drift!H28,""),"")</f>
        <v/>
      </c>
      <c r="J28" s="163" t="str">
        <f>IFERROR(IF($E28="JA",Hjelpeberegn_drift!I28,""),"")</f>
        <v/>
      </c>
      <c r="K28" s="163" t="str">
        <f>IFERROR(IF($E28="JA",Hjelpeberegn_drift!J28,""),"")</f>
        <v/>
      </c>
      <c r="L28" s="163" t="str">
        <f>IFERROR(IF($E28="JA",Hjelpeberegn_drift!K28,""),"")</f>
        <v/>
      </c>
      <c r="M28" s="163" t="str">
        <f>IFERROR(IF($E28="JA",Hjelpeberegn_drift!L28,""),"")</f>
        <v/>
      </c>
      <c r="N28" s="163" t="str">
        <f>IFERROR(IF($E28="JA",Hjelpeberegn_drift!M28,""),"")</f>
        <v/>
      </c>
      <c r="O28" s="163" t="str">
        <f>IFERROR(IF($E28="JA",Hjelpeberegn_drift!N28,""),"")</f>
        <v/>
      </c>
      <c r="P28" s="163" t="str">
        <f>IFERROR(IF($E28="JA",Hjelpeberegn_drift!O28,""),"")</f>
        <v/>
      </c>
      <c r="Q28" s="163" t="str">
        <f>IFERROR(IF($E28="JA",Hjelpeberegn_drift!P28,""),"")</f>
        <v/>
      </c>
      <c r="R28" s="163" t="str">
        <f>IFERROR(IF($E28="JA",Hjelpeberegn_drift!Q28,""),"")</f>
        <v/>
      </c>
      <c r="S28" s="88">
        <f t="shared" si="0"/>
        <v>0</v>
      </c>
    </row>
    <row r="29" spans="1:23" outlineLevel="1" x14ac:dyDescent="0.25">
      <c r="A29" s="38"/>
      <c r="B29" s="38"/>
      <c r="C29" s="48"/>
      <c r="D29" s="122" t="str">
        <f>IFERROR(_xlfn.XLOOKUP(A29,LstDrift,'Oppslag-fane'!$V$7:$V$15),"")</f>
        <v/>
      </c>
      <c r="E29" s="38"/>
      <c r="F29" s="43"/>
      <c r="G29" s="163" t="str">
        <f>IFERROR(IF($E29="JA",Hjelpeberegn_drift!F29,""),"")</f>
        <v/>
      </c>
      <c r="H29" s="163" t="str">
        <f>IFERROR(IF($E29="JA",Hjelpeberegn_drift!G29,""),"")</f>
        <v/>
      </c>
      <c r="I29" s="163" t="str">
        <f>IFERROR(IF($E29="JA",Hjelpeberegn_drift!H29,""),"")</f>
        <v/>
      </c>
      <c r="J29" s="163" t="str">
        <f>IFERROR(IF($E29="JA",Hjelpeberegn_drift!I29,""),"")</f>
        <v/>
      </c>
      <c r="K29" s="163" t="str">
        <f>IFERROR(IF($E29="JA",Hjelpeberegn_drift!J29,""),"")</f>
        <v/>
      </c>
      <c r="L29" s="163" t="str">
        <f>IFERROR(IF($E29="JA",Hjelpeberegn_drift!K29,""),"")</f>
        <v/>
      </c>
      <c r="M29" s="163" t="str">
        <f>IFERROR(IF($E29="JA",Hjelpeberegn_drift!L29,""),"")</f>
        <v/>
      </c>
      <c r="N29" s="163" t="str">
        <f>IFERROR(IF($E29="JA",Hjelpeberegn_drift!M29,""),"")</f>
        <v/>
      </c>
      <c r="O29" s="163" t="str">
        <f>IFERROR(IF($E29="JA",Hjelpeberegn_drift!N29,""),"")</f>
        <v/>
      </c>
      <c r="P29" s="163" t="str">
        <f>IFERROR(IF($E29="JA",Hjelpeberegn_drift!O29,""),"")</f>
        <v/>
      </c>
      <c r="Q29" s="163" t="str">
        <f>IFERROR(IF($E29="JA",Hjelpeberegn_drift!P29,""),"")</f>
        <v/>
      </c>
      <c r="R29" s="163" t="str">
        <f>IFERROR(IF($E29="JA",Hjelpeberegn_drift!Q29,""),"")</f>
        <v/>
      </c>
      <c r="S29" s="88">
        <f t="shared" si="0"/>
        <v>0</v>
      </c>
    </row>
    <row r="30" spans="1:23" outlineLevel="1" x14ac:dyDescent="0.25">
      <c r="A30" s="38"/>
      <c r="B30" s="38"/>
      <c r="C30" s="48"/>
      <c r="D30" s="122" t="str">
        <f>IFERROR(_xlfn.XLOOKUP(A30,LstDrift,'Oppslag-fane'!$V$7:$V$15),"")</f>
        <v/>
      </c>
      <c r="E30" s="38"/>
      <c r="F30" s="43"/>
      <c r="G30" s="163" t="str">
        <f>IFERROR(IF($E30="JA",Hjelpeberegn_drift!F30,""),"")</f>
        <v/>
      </c>
      <c r="H30" s="163" t="str">
        <f>IFERROR(IF($E30="JA",Hjelpeberegn_drift!G30,""),"")</f>
        <v/>
      </c>
      <c r="I30" s="163" t="str">
        <f>IFERROR(IF($E30="JA",Hjelpeberegn_drift!H30,""),"")</f>
        <v/>
      </c>
      <c r="J30" s="163" t="str">
        <f>IFERROR(IF($E30="JA",Hjelpeberegn_drift!I30,""),"")</f>
        <v/>
      </c>
      <c r="K30" s="163" t="str">
        <f>IFERROR(IF($E30="JA",Hjelpeberegn_drift!J30,""),"")</f>
        <v/>
      </c>
      <c r="L30" s="163" t="str">
        <f>IFERROR(IF($E30="JA",Hjelpeberegn_drift!K30,""),"")</f>
        <v/>
      </c>
      <c r="M30" s="163" t="str">
        <f>IFERROR(IF($E30="JA",Hjelpeberegn_drift!L30,""),"")</f>
        <v/>
      </c>
      <c r="N30" s="163" t="str">
        <f>IFERROR(IF($E30="JA",Hjelpeberegn_drift!M30,""),"")</f>
        <v/>
      </c>
      <c r="O30" s="163" t="str">
        <f>IFERROR(IF($E30="JA",Hjelpeberegn_drift!N30,""),"")</f>
        <v/>
      </c>
      <c r="P30" s="163" t="str">
        <f>IFERROR(IF($E30="JA",Hjelpeberegn_drift!O30,""),"")</f>
        <v/>
      </c>
      <c r="Q30" s="163" t="str">
        <f>IFERROR(IF($E30="JA",Hjelpeberegn_drift!P30,""),"")</f>
        <v/>
      </c>
      <c r="R30" s="163" t="str">
        <f>IFERROR(IF($E30="JA",Hjelpeberegn_drift!Q30,""),"")</f>
        <v/>
      </c>
      <c r="S30" s="88">
        <f t="shared" si="0"/>
        <v>0</v>
      </c>
    </row>
    <row r="31" spans="1:23" outlineLevel="1" x14ac:dyDescent="0.25">
      <c r="A31" s="38"/>
      <c r="B31" s="38"/>
      <c r="C31" s="48"/>
      <c r="D31" s="122" t="str">
        <f>IFERROR(_xlfn.XLOOKUP(A31,LstDrift,'Oppslag-fane'!$V$7:$V$15),"")</f>
        <v/>
      </c>
      <c r="E31" s="38"/>
      <c r="F31" s="43"/>
      <c r="G31" s="163" t="str">
        <f>IFERROR(IF($E31="JA",Hjelpeberegn_drift!F31,""),"")</f>
        <v/>
      </c>
      <c r="H31" s="163" t="str">
        <f>IFERROR(IF($E31="JA",Hjelpeberegn_drift!G31,""),"")</f>
        <v/>
      </c>
      <c r="I31" s="163" t="str">
        <f>IFERROR(IF($E31="JA",Hjelpeberegn_drift!H31,""),"")</f>
        <v/>
      </c>
      <c r="J31" s="163" t="str">
        <f>IFERROR(IF($E31="JA",Hjelpeberegn_drift!I31,""),"")</f>
        <v/>
      </c>
      <c r="K31" s="163" t="str">
        <f>IFERROR(IF($E31="JA",Hjelpeberegn_drift!J31,""),"")</f>
        <v/>
      </c>
      <c r="L31" s="163" t="str">
        <f>IFERROR(IF($E31="JA",Hjelpeberegn_drift!K31,""),"")</f>
        <v/>
      </c>
      <c r="M31" s="163" t="str">
        <f>IFERROR(IF($E31="JA",Hjelpeberegn_drift!L31,""),"")</f>
        <v/>
      </c>
      <c r="N31" s="163" t="str">
        <f>IFERROR(IF($E31="JA",Hjelpeberegn_drift!M31,""),"")</f>
        <v/>
      </c>
      <c r="O31" s="163" t="str">
        <f>IFERROR(IF($E31="JA",Hjelpeberegn_drift!N31,""),"")</f>
        <v/>
      </c>
      <c r="P31" s="163" t="str">
        <f>IFERROR(IF($E31="JA",Hjelpeberegn_drift!O31,""),"")</f>
        <v/>
      </c>
      <c r="Q31" s="163" t="str">
        <f>IFERROR(IF($E31="JA",Hjelpeberegn_drift!P31,""),"")</f>
        <v/>
      </c>
      <c r="R31" s="163" t="str">
        <f>IFERROR(IF($E31="JA",Hjelpeberegn_drift!Q31,""),"")</f>
        <v/>
      </c>
      <c r="S31" s="88">
        <f t="shared" si="0"/>
        <v>0</v>
      </c>
    </row>
    <row r="32" spans="1:23" outlineLevel="1" x14ac:dyDescent="0.25">
      <c r="A32" s="38"/>
      <c r="B32" s="38"/>
      <c r="C32" s="48"/>
      <c r="D32" s="122" t="str">
        <f>IFERROR(_xlfn.XLOOKUP(A32,LstDrift,'Oppslag-fane'!$V$7:$V$15),"")</f>
        <v/>
      </c>
      <c r="E32" s="38"/>
      <c r="F32" s="43"/>
      <c r="G32" s="163" t="str">
        <f>IFERROR(IF($E32="JA",Hjelpeberegn_drift!F32,""),"")</f>
        <v/>
      </c>
      <c r="H32" s="163" t="str">
        <f>IFERROR(IF($E32="JA",Hjelpeberegn_drift!G32,""),"")</f>
        <v/>
      </c>
      <c r="I32" s="163" t="str">
        <f>IFERROR(IF($E32="JA",Hjelpeberegn_drift!H32,""),"")</f>
        <v/>
      </c>
      <c r="J32" s="163" t="str">
        <f>IFERROR(IF($E32="JA",Hjelpeberegn_drift!I32,""),"")</f>
        <v/>
      </c>
      <c r="K32" s="163" t="str">
        <f>IFERROR(IF($E32="JA",Hjelpeberegn_drift!J32,""),"")</f>
        <v/>
      </c>
      <c r="L32" s="163" t="str">
        <f>IFERROR(IF($E32="JA",Hjelpeberegn_drift!K32,""),"")</f>
        <v/>
      </c>
      <c r="M32" s="163" t="str">
        <f>IFERROR(IF($E32="JA",Hjelpeberegn_drift!L32,""),"")</f>
        <v/>
      </c>
      <c r="N32" s="163" t="str">
        <f>IFERROR(IF($E32="JA",Hjelpeberegn_drift!M32,""),"")</f>
        <v/>
      </c>
      <c r="O32" s="163" t="str">
        <f>IFERROR(IF($E32="JA",Hjelpeberegn_drift!N32,""),"")</f>
        <v/>
      </c>
      <c r="P32" s="163" t="str">
        <f>IFERROR(IF($E32="JA",Hjelpeberegn_drift!O32,""),"")</f>
        <v/>
      </c>
      <c r="Q32" s="163" t="str">
        <f>IFERROR(IF($E32="JA",Hjelpeberegn_drift!P32,""),"")</f>
        <v/>
      </c>
      <c r="R32" s="163" t="str">
        <f>IFERROR(IF($E32="JA",Hjelpeberegn_drift!Q32,""),"")</f>
        <v/>
      </c>
      <c r="S32" s="88">
        <f t="shared" si="0"/>
        <v>0</v>
      </c>
    </row>
    <row r="33" spans="1:19" outlineLevel="1" x14ac:dyDescent="0.25">
      <c r="A33" s="38"/>
      <c r="B33" s="38"/>
      <c r="C33" s="48"/>
      <c r="D33" s="122" t="str">
        <f>IFERROR(_xlfn.XLOOKUP(A33,LstDrift,'Oppslag-fane'!$V$7:$V$15),"")</f>
        <v/>
      </c>
      <c r="E33" s="38"/>
      <c r="F33" s="43"/>
      <c r="G33" s="163" t="str">
        <f>IFERROR(IF($E33="JA",Hjelpeberegn_drift!F33,""),"")</f>
        <v/>
      </c>
      <c r="H33" s="163" t="str">
        <f>IFERROR(IF($E33="JA",Hjelpeberegn_drift!G33,""),"")</f>
        <v/>
      </c>
      <c r="I33" s="163" t="str">
        <f>IFERROR(IF($E33="JA",Hjelpeberegn_drift!H33,""),"")</f>
        <v/>
      </c>
      <c r="J33" s="163" t="str">
        <f>IFERROR(IF($E33="JA",Hjelpeberegn_drift!I33,""),"")</f>
        <v/>
      </c>
      <c r="K33" s="163" t="str">
        <f>IFERROR(IF($E33="JA",Hjelpeberegn_drift!J33,""),"")</f>
        <v/>
      </c>
      <c r="L33" s="163" t="str">
        <f>IFERROR(IF($E33="JA",Hjelpeberegn_drift!K33,""),"")</f>
        <v/>
      </c>
      <c r="M33" s="163" t="str">
        <f>IFERROR(IF($E33="JA",Hjelpeberegn_drift!L33,""),"")</f>
        <v/>
      </c>
      <c r="N33" s="163" t="str">
        <f>IFERROR(IF($E33="JA",Hjelpeberegn_drift!M33,""),"")</f>
        <v/>
      </c>
      <c r="O33" s="163" t="str">
        <f>IFERROR(IF($E33="JA",Hjelpeberegn_drift!N33,""),"")</f>
        <v/>
      </c>
      <c r="P33" s="163" t="str">
        <f>IFERROR(IF($E33="JA",Hjelpeberegn_drift!O33,""),"")</f>
        <v/>
      </c>
      <c r="Q33" s="163" t="str">
        <f>IFERROR(IF($E33="JA",Hjelpeberegn_drift!P33,""),"")</f>
        <v/>
      </c>
      <c r="R33" s="163" t="str">
        <f>IFERROR(IF($E33="JA",Hjelpeberegn_drift!Q33,""),"")</f>
        <v/>
      </c>
      <c r="S33" s="88">
        <f t="shared" si="0"/>
        <v>0</v>
      </c>
    </row>
    <row r="34" spans="1:19" outlineLevel="1" x14ac:dyDescent="0.25">
      <c r="A34" s="38"/>
      <c r="B34" s="38"/>
      <c r="C34" s="48"/>
      <c r="D34" s="122" t="str">
        <f>IFERROR(_xlfn.XLOOKUP(A34,LstDrift,'Oppslag-fane'!$V$7:$V$15),"")</f>
        <v/>
      </c>
      <c r="E34" s="38"/>
      <c r="F34" s="43"/>
      <c r="G34" s="163" t="str">
        <f>IFERROR(IF($E34="JA",Hjelpeberegn_drift!F34,""),"")</f>
        <v/>
      </c>
      <c r="H34" s="163" t="str">
        <f>IFERROR(IF($E34="JA",Hjelpeberegn_drift!G34,""),"")</f>
        <v/>
      </c>
      <c r="I34" s="163" t="str">
        <f>IFERROR(IF($E34="JA",Hjelpeberegn_drift!H34,""),"")</f>
        <v/>
      </c>
      <c r="J34" s="163" t="str">
        <f>IFERROR(IF($E34="JA",Hjelpeberegn_drift!I34,""),"")</f>
        <v/>
      </c>
      <c r="K34" s="163" t="str">
        <f>IFERROR(IF($E34="JA",Hjelpeberegn_drift!J34,""),"")</f>
        <v/>
      </c>
      <c r="L34" s="163" t="str">
        <f>IFERROR(IF($E34="JA",Hjelpeberegn_drift!K34,""),"")</f>
        <v/>
      </c>
      <c r="M34" s="163" t="str">
        <f>IFERROR(IF($E34="JA",Hjelpeberegn_drift!L34,""),"")</f>
        <v/>
      </c>
      <c r="N34" s="163" t="str">
        <f>IFERROR(IF($E34="JA",Hjelpeberegn_drift!M34,""),"")</f>
        <v/>
      </c>
      <c r="O34" s="163" t="str">
        <f>IFERROR(IF($E34="JA",Hjelpeberegn_drift!N34,""),"")</f>
        <v/>
      </c>
      <c r="P34" s="163" t="str">
        <f>IFERROR(IF($E34="JA",Hjelpeberegn_drift!O34,""),"")</f>
        <v/>
      </c>
      <c r="Q34" s="163" t="str">
        <f>IFERROR(IF($E34="JA",Hjelpeberegn_drift!P34,""),"")</f>
        <v/>
      </c>
      <c r="R34" s="163" t="str">
        <f>IFERROR(IF($E34="JA",Hjelpeberegn_drift!Q34,""),"")</f>
        <v/>
      </c>
      <c r="S34" s="88">
        <f t="shared" si="0"/>
        <v>0</v>
      </c>
    </row>
    <row r="35" spans="1:19" outlineLevel="1" x14ac:dyDescent="0.25">
      <c r="A35" s="38"/>
      <c r="B35" s="38"/>
      <c r="C35" s="48"/>
      <c r="D35" s="122" t="str">
        <f>IFERROR(_xlfn.XLOOKUP(A35,LstDrift,'Oppslag-fane'!$V$7:$V$15),"")</f>
        <v/>
      </c>
      <c r="E35" s="38"/>
      <c r="F35" s="43"/>
      <c r="G35" s="163" t="str">
        <f>IFERROR(IF($E35="JA",Hjelpeberegn_drift!F35,""),"")</f>
        <v/>
      </c>
      <c r="H35" s="163" t="str">
        <f>IFERROR(IF($E35="JA",Hjelpeberegn_drift!G35,""),"")</f>
        <v/>
      </c>
      <c r="I35" s="163" t="str">
        <f>IFERROR(IF($E35="JA",Hjelpeberegn_drift!H35,""),"")</f>
        <v/>
      </c>
      <c r="J35" s="163" t="str">
        <f>IFERROR(IF($E35="JA",Hjelpeberegn_drift!I35,""),"")</f>
        <v/>
      </c>
      <c r="K35" s="163" t="str">
        <f>IFERROR(IF($E35="JA",Hjelpeberegn_drift!J35,""),"")</f>
        <v/>
      </c>
      <c r="L35" s="163" t="str">
        <f>IFERROR(IF($E35="JA",Hjelpeberegn_drift!K35,""),"")</f>
        <v/>
      </c>
      <c r="M35" s="163" t="str">
        <f>IFERROR(IF($E35="JA",Hjelpeberegn_drift!L35,""),"")</f>
        <v/>
      </c>
      <c r="N35" s="163" t="str">
        <f>IFERROR(IF($E35="JA",Hjelpeberegn_drift!M35,""),"")</f>
        <v/>
      </c>
      <c r="O35" s="163" t="str">
        <f>IFERROR(IF($E35="JA",Hjelpeberegn_drift!N35,""),"")</f>
        <v/>
      </c>
      <c r="P35" s="163" t="str">
        <f>IFERROR(IF($E35="JA",Hjelpeberegn_drift!O35,""),"")</f>
        <v/>
      </c>
      <c r="Q35" s="163" t="str">
        <f>IFERROR(IF($E35="JA",Hjelpeberegn_drift!P35,""),"")</f>
        <v/>
      </c>
      <c r="R35" s="163" t="str">
        <f>IFERROR(IF($E35="JA",Hjelpeberegn_drift!Q35,""),"")</f>
        <v/>
      </c>
      <c r="S35" s="88">
        <f t="shared" si="0"/>
        <v>0</v>
      </c>
    </row>
    <row r="36" spans="1:19" outlineLevel="1" x14ac:dyDescent="0.25">
      <c r="A36" s="38"/>
      <c r="B36" s="38"/>
      <c r="C36" s="48"/>
      <c r="D36" s="122" t="str">
        <f>IFERROR(_xlfn.XLOOKUP(A36,LstDrift,'Oppslag-fane'!$V$7:$V$15),"")</f>
        <v/>
      </c>
      <c r="E36" s="38"/>
      <c r="F36" s="43"/>
      <c r="G36" s="163" t="str">
        <f>IFERROR(IF($E36="JA",Hjelpeberegn_drift!F36,""),"")</f>
        <v/>
      </c>
      <c r="H36" s="163" t="str">
        <f>IFERROR(IF($E36="JA",Hjelpeberegn_drift!G36,""),"")</f>
        <v/>
      </c>
      <c r="I36" s="163" t="str">
        <f>IFERROR(IF($E36="JA",Hjelpeberegn_drift!H36,""),"")</f>
        <v/>
      </c>
      <c r="J36" s="163" t="str">
        <f>IFERROR(IF($E36="JA",Hjelpeberegn_drift!I36,""),"")</f>
        <v/>
      </c>
      <c r="K36" s="163" t="str">
        <f>IFERROR(IF($E36="JA",Hjelpeberegn_drift!J36,""),"")</f>
        <v/>
      </c>
      <c r="L36" s="163" t="str">
        <f>IFERROR(IF($E36="JA",Hjelpeberegn_drift!K36,""),"")</f>
        <v/>
      </c>
      <c r="M36" s="163" t="str">
        <f>IFERROR(IF($E36="JA",Hjelpeberegn_drift!L36,""),"")</f>
        <v/>
      </c>
      <c r="N36" s="163" t="str">
        <f>IFERROR(IF($E36="JA",Hjelpeberegn_drift!M36,""),"")</f>
        <v/>
      </c>
      <c r="O36" s="163" t="str">
        <f>IFERROR(IF($E36="JA",Hjelpeberegn_drift!N36,""),"")</f>
        <v/>
      </c>
      <c r="P36" s="163" t="str">
        <f>IFERROR(IF($E36="JA",Hjelpeberegn_drift!O36,""),"")</f>
        <v/>
      </c>
      <c r="Q36" s="163" t="str">
        <f>IFERROR(IF($E36="JA",Hjelpeberegn_drift!P36,""),"")</f>
        <v/>
      </c>
      <c r="R36" s="163" t="str">
        <f>IFERROR(IF($E36="JA",Hjelpeberegn_drift!Q36,""),"")</f>
        <v/>
      </c>
      <c r="S36" s="88">
        <f t="shared" si="0"/>
        <v>0</v>
      </c>
    </row>
    <row r="37" spans="1:19" outlineLevel="1" x14ac:dyDescent="0.25">
      <c r="A37" s="38"/>
      <c r="B37" s="38"/>
      <c r="C37" s="48"/>
      <c r="D37" s="122" t="str">
        <f>IFERROR(_xlfn.XLOOKUP(A37,LstDrift,'Oppslag-fane'!$V$7:$V$15),"")</f>
        <v/>
      </c>
      <c r="E37" s="38"/>
      <c r="F37" s="43"/>
      <c r="G37" s="163" t="str">
        <f>IFERROR(IF($E37="JA",Hjelpeberegn_drift!F37,""),"")</f>
        <v/>
      </c>
      <c r="H37" s="163" t="str">
        <f>IFERROR(IF($E37="JA",Hjelpeberegn_drift!G37,""),"")</f>
        <v/>
      </c>
      <c r="I37" s="163" t="str">
        <f>IFERROR(IF($E37="JA",Hjelpeberegn_drift!H37,""),"")</f>
        <v/>
      </c>
      <c r="J37" s="163" t="str">
        <f>IFERROR(IF($E37="JA",Hjelpeberegn_drift!I37,""),"")</f>
        <v/>
      </c>
      <c r="K37" s="163" t="str">
        <f>IFERROR(IF($E37="JA",Hjelpeberegn_drift!J37,""),"")</f>
        <v/>
      </c>
      <c r="L37" s="163" t="str">
        <f>IFERROR(IF($E37="JA",Hjelpeberegn_drift!K37,""),"")</f>
        <v/>
      </c>
      <c r="M37" s="163" t="str">
        <f>IFERROR(IF($E37="JA",Hjelpeberegn_drift!L37,""),"")</f>
        <v/>
      </c>
      <c r="N37" s="163" t="str">
        <f>IFERROR(IF($E37="JA",Hjelpeberegn_drift!M37,""),"")</f>
        <v/>
      </c>
      <c r="O37" s="163" t="str">
        <f>IFERROR(IF($E37="JA",Hjelpeberegn_drift!N37,""),"")</f>
        <v/>
      </c>
      <c r="P37" s="163" t="str">
        <f>IFERROR(IF($E37="JA",Hjelpeberegn_drift!O37,""),"")</f>
        <v/>
      </c>
      <c r="Q37" s="163" t="str">
        <f>IFERROR(IF($E37="JA",Hjelpeberegn_drift!P37,""),"")</f>
        <v/>
      </c>
      <c r="R37" s="163" t="str">
        <f>IFERROR(IF($E37="JA",Hjelpeberegn_drift!Q37,""),"")</f>
        <v/>
      </c>
      <c r="S37" s="88">
        <f t="shared" si="0"/>
        <v>0</v>
      </c>
    </row>
    <row r="38" spans="1:19" outlineLevel="1" x14ac:dyDescent="0.25">
      <c r="A38" s="38"/>
      <c r="B38" s="38"/>
      <c r="C38" s="48"/>
      <c r="D38" s="122" t="str">
        <f>IFERROR(_xlfn.XLOOKUP(A38,LstDrift,'Oppslag-fane'!$V$7:$V$15),"")</f>
        <v/>
      </c>
      <c r="E38" s="38"/>
      <c r="F38" s="43"/>
      <c r="G38" s="163" t="str">
        <f>IFERROR(IF($E38="JA",Hjelpeberegn_drift!F38,""),"")</f>
        <v/>
      </c>
      <c r="H38" s="163" t="str">
        <f>IFERROR(IF($E38="JA",Hjelpeberegn_drift!G38,""),"")</f>
        <v/>
      </c>
      <c r="I38" s="163" t="str">
        <f>IFERROR(IF($E38="JA",Hjelpeberegn_drift!H38,""),"")</f>
        <v/>
      </c>
      <c r="J38" s="163" t="str">
        <f>IFERROR(IF($E38="JA",Hjelpeberegn_drift!I38,""),"")</f>
        <v/>
      </c>
      <c r="K38" s="163" t="str">
        <f>IFERROR(IF($E38="JA",Hjelpeberegn_drift!J38,""),"")</f>
        <v/>
      </c>
      <c r="L38" s="163" t="str">
        <f>IFERROR(IF($E38="JA",Hjelpeberegn_drift!K38,""),"")</f>
        <v/>
      </c>
      <c r="M38" s="163" t="str">
        <f>IFERROR(IF($E38="JA",Hjelpeberegn_drift!L38,""),"")</f>
        <v/>
      </c>
      <c r="N38" s="163" t="str">
        <f>IFERROR(IF($E38="JA",Hjelpeberegn_drift!M38,""),"")</f>
        <v/>
      </c>
      <c r="O38" s="163" t="str">
        <f>IFERROR(IF($E38="JA",Hjelpeberegn_drift!N38,""),"")</f>
        <v/>
      </c>
      <c r="P38" s="163" t="str">
        <f>IFERROR(IF($E38="JA",Hjelpeberegn_drift!O38,""),"")</f>
        <v/>
      </c>
      <c r="Q38" s="163" t="str">
        <f>IFERROR(IF($E38="JA",Hjelpeberegn_drift!P38,""),"")</f>
        <v/>
      </c>
      <c r="R38" s="163" t="str">
        <f>IFERROR(IF($E38="JA",Hjelpeberegn_drift!Q38,""),"")</f>
        <v/>
      </c>
      <c r="S38" s="88">
        <f t="shared" si="0"/>
        <v>0</v>
      </c>
    </row>
    <row r="39" spans="1:19" outlineLevel="1" x14ac:dyDescent="0.25">
      <c r="A39" s="38"/>
      <c r="B39" s="38"/>
      <c r="C39" s="48"/>
      <c r="D39" s="122" t="str">
        <f>IFERROR(_xlfn.XLOOKUP(A39,LstDrift,'Oppslag-fane'!$V$7:$V$15),"")</f>
        <v/>
      </c>
      <c r="E39" s="38"/>
      <c r="F39" s="43"/>
      <c r="G39" s="163" t="str">
        <f>IFERROR(IF($E39="JA",Hjelpeberegn_drift!F39,""),"")</f>
        <v/>
      </c>
      <c r="H39" s="163" t="str">
        <f>IFERROR(IF($E39="JA",Hjelpeberegn_drift!G39,""),"")</f>
        <v/>
      </c>
      <c r="I39" s="163" t="str">
        <f>IFERROR(IF($E39="JA",Hjelpeberegn_drift!H39,""),"")</f>
        <v/>
      </c>
      <c r="J39" s="163" t="str">
        <f>IFERROR(IF($E39="JA",Hjelpeberegn_drift!I39,""),"")</f>
        <v/>
      </c>
      <c r="K39" s="163" t="str">
        <f>IFERROR(IF($E39="JA",Hjelpeberegn_drift!J39,""),"")</f>
        <v/>
      </c>
      <c r="L39" s="163" t="str">
        <f>IFERROR(IF($E39="JA",Hjelpeberegn_drift!K39,""),"")</f>
        <v/>
      </c>
      <c r="M39" s="163" t="str">
        <f>IFERROR(IF($E39="JA",Hjelpeberegn_drift!L39,""),"")</f>
        <v/>
      </c>
      <c r="N39" s="163" t="str">
        <f>IFERROR(IF($E39="JA",Hjelpeberegn_drift!M39,""),"")</f>
        <v/>
      </c>
      <c r="O39" s="163" t="str">
        <f>IFERROR(IF($E39="JA",Hjelpeberegn_drift!N39,""),"")</f>
        <v/>
      </c>
      <c r="P39" s="163" t="str">
        <f>IFERROR(IF($E39="JA",Hjelpeberegn_drift!O39,""),"")</f>
        <v/>
      </c>
      <c r="Q39" s="163" t="str">
        <f>IFERROR(IF($E39="JA",Hjelpeberegn_drift!P39,""),"")</f>
        <v/>
      </c>
      <c r="R39" s="163" t="str">
        <f>IFERROR(IF($E39="JA",Hjelpeberegn_drift!Q39,""),"")</f>
        <v/>
      </c>
      <c r="S39" s="88">
        <f t="shared" si="0"/>
        <v>0</v>
      </c>
    </row>
    <row r="40" spans="1:19" outlineLevel="1" x14ac:dyDescent="0.25">
      <c r="A40" s="38"/>
      <c r="B40" s="38"/>
      <c r="C40" s="48"/>
      <c r="D40" s="122" t="str">
        <f>IFERROR(_xlfn.XLOOKUP(A40,LstDrift,'Oppslag-fane'!$V$7:$V$15),"")</f>
        <v/>
      </c>
      <c r="E40" s="38"/>
      <c r="F40" s="43"/>
      <c r="G40" s="163" t="str">
        <f>IFERROR(IF($E40="JA",Hjelpeberegn_drift!F40,""),"")</f>
        <v/>
      </c>
      <c r="H40" s="163" t="str">
        <f>IFERROR(IF($E40="JA",Hjelpeberegn_drift!G40,""),"")</f>
        <v/>
      </c>
      <c r="I40" s="163" t="str">
        <f>IFERROR(IF($E40="JA",Hjelpeberegn_drift!H40,""),"")</f>
        <v/>
      </c>
      <c r="J40" s="163" t="str">
        <f>IFERROR(IF($E40="JA",Hjelpeberegn_drift!I40,""),"")</f>
        <v/>
      </c>
      <c r="K40" s="163" t="str">
        <f>IFERROR(IF($E40="JA",Hjelpeberegn_drift!J40,""),"")</f>
        <v/>
      </c>
      <c r="L40" s="163" t="str">
        <f>IFERROR(IF($E40="JA",Hjelpeberegn_drift!K40,""),"")</f>
        <v/>
      </c>
      <c r="M40" s="163" t="str">
        <f>IFERROR(IF($E40="JA",Hjelpeberegn_drift!L40,""),"")</f>
        <v/>
      </c>
      <c r="N40" s="163" t="str">
        <f>IFERROR(IF($E40="JA",Hjelpeberegn_drift!M40,""),"")</f>
        <v/>
      </c>
      <c r="O40" s="163" t="str">
        <f>IFERROR(IF($E40="JA",Hjelpeberegn_drift!N40,""),"")</f>
        <v/>
      </c>
      <c r="P40" s="163" t="str">
        <f>IFERROR(IF($E40="JA",Hjelpeberegn_drift!O40,""),"")</f>
        <v/>
      </c>
      <c r="Q40" s="163" t="str">
        <f>IFERROR(IF($E40="JA",Hjelpeberegn_drift!P40,""),"")</f>
        <v/>
      </c>
      <c r="R40" s="163" t="str">
        <f>IFERROR(IF($E40="JA",Hjelpeberegn_drift!Q40,""),"")</f>
        <v/>
      </c>
      <c r="S40" s="88">
        <f t="shared" si="0"/>
        <v>0</v>
      </c>
    </row>
    <row r="41" spans="1:19" outlineLevel="1" x14ac:dyDescent="0.25">
      <c r="A41" s="38"/>
      <c r="B41" s="38"/>
      <c r="C41" s="48"/>
      <c r="D41" s="122" t="str">
        <f>IFERROR(_xlfn.XLOOKUP(A41,LstDrift,'Oppslag-fane'!$V$7:$V$15),"")</f>
        <v/>
      </c>
      <c r="E41" s="38"/>
      <c r="F41" s="43"/>
      <c r="G41" s="163" t="str">
        <f>IFERROR(IF($E41="JA",Hjelpeberegn_drift!F41,""),"")</f>
        <v/>
      </c>
      <c r="H41" s="163" t="str">
        <f>IFERROR(IF($E41="JA",Hjelpeberegn_drift!G41,""),"")</f>
        <v/>
      </c>
      <c r="I41" s="163" t="str">
        <f>IFERROR(IF($E41="JA",Hjelpeberegn_drift!H41,""),"")</f>
        <v/>
      </c>
      <c r="J41" s="163" t="str">
        <f>IFERROR(IF($E41="JA",Hjelpeberegn_drift!I41,""),"")</f>
        <v/>
      </c>
      <c r="K41" s="163" t="str">
        <f>IFERROR(IF($E41="JA",Hjelpeberegn_drift!J41,""),"")</f>
        <v/>
      </c>
      <c r="L41" s="163" t="str">
        <f>IFERROR(IF($E41="JA",Hjelpeberegn_drift!K41,""),"")</f>
        <v/>
      </c>
      <c r="M41" s="163" t="str">
        <f>IFERROR(IF($E41="JA",Hjelpeberegn_drift!L41,""),"")</f>
        <v/>
      </c>
      <c r="N41" s="163" t="str">
        <f>IFERROR(IF($E41="JA",Hjelpeberegn_drift!M41,""),"")</f>
        <v/>
      </c>
      <c r="O41" s="163" t="str">
        <f>IFERROR(IF($E41="JA",Hjelpeberegn_drift!N41,""),"")</f>
        <v/>
      </c>
      <c r="P41" s="163" t="str">
        <f>IFERROR(IF($E41="JA",Hjelpeberegn_drift!O41,""),"")</f>
        <v/>
      </c>
      <c r="Q41" s="163" t="str">
        <f>IFERROR(IF($E41="JA",Hjelpeberegn_drift!P41,""),"")</f>
        <v/>
      </c>
      <c r="R41" s="163" t="str">
        <f>IFERROR(IF($E41="JA",Hjelpeberegn_drift!Q41,""),"")</f>
        <v/>
      </c>
      <c r="S41" s="88">
        <f t="shared" si="0"/>
        <v>0</v>
      </c>
    </row>
    <row r="42" spans="1:19" outlineLevel="1" x14ac:dyDescent="0.25">
      <c r="A42" s="38"/>
      <c r="B42" s="38"/>
      <c r="C42" s="48"/>
      <c r="D42" s="122" t="str">
        <f>IFERROR(_xlfn.XLOOKUP(A42,LstDrift,'Oppslag-fane'!$V$7:$V$15),"")</f>
        <v/>
      </c>
      <c r="E42" s="38"/>
      <c r="F42" s="43"/>
      <c r="G42" s="163" t="str">
        <f>IFERROR(IF($E42="JA",Hjelpeberegn_drift!F42,""),"")</f>
        <v/>
      </c>
      <c r="H42" s="163" t="str">
        <f>IFERROR(IF($E42="JA",Hjelpeberegn_drift!G42,""),"")</f>
        <v/>
      </c>
      <c r="I42" s="163" t="str">
        <f>IFERROR(IF($E42="JA",Hjelpeberegn_drift!H42,""),"")</f>
        <v/>
      </c>
      <c r="J42" s="163" t="str">
        <f>IFERROR(IF($E42="JA",Hjelpeberegn_drift!I42,""),"")</f>
        <v/>
      </c>
      <c r="K42" s="163" t="str">
        <f>IFERROR(IF($E42="JA",Hjelpeberegn_drift!J42,""),"")</f>
        <v/>
      </c>
      <c r="L42" s="163" t="str">
        <f>IFERROR(IF($E42="JA",Hjelpeberegn_drift!K42,""),"")</f>
        <v/>
      </c>
      <c r="M42" s="163" t="str">
        <f>IFERROR(IF($E42="JA",Hjelpeberegn_drift!L42,""),"")</f>
        <v/>
      </c>
      <c r="N42" s="163" t="str">
        <f>IFERROR(IF($E42="JA",Hjelpeberegn_drift!M42,""),"")</f>
        <v/>
      </c>
      <c r="O42" s="163" t="str">
        <f>IFERROR(IF($E42="JA",Hjelpeberegn_drift!N42,""),"")</f>
        <v/>
      </c>
      <c r="P42" s="163" t="str">
        <f>IFERROR(IF($E42="JA",Hjelpeberegn_drift!O42,""),"")</f>
        <v/>
      </c>
      <c r="Q42" s="163" t="str">
        <f>IFERROR(IF($E42="JA",Hjelpeberegn_drift!P42,""),"")</f>
        <v/>
      </c>
      <c r="R42" s="163" t="str">
        <f>IFERROR(IF($E42="JA",Hjelpeberegn_drift!Q42,""),"")</f>
        <v/>
      </c>
      <c r="S42" s="88">
        <f t="shared" si="0"/>
        <v>0</v>
      </c>
    </row>
    <row r="43" spans="1:19" outlineLevel="1" x14ac:dyDescent="0.25">
      <c r="A43" s="38"/>
      <c r="B43" s="38"/>
      <c r="C43" s="48"/>
      <c r="D43" s="122" t="str">
        <f>IFERROR(_xlfn.XLOOKUP(A43,LstDrift,'Oppslag-fane'!$V$7:$V$15),"")</f>
        <v/>
      </c>
      <c r="E43" s="38"/>
      <c r="F43" s="43"/>
      <c r="G43" s="163" t="str">
        <f>IFERROR(IF($E43="JA",Hjelpeberegn_drift!F43,""),"")</f>
        <v/>
      </c>
      <c r="H43" s="163" t="str">
        <f>IFERROR(IF($E43="JA",Hjelpeberegn_drift!G43,""),"")</f>
        <v/>
      </c>
      <c r="I43" s="163" t="str">
        <f>IFERROR(IF($E43="JA",Hjelpeberegn_drift!H43,""),"")</f>
        <v/>
      </c>
      <c r="J43" s="163" t="str">
        <f>IFERROR(IF($E43="JA",Hjelpeberegn_drift!I43,""),"")</f>
        <v/>
      </c>
      <c r="K43" s="163" t="str">
        <f>IFERROR(IF($E43="JA",Hjelpeberegn_drift!J43,""),"")</f>
        <v/>
      </c>
      <c r="L43" s="163" t="str">
        <f>IFERROR(IF($E43="JA",Hjelpeberegn_drift!K43,""),"")</f>
        <v/>
      </c>
      <c r="M43" s="163" t="str">
        <f>IFERROR(IF($E43="JA",Hjelpeberegn_drift!L43,""),"")</f>
        <v/>
      </c>
      <c r="N43" s="163" t="str">
        <f>IFERROR(IF($E43="JA",Hjelpeberegn_drift!M43,""),"")</f>
        <v/>
      </c>
      <c r="O43" s="163" t="str">
        <f>IFERROR(IF($E43="JA",Hjelpeberegn_drift!N43,""),"")</f>
        <v/>
      </c>
      <c r="P43" s="163" t="str">
        <f>IFERROR(IF($E43="JA",Hjelpeberegn_drift!O43,""),"")</f>
        <v/>
      </c>
      <c r="Q43" s="163" t="str">
        <f>IFERROR(IF($E43="JA",Hjelpeberegn_drift!P43,""),"")</f>
        <v/>
      </c>
      <c r="R43" s="163" t="str">
        <f>IFERROR(IF($E43="JA",Hjelpeberegn_drift!Q43,""),"")</f>
        <v/>
      </c>
      <c r="S43" s="88">
        <f t="shared" si="0"/>
        <v>0</v>
      </c>
    </row>
    <row r="44" spans="1:19" outlineLevel="1" x14ac:dyDescent="0.25">
      <c r="A44" s="38"/>
      <c r="B44" s="38"/>
      <c r="C44" s="48"/>
      <c r="D44" s="122" t="str">
        <f>IFERROR(_xlfn.XLOOKUP(A44,LstDrift,'Oppslag-fane'!$V$7:$V$15),"")</f>
        <v/>
      </c>
      <c r="E44" s="38"/>
      <c r="F44" s="43"/>
      <c r="G44" s="163" t="str">
        <f>IFERROR(IF($E44="JA",Hjelpeberegn_drift!F44,""),"")</f>
        <v/>
      </c>
      <c r="H44" s="163" t="str">
        <f>IFERROR(IF($E44="JA",Hjelpeberegn_drift!G44,""),"")</f>
        <v/>
      </c>
      <c r="I44" s="163" t="str">
        <f>IFERROR(IF($E44="JA",Hjelpeberegn_drift!H44,""),"")</f>
        <v/>
      </c>
      <c r="J44" s="163" t="str">
        <f>IFERROR(IF($E44="JA",Hjelpeberegn_drift!I44,""),"")</f>
        <v/>
      </c>
      <c r="K44" s="163" t="str">
        <f>IFERROR(IF($E44="JA",Hjelpeberegn_drift!J44,""),"")</f>
        <v/>
      </c>
      <c r="L44" s="163" t="str">
        <f>IFERROR(IF($E44="JA",Hjelpeberegn_drift!K44,""),"")</f>
        <v/>
      </c>
      <c r="M44" s="163" t="str">
        <f>IFERROR(IF($E44="JA",Hjelpeberegn_drift!L44,""),"")</f>
        <v/>
      </c>
      <c r="N44" s="163" t="str">
        <f>IFERROR(IF($E44="JA",Hjelpeberegn_drift!M44,""),"")</f>
        <v/>
      </c>
      <c r="O44" s="163" t="str">
        <f>IFERROR(IF($E44="JA",Hjelpeberegn_drift!N44,""),"")</f>
        <v/>
      </c>
      <c r="P44" s="163" t="str">
        <f>IFERROR(IF($E44="JA",Hjelpeberegn_drift!O44,""),"")</f>
        <v/>
      </c>
      <c r="Q44" s="163" t="str">
        <f>IFERROR(IF($E44="JA",Hjelpeberegn_drift!P44,""),"")</f>
        <v/>
      </c>
      <c r="R44" s="163" t="str">
        <f>IFERROR(IF($E44="JA",Hjelpeberegn_drift!Q44,""),"")</f>
        <v/>
      </c>
      <c r="S44" s="88">
        <f t="shared" si="0"/>
        <v>0</v>
      </c>
    </row>
    <row r="45" spans="1:19" outlineLevel="1" x14ac:dyDescent="0.25">
      <c r="A45" s="38"/>
      <c r="B45" s="38"/>
      <c r="C45" s="48"/>
      <c r="D45" s="122" t="str">
        <f>IFERROR(_xlfn.XLOOKUP(A45,LstDrift,'Oppslag-fane'!$V$7:$V$15),"")</f>
        <v/>
      </c>
      <c r="E45" s="38"/>
      <c r="F45" s="43"/>
      <c r="G45" s="163" t="str">
        <f>IFERROR(IF($E45="JA",Hjelpeberegn_drift!F45,""),"")</f>
        <v/>
      </c>
      <c r="H45" s="163" t="str">
        <f>IFERROR(IF($E45="JA",Hjelpeberegn_drift!G45,""),"")</f>
        <v/>
      </c>
      <c r="I45" s="163" t="str">
        <f>IFERROR(IF($E45="JA",Hjelpeberegn_drift!H45,""),"")</f>
        <v/>
      </c>
      <c r="J45" s="163" t="str">
        <f>IFERROR(IF($E45="JA",Hjelpeberegn_drift!I45,""),"")</f>
        <v/>
      </c>
      <c r="K45" s="163" t="str">
        <f>IFERROR(IF($E45="JA",Hjelpeberegn_drift!J45,""),"")</f>
        <v/>
      </c>
      <c r="L45" s="163" t="str">
        <f>IFERROR(IF($E45="JA",Hjelpeberegn_drift!K45,""),"")</f>
        <v/>
      </c>
      <c r="M45" s="163" t="str">
        <f>IFERROR(IF($E45="JA",Hjelpeberegn_drift!L45,""),"")</f>
        <v/>
      </c>
      <c r="N45" s="163" t="str">
        <f>IFERROR(IF($E45="JA",Hjelpeberegn_drift!M45,""),"")</f>
        <v/>
      </c>
      <c r="O45" s="163" t="str">
        <f>IFERROR(IF($E45="JA",Hjelpeberegn_drift!N45,""),"")</f>
        <v/>
      </c>
      <c r="P45" s="163" t="str">
        <f>IFERROR(IF($E45="JA",Hjelpeberegn_drift!O45,""),"")</f>
        <v/>
      </c>
      <c r="Q45" s="163" t="str">
        <f>IFERROR(IF($E45="JA",Hjelpeberegn_drift!P45,""),"")</f>
        <v/>
      </c>
      <c r="R45" s="163" t="str">
        <f>IFERROR(IF($E45="JA",Hjelpeberegn_drift!Q45,""),"")</f>
        <v/>
      </c>
      <c r="S45" s="88">
        <f t="shared" si="0"/>
        <v>0</v>
      </c>
    </row>
    <row r="46" spans="1:19" outlineLevel="1" x14ac:dyDescent="0.25">
      <c r="A46" s="38"/>
      <c r="B46" s="38"/>
      <c r="C46" s="48"/>
      <c r="D46" s="122" t="str">
        <f>IFERROR(_xlfn.XLOOKUP(A46,LstDrift,'Oppslag-fane'!$V$7:$V$15),"")</f>
        <v/>
      </c>
      <c r="E46" s="38"/>
      <c r="F46" s="43"/>
      <c r="G46" s="163" t="str">
        <f>IFERROR(IF($E46="JA",Hjelpeberegn_drift!F46,""),"")</f>
        <v/>
      </c>
      <c r="H46" s="163" t="str">
        <f>IFERROR(IF($E46="JA",Hjelpeberegn_drift!G46,""),"")</f>
        <v/>
      </c>
      <c r="I46" s="163" t="str">
        <f>IFERROR(IF($E46="JA",Hjelpeberegn_drift!H46,""),"")</f>
        <v/>
      </c>
      <c r="J46" s="163" t="str">
        <f>IFERROR(IF($E46="JA",Hjelpeberegn_drift!I46,""),"")</f>
        <v/>
      </c>
      <c r="K46" s="163" t="str">
        <f>IFERROR(IF($E46="JA",Hjelpeberegn_drift!J46,""),"")</f>
        <v/>
      </c>
      <c r="L46" s="163" t="str">
        <f>IFERROR(IF($E46="JA",Hjelpeberegn_drift!K46,""),"")</f>
        <v/>
      </c>
      <c r="M46" s="163" t="str">
        <f>IFERROR(IF($E46="JA",Hjelpeberegn_drift!L46,""),"")</f>
        <v/>
      </c>
      <c r="N46" s="163" t="str">
        <f>IFERROR(IF($E46="JA",Hjelpeberegn_drift!M46,""),"")</f>
        <v/>
      </c>
      <c r="O46" s="163" t="str">
        <f>IFERROR(IF($E46="JA",Hjelpeberegn_drift!N46,""),"")</f>
        <v/>
      </c>
      <c r="P46" s="163" t="str">
        <f>IFERROR(IF($E46="JA",Hjelpeberegn_drift!O46,""),"")</f>
        <v/>
      </c>
      <c r="Q46" s="163" t="str">
        <f>IFERROR(IF($E46="JA",Hjelpeberegn_drift!P46,""),"")</f>
        <v/>
      </c>
      <c r="R46" s="163" t="str">
        <f>IFERROR(IF($E46="JA",Hjelpeberegn_drift!Q46,""),"")</f>
        <v/>
      </c>
      <c r="S46" s="88">
        <f t="shared" si="0"/>
        <v>0</v>
      </c>
    </row>
    <row r="47" spans="1:19" outlineLevel="1" x14ac:dyDescent="0.25">
      <c r="A47" s="38"/>
      <c r="B47" s="38"/>
      <c r="C47" s="48"/>
      <c r="D47" s="122" t="str">
        <f>IFERROR(_xlfn.XLOOKUP(A47,LstDrift,'Oppslag-fane'!$V$7:$V$15),"")</f>
        <v/>
      </c>
      <c r="E47" s="38"/>
      <c r="F47" s="43"/>
      <c r="G47" s="163" t="str">
        <f>IFERROR(IF($E47="JA",Hjelpeberegn_drift!F47,""),"")</f>
        <v/>
      </c>
      <c r="H47" s="163" t="str">
        <f>IFERROR(IF($E47="JA",Hjelpeberegn_drift!G47,""),"")</f>
        <v/>
      </c>
      <c r="I47" s="163" t="str">
        <f>IFERROR(IF($E47="JA",Hjelpeberegn_drift!H47,""),"")</f>
        <v/>
      </c>
      <c r="J47" s="163" t="str">
        <f>IFERROR(IF($E47="JA",Hjelpeberegn_drift!I47,""),"")</f>
        <v/>
      </c>
      <c r="K47" s="163" t="str">
        <f>IFERROR(IF($E47="JA",Hjelpeberegn_drift!J47,""),"")</f>
        <v/>
      </c>
      <c r="L47" s="163" t="str">
        <f>IFERROR(IF($E47="JA",Hjelpeberegn_drift!K47,""),"")</f>
        <v/>
      </c>
      <c r="M47" s="163" t="str">
        <f>IFERROR(IF($E47="JA",Hjelpeberegn_drift!L47,""),"")</f>
        <v/>
      </c>
      <c r="N47" s="163" t="str">
        <f>IFERROR(IF($E47="JA",Hjelpeberegn_drift!M47,""),"")</f>
        <v/>
      </c>
      <c r="O47" s="163" t="str">
        <f>IFERROR(IF($E47="JA",Hjelpeberegn_drift!N47,""),"")</f>
        <v/>
      </c>
      <c r="P47" s="163" t="str">
        <f>IFERROR(IF($E47="JA",Hjelpeberegn_drift!O47,""),"")</f>
        <v/>
      </c>
      <c r="Q47" s="163" t="str">
        <f>IFERROR(IF($E47="JA",Hjelpeberegn_drift!P47,""),"")</f>
        <v/>
      </c>
      <c r="R47" s="163" t="str">
        <f>IFERROR(IF($E47="JA",Hjelpeberegn_drift!Q47,""),"")</f>
        <v/>
      </c>
      <c r="S47" s="88">
        <f t="shared" si="0"/>
        <v>0</v>
      </c>
    </row>
    <row r="48" spans="1:19" outlineLevel="1" x14ac:dyDescent="0.25">
      <c r="A48" s="38"/>
      <c r="B48" s="38"/>
      <c r="C48" s="48"/>
      <c r="D48" s="122" t="str">
        <f>IFERROR(_xlfn.XLOOKUP(A48,LstDrift,'Oppslag-fane'!$V$7:$V$15),"")</f>
        <v/>
      </c>
      <c r="E48" s="38"/>
      <c r="F48" s="43"/>
      <c r="G48" s="163" t="str">
        <f>IFERROR(IF($E48="JA",Hjelpeberegn_drift!F48,""),"")</f>
        <v/>
      </c>
      <c r="H48" s="163" t="str">
        <f>IFERROR(IF($E48="JA",Hjelpeberegn_drift!G48,""),"")</f>
        <v/>
      </c>
      <c r="I48" s="163" t="str">
        <f>IFERROR(IF($E48="JA",Hjelpeberegn_drift!H48,""),"")</f>
        <v/>
      </c>
      <c r="J48" s="163" t="str">
        <f>IFERROR(IF($E48="JA",Hjelpeberegn_drift!I48,""),"")</f>
        <v/>
      </c>
      <c r="K48" s="163" t="str">
        <f>IFERROR(IF($E48="JA",Hjelpeberegn_drift!J48,""),"")</f>
        <v/>
      </c>
      <c r="L48" s="163" t="str">
        <f>IFERROR(IF($E48="JA",Hjelpeberegn_drift!K48,""),"")</f>
        <v/>
      </c>
      <c r="M48" s="163" t="str">
        <f>IFERROR(IF($E48="JA",Hjelpeberegn_drift!L48,""),"")</f>
        <v/>
      </c>
      <c r="N48" s="163" t="str">
        <f>IFERROR(IF($E48="JA",Hjelpeberegn_drift!M48,""),"")</f>
        <v/>
      </c>
      <c r="O48" s="163" t="str">
        <f>IFERROR(IF($E48="JA",Hjelpeberegn_drift!N48,""),"")</f>
        <v/>
      </c>
      <c r="P48" s="163" t="str">
        <f>IFERROR(IF($E48="JA",Hjelpeberegn_drift!O48,""),"")</f>
        <v/>
      </c>
      <c r="Q48" s="163" t="str">
        <f>IFERROR(IF($E48="JA",Hjelpeberegn_drift!P48,""),"")</f>
        <v/>
      </c>
      <c r="R48" s="163" t="str">
        <f>IFERROR(IF($E48="JA",Hjelpeberegn_drift!Q48,""),"")</f>
        <v/>
      </c>
      <c r="S48" s="88">
        <f t="shared" si="0"/>
        <v>0</v>
      </c>
    </row>
    <row r="49" spans="1:19" outlineLevel="1" x14ac:dyDescent="0.25">
      <c r="A49" s="38"/>
      <c r="B49" s="38"/>
      <c r="C49" s="48"/>
      <c r="D49" s="122" t="str">
        <f>IFERROR(_xlfn.XLOOKUP(A49,LstDrift,'Oppslag-fane'!$V$7:$V$15),"")</f>
        <v/>
      </c>
      <c r="E49" s="38"/>
      <c r="F49" s="43"/>
      <c r="G49" s="163" t="str">
        <f>IFERROR(IF($E49="JA",Hjelpeberegn_drift!F49,""),"")</f>
        <v/>
      </c>
      <c r="H49" s="163" t="str">
        <f>IFERROR(IF($E49="JA",Hjelpeberegn_drift!G49,""),"")</f>
        <v/>
      </c>
      <c r="I49" s="163" t="str">
        <f>IFERROR(IF($E49="JA",Hjelpeberegn_drift!H49,""),"")</f>
        <v/>
      </c>
      <c r="J49" s="163" t="str">
        <f>IFERROR(IF($E49="JA",Hjelpeberegn_drift!I49,""),"")</f>
        <v/>
      </c>
      <c r="K49" s="163" t="str">
        <f>IFERROR(IF($E49="JA",Hjelpeberegn_drift!J49,""),"")</f>
        <v/>
      </c>
      <c r="L49" s="163" t="str">
        <f>IFERROR(IF($E49="JA",Hjelpeberegn_drift!K49,""),"")</f>
        <v/>
      </c>
      <c r="M49" s="163" t="str">
        <f>IFERROR(IF($E49="JA",Hjelpeberegn_drift!L49,""),"")</f>
        <v/>
      </c>
      <c r="N49" s="163" t="str">
        <f>IFERROR(IF($E49="JA",Hjelpeberegn_drift!M49,""),"")</f>
        <v/>
      </c>
      <c r="O49" s="163" t="str">
        <f>IFERROR(IF($E49="JA",Hjelpeberegn_drift!N49,""),"")</f>
        <v/>
      </c>
      <c r="P49" s="163" t="str">
        <f>IFERROR(IF($E49="JA",Hjelpeberegn_drift!O49,""),"")</f>
        <v/>
      </c>
      <c r="Q49" s="163" t="str">
        <f>IFERROR(IF($E49="JA",Hjelpeberegn_drift!P49,""),"")</f>
        <v/>
      </c>
      <c r="R49" s="163" t="str">
        <f>IFERROR(IF($E49="JA",Hjelpeberegn_drift!Q49,""),"")</f>
        <v/>
      </c>
      <c r="S49" s="88">
        <f t="shared" si="0"/>
        <v>0</v>
      </c>
    </row>
    <row r="50" spans="1:19" outlineLevel="1" x14ac:dyDescent="0.25">
      <c r="A50" s="38"/>
      <c r="B50" s="38"/>
      <c r="C50" s="48"/>
      <c r="D50" s="122" t="str">
        <f>IFERROR(_xlfn.XLOOKUP(A50,LstDrift,'Oppslag-fane'!$V$7:$V$15),"")</f>
        <v/>
      </c>
      <c r="E50" s="38"/>
      <c r="F50" s="43"/>
      <c r="G50" s="163" t="str">
        <f>IFERROR(IF($E50="JA",Hjelpeberegn_drift!F50,""),"")</f>
        <v/>
      </c>
      <c r="H50" s="163" t="str">
        <f>IFERROR(IF($E50="JA",Hjelpeberegn_drift!G50,""),"")</f>
        <v/>
      </c>
      <c r="I50" s="163" t="str">
        <f>IFERROR(IF($E50="JA",Hjelpeberegn_drift!H50,""),"")</f>
        <v/>
      </c>
      <c r="J50" s="163" t="str">
        <f>IFERROR(IF($E50="JA",Hjelpeberegn_drift!I50,""),"")</f>
        <v/>
      </c>
      <c r="K50" s="163" t="str">
        <f>IFERROR(IF($E50="JA",Hjelpeberegn_drift!J50,""),"")</f>
        <v/>
      </c>
      <c r="L50" s="163" t="str">
        <f>IFERROR(IF($E50="JA",Hjelpeberegn_drift!K50,""),"")</f>
        <v/>
      </c>
      <c r="M50" s="163" t="str">
        <f>IFERROR(IF($E50="JA",Hjelpeberegn_drift!L50,""),"")</f>
        <v/>
      </c>
      <c r="N50" s="163" t="str">
        <f>IFERROR(IF($E50="JA",Hjelpeberegn_drift!M50,""),"")</f>
        <v/>
      </c>
      <c r="O50" s="163" t="str">
        <f>IFERROR(IF($E50="JA",Hjelpeberegn_drift!N50,""),"")</f>
        <v/>
      </c>
      <c r="P50" s="163" t="str">
        <f>IFERROR(IF($E50="JA",Hjelpeberegn_drift!O50,""),"")</f>
        <v/>
      </c>
      <c r="Q50" s="163" t="str">
        <f>IFERROR(IF($E50="JA",Hjelpeberegn_drift!P50,""),"")</f>
        <v/>
      </c>
      <c r="R50" s="163" t="str">
        <f>IFERROR(IF($E50="JA",Hjelpeberegn_drift!Q50,""),"")</f>
        <v/>
      </c>
      <c r="S50" s="88">
        <f t="shared" si="0"/>
        <v>0</v>
      </c>
    </row>
    <row r="51" spans="1:19" outlineLevel="1" x14ac:dyDescent="0.25">
      <c r="A51" s="38"/>
      <c r="B51" s="38"/>
      <c r="C51" s="48"/>
      <c r="D51" s="122" t="str">
        <f>IFERROR(_xlfn.XLOOKUP(A51,LstDrift,'Oppslag-fane'!$V$7:$V$15),"")</f>
        <v/>
      </c>
      <c r="E51" s="38"/>
      <c r="F51" s="43"/>
      <c r="G51" s="163" t="str">
        <f>IFERROR(IF($E51="JA",Hjelpeberegn_drift!F51,""),"")</f>
        <v/>
      </c>
      <c r="H51" s="163" t="str">
        <f>IFERROR(IF($E51="JA",Hjelpeberegn_drift!G51,""),"")</f>
        <v/>
      </c>
      <c r="I51" s="163" t="str">
        <f>IFERROR(IF($E51="JA",Hjelpeberegn_drift!H51,""),"")</f>
        <v/>
      </c>
      <c r="J51" s="163" t="str">
        <f>IFERROR(IF($E51="JA",Hjelpeberegn_drift!I51,""),"")</f>
        <v/>
      </c>
      <c r="K51" s="163" t="str">
        <f>IFERROR(IF($E51="JA",Hjelpeberegn_drift!J51,""),"")</f>
        <v/>
      </c>
      <c r="L51" s="163" t="str">
        <f>IFERROR(IF($E51="JA",Hjelpeberegn_drift!K51,""),"")</f>
        <v/>
      </c>
      <c r="M51" s="163" t="str">
        <f>IFERROR(IF($E51="JA",Hjelpeberegn_drift!L51,""),"")</f>
        <v/>
      </c>
      <c r="N51" s="163" t="str">
        <f>IFERROR(IF($E51="JA",Hjelpeberegn_drift!M51,""),"")</f>
        <v/>
      </c>
      <c r="O51" s="163" t="str">
        <f>IFERROR(IF($E51="JA",Hjelpeberegn_drift!N51,""),"")</f>
        <v/>
      </c>
      <c r="P51" s="163" t="str">
        <f>IFERROR(IF($E51="JA",Hjelpeberegn_drift!O51,""),"")</f>
        <v/>
      </c>
      <c r="Q51" s="163" t="str">
        <f>IFERROR(IF($E51="JA",Hjelpeberegn_drift!P51,""),"")</f>
        <v/>
      </c>
      <c r="R51" s="163" t="str">
        <f>IFERROR(IF($E51="JA",Hjelpeberegn_drift!Q51,""),"")</f>
        <v/>
      </c>
      <c r="S51" s="88">
        <f t="shared" si="0"/>
        <v>0</v>
      </c>
    </row>
    <row r="52" spans="1:19" outlineLevel="1" x14ac:dyDescent="0.25">
      <c r="A52" s="38"/>
      <c r="B52" s="38"/>
      <c r="C52" s="48"/>
      <c r="D52" s="122" t="str">
        <f>IFERROR(_xlfn.XLOOKUP(A52,LstDrift,'Oppslag-fane'!$V$7:$V$15),"")</f>
        <v/>
      </c>
      <c r="E52" s="38"/>
      <c r="F52" s="43"/>
      <c r="G52" s="163" t="str">
        <f>IFERROR(IF($E52="JA",Hjelpeberegn_drift!F52,""),"")</f>
        <v/>
      </c>
      <c r="H52" s="163" t="str">
        <f>IFERROR(IF($E52="JA",Hjelpeberegn_drift!G52,""),"")</f>
        <v/>
      </c>
      <c r="I52" s="163" t="str">
        <f>IFERROR(IF($E52="JA",Hjelpeberegn_drift!H52,""),"")</f>
        <v/>
      </c>
      <c r="J52" s="163" t="str">
        <f>IFERROR(IF($E52="JA",Hjelpeberegn_drift!I52,""),"")</f>
        <v/>
      </c>
      <c r="K52" s="163" t="str">
        <f>IFERROR(IF($E52="JA",Hjelpeberegn_drift!J52,""),"")</f>
        <v/>
      </c>
      <c r="L52" s="163" t="str">
        <f>IFERROR(IF($E52="JA",Hjelpeberegn_drift!K52,""),"")</f>
        <v/>
      </c>
      <c r="M52" s="163" t="str">
        <f>IFERROR(IF($E52="JA",Hjelpeberegn_drift!L52,""),"")</f>
        <v/>
      </c>
      <c r="N52" s="163" t="str">
        <f>IFERROR(IF($E52="JA",Hjelpeberegn_drift!M52,""),"")</f>
        <v/>
      </c>
      <c r="O52" s="163" t="str">
        <f>IFERROR(IF($E52="JA",Hjelpeberegn_drift!N52,""),"")</f>
        <v/>
      </c>
      <c r="P52" s="163" t="str">
        <f>IFERROR(IF($E52="JA",Hjelpeberegn_drift!O52,""),"")</f>
        <v/>
      </c>
      <c r="Q52" s="163" t="str">
        <f>IFERROR(IF($E52="JA",Hjelpeberegn_drift!P52,""),"")</f>
        <v/>
      </c>
      <c r="R52" s="163" t="str">
        <f>IFERROR(IF($E52="JA",Hjelpeberegn_drift!Q52,""),"")</f>
        <v/>
      </c>
      <c r="S52" s="88">
        <f t="shared" si="0"/>
        <v>0</v>
      </c>
    </row>
    <row r="53" spans="1:19" outlineLevel="1" x14ac:dyDescent="0.25">
      <c r="A53" s="38"/>
      <c r="B53" s="38"/>
      <c r="C53" s="48"/>
      <c r="D53" s="122" t="str">
        <f>IFERROR(_xlfn.XLOOKUP(A53,LstDrift,'Oppslag-fane'!$V$7:$V$15),"")</f>
        <v/>
      </c>
      <c r="E53" s="38"/>
      <c r="F53" s="43"/>
      <c r="G53" s="163" t="str">
        <f>IFERROR(IF($E53="JA",Hjelpeberegn_drift!F53,""),"")</f>
        <v/>
      </c>
      <c r="H53" s="163" t="str">
        <f>IFERROR(IF($E53="JA",Hjelpeberegn_drift!G53,""),"")</f>
        <v/>
      </c>
      <c r="I53" s="163" t="str">
        <f>IFERROR(IF($E53="JA",Hjelpeberegn_drift!H53,""),"")</f>
        <v/>
      </c>
      <c r="J53" s="163" t="str">
        <f>IFERROR(IF($E53="JA",Hjelpeberegn_drift!I53,""),"")</f>
        <v/>
      </c>
      <c r="K53" s="163" t="str">
        <f>IFERROR(IF($E53="JA",Hjelpeberegn_drift!J53,""),"")</f>
        <v/>
      </c>
      <c r="L53" s="163" t="str">
        <f>IFERROR(IF($E53="JA",Hjelpeberegn_drift!K53,""),"")</f>
        <v/>
      </c>
      <c r="M53" s="163" t="str">
        <f>IFERROR(IF($E53="JA",Hjelpeberegn_drift!L53,""),"")</f>
        <v/>
      </c>
      <c r="N53" s="163" t="str">
        <f>IFERROR(IF($E53="JA",Hjelpeberegn_drift!M53,""),"")</f>
        <v/>
      </c>
      <c r="O53" s="163" t="str">
        <f>IFERROR(IF($E53="JA",Hjelpeberegn_drift!N53,""),"")</f>
        <v/>
      </c>
      <c r="P53" s="163" t="str">
        <f>IFERROR(IF($E53="JA",Hjelpeberegn_drift!O53,""),"")</f>
        <v/>
      </c>
      <c r="Q53" s="163" t="str">
        <f>IFERROR(IF($E53="JA",Hjelpeberegn_drift!P53,""),"")</f>
        <v/>
      </c>
      <c r="R53" s="163" t="str">
        <f>IFERROR(IF($E53="JA",Hjelpeberegn_drift!Q53,""),"")</f>
        <v/>
      </c>
      <c r="S53" s="88">
        <f t="shared" si="0"/>
        <v>0</v>
      </c>
    </row>
    <row r="54" spans="1:19" outlineLevel="1" x14ac:dyDescent="0.25">
      <c r="A54" s="38"/>
      <c r="B54" s="38"/>
      <c r="C54" s="48"/>
      <c r="D54" s="122" t="str">
        <f>IFERROR(_xlfn.XLOOKUP(A54,LstDrift,'Oppslag-fane'!$V$7:$V$15),"")</f>
        <v/>
      </c>
      <c r="E54" s="38"/>
      <c r="F54" s="43"/>
      <c r="G54" s="163" t="str">
        <f>IFERROR(IF($E54="JA",Hjelpeberegn_drift!F54,""),"")</f>
        <v/>
      </c>
      <c r="H54" s="163" t="str">
        <f>IFERROR(IF($E54="JA",Hjelpeberegn_drift!G54,""),"")</f>
        <v/>
      </c>
      <c r="I54" s="163" t="str">
        <f>IFERROR(IF($E54="JA",Hjelpeberegn_drift!H54,""),"")</f>
        <v/>
      </c>
      <c r="J54" s="163" t="str">
        <f>IFERROR(IF($E54="JA",Hjelpeberegn_drift!I54,""),"")</f>
        <v/>
      </c>
      <c r="K54" s="163" t="str">
        <f>IFERROR(IF($E54="JA",Hjelpeberegn_drift!J54,""),"")</f>
        <v/>
      </c>
      <c r="L54" s="163" t="str">
        <f>IFERROR(IF($E54="JA",Hjelpeberegn_drift!K54,""),"")</f>
        <v/>
      </c>
      <c r="M54" s="163" t="str">
        <f>IFERROR(IF($E54="JA",Hjelpeberegn_drift!L54,""),"")</f>
        <v/>
      </c>
      <c r="N54" s="163" t="str">
        <f>IFERROR(IF($E54="JA",Hjelpeberegn_drift!M54,""),"")</f>
        <v/>
      </c>
      <c r="O54" s="163" t="str">
        <f>IFERROR(IF($E54="JA",Hjelpeberegn_drift!N54,""),"")</f>
        <v/>
      </c>
      <c r="P54" s="163" t="str">
        <f>IFERROR(IF($E54="JA",Hjelpeberegn_drift!O54,""),"")</f>
        <v/>
      </c>
      <c r="Q54" s="163" t="str">
        <f>IFERROR(IF($E54="JA",Hjelpeberegn_drift!P54,""),"")</f>
        <v/>
      </c>
      <c r="R54" s="163" t="str">
        <f>IFERROR(IF($E54="JA",Hjelpeberegn_drift!Q54,""),"")</f>
        <v/>
      </c>
      <c r="S54" s="88">
        <f t="shared" si="0"/>
        <v>0</v>
      </c>
    </row>
    <row r="55" spans="1:19" outlineLevel="1" x14ac:dyDescent="0.25">
      <c r="A55" s="38"/>
      <c r="B55" s="38"/>
      <c r="C55" s="48"/>
      <c r="D55" s="122" t="str">
        <f>IFERROR(_xlfn.XLOOKUP(A55,LstDrift,'Oppslag-fane'!$V$7:$V$15),"")</f>
        <v/>
      </c>
      <c r="E55" s="38"/>
      <c r="F55" s="43"/>
      <c r="G55" s="163" t="str">
        <f>IFERROR(IF($E55="JA",Hjelpeberegn_drift!F55,""),"")</f>
        <v/>
      </c>
      <c r="H55" s="163" t="str">
        <f>IFERROR(IF($E55="JA",Hjelpeberegn_drift!G55,""),"")</f>
        <v/>
      </c>
      <c r="I55" s="163" t="str">
        <f>IFERROR(IF($E55="JA",Hjelpeberegn_drift!H55,""),"")</f>
        <v/>
      </c>
      <c r="J55" s="163" t="str">
        <f>IFERROR(IF($E55="JA",Hjelpeberegn_drift!I55,""),"")</f>
        <v/>
      </c>
      <c r="K55" s="163" t="str">
        <f>IFERROR(IF($E55="JA",Hjelpeberegn_drift!J55,""),"")</f>
        <v/>
      </c>
      <c r="L55" s="163" t="str">
        <f>IFERROR(IF($E55="JA",Hjelpeberegn_drift!K55,""),"")</f>
        <v/>
      </c>
      <c r="M55" s="163" t="str">
        <f>IFERROR(IF($E55="JA",Hjelpeberegn_drift!L55,""),"")</f>
        <v/>
      </c>
      <c r="N55" s="163" t="str">
        <f>IFERROR(IF($E55="JA",Hjelpeberegn_drift!M55,""),"")</f>
        <v/>
      </c>
      <c r="O55" s="163" t="str">
        <f>IFERROR(IF($E55="JA",Hjelpeberegn_drift!N55,""),"")</f>
        <v/>
      </c>
      <c r="P55" s="163" t="str">
        <f>IFERROR(IF($E55="JA",Hjelpeberegn_drift!O55,""),"")</f>
        <v/>
      </c>
      <c r="Q55" s="163" t="str">
        <f>IFERROR(IF($E55="JA",Hjelpeberegn_drift!P55,""),"")</f>
        <v/>
      </c>
      <c r="R55" s="163" t="str">
        <f>IFERROR(IF($E55="JA",Hjelpeberegn_drift!Q55,""),"")</f>
        <v/>
      </c>
      <c r="S55" s="88">
        <f t="shared" si="0"/>
        <v>0</v>
      </c>
    </row>
    <row r="56" spans="1:19" outlineLevel="1" x14ac:dyDescent="0.25">
      <c r="A56" s="38"/>
      <c r="B56" s="38"/>
      <c r="C56" s="48"/>
      <c r="D56" s="122" t="str">
        <f>IFERROR(_xlfn.XLOOKUP(A56,LstDrift,'Oppslag-fane'!$V$7:$V$15),"")</f>
        <v/>
      </c>
      <c r="E56" s="38"/>
      <c r="F56" s="43"/>
      <c r="G56" s="163" t="str">
        <f>IFERROR(IF($E56="JA",Hjelpeberegn_drift!F56,""),"")</f>
        <v/>
      </c>
      <c r="H56" s="163" t="str">
        <f>IFERROR(IF($E56="JA",Hjelpeberegn_drift!G56,""),"")</f>
        <v/>
      </c>
      <c r="I56" s="163" t="str">
        <f>IFERROR(IF($E56="JA",Hjelpeberegn_drift!H56,""),"")</f>
        <v/>
      </c>
      <c r="J56" s="163" t="str">
        <f>IFERROR(IF($E56="JA",Hjelpeberegn_drift!I56,""),"")</f>
        <v/>
      </c>
      <c r="K56" s="163" t="str">
        <f>IFERROR(IF($E56="JA",Hjelpeberegn_drift!J56,""),"")</f>
        <v/>
      </c>
      <c r="L56" s="163" t="str">
        <f>IFERROR(IF($E56="JA",Hjelpeberegn_drift!K56,""),"")</f>
        <v/>
      </c>
      <c r="M56" s="163" t="str">
        <f>IFERROR(IF($E56="JA",Hjelpeberegn_drift!L56,""),"")</f>
        <v/>
      </c>
      <c r="N56" s="163" t="str">
        <f>IFERROR(IF($E56="JA",Hjelpeberegn_drift!M56,""),"")</f>
        <v/>
      </c>
      <c r="O56" s="163" t="str">
        <f>IFERROR(IF($E56="JA",Hjelpeberegn_drift!N56,""),"")</f>
        <v/>
      </c>
      <c r="P56" s="163" t="str">
        <f>IFERROR(IF($E56="JA",Hjelpeberegn_drift!O56,""),"")</f>
        <v/>
      </c>
      <c r="Q56" s="163" t="str">
        <f>IFERROR(IF($E56="JA",Hjelpeberegn_drift!P56,""),"")</f>
        <v/>
      </c>
      <c r="R56" s="163" t="str">
        <f>IFERROR(IF($E56="JA",Hjelpeberegn_drift!Q56,""),"")</f>
        <v/>
      </c>
      <c r="S56" s="88">
        <f t="shared" si="0"/>
        <v>0</v>
      </c>
    </row>
    <row r="57" spans="1:19" outlineLevel="1" x14ac:dyDescent="0.25">
      <c r="A57" s="38"/>
      <c r="B57" s="38"/>
      <c r="C57" s="48"/>
      <c r="D57" s="122" t="str">
        <f>IFERROR(_xlfn.XLOOKUP(A57,LstDrift,'Oppslag-fane'!$V$7:$V$15),"")</f>
        <v/>
      </c>
      <c r="E57" s="38"/>
      <c r="F57" s="43"/>
      <c r="G57" s="163" t="str">
        <f>IFERROR(IF($E57="JA",Hjelpeberegn_drift!F57,""),"")</f>
        <v/>
      </c>
      <c r="H57" s="163" t="str">
        <f>IFERROR(IF($E57="JA",Hjelpeberegn_drift!G57,""),"")</f>
        <v/>
      </c>
      <c r="I57" s="163" t="str">
        <f>IFERROR(IF($E57="JA",Hjelpeberegn_drift!H57,""),"")</f>
        <v/>
      </c>
      <c r="J57" s="163" t="str">
        <f>IFERROR(IF($E57="JA",Hjelpeberegn_drift!I57,""),"")</f>
        <v/>
      </c>
      <c r="K57" s="163" t="str">
        <f>IFERROR(IF($E57="JA",Hjelpeberegn_drift!J57,""),"")</f>
        <v/>
      </c>
      <c r="L57" s="163" t="str">
        <f>IFERROR(IF($E57="JA",Hjelpeberegn_drift!K57,""),"")</f>
        <v/>
      </c>
      <c r="M57" s="163" t="str">
        <f>IFERROR(IF($E57="JA",Hjelpeberegn_drift!L57,""),"")</f>
        <v/>
      </c>
      <c r="N57" s="163" t="str">
        <f>IFERROR(IF($E57="JA",Hjelpeberegn_drift!M57,""),"")</f>
        <v/>
      </c>
      <c r="O57" s="163" t="str">
        <f>IFERROR(IF($E57="JA",Hjelpeberegn_drift!N57,""),"")</f>
        <v/>
      </c>
      <c r="P57" s="163" t="str">
        <f>IFERROR(IF($E57="JA",Hjelpeberegn_drift!O57,""),"")</f>
        <v/>
      </c>
      <c r="Q57" s="163" t="str">
        <f>IFERROR(IF($E57="JA",Hjelpeberegn_drift!P57,""),"")</f>
        <v/>
      </c>
      <c r="R57" s="163" t="str">
        <f>IFERROR(IF($E57="JA",Hjelpeberegn_drift!Q57,""),"")</f>
        <v/>
      </c>
      <c r="S57" s="88">
        <f t="shared" si="0"/>
        <v>0</v>
      </c>
    </row>
    <row r="58" spans="1:19" outlineLevel="1" x14ac:dyDescent="0.25">
      <c r="A58" s="38"/>
      <c r="B58" s="38"/>
      <c r="C58" s="48"/>
      <c r="D58" s="122" t="str">
        <f>IFERROR(_xlfn.XLOOKUP(A58,LstDrift,'Oppslag-fane'!$V$7:$V$15),"")</f>
        <v/>
      </c>
      <c r="E58" s="38"/>
      <c r="F58" s="43"/>
      <c r="G58" s="163" t="str">
        <f>IFERROR(IF($E58="JA",Hjelpeberegn_drift!F58,""),"")</f>
        <v/>
      </c>
      <c r="H58" s="163" t="str">
        <f>IFERROR(IF($E58="JA",Hjelpeberegn_drift!G58,""),"")</f>
        <v/>
      </c>
      <c r="I58" s="163" t="str">
        <f>IFERROR(IF($E58="JA",Hjelpeberegn_drift!H58,""),"")</f>
        <v/>
      </c>
      <c r="J58" s="163" t="str">
        <f>IFERROR(IF($E58="JA",Hjelpeberegn_drift!I58,""),"")</f>
        <v/>
      </c>
      <c r="K58" s="163" t="str">
        <f>IFERROR(IF($E58="JA",Hjelpeberegn_drift!J58,""),"")</f>
        <v/>
      </c>
      <c r="L58" s="163" t="str">
        <f>IFERROR(IF($E58="JA",Hjelpeberegn_drift!K58,""),"")</f>
        <v/>
      </c>
      <c r="M58" s="163" t="str">
        <f>IFERROR(IF($E58="JA",Hjelpeberegn_drift!L58,""),"")</f>
        <v/>
      </c>
      <c r="N58" s="163" t="str">
        <f>IFERROR(IF($E58="JA",Hjelpeberegn_drift!M58,""),"")</f>
        <v/>
      </c>
      <c r="O58" s="163" t="str">
        <f>IFERROR(IF($E58="JA",Hjelpeberegn_drift!N58,""),"")</f>
        <v/>
      </c>
      <c r="P58" s="163" t="str">
        <f>IFERROR(IF($E58="JA",Hjelpeberegn_drift!O58,""),"")</f>
        <v/>
      </c>
      <c r="Q58" s="163" t="str">
        <f>IFERROR(IF($E58="JA",Hjelpeberegn_drift!P58,""),"")</f>
        <v/>
      </c>
      <c r="R58" s="163" t="str">
        <f>IFERROR(IF($E58="JA",Hjelpeberegn_drift!Q58,""),"")</f>
        <v/>
      </c>
      <c r="S58" s="88">
        <f t="shared" si="0"/>
        <v>0</v>
      </c>
    </row>
    <row r="59" spans="1:19" outlineLevel="1" x14ac:dyDescent="0.25">
      <c r="A59" s="38"/>
      <c r="B59" s="38"/>
      <c r="C59" s="48"/>
      <c r="D59" s="122" t="str">
        <f>IFERROR(_xlfn.XLOOKUP(A59,LstDrift,'Oppslag-fane'!$V$7:$V$15),"")</f>
        <v/>
      </c>
      <c r="E59" s="38"/>
      <c r="F59" s="43"/>
      <c r="G59" s="163" t="str">
        <f>IFERROR(IF($E59="JA",Hjelpeberegn_drift!F59,""),"")</f>
        <v/>
      </c>
      <c r="H59" s="163" t="str">
        <f>IFERROR(IF($E59="JA",Hjelpeberegn_drift!G59,""),"")</f>
        <v/>
      </c>
      <c r="I59" s="163" t="str">
        <f>IFERROR(IF($E59="JA",Hjelpeberegn_drift!H59,""),"")</f>
        <v/>
      </c>
      <c r="J59" s="163" t="str">
        <f>IFERROR(IF($E59="JA",Hjelpeberegn_drift!I59,""),"")</f>
        <v/>
      </c>
      <c r="K59" s="163" t="str">
        <f>IFERROR(IF($E59="JA",Hjelpeberegn_drift!J59,""),"")</f>
        <v/>
      </c>
      <c r="L59" s="163" t="str">
        <f>IFERROR(IF($E59="JA",Hjelpeberegn_drift!K59,""),"")</f>
        <v/>
      </c>
      <c r="M59" s="163" t="str">
        <f>IFERROR(IF($E59="JA",Hjelpeberegn_drift!L59,""),"")</f>
        <v/>
      </c>
      <c r="N59" s="163" t="str">
        <f>IFERROR(IF($E59="JA",Hjelpeberegn_drift!M59,""),"")</f>
        <v/>
      </c>
      <c r="O59" s="163" t="str">
        <f>IFERROR(IF($E59="JA",Hjelpeberegn_drift!N59,""),"")</f>
        <v/>
      </c>
      <c r="P59" s="163" t="str">
        <f>IFERROR(IF($E59="JA",Hjelpeberegn_drift!O59,""),"")</f>
        <v/>
      </c>
      <c r="Q59" s="163" t="str">
        <f>IFERROR(IF($E59="JA",Hjelpeberegn_drift!P59,""),"")</f>
        <v/>
      </c>
      <c r="R59" s="163" t="str">
        <f>IFERROR(IF($E59="JA",Hjelpeberegn_drift!Q59,""),"")</f>
        <v/>
      </c>
      <c r="S59" s="88">
        <f t="shared" si="0"/>
        <v>0</v>
      </c>
    </row>
    <row r="60" spans="1:19" outlineLevel="1" x14ac:dyDescent="0.25">
      <c r="A60" s="38"/>
      <c r="B60" s="38"/>
      <c r="C60" s="48"/>
      <c r="D60" s="122" t="str">
        <f>IFERROR(_xlfn.XLOOKUP(A60,LstDrift,'Oppslag-fane'!$V$7:$V$15),"")</f>
        <v/>
      </c>
      <c r="E60" s="38"/>
      <c r="F60" s="43"/>
      <c r="G60" s="163" t="str">
        <f>IFERROR(IF($E60="JA",Hjelpeberegn_drift!F60,""),"")</f>
        <v/>
      </c>
      <c r="H60" s="163" t="str">
        <f>IFERROR(IF($E60="JA",Hjelpeberegn_drift!G60,""),"")</f>
        <v/>
      </c>
      <c r="I60" s="163" t="str">
        <f>IFERROR(IF($E60="JA",Hjelpeberegn_drift!H60,""),"")</f>
        <v/>
      </c>
      <c r="J60" s="163" t="str">
        <f>IFERROR(IF($E60="JA",Hjelpeberegn_drift!I60,""),"")</f>
        <v/>
      </c>
      <c r="K60" s="163" t="str">
        <f>IFERROR(IF($E60="JA",Hjelpeberegn_drift!J60,""),"")</f>
        <v/>
      </c>
      <c r="L60" s="163" t="str">
        <f>IFERROR(IF($E60="JA",Hjelpeberegn_drift!K60,""),"")</f>
        <v/>
      </c>
      <c r="M60" s="163" t="str">
        <f>IFERROR(IF($E60="JA",Hjelpeberegn_drift!L60,""),"")</f>
        <v/>
      </c>
      <c r="N60" s="163" t="str">
        <f>IFERROR(IF($E60="JA",Hjelpeberegn_drift!M60,""),"")</f>
        <v/>
      </c>
      <c r="O60" s="163" t="str">
        <f>IFERROR(IF($E60="JA",Hjelpeberegn_drift!N60,""),"")</f>
        <v/>
      </c>
      <c r="P60" s="163" t="str">
        <f>IFERROR(IF($E60="JA",Hjelpeberegn_drift!O60,""),"")</f>
        <v/>
      </c>
      <c r="Q60" s="163" t="str">
        <f>IFERROR(IF($E60="JA",Hjelpeberegn_drift!P60,""),"")</f>
        <v/>
      </c>
      <c r="R60" s="163" t="str">
        <f>IFERROR(IF($E60="JA",Hjelpeberegn_drift!Q60,""),"")</f>
        <v/>
      </c>
      <c r="S60" s="88">
        <f t="shared" si="0"/>
        <v>0</v>
      </c>
    </row>
    <row r="61" spans="1:19" outlineLevel="1" x14ac:dyDescent="0.25">
      <c r="A61" s="38"/>
      <c r="B61" s="38"/>
      <c r="C61" s="48"/>
      <c r="D61" s="122" t="str">
        <f>IFERROR(_xlfn.XLOOKUP(A61,LstDrift,'Oppslag-fane'!$V$7:$V$15),"")</f>
        <v/>
      </c>
      <c r="E61" s="38"/>
      <c r="F61" s="43"/>
      <c r="G61" s="163" t="str">
        <f>IFERROR(IF($E61="JA",Hjelpeberegn_drift!F61,""),"")</f>
        <v/>
      </c>
      <c r="H61" s="163" t="str">
        <f>IFERROR(IF($E61="JA",Hjelpeberegn_drift!G61,""),"")</f>
        <v/>
      </c>
      <c r="I61" s="163" t="str">
        <f>IFERROR(IF($E61="JA",Hjelpeberegn_drift!H61,""),"")</f>
        <v/>
      </c>
      <c r="J61" s="163" t="str">
        <f>IFERROR(IF($E61="JA",Hjelpeberegn_drift!I61,""),"")</f>
        <v/>
      </c>
      <c r="K61" s="163" t="str">
        <f>IFERROR(IF($E61="JA",Hjelpeberegn_drift!J61,""),"")</f>
        <v/>
      </c>
      <c r="L61" s="163" t="str">
        <f>IFERROR(IF($E61="JA",Hjelpeberegn_drift!K61,""),"")</f>
        <v/>
      </c>
      <c r="M61" s="163" t="str">
        <f>IFERROR(IF($E61="JA",Hjelpeberegn_drift!L61,""),"")</f>
        <v/>
      </c>
      <c r="N61" s="163" t="str">
        <f>IFERROR(IF($E61="JA",Hjelpeberegn_drift!M61,""),"")</f>
        <v/>
      </c>
      <c r="O61" s="163" t="str">
        <f>IFERROR(IF($E61="JA",Hjelpeberegn_drift!N61,""),"")</f>
        <v/>
      </c>
      <c r="P61" s="163" t="str">
        <f>IFERROR(IF($E61="JA",Hjelpeberegn_drift!O61,""),"")</f>
        <v/>
      </c>
      <c r="Q61" s="163" t="str">
        <f>IFERROR(IF($E61="JA",Hjelpeberegn_drift!P61,""),"")</f>
        <v/>
      </c>
      <c r="R61" s="163" t="str">
        <f>IFERROR(IF($E61="JA",Hjelpeberegn_drift!Q61,""),"")</f>
        <v/>
      </c>
      <c r="S61" s="88">
        <f t="shared" ref="S61:S75" si="1">IF(E61="JA",F61,SUM(G61:R61))</f>
        <v>0</v>
      </c>
    </row>
    <row r="62" spans="1:19" outlineLevel="1" x14ac:dyDescent="0.25">
      <c r="A62" s="38"/>
      <c r="B62" s="38"/>
      <c r="C62" s="48"/>
      <c r="D62" s="122" t="str">
        <f>IFERROR(_xlfn.XLOOKUP(A62,LstDrift,'Oppslag-fane'!$V$7:$V$15),"")</f>
        <v/>
      </c>
      <c r="E62" s="38"/>
      <c r="F62" s="43"/>
      <c r="G62" s="163" t="str">
        <f>IFERROR(IF($E62="JA",Hjelpeberegn_drift!F62,""),"")</f>
        <v/>
      </c>
      <c r="H62" s="163" t="str">
        <f>IFERROR(IF($E62="JA",Hjelpeberegn_drift!G62,""),"")</f>
        <v/>
      </c>
      <c r="I62" s="163" t="str">
        <f>IFERROR(IF($E62="JA",Hjelpeberegn_drift!H62,""),"")</f>
        <v/>
      </c>
      <c r="J62" s="163" t="str">
        <f>IFERROR(IF($E62="JA",Hjelpeberegn_drift!I62,""),"")</f>
        <v/>
      </c>
      <c r="K62" s="163" t="str">
        <f>IFERROR(IF($E62="JA",Hjelpeberegn_drift!J62,""),"")</f>
        <v/>
      </c>
      <c r="L62" s="163" t="str">
        <f>IFERROR(IF($E62="JA",Hjelpeberegn_drift!K62,""),"")</f>
        <v/>
      </c>
      <c r="M62" s="163" t="str">
        <f>IFERROR(IF($E62="JA",Hjelpeberegn_drift!L62,""),"")</f>
        <v/>
      </c>
      <c r="N62" s="163" t="str">
        <f>IFERROR(IF($E62="JA",Hjelpeberegn_drift!M62,""),"")</f>
        <v/>
      </c>
      <c r="O62" s="163" t="str">
        <f>IFERROR(IF($E62="JA",Hjelpeberegn_drift!N62,""),"")</f>
        <v/>
      </c>
      <c r="P62" s="163" t="str">
        <f>IFERROR(IF($E62="JA",Hjelpeberegn_drift!O62,""),"")</f>
        <v/>
      </c>
      <c r="Q62" s="163" t="str">
        <f>IFERROR(IF($E62="JA",Hjelpeberegn_drift!P62,""),"")</f>
        <v/>
      </c>
      <c r="R62" s="163" t="str">
        <f>IFERROR(IF($E62="JA",Hjelpeberegn_drift!Q62,""),"")</f>
        <v/>
      </c>
      <c r="S62" s="88">
        <f t="shared" si="1"/>
        <v>0</v>
      </c>
    </row>
    <row r="63" spans="1:19" outlineLevel="1" x14ac:dyDescent="0.25">
      <c r="A63" s="38"/>
      <c r="B63" s="38"/>
      <c r="C63" s="48"/>
      <c r="D63" s="122" t="str">
        <f>IFERROR(_xlfn.XLOOKUP(A63,LstDrift,'Oppslag-fane'!$V$7:$V$15),"")</f>
        <v/>
      </c>
      <c r="E63" s="38"/>
      <c r="F63" s="43"/>
      <c r="G63" s="163" t="str">
        <f>IFERROR(IF($E63="JA",Hjelpeberegn_drift!F63,""),"")</f>
        <v/>
      </c>
      <c r="H63" s="163" t="str">
        <f>IFERROR(IF($E63="JA",Hjelpeberegn_drift!G63,""),"")</f>
        <v/>
      </c>
      <c r="I63" s="163" t="str">
        <f>IFERROR(IF($E63="JA",Hjelpeberegn_drift!H63,""),"")</f>
        <v/>
      </c>
      <c r="J63" s="163" t="str">
        <f>IFERROR(IF($E63="JA",Hjelpeberegn_drift!I63,""),"")</f>
        <v/>
      </c>
      <c r="K63" s="163" t="str">
        <f>IFERROR(IF($E63="JA",Hjelpeberegn_drift!J63,""),"")</f>
        <v/>
      </c>
      <c r="L63" s="163" t="str">
        <f>IFERROR(IF($E63="JA",Hjelpeberegn_drift!K63,""),"")</f>
        <v/>
      </c>
      <c r="M63" s="163" t="str">
        <f>IFERROR(IF($E63="JA",Hjelpeberegn_drift!L63,""),"")</f>
        <v/>
      </c>
      <c r="N63" s="163" t="str">
        <f>IFERROR(IF($E63="JA",Hjelpeberegn_drift!M63,""),"")</f>
        <v/>
      </c>
      <c r="O63" s="163" t="str">
        <f>IFERROR(IF($E63="JA",Hjelpeberegn_drift!N63,""),"")</f>
        <v/>
      </c>
      <c r="P63" s="163" t="str">
        <f>IFERROR(IF($E63="JA",Hjelpeberegn_drift!O63,""),"")</f>
        <v/>
      </c>
      <c r="Q63" s="163" t="str">
        <f>IFERROR(IF($E63="JA",Hjelpeberegn_drift!P63,""),"")</f>
        <v/>
      </c>
      <c r="R63" s="163" t="str">
        <f>IFERROR(IF($E63="JA",Hjelpeberegn_drift!Q63,""),"")</f>
        <v/>
      </c>
      <c r="S63" s="88">
        <f t="shared" si="1"/>
        <v>0</v>
      </c>
    </row>
    <row r="64" spans="1:19" outlineLevel="1" x14ac:dyDescent="0.25">
      <c r="A64" s="38"/>
      <c r="B64" s="38"/>
      <c r="C64" s="48"/>
      <c r="D64" s="122" t="str">
        <f>IFERROR(_xlfn.XLOOKUP(A64,LstDrift,'Oppslag-fane'!$V$7:$V$15),"")</f>
        <v/>
      </c>
      <c r="E64" s="38"/>
      <c r="F64" s="43"/>
      <c r="G64" s="163" t="str">
        <f>IFERROR(IF($E64="JA",Hjelpeberegn_drift!F64,""),"")</f>
        <v/>
      </c>
      <c r="H64" s="163" t="str">
        <f>IFERROR(IF($E64="JA",Hjelpeberegn_drift!G64,""),"")</f>
        <v/>
      </c>
      <c r="I64" s="163" t="str">
        <f>IFERROR(IF($E64="JA",Hjelpeberegn_drift!H64,""),"")</f>
        <v/>
      </c>
      <c r="J64" s="163" t="str">
        <f>IFERROR(IF($E64="JA",Hjelpeberegn_drift!I64,""),"")</f>
        <v/>
      </c>
      <c r="K64" s="163" t="str">
        <f>IFERROR(IF($E64="JA",Hjelpeberegn_drift!J64,""),"")</f>
        <v/>
      </c>
      <c r="L64" s="163" t="str">
        <f>IFERROR(IF($E64="JA",Hjelpeberegn_drift!K64,""),"")</f>
        <v/>
      </c>
      <c r="M64" s="163" t="str">
        <f>IFERROR(IF($E64="JA",Hjelpeberegn_drift!L64,""),"")</f>
        <v/>
      </c>
      <c r="N64" s="163" t="str">
        <f>IFERROR(IF($E64="JA",Hjelpeberegn_drift!M64,""),"")</f>
        <v/>
      </c>
      <c r="O64" s="163" t="str">
        <f>IFERROR(IF($E64="JA",Hjelpeberegn_drift!N64,""),"")</f>
        <v/>
      </c>
      <c r="P64" s="163" t="str">
        <f>IFERROR(IF($E64="JA",Hjelpeberegn_drift!O64,""),"")</f>
        <v/>
      </c>
      <c r="Q64" s="163" t="str">
        <f>IFERROR(IF($E64="JA",Hjelpeberegn_drift!P64,""),"")</f>
        <v/>
      </c>
      <c r="R64" s="163" t="str">
        <f>IFERROR(IF($E64="JA",Hjelpeberegn_drift!Q64,""),"")</f>
        <v/>
      </c>
      <c r="S64" s="88">
        <f t="shared" si="1"/>
        <v>0</v>
      </c>
    </row>
    <row r="65" spans="1:19" outlineLevel="1" x14ac:dyDescent="0.25">
      <c r="A65" s="38"/>
      <c r="B65" s="38"/>
      <c r="C65" s="48"/>
      <c r="D65" s="122" t="str">
        <f>IFERROR(_xlfn.XLOOKUP(A65,LstDrift,'Oppslag-fane'!$V$7:$V$15),"")</f>
        <v/>
      </c>
      <c r="E65" s="38"/>
      <c r="F65" s="43"/>
      <c r="G65" s="163" t="str">
        <f>IFERROR(IF($E65="JA",Hjelpeberegn_drift!F65,""),"")</f>
        <v/>
      </c>
      <c r="H65" s="163" t="str">
        <f>IFERROR(IF($E65="JA",Hjelpeberegn_drift!G65,""),"")</f>
        <v/>
      </c>
      <c r="I65" s="163" t="str">
        <f>IFERROR(IF($E65="JA",Hjelpeberegn_drift!H65,""),"")</f>
        <v/>
      </c>
      <c r="J65" s="163" t="str">
        <f>IFERROR(IF($E65="JA",Hjelpeberegn_drift!I65,""),"")</f>
        <v/>
      </c>
      <c r="K65" s="163" t="str">
        <f>IFERROR(IF($E65="JA",Hjelpeberegn_drift!J65,""),"")</f>
        <v/>
      </c>
      <c r="L65" s="163" t="str">
        <f>IFERROR(IF($E65="JA",Hjelpeberegn_drift!K65,""),"")</f>
        <v/>
      </c>
      <c r="M65" s="163" t="str">
        <f>IFERROR(IF($E65="JA",Hjelpeberegn_drift!L65,""),"")</f>
        <v/>
      </c>
      <c r="N65" s="163" t="str">
        <f>IFERROR(IF($E65="JA",Hjelpeberegn_drift!M65,""),"")</f>
        <v/>
      </c>
      <c r="O65" s="163" t="str">
        <f>IFERROR(IF($E65="JA",Hjelpeberegn_drift!N65,""),"")</f>
        <v/>
      </c>
      <c r="P65" s="163" t="str">
        <f>IFERROR(IF($E65="JA",Hjelpeberegn_drift!O65,""),"")</f>
        <v/>
      </c>
      <c r="Q65" s="163" t="str">
        <f>IFERROR(IF($E65="JA",Hjelpeberegn_drift!P65,""),"")</f>
        <v/>
      </c>
      <c r="R65" s="163" t="str">
        <f>IFERROR(IF($E65="JA",Hjelpeberegn_drift!Q65,""),"")</f>
        <v/>
      </c>
      <c r="S65" s="88">
        <f t="shared" si="1"/>
        <v>0</v>
      </c>
    </row>
    <row r="66" spans="1:19" outlineLevel="1" x14ac:dyDescent="0.25">
      <c r="A66" s="38"/>
      <c r="B66" s="38"/>
      <c r="C66" s="48"/>
      <c r="D66" s="122" t="str">
        <f>IFERROR(_xlfn.XLOOKUP(A66,LstDrift,'Oppslag-fane'!$V$7:$V$15),"")</f>
        <v/>
      </c>
      <c r="E66" s="38"/>
      <c r="F66" s="43"/>
      <c r="G66" s="163" t="str">
        <f>IFERROR(IF($E66="JA",Hjelpeberegn_drift!F66,""),"")</f>
        <v/>
      </c>
      <c r="H66" s="163" t="str">
        <f>IFERROR(IF($E66="JA",Hjelpeberegn_drift!G66,""),"")</f>
        <v/>
      </c>
      <c r="I66" s="163" t="str">
        <f>IFERROR(IF($E66="JA",Hjelpeberegn_drift!H66,""),"")</f>
        <v/>
      </c>
      <c r="J66" s="163" t="str">
        <f>IFERROR(IF($E66="JA",Hjelpeberegn_drift!I66,""),"")</f>
        <v/>
      </c>
      <c r="K66" s="163" t="str">
        <f>IFERROR(IF($E66="JA",Hjelpeberegn_drift!J66,""),"")</f>
        <v/>
      </c>
      <c r="L66" s="163" t="str">
        <f>IFERROR(IF($E66="JA",Hjelpeberegn_drift!K66,""),"")</f>
        <v/>
      </c>
      <c r="M66" s="163" t="str">
        <f>IFERROR(IF($E66="JA",Hjelpeberegn_drift!L66,""),"")</f>
        <v/>
      </c>
      <c r="N66" s="163" t="str">
        <f>IFERROR(IF($E66="JA",Hjelpeberegn_drift!M66,""),"")</f>
        <v/>
      </c>
      <c r="O66" s="163" t="str">
        <f>IFERROR(IF($E66="JA",Hjelpeberegn_drift!N66,""),"")</f>
        <v/>
      </c>
      <c r="P66" s="163" t="str">
        <f>IFERROR(IF($E66="JA",Hjelpeberegn_drift!O66,""),"")</f>
        <v/>
      </c>
      <c r="Q66" s="163" t="str">
        <f>IFERROR(IF($E66="JA",Hjelpeberegn_drift!P66,""),"")</f>
        <v/>
      </c>
      <c r="R66" s="163" t="str">
        <f>IFERROR(IF($E66="JA",Hjelpeberegn_drift!Q66,""),"")</f>
        <v/>
      </c>
      <c r="S66" s="88">
        <f t="shared" si="1"/>
        <v>0</v>
      </c>
    </row>
    <row r="67" spans="1:19" outlineLevel="1" x14ac:dyDescent="0.25">
      <c r="A67" s="38"/>
      <c r="B67" s="38"/>
      <c r="C67" s="48"/>
      <c r="D67" s="122" t="str">
        <f>IFERROR(_xlfn.XLOOKUP(A67,LstDrift,'Oppslag-fane'!$V$7:$V$15),"")</f>
        <v/>
      </c>
      <c r="E67" s="38"/>
      <c r="F67" s="43"/>
      <c r="G67" s="163" t="str">
        <f>IFERROR(IF($E67="JA",Hjelpeberegn_drift!F67,""),"")</f>
        <v/>
      </c>
      <c r="H67" s="163" t="str">
        <f>IFERROR(IF($E67="JA",Hjelpeberegn_drift!G67,""),"")</f>
        <v/>
      </c>
      <c r="I67" s="163" t="str">
        <f>IFERROR(IF($E67="JA",Hjelpeberegn_drift!H67,""),"")</f>
        <v/>
      </c>
      <c r="J67" s="163" t="str">
        <f>IFERROR(IF($E67="JA",Hjelpeberegn_drift!I67,""),"")</f>
        <v/>
      </c>
      <c r="K67" s="163" t="str">
        <f>IFERROR(IF($E67="JA",Hjelpeberegn_drift!J67,""),"")</f>
        <v/>
      </c>
      <c r="L67" s="163" t="str">
        <f>IFERROR(IF($E67="JA",Hjelpeberegn_drift!K67,""),"")</f>
        <v/>
      </c>
      <c r="M67" s="163" t="str">
        <f>IFERROR(IF($E67="JA",Hjelpeberegn_drift!L67,""),"")</f>
        <v/>
      </c>
      <c r="N67" s="163" t="str">
        <f>IFERROR(IF($E67="JA",Hjelpeberegn_drift!M67,""),"")</f>
        <v/>
      </c>
      <c r="O67" s="163" t="str">
        <f>IFERROR(IF($E67="JA",Hjelpeberegn_drift!N67,""),"")</f>
        <v/>
      </c>
      <c r="P67" s="163" t="str">
        <f>IFERROR(IF($E67="JA",Hjelpeberegn_drift!O67,""),"")</f>
        <v/>
      </c>
      <c r="Q67" s="163" t="str">
        <f>IFERROR(IF($E67="JA",Hjelpeberegn_drift!P67,""),"")</f>
        <v/>
      </c>
      <c r="R67" s="163" t="str">
        <f>IFERROR(IF($E67="JA",Hjelpeberegn_drift!Q67,""),"")</f>
        <v/>
      </c>
      <c r="S67" s="88">
        <f t="shared" si="1"/>
        <v>0</v>
      </c>
    </row>
    <row r="68" spans="1:19" outlineLevel="1" x14ac:dyDescent="0.25">
      <c r="A68" s="38"/>
      <c r="B68" s="38"/>
      <c r="C68" s="48"/>
      <c r="D68" s="122" t="str">
        <f>IFERROR(_xlfn.XLOOKUP(A68,LstDrift,'Oppslag-fane'!$V$7:$V$15),"")</f>
        <v/>
      </c>
      <c r="E68" s="38"/>
      <c r="F68" s="43"/>
      <c r="G68" s="163" t="str">
        <f>IFERROR(IF($E68="JA",Hjelpeberegn_drift!F68,""),"")</f>
        <v/>
      </c>
      <c r="H68" s="163" t="str">
        <f>IFERROR(IF($E68="JA",Hjelpeberegn_drift!G68,""),"")</f>
        <v/>
      </c>
      <c r="I68" s="163" t="str">
        <f>IFERROR(IF($E68="JA",Hjelpeberegn_drift!H68,""),"")</f>
        <v/>
      </c>
      <c r="J68" s="163" t="str">
        <f>IFERROR(IF($E68="JA",Hjelpeberegn_drift!I68,""),"")</f>
        <v/>
      </c>
      <c r="K68" s="163" t="str">
        <f>IFERROR(IF($E68="JA",Hjelpeberegn_drift!J68,""),"")</f>
        <v/>
      </c>
      <c r="L68" s="163" t="str">
        <f>IFERROR(IF($E68="JA",Hjelpeberegn_drift!K68,""),"")</f>
        <v/>
      </c>
      <c r="M68" s="163" t="str">
        <f>IFERROR(IF($E68="JA",Hjelpeberegn_drift!L68,""),"")</f>
        <v/>
      </c>
      <c r="N68" s="163" t="str">
        <f>IFERROR(IF($E68="JA",Hjelpeberegn_drift!M68,""),"")</f>
        <v/>
      </c>
      <c r="O68" s="163" t="str">
        <f>IFERROR(IF($E68="JA",Hjelpeberegn_drift!N68,""),"")</f>
        <v/>
      </c>
      <c r="P68" s="163" t="str">
        <f>IFERROR(IF($E68="JA",Hjelpeberegn_drift!O68,""),"")</f>
        <v/>
      </c>
      <c r="Q68" s="163" t="str">
        <f>IFERROR(IF($E68="JA",Hjelpeberegn_drift!P68,""),"")</f>
        <v/>
      </c>
      <c r="R68" s="163" t="str">
        <f>IFERROR(IF($E68="JA",Hjelpeberegn_drift!Q68,""),"")</f>
        <v/>
      </c>
      <c r="S68" s="88">
        <f t="shared" si="1"/>
        <v>0</v>
      </c>
    </row>
    <row r="69" spans="1:19" outlineLevel="1" x14ac:dyDescent="0.25">
      <c r="A69" s="38"/>
      <c r="B69" s="38"/>
      <c r="C69" s="48"/>
      <c r="D69" s="122" t="str">
        <f>IFERROR(_xlfn.XLOOKUP(A69,LstDrift,'Oppslag-fane'!$V$7:$V$15),"")</f>
        <v/>
      </c>
      <c r="E69" s="38"/>
      <c r="F69" s="43"/>
      <c r="G69" s="163" t="str">
        <f>IFERROR(IF($E69="JA",Hjelpeberegn_drift!F69,""),"")</f>
        <v/>
      </c>
      <c r="H69" s="163" t="str">
        <f>IFERROR(IF($E69="JA",Hjelpeberegn_drift!G69,""),"")</f>
        <v/>
      </c>
      <c r="I69" s="163" t="str">
        <f>IFERROR(IF($E69="JA",Hjelpeberegn_drift!H69,""),"")</f>
        <v/>
      </c>
      <c r="J69" s="163" t="str">
        <f>IFERROR(IF($E69="JA",Hjelpeberegn_drift!I69,""),"")</f>
        <v/>
      </c>
      <c r="K69" s="163" t="str">
        <f>IFERROR(IF($E69="JA",Hjelpeberegn_drift!J69,""),"")</f>
        <v/>
      </c>
      <c r="L69" s="163" t="str">
        <f>IFERROR(IF($E69="JA",Hjelpeberegn_drift!K69,""),"")</f>
        <v/>
      </c>
      <c r="M69" s="163" t="str">
        <f>IFERROR(IF($E69="JA",Hjelpeberegn_drift!L69,""),"")</f>
        <v/>
      </c>
      <c r="N69" s="163" t="str">
        <f>IFERROR(IF($E69="JA",Hjelpeberegn_drift!M69,""),"")</f>
        <v/>
      </c>
      <c r="O69" s="163" t="str">
        <f>IFERROR(IF($E69="JA",Hjelpeberegn_drift!N69,""),"")</f>
        <v/>
      </c>
      <c r="P69" s="163" t="str">
        <f>IFERROR(IF($E69="JA",Hjelpeberegn_drift!O69,""),"")</f>
        <v/>
      </c>
      <c r="Q69" s="163" t="str">
        <f>IFERROR(IF($E69="JA",Hjelpeberegn_drift!P69,""),"")</f>
        <v/>
      </c>
      <c r="R69" s="163" t="str">
        <f>IFERROR(IF($E69="JA",Hjelpeberegn_drift!Q69,""),"")</f>
        <v/>
      </c>
      <c r="S69" s="88">
        <f t="shared" si="1"/>
        <v>0</v>
      </c>
    </row>
    <row r="70" spans="1:19" outlineLevel="1" x14ac:dyDescent="0.25">
      <c r="A70" s="38"/>
      <c r="B70" s="38"/>
      <c r="C70" s="48"/>
      <c r="D70" s="122" t="str">
        <f>IFERROR(_xlfn.XLOOKUP(A70,LstDrift,'Oppslag-fane'!$V$7:$V$15),"")</f>
        <v/>
      </c>
      <c r="E70" s="38"/>
      <c r="F70" s="43"/>
      <c r="G70" s="163" t="str">
        <f>IFERROR(IF($E70="JA",Hjelpeberegn_drift!F70,""),"")</f>
        <v/>
      </c>
      <c r="H70" s="163" t="str">
        <f>IFERROR(IF($E70="JA",Hjelpeberegn_drift!G70,""),"")</f>
        <v/>
      </c>
      <c r="I70" s="163" t="str">
        <f>IFERROR(IF($E70="JA",Hjelpeberegn_drift!H70,""),"")</f>
        <v/>
      </c>
      <c r="J70" s="163" t="str">
        <f>IFERROR(IF($E70="JA",Hjelpeberegn_drift!I70,""),"")</f>
        <v/>
      </c>
      <c r="K70" s="163" t="str">
        <f>IFERROR(IF($E70="JA",Hjelpeberegn_drift!J70,""),"")</f>
        <v/>
      </c>
      <c r="L70" s="163" t="str">
        <f>IFERROR(IF($E70="JA",Hjelpeberegn_drift!K70,""),"")</f>
        <v/>
      </c>
      <c r="M70" s="163" t="str">
        <f>IFERROR(IF($E70="JA",Hjelpeberegn_drift!L70,""),"")</f>
        <v/>
      </c>
      <c r="N70" s="163" t="str">
        <f>IFERROR(IF($E70="JA",Hjelpeberegn_drift!M70,""),"")</f>
        <v/>
      </c>
      <c r="O70" s="163" t="str">
        <f>IFERROR(IF($E70="JA",Hjelpeberegn_drift!N70,""),"")</f>
        <v/>
      </c>
      <c r="P70" s="163" t="str">
        <f>IFERROR(IF($E70="JA",Hjelpeberegn_drift!O70,""),"")</f>
        <v/>
      </c>
      <c r="Q70" s="163" t="str">
        <f>IFERROR(IF($E70="JA",Hjelpeberegn_drift!P70,""),"")</f>
        <v/>
      </c>
      <c r="R70" s="163" t="str">
        <f>IFERROR(IF($E70="JA",Hjelpeberegn_drift!Q70,""),"")</f>
        <v/>
      </c>
      <c r="S70" s="88">
        <f t="shared" si="1"/>
        <v>0</v>
      </c>
    </row>
    <row r="71" spans="1:19" outlineLevel="1" x14ac:dyDescent="0.25">
      <c r="A71" s="38"/>
      <c r="B71" s="38"/>
      <c r="C71" s="48"/>
      <c r="D71" s="122" t="str">
        <f>IFERROR(_xlfn.XLOOKUP(A71,LstDrift,'Oppslag-fane'!$V$7:$V$15),"")</f>
        <v/>
      </c>
      <c r="E71" s="38"/>
      <c r="F71" s="43"/>
      <c r="G71" s="163" t="str">
        <f>IFERROR(IF($E71="JA",Hjelpeberegn_drift!F71,""),"")</f>
        <v/>
      </c>
      <c r="H71" s="163" t="str">
        <f>IFERROR(IF($E71="JA",Hjelpeberegn_drift!G71,""),"")</f>
        <v/>
      </c>
      <c r="I71" s="163" t="str">
        <f>IFERROR(IF($E71="JA",Hjelpeberegn_drift!H71,""),"")</f>
        <v/>
      </c>
      <c r="J71" s="163" t="str">
        <f>IFERROR(IF($E71="JA",Hjelpeberegn_drift!I71,""),"")</f>
        <v/>
      </c>
      <c r="K71" s="163" t="str">
        <f>IFERROR(IF($E71="JA",Hjelpeberegn_drift!J71,""),"")</f>
        <v/>
      </c>
      <c r="L71" s="163" t="str">
        <f>IFERROR(IF($E71="JA",Hjelpeberegn_drift!K71,""),"")</f>
        <v/>
      </c>
      <c r="M71" s="163" t="str">
        <f>IFERROR(IF($E71="JA",Hjelpeberegn_drift!L71,""),"")</f>
        <v/>
      </c>
      <c r="N71" s="163" t="str">
        <f>IFERROR(IF($E71="JA",Hjelpeberegn_drift!M71,""),"")</f>
        <v/>
      </c>
      <c r="O71" s="163" t="str">
        <f>IFERROR(IF($E71="JA",Hjelpeberegn_drift!N71,""),"")</f>
        <v/>
      </c>
      <c r="P71" s="163" t="str">
        <f>IFERROR(IF($E71="JA",Hjelpeberegn_drift!O71,""),"")</f>
        <v/>
      </c>
      <c r="Q71" s="163" t="str">
        <f>IFERROR(IF($E71="JA",Hjelpeberegn_drift!P71,""),"")</f>
        <v/>
      </c>
      <c r="R71" s="163" t="str">
        <f>IFERROR(IF($E71="JA",Hjelpeberegn_drift!Q71,""),"")</f>
        <v/>
      </c>
      <c r="S71" s="88">
        <f t="shared" si="1"/>
        <v>0</v>
      </c>
    </row>
    <row r="72" spans="1:19" outlineLevel="1" x14ac:dyDescent="0.25">
      <c r="A72" s="38"/>
      <c r="B72" s="38"/>
      <c r="C72" s="48"/>
      <c r="D72" s="122" t="str">
        <f>IFERROR(_xlfn.XLOOKUP(A72,LstDrift,'Oppslag-fane'!$V$7:$V$15),"")</f>
        <v/>
      </c>
      <c r="E72" s="38"/>
      <c r="F72" s="43"/>
      <c r="G72" s="163" t="str">
        <f>IFERROR(IF($E72="JA",Hjelpeberegn_drift!F72,""),"")</f>
        <v/>
      </c>
      <c r="H72" s="163" t="str">
        <f>IFERROR(IF($E72="JA",Hjelpeberegn_drift!G72,""),"")</f>
        <v/>
      </c>
      <c r="I72" s="163" t="str">
        <f>IFERROR(IF($E72="JA",Hjelpeberegn_drift!H72,""),"")</f>
        <v/>
      </c>
      <c r="J72" s="163" t="str">
        <f>IFERROR(IF($E72="JA",Hjelpeberegn_drift!I72,""),"")</f>
        <v/>
      </c>
      <c r="K72" s="163" t="str">
        <f>IFERROR(IF($E72="JA",Hjelpeberegn_drift!J72,""),"")</f>
        <v/>
      </c>
      <c r="L72" s="163" t="str">
        <f>IFERROR(IF($E72="JA",Hjelpeberegn_drift!K72,""),"")</f>
        <v/>
      </c>
      <c r="M72" s="163" t="str">
        <f>IFERROR(IF($E72="JA",Hjelpeberegn_drift!L72,""),"")</f>
        <v/>
      </c>
      <c r="N72" s="163" t="str">
        <f>IFERROR(IF($E72="JA",Hjelpeberegn_drift!M72,""),"")</f>
        <v/>
      </c>
      <c r="O72" s="163" t="str">
        <f>IFERROR(IF($E72="JA",Hjelpeberegn_drift!N72,""),"")</f>
        <v/>
      </c>
      <c r="P72" s="163" t="str">
        <f>IFERROR(IF($E72="JA",Hjelpeberegn_drift!O72,""),"")</f>
        <v/>
      </c>
      <c r="Q72" s="163" t="str">
        <f>IFERROR(IF($E72="JA",Hjelpeberegn_drift!P72,""),"")</f>
        <v/>
      </c>
      <c r="R72" s="163" t="str">
        <f>IFERROR(IF($E72="JA",Hjelpeberegn_drift!Q72,""),"")</f>
        <v/>
      </c>
      <c r="S72" s="88">
        <f t="shared" si="1"/>
        <v>0</v>
      </c>
    </row>
    <row r="73" spans="1:19" outlineLevel="1" x14ac:dyDescent="0.25">
      <c r="A73" s="38"/>
      <c r="B73" s="38"/>
      <c r="C73" s="48"/>
      <c r="D73" s="122" t="str">
        <f>IFERROR(_xlfn.XLOOKUP(A73,LstDrift,'Oppslag-fane'!$V$7:$V$15),"")</f>
        <v/>
      </c>
      <c r="E73" s="38"/>
      <c r="F73" s="43"/>
      <c r="G73" s="163" t="str">
        <f>IFERROR(IF($E73="JA",Hjelpeberegn_drift!F73,""),"")</f>
        <v/>
      </c>
      <c r="H73" s="163" t="str">
        <f>IFERROR(IF($E73="JA",Hjelpeberegn_drift!G73,""),"")</f>
        <v/>
      </c>
      <c r="I73" s="163" t="str">
        <f>IFERROR(IF($E73="JA",Hjelpeberegn_drift!H73,""),"")</f>
        <v/>
      </c>
      <c r="J73" s="163" t="str">
        <f>IFERROR(IF($E73="JA",Hjelpeberegn_drift!I73,""),"")</f>
        <v/>
      </c>
      <c r="K73" s="163" t="str">
        <f>IFERROR(IF($E73="JA",Hjelpeberegn_drift!J73,""),"")</f>
        <v/>
      </c>
      <c r="L73" s="163" t="str">
        <f>IFERROR(IF($E73="JA",Hjelpeberegn_drift!K73,""),"")</f>
        <v/>
      </c>
      <c r="M73" s="163" t="str">
        <f>IFERROR(IF($E73="JA",Hjelpeberegn_drift!L73,""),"")</f>
        <v/>
      </c>
      <c r="N73" s="163" t="str">
        <f>IFERROR(IF($E73="JA",Hjelpeberegn_drift!M73,""),"")</f>
        <v/>
      </c>
      <c r="O73" s="163" t="str">
        <f>IFERROR(IF($E73="JA",Hjelpeberegn_drift!N73,""),"")</f>
        <v/>
      </c>
      <c r="P73" s="163" t="str">
        <f>IFERROR(IF($E73="JA",Hjelpeberegn_drift!O73,""),"")</f>
        <v/>
      </c>
      <c r="Q73" s="163" t="str">
        <f>IFERROR(IF($E73="JA",Hjelpeberegn_drift!P73,""),"")</f>
        <v/>
      </c>
      <c r="R73" s="163" t="str">
        <f>IFERROR(IF($E73="JA",Hjelpeberegn_drift!Q73,""),"")</f>
        <v/>
      </c>
      <c r="S73" s="88">
        <f t="shared" si="1"/>
        <v>0</v>
      </c>
    </row>
    <row r="74" spans="1:19" outlineLevel="1" x14ac:dyDescent="0.25">
      <c r="A74" s="38"/>
      <c r="B74" s="38"/>
      <c r="C74" s="48"/>
      <c r="D74" s="122" t="str">
        <f>IFERROR(_xlfn.XLOOKUP(A74,LstDrift,'Oppslag-fane'!$V$7:$V$15),"")</f>
        <v/>
      </c>
      <c r="E74" s="38"/>
      <c r="F74" s="43"/>
      <c r="G74" s="163" t="str">
        <f>IFERROR(IF($E74="JA",Hjelpeberegn_drift!F74,""),"")</f>
        <v/>
      </c>
      <c r="H74" s="163" t="str">
        <f>IFERROR(IF($E74="JA",Hjelpeberegn_drift!G74,""),"")</f>
        <v/>
      </c>
      <c r="I74" s="163" t="str">
        <f>IFERROR(IF($E74="JA",Hjelpeberegn_drift!H74,""),"")</f>
        <v/>
      </c>
      <c r="J74" s="163" t="str">
        <f>IFERROR(IF($E74="JA",Hjelpeberegn_drift!I74,""),"")</f>
        <v/>
      </c>
      <c r="K74" s="163" t="str">
        <f>IFERROR(IF($E74="JA",Hjelpeberegn_drift!J74,""),"")</f>
        <v/>
      </c>
      <c r="L74" s="163" t="str">
        <f>IFERROR(IF($E74="JA",Hjelpeberegn_drift!K74,""),"")</f>
        <v/>
      </c>
      <c r="M74" s="163" t="str">
        <f>IFERROR(IF($E74="JA",Hjelpeberegn_drift!L74,""),"")</f>
        <v/>
      </c>
      <c r="N74" s="163" t="str">
        <f>IFERROR(IF($E74="JA",Hjelpeberegn_drift!M74,""),"")</f>
        <v/>
      </c>
      <c r="O74" s="163" t="str">
        <f>IFERROR(IF($E74="JA",Hjelpeberegn_drift!N74,""),"")</f>
        <v/>
      </c>
      <c r="P74" s="163" t="str">
        <f>IFERROR(IF($E74="JA",Hjelpeberegn_drift!O74,""),"")</f>
        <v/>
      </c>
      <c r="Q74" s="163" t="str">
        <f>IFERROR(IF($E74="JA",Hjelpeberegn_drift!P74,""),"")</f>
        <v/>
      </c>
      <c r="R74" s="163" t="str">
        <f>IFERROR(IF($E74="JA",Hjelpeberegn_drift!Q74,""),"")</f>
        <v/>
      </c>
      <c r="S74" s="88">
        <f t="shared" si="1"/>
        <v>0</v>
      </c>
    </row>
    <row r="75" spans="1:19" outlineLevel="1" x14ac:dyDescent="0.25">
      <c r="A75" s="38"/>
      <c r="B75" s="38"/>
      <c r="C75" s="48"/>
      <c r="D75" s="122" t="str">
        <f>IFERROR(_xlfn.XLOOKUP(A75,LstDrift,'Oppslag-fane'!$V$7:$V$15),"")</f>
        <v/>
      </c>
      <c r="E75" s="38"/>
      <c r="F75" s="43"/>
      <c r="G75" s="163" t="str">
        <f>IFERROR(IF($E75="JA",Hjelpeberegn_drift!F75,""),"")</f>
        <v/>
      </c>
      <c r="H75" s="163" t="str">
        <f>IFERROR(IF($E75="JA",Hjelpeberegn_drift!G75,""),"")</f>
        <v/>
      </c>
      <c r="I75" s="163" t="str">
        <f>IFERROR(IF($E75="JA",Hjelpeberegn_drift!H75,""),"")</f>
        <v/>
      </c>
      <c r="J75" s="163" t="str">
        <f>IFERROR(IF($E75="JA",Hjelpeberegn_drift!I75,""),"")</f>
        <v/>
      </c>
      <c r="K75" s="163" t="str">
        <f>IFERROR(IF($E75="JA",Hjelpeberegn_drift!J75,""),"")</f>
        <v/>
      </c>
      <c r="L75" s="163" t="str">
        <f>IFERROR(IF($E75="JA",Hjelpeberegn_drift!K75,""),"")</f>
        <v/>
      </c>
      <c r="M75" s="163" t="str">
        <f>IFERROR(IF($E75="JA",Hjelpeberegn_drift!L75,""),"")</f>
        <v/>
      </c>
      <c r="N75" s="163" t="str">
        <f>IFERROR(IF($E75="JA",Hjelpeberegn_drift!M75,""),"")</f>
        <v/>
      </c>
      <c r="O75" s="163" t="str">
        <f>IFERROR(IF($E75="JA",Hjelpeberegn_drift!N75,""),"")</f>
        <v/>
      </c>
      <c r="P75" s="163" t="str">
        <f>IFERROR(IF($E75="JA",Hjelpeberegn_drift!O75,""),"")</f>
        <v/>
      </c>
      <c r="Q75" s="163" t="str">
        <f>IFERROR(IF($E75="JA",Hjelpeberegn_drift!P75,""),"")</f>
        <v/>
      </c>
      <c r="R75" s="163" t="str">
        <f>IFERROR(IF($E75="JA",Hjelpeberegn_drift!Q75,""),"")</f>
        <v/>
      </c>
      <c r="S75" s="88">
        <f t="shared" si="1"/>
        <v>0</v>
      </c>
    </row>
    <row r="76" spans="1:19" outlineLevel="1" x14ac:dyDescent="0.25">
      <c r="A76" s="38"/>
      <c r="B76" s="38"/>
      <c r="C76" s="48"/>
      <c r="D76" s="122" t="str">
        <f>IFERROR(_xlfn.XLOOKUP(A76,LstDrift,'Oppslag-fane'!$V$7:$V$15),"")</f>
        <v/>
      </c>
      <c r="E76" s="38"/>
      <c r="F76" s="43"/>
      <c r="G76" s="163" t="str">
        <f>IFERROR(IF($E76="JA",Hjelpeberegn_drift!F76,""),"")</f>
        <v/>
      </c>
      <c r="H76" s="163" t="str">
        <f>IFERROR(IF($E76="JA",Hjelpeberegn_drift!G76,""),"")</f>
        <v/>
      </c>
      <c r="I76" s="163" t="str">
        <f>IFERROR(IF($E76="JA",Hjelpeberegn_drift!H76,""),"")</f>
        <v/>
      </c>
      <c r="J76" s="163" t="str">
        <f>IFERROR(IF($E76="JA",Hjelpeberegn_drift!I76,""),"")</f>
        <v/>
      </c>
      <c r="K76" s="163" t="str">
        <f>IFERROR(IF($E76="JA",Hjelpeberegn_drift!J76,""),"")</f>
        <v/>
      </c>
      <c r="L76" s="163" t="str">
        <f>IFERROR(IF($E76="JA",Hjelpeberegn_drift!K76,""),"")</f>
        <v/>
      </c>
      <c r="M76" s="163" t="str">
        <f>IFERROR(IF($E76="JA",Hjelpeberegn_drift!L76,""),"")</f>
        <v/>
      </c>
      <c r="N76" s="163" t="str">
        <f>IFERROR(IF($E76="JA",Hjelpeberegn_drift!M76,""),"")</f>
        <v/>
      </c>
      <c r="O76" s="163" t="str">
        <f>IFERROR(IF($E76="JA",Hjelpeberegn_drift!N76,""),"")</f>
        <v/>
      </c>
      <c r="P76" s="163" t="str">
        <f>IFERROR(IF($E76="JA",Hjelpeberegn_drift!O76,""),"")</f>
        <v/>
      </c>
      <c r="Q76" s="163" t="str">
        <f>IFERROR(IF($E76="JA",Hjelpeberegn_drift!P76,""),"")</f>
        <v/>
      </c>
      <c r="R76" s="163" t="str">
        <f>IFERROR(IF($E76="JA",Hjelpeberegn_drift!Q76,""),"")</f>
        <v/>
      </c>
      <c r="S76" s="88">
        <f t="shared" ref="S76:S139" si="2">IF(E76="JA",F76,SUM(G76:R76))</f>
        <v>0</v>
      </c>
    </row>
    <row r="77" spans="1:19" outlineLevel="1" x14ac:dyDescent="0.25">
      <c r="A77" s="38"/>
      <c r="B77" s="38"/>
      <c r="C77" s="48"/>
      <c r="D77" s="122" t="str">
        <f>IFERROR(_xlfn.XLOOKUP(A77,LstDrift,'Oppslag-fane'!$V$7:$V$15),"")</f>
        <v/>
      </c>
      <c r="E77" s="38"/>
      <c r="F77" s="43"/>
      <c r="G77" s="163" t="str">
        <f>IFERROR(IF($E77="JA",Hjelpeberegn_drift!F77,""),"")</f>
        <v/>
      </c>
      <c r="H77" s="163" t="str">
        <f>IFERROR(IF($E77="JA",Hjelpeberegn_drift!G77,""),"")</f>
        <v/>
      </c>
      <c r="I77" s="163" t="str">
        <f>IFERROR(IF($E77="JA",Hjelpeberegn_drift!H77,""),"")</f>
        <v/>
      </c>
      <c r="J77" s="163" t="str">
        <f>IFERROR(IF($E77="JA",Hjelpeberegn_drift!I77,""),"")</f>
        <v/>
      </c>
      <c r="K77" s="163" t="str">
        <f>IFERROR(IF($E77="JA",Hjelpeberegn_drift!J77,""),"")</f>
        <v/>
      </c>
      <c r="L77" s="163" t="str">
        <f>IFERROR(IF($E77="JA",Hjelpeberegn_drift!K77,""),"")</f>
        <v/>
      </c>
      <c r="M77" s="163" t="str">
        <f>IFERROR(IF($E77="JA",Hjelpeberegn_drift!L77,""),"")</f>
        <v/>
      </c>
      <c r="N77" s="163" t="str">
        <f>IFERROR(IF($E77="JA",Hjelpeberegn_drift!M77,""),"")</f>
        <v/>
      </c>
      <c r="O77" s="163" t="str">
        <f>IFERROR(IF($E77="JA",Hjelpeberegn_drift!N77,""),"")</f>
        <v/>
      </c>
      <c r="P77" s="163" t="str">
        <f>IFERROR(IF($E77="JA",Hjelpeberegn_drift!O77,""),"")</f>
        <v/>
      </c>
      <c r="Q77" s="163" t="str">
        <f>IFERROR(IF($E77="JA",Hjelpeberegn_drift!P77,""),"")</f>
        <v/>
      </c>
      <c r="R77" s="163" t="str">
        <f>IFERROR(IF($E77="JA",Hjelpeberegn_drift!Q77,""),"")</f>
        <v/>
      </c>
      <c r="S77" s="88">
        <f t="shared" si="2"/>
        <v>0</v>
      </c>
    </row>
    <row r="78" spans="1:19" outlineLevel="1" x14ac:dyDescent="0.25">
      <c r="A78" s="38"/>
      <c r="B78" s="38"/>
      <c r="C78" s="48"/>
      <c r="D78" s="122" t="str">
        <f>IFERROR(_xlfn.XLOOKUP(A78,LstDrift,'Oppslag-fane'!$V$7:$V$15),"")</f>
        <v/>
      </c>
      <c r="E78" s="38"/>
      <c r="F78" s="43"/>
      <c r="G78" s="163" t="str">
        <f>IFERROR(IF($E78="JA",Hjelpeberegn_drift!F78,""),"")</f>
        <v/>
      </c>
      <c r="H78" s="163" t="str">
        <f>IFERROR(IF($E78="JA",Hjelpeberegn_drift!G78,""),"")</f>
        <v/>
      </c>
      <c r="I78" s="163" t="str">
        <f>IFERROR(IF($E78="JA",Hjelpeberegn_drift!H78,""),"")</f>
        <v/>
      </c>
      <c r="J78" s="163" t="str">
        <f>IFERROR(IF($E78="JA",Hjelpeberegn_drift!I78,""),"")</f>
        <v/>
      </c>
      <c r="K78" s="163" t="str">
        <f>IFERROR(IF($E78="JA",Hjelpeberegn_drift!J78,""),"")</f>
        <v/>
      </c>
      <c r="L78" s="163" t="str">
        <f>IFERROR(IF($E78="JA",Hjelpeberegn_drift!K78,""),"")</f>
        <v/>
      </c>
      <c r="M78" s="163" t="str">
        <f>IFERROR(IF($E78="JA",Hjelpeberegn_drift!L78,""),"")</f>
        <v/>
      </c>
      <c r="N78" s="163" t="str">
        <f>IFERROR(IF($E78="JA",Hjelpeberegn_drift!M78,""),"")</f>
        <v/>
      </c>
      <c r="O78" s="163" t="str">
        <f>IFERROR(IF($E78="JA",Hjelpeberegn_drift!N78,""),"")</f>
        <v/>
      </c>
      <c r="P78" s="163" t="str">
        <f>IFERROR(IF($E78="JA",Hjelpeberegn_drift!O78,""),"")</f>
        <v/>
      </c>
      <c r="Q78" s="163" t="str">
        <f>IFERROR(IF($E78="JA",Hjelpeberegn_drift!P78,""),"")</f>
        <v/>
      </c>
      <c r="R78" s="163" t="str">
        <f>IFERROR(IF($E78="JA",Hjelpeberegn_drift!Q78,""),"")</f>
        <v/>
      </c>
      <c r="S78" s="88">
        <f t="shared" si="2"/>
        <v>0</v>
      </c>
    </row>
    <row r="79" spans="1:19" outlineLevel="1" x14ac:dyDescent="0.25">
      <c r="A79" s="38"/>
      <c r="B79" s="38"/>
      <c r="C79" s="48"/>
      <c r="D79" s="122" t="str">
        <f>IFERROR(_xlfn.XLOOKUP(A79,LstDrift,'Oppslag-fane'!$V$7:$V$15),"")</f>
        <v/>
      </c>
      <c r="E79" s="38"/>
      <c r="F79" s="43"/>
      <c r="G79" s="163" t="str">
        <f>IFERROR(IF($E79="JA",Hjelpeberegn_drift!F79,""),"")</f>
        <v/>
      </c>
      <c r="H79" s="163" t="str">
        <f>IFERROR(IF($E79="JA",Hjelpeberegn_drift!G79,""),"")</f>
        <v/>
      </c>
      <c r="I79" s="163" t="str">
        <f>IFERROR(IF($E79="JA",Hjelpeberegn_drift!H79,""),"")</f>
        <v/>
      </c>
      <c r="J79" s="163" t="str">
        <f>IFERROR(IF($E79="JA",Hjelpeberegn_drift!I79,""),"")</f>
        <v/>
      </c>
      <c r="K79" s="163" t="str">
        <f>IFERROR(IF($E79="JA",Hjelpeberegn_drift!J79,""),"")</f>
        <v/>
      </c>
      <c r="L79" s="163" t="str">
        <f>IFERROR(IF($E79="JA",Hjelpeberegn_drift!K79,""),"")</f>
        <v/>
      </c>
      <c r="M79" s="163" t="str">
        <f>IFERROR(IF($E79="JA",Hjelpeberegn_drift!L79,""),"")</f>
        <v/>
      </c>
      <c r="N79" s="163" t="str">
        <f>IFERROR(IF($E79="JA",Hjelpeberegn_drift!M79,""),"")</f>
        <v/>
      </c>
      <c r="O79" s="163" t="str">
        <f>IFERROR(IF($E79="JA",Hjelpeberegn_drift!N79,""),"")</f>
        <v/>
      </c>
      <c r="P79" s="163" t="str">
        <f>IFERROR(IF($E79="JA",Hjelpeberegn_drift!O79,""),"")</f>
        <v/>
      </c>
      <c r="Q79" s="163" t="str">
        <f>IFERROR(IF($E79="JA",Hjelpeberegn_drift!P79,""),"")</f>
        <v/>
      </c>
      <c r="R79" s="163" t="str">
        <f>IFERROR(IF($E79="JA",Hjelpeberegn_drift!Q79,""),"")</f>
        <v/>
      </c>
      <c r="S79" s="88">
        <f t="shared" si="2"/>
        <v>0</v>
      </c>
    </row>
    <row r="80" spans="1:19" outlineLevel="1" x14ac:dyDescent="0.25">
      <c r="A80" s="38"/>
      <c r="B80" s="38"/>
      <c r="C80" s="48"/>
      <c r="D80" s="122" t="str">
        <f>IFERROR(_xlfn.XLOOKUP(A80,LstDrift,'Oppslag-fane'!$V$7:$V$15),"")</f>
        <v/>
      </c>
      <c r="E80" s="38"/>
      <c r="F80" s="43"/>
      <c r="G80" s="163" t="str">
        <f>IFERROR(IF($E80="JA",Hjelpeberegn_drift!F80,""),"")</f>
        <v/>
      </c>
      <c r="H80" s="163" t="str">
        <f>IFERROR(IF($E80="JA",Hjelpeberegn_drift!G80,""),"")</f>
        <v/>
      </c>
      <c r="I80" s="163" t="str">
        <f>IFERROR(IF($E80="JA",Hjelpeberegn_drift!H80,""),"")</f>
        <v/>
      </c>
      <c r="J80" s="163" t="str">
        <f>IFERROR(IF($E80="JA",Hjelpeberegn_drift!I80,""),"")</f>
        <v/>
      </c>
      <c r="K80" s="163" t="str">
        <f>IFERROR(IF($E80="JA",Hjelpeberegn_drift!J80,""),"")</f>
        <v/>
      </c>
      <c r="L80" s="163" t="str">
        <f>IFERROR(IF($E80="JA",Hjelpeberegn_drift!K80,""),"")</f>
        <v/>
      </c>
      <c r="M80" s="163" t="str">
        <f>IFERROR(IF($E80="JA",Hjelpeberegn_drift!L80,""),"")</f>
        <v/>
      </c>
      <c r="N80" s="163" t="str">
        <f>IFERROR(IF($E80="JA",Hjelpeberegn_drift!M80,""),"")</f>
        <v/>
      </c>
      <c r="O80" s="163" t="str">
        <f>IFERROR(IF($E80="JA",Hjelpeberegn_drift!N80,""),"")</f>
        <v/>
      </c>
      <c r="P80" s="163" t="str">
        <f>IFERROR(IF($E80="JA",Hjelpeberegn_drift!O80,""),"")</f>
        <v/>
      </c>
      <c r="Q80" s="163" t="str">
        <f>IFERROR(IF($E80="JA",Hjelpeberegn_drift!P80,""),"")</f>
        <v/>
      </c>
      <c r="R80" s="163" t="str">
        <f>IFERROR(IF($E80="JA",Hjelpeberegn_drift!Q80,""),"")</f>
        <v/>
      </c>
      <c r="S80" s="88">
        <f t="shared" si="2"/>
        <v>0</v>
      </c>
    </row>
    <row r="81" spans="1:19" outlineLevel="1" x14ac:dyDescent="0.25">
      <c r="A81" s="38"/>
      <c r="B81" s="38"/>
      <c r="C81" s="48"/>
      <c r="D81" s="122" t="str">
        <f>IFERROR(_xlfn.XLOOKUP(A81,LstDrift,'Oppslag-fane'!$V$7:$V$15),"")</f>
        <v/>
      </c>
      <c r="E81" s="38"/>
      <c r="F81" s="43"/>
      <c r="G81" s="163" t="str">
        <f>IFERROR(IF($E81="JA",Hjelpeberegn_drift!F81,""),"")</f>
        <v/>
      </c>
      <c r="H81" s="163" t="str">
        <f>IFERROR(IF($E81="JA",Hjelpeberegn_drift!G81,""),"")</f>
        <v/>
      </c>
      <c r="I81" s="163" t="str">
        <f>IFERROR(IF($E81="JA",Hjelpeberegn_drift!H81,""),"")</f>
        <v/>
      </c>
      <c r="J81" s="163" t="str">
        <f>IFERROR(IF($E81="JA",Hjelpeberegn_drift!I81,""),"")</f>
        <v/>
      </c>
      <c r="K81" s="163" t="str">
        <f>IFERROR(IF($E81="JA",Hjelpeberegn_drift!J81,""),"")</f>
        <v/>
      </c>
      <c r="L81" s="163" t="str">
        <f>IFERROR(IF($E81="JA",Hjelpeberegn_drift!K81,""),"")</f>
        <v/>
      </c>
      <c r="M81" s="163" t="str">
        <f>IFERROR(IF($E81="JA",Hjelpeberegn_drift!L81,""),"")</f>
        <v/>
      </c>
      <c r="N81" s="163" t="str">
        <f>IFERROR(IF($E81="JA",Hjelpeberegn_drift!M81,""),"")</f>
        <v/>
      </c>
      <c r="O81" s="163" t="str">
        <f>IFERROR(IF($E81="JA",Hjelpeberegn_drift!N81,""),"")</f>
        <v/>
      </c>
      <c r="P81" s="163" t="str">
        <f>IFERROR(IF($E81="JA",Hjelpeberegn_drift!O81,""),"")</f>
        <v/>
      </c>
      <c r="Q81" s="163" t="str">
        <f>IFERROR(IF($E81="JA",Hjelpeberegn_drift!P81,""),"")</f>
        <v/>
      </c>
      <c r="R81" s="163" t="str">
        <f>IFERROR(IF($E81="JA",Hjelpeberegn_drift!Q81,""),"")</f>
        <v/>
      </c>
      <c r="S81" s="88">
        <f t="shared" si="2"/>
        <v>0</v>
      </c>
    </row>
    <row r="82" spans="1:19" outlineLevel="1" x14ac:dyDescent="0.25">
      <c r="A82" s="38"/>
      <c r="B82" s="38"/>
      <c r="C82" s="48"/>
      <c r="D82" s="122" t="str">
        <f>IFERROR(_xlfn.XLOOKUP(A82,LstDrift,'Oppslag-fane'!$V$7:$V$15),"")</f>
        <v/>
      </c>
      <c r="E82" s="38"/>
      <c r="F82" s="43"/>
      <c r="G82" s="163" t="str">
        <f>IFERROR(IF($E82="JA",Hjelpeberegn_drift!F82,""),"")</f>
        <v/>
      </c>
      <c r="H82" s="163" t="str">
        <f>IFERROR(IF($E82="JA",Hjelpeberegn_drift!G82,""),"")</f>
        <v/>
      </c>
      <c r="I82" s="163" t="str">
        <f>IFERROR(IF($E82="JA",Hjelpeberegn_drift!H82,""),"")</f>
        <v/>
      </c>
      <c r="J82" s="163" t="str">
        <f>IFERROR(IF($E82="JA",Hjelpeberegn_drift!I82,""),"")</f>
        <v/>
      </c>
      <c r="K82" s="163" t="str">
        <f>IFERROR(IF($E82="JA",Hjelpeberegn_drift!J82,""),"")</f>
        <v/>
      </c>
      <c r="L82" s="163" t="str">
        <f>IFERROR(IF($E82="JA",Hjelpeberegn_drift!K82,""),"")</f>
        <v/>
      </c>
      <c r="M82" s="163" t="str">
        <f>IFERROR(IF($E82="JA",Hjelpeberegn_drift!L82,""),"")</f>
        <v/>
      </c>
      <c r="N82" s="163" t="str">
        <f>IFERROR(IF($E82="JA",Hjelpeberegn_drift!M82,""),"")</f>
        <v/>
      </c>
      <c r="O82" s="163" t="str">
        <f>IFERROR(IF($E82="JA",Hjelpeberegn_drift!N82,""),"")</f>
        <v/>
      </c>
      <c r="P82" s="163" t="str">
        <f>IFERROR(IF($E82="JA",Hjelpeberegn_drift!O82,""),"")</f>
        <v/>
      </c>
      <c r="Q82" s="163" t="str">
        <f>IFERROR(IF($E82="JA",Hjelpeberegn_drift!P82,""),"")</f>
        <v/>
      </c>
      <c r="R82" s="163" t="str">
        <f>IFERROR(IF($E82="JA",Hjelpeberegn_drift!Q82,""),"")</f>
        <v/>
      </c>
      <c r="S82" s="88">
        <f t="shared" si="2"/>
        <v>0</v>
      </c>
    </row>
    <row r="83" spans="1:19" outlineLevel="1" x14ac:dyDescent="0.25">
      <c r="A83" s="38"/>
      <c r="B83" s="38"/>
      <c r="C83" s="48"/>
      <c r="D83" s="122" t="str">
        <f>IFERROR(_xlfn.XLOOKUP(A83,LstDrift,'Oppslag-fane'!$V$7:$V$15),"")</f>
        <v/>
      </c>
      <c r="E83" s="38"/>
      <c r="F83" s="43"/>
      <c r="G83" s="163" t="str">
        <f>IFERROR(IF($E83="JA",Hjelpeberegn_drift!F83,""),"")</f>
        <v/>
      </c>
      <c r="H83" s="163" t="str">
        <f>IFERROR(IF($E83="JA",Hjelpeberegn_drift!G83,""),"")</f>
        <v/>
      </c>
      <c r="I83" s="163" t="str">
        <f>IFERROR(IF($E83="JA",Hjelpeberegn_drift!H83,""),"")</f>
        <v/>
      </c>
      <c r="J83" s="163" t="str">
        <f>IFERROR(IF($E83="JA",Hjelpeberegn_drift!I83,""),"")</f>
        <v/>
      </c>
      <c r="K83" s="163" t="str">
        <f>IFERROR(IF($E83="JA",Hjelpeberegn_drift!J83,""),"")</f>
        <v/>
      </c>
      <c r="L83" s="163" t="str">
        <f>IFERROR(IF($E83="JA",Hjelpeberegn_drift!K83,""),"")</f>
        <v/>
      </c>
      <c r="M83" s="163" t="str">
        <f>IFERROR(IF($E83="JA",Hjelpeberegn_drift!L83,""),"")</f>
        <v/>
      </c>
      <c r="N83" s="163" t="str">
        <f>IFERROR(IF($E83="JA",Hjelpeberegn_drift!M83,""),"")</f>
        <v/>
      </c>
      <c r="O83" s="163" t="str">
        <f>IFERROR(IF($E83="JA",Hjelpeberegn_drift!N83,""),"")</f>
        <v/>
      </c>
      <c r="P83" s="163" t="str">
        <f>IFERROR(IF($E83="JA",Hjelpeberegn_drift!O83,""),"")</f>
        <v/>
      </c>
      <c r="Q83" s="163" t="str">
        <f>IFERROR(IF($E83="JA",Hjelpeberegn_drift!P83,""),"")</f>
        <v/>
      </c>
      <c r="R83" s="163" t="str">
        <f>IFERROR(IF($E83="JA",Hjelpeberegn_drift!Q83,""),"")</f>
        <v/>
      </c>
      <c r="S83" s="88">
        <f t="shared" si="2"/>
        <v>0</v>
      </c>
    </row>
    <row r="84" spans="1:19" outlineLevel="1" x14ac:dyDescent="0.25">
      <c r="A84" s="38"/>
      <c r="B84" s="38"/>
      <c r="C84" s="48"/>
      <c r="D84" s="122" t="str">
        <f>IFERROR(_xlfn.XLOOKUP(A84,LstDrift,'Oppslag-fane'!$V$7:$V$15),"")</f>
        <v/>
      </c>
      <c r="E84" s="38"/>
      <c r="F84" s="43"/>
      <c r="G84" s="163" t="str">
        <f>IFERROR(IF($E84="JA",Hjelpeberegn_drift!F84,""),"")</f>
        <v/>
      </c>
      <c r="H84" s="163" t="str">
        <f>IFERROR(IF($E84="JA",Hjelpeberegn_drift!G84,""),"")</f>
        <v/>
      </c>
      <c r="I84" s="163" t="str">
        <f>IFERROR(IF($E84="JA",Hjelpeberegn_drift!H84,""),"")</f>
        <v/>
      </c>
      <c r="J84" s="163" t="str">
        <f>IFERROR(IF($E84="JA",Hjelpeberegn_drift!I84,""),"")</f>
        <v/>
      </c>
      <c r="K84" s="163" t="str">
        <f>IFERROR(IF($E84="JA",Hjelpeberegn_drift!J84,""),"")</f>
        <v/>
      </c>
      <c r="L84" s="163" t="str">
        <f>IFERROR(IF($E84="JA",Hjelpeberegn_drift!K84,""),"")</f>
        <v/>
      </c>
      <c r="M84" s="163" t="str">
        <f>IFERROR(IF($E84="JA",Hjelpeberegn_drift!L84,""),"")</f>
        <v/>
      </c>
      <c r="N84" s="163" t="str">
        <f>IFERROR(IF($E84="JA",Hjelpeberegn_drift!M84,""),"")</f>
        <v/>
      </c>
      <c r="O84" s="163" t="str">
        <f>IFERROR(IF($E84="JA",Hjelpeberegn_drift!N84,""),"")</f>
        <v/>
      </c>
      <c r="P84" s="163" t="str">
        <f>IFERROR(IF($E84="JA",Hjelpeberegn_drift!O84,""),"")</f>
        <v/>
      </c>
      <c r="Q84" s="163" t="str">
        <f>IFERROR(IF($E84="JA",Hjelpeberegn_drift!P84,""),"")</f>
        <v/>
      </c>
      <c r="R84" s="163" t="str">
        <f>IFERROR(IF($E84="JA",Hjelpeberegn_drift!Q84,""),"")</f>
        <v/>
      </c>
      <c r="S84" s="88">
        <f t="shared" si="2"/>
        <v>0</v>
      </c>
    </row>
    <row r="85" spans="1:19" outlineLevel="1" x14ac:dyDescent="0.25">
      <c r="A85" s="38"/>
      <c r="B85" s="38"/>
      <c r="C85" s="48"/>
      <c r="D85" s="122" t="str">
        <f>IFERROR(_xlfn.XLOOKUP(A85,LstDrift,'Oppslag-fane'!$V$7:$V$15),"")</f>
        <v/>
      </c>
      <c r="E85" s="38"/>
      <c r="F85" s="43"/>
      <c r="G85" s="163" t="str">
        <f>IFERROR(IF($E85="JA",Hjelpeberegn_drift!F85,""),"")</f>
        <v/>
      </c>
      <c r="H85" s="163" t="str">
        <f>IFERROR(IF($E85="JA",Hjelpeberegn_drift!G85,""),"")</f>
        <v/>
      </c>
      <c r="I85" s="163" t="str">
        <f>IFERROR(IF($E85="JA",Hjelpeberegn_drift!H85,""),"")</f>
        <v/>
      </c>
      <c r="J85" s="163" t="str">
        <f>IFERROR(IF($E85="JA",Hjelpeberegn_drift!I85,""),"")</f>
        <v/>
      </c>
      <c r="K85" s="163" t="str">
        <f>IFERROR(IF($E85="JA",Hjelpeberegn_drift!J85,""),"")</f>
        <v/>
      </c>
      <c r="L85" s="163" t="str">
        <f>IFERROR(IF($E85="JA",Hjelpeberegn_drift!K85,""),"")</f>
        <v/>
      </c>
      <c r="M85" s="163" t="str">
        <f>IFERROR(IF($E85="JA",Hjelpeberegn_drift!L85,""),"")</f>
        <v/>
      </c>
      <c r="N85" s="163" t="str">
        <f>IFERROR(IF($E85="JA",Hjelpeberegn_drift!M85,""),"")</f>
        <v/>
      </c>
      <c r="O85" s="163" t="str">
        <f>IFERROR(IF($E85="JA",Hjelpeberegn_drift!N85,""),"")</f>
        <v/>
      </c>
      <c r="P85" s="163" t="str">
        <f>IFERROR(IF($E85="JA",Hjelpeberegn_drift!O85,""),"")</f>
        <v/>
      </c>
      <c r="Q85" s="163" t="str">
        <f>IFERROR(IF($E85="JA",Hjelpeberegn_drift!P85,""),"")</f>
        <v/>
      </c>
      <c r="R85" s="163" t="str">
        <f>IFERROR(IF($E85="JA",Hjelpeberegn_drift!Q85,""),"")</f>
        <v/>
      </c>
      <c r="S85" s="88">
        <f t="shared" si="2"/>
        <v>0</v>
      </c>
    </row>
    <row r="86" spans="1:19" outlineLevel="1" x14ac:dyDescent="0.25">
      <c r="A86" s="38"/>
      <c r="B86" s="38"/>
      <c r="C86" s="48"/>
      <c r="D86" s="122" t="str">
        <f>IFERROR(_xlfn.XLOOKUP(A86,LstDrift,'Oppslag-fane'!$V$7:$V$15),"")</f>
        <v/>
      </c>
      <c r="E86" s="38"/>
      <c r="F86" s="43"/>
      <c r="G86" s="163" t="str">
        <f>IFERROR(IF($E86="JA",Hjelpeberegn_drift!F86,""),"")</f>
        <v/>
      </c>
      <c r="H86" s="163" t="str">
        <f>IFERROR(IF($E86="JA",Hjelpeberegn_drift!G86,""),"")</f>
        <v/>
      </c>
      <c r="I86" s="163" t="str">
        <f>IFERROR(IF($E86="JA",Hjelpeberegn_drift!H86,""),"")</f>
        <v/>
      </c>
      <c r="J86" s="163" t="str">
        <f>IFERROR(IF($E86="JA",Hjelpeberegn_drift!I86,""),"")</f>
        <v/>
      </c>
      <c r="K86" s="163" t="str">
        <f>IFERROR(IF($E86="JA",Hjelpeberegn_drift!J86,""),"")</f>
        <v/>
      </c>
      <c r="L86" s="163" t="str">
        <f>IFERROR(IF($E86="JA",Hjelpeberegn_drift!K86,""),"")</f>
        <v/>
      </c>
      <c r="M86" s="163" t="str">
        <f>IFERROR(IF($E86="JA",Hjelpeberegn_drift!L86,""),"")</f>
        <v/>
      </c>
      <c r="N86" s="163" t="str">
        <f>IFERROR(IF($E86="JA",Hjelpeberegn_drift!M86,""),"")</f>
        <v/>
      </c>
      <c r="O86" s="163" t="str">
        <f>IFERROR(IF($E86="JA",Hjelpeberegn_drift!N86,""),"")</f>
        <v/>
      </c>
      <c r="P86" s="163" t="str">
        <f>IFERROR(IF($E86="JA",Hjelpeberegn_drift!O86,""),"")</f>
        <v/>
      </c>
      <c r="Q86" s="163" t="str">
        <f>IFERROR(IF($E86="JA",Hjelpeberegn_drift!P86,""),"")</f>
        <v/>
      </c>
      <c r="R86" s="163" t="str">
        <f>IFERROR(IF($E86="JA",Hjelpeberegn_drift!Q86,""),"")</f>
        <v/>
      </c>
      <c r="S86" s="88">
        <f t="shared" si="2"/>
        <v>0</v>
      </c>
    </row>
    <row r="87" spans="1:19" outlineLevel="1" x14ac:dyDescent="0.25">
      <c r="A87" s="38"/>
      <c r="B87" s="38"/>
      <c r="C87" s="48"/>
      <c r="D87" s="122" t="str">
        <f>IFERROR(_xlfn.XLOOKUP(A87,LstDrift,'Oppslag-fane'!$V$7:$V$15),"")</f>
        <v/>
      </c>
      <c r="E87" s="38"/>
      <c r="F87" s="43"/>
      <c r="G87" s="163" t="str">
        <f>IFERROR(IF($E87="JA",Hjelpeberegn_drift!F87,""),"")</f>
        <v/>
      </c>
      <c r="H87" s="163" t="str">
        <f>IFERROR(IF($E87="JA",Hjelpeberegn_drift!G87,""),"")</f>
        <v/>
      </c>
      <c r="I87" s="163" t="str">
        <f>IFERROR(IF($E87="JA",Hjelpeberegn_drift!H87,""),"")</f>
        <v/>
      </c>
      <c r="J87" s="163" t="str">
        <f>IFERROR(IF($E87="JA",Hjelpeberegn_drift!I87,""),"")</f>
        <v/>
      </c>
      <c r="K87" s="163" t="str">
        <f>IFERROR(IF($E87="JA",Hjelpeberegn_drift!J87,""),"")</f>
        <v/>
      </c>
      <c r="L87" s="163" t="str">
        <f>IFERROR(IF($E87="JA",Hjelpeberegn_drift!K87,""),"")</f>
        <v/>
      </c>
      <c r="M87" s="163" t="str">
        <f>IFERROR(IF($E87="JA",Hjelpeberegn_drift!L87,""),"")</f>
        <v/>
      </c>
      <c r="N87" s="163" t="str">
        <f>IFERROR(IF($E87="JA",Hjelpeberegn_drift!M87,""),"")</f>
        <v/>
      </c>
      <c r="O87" s="163" t="str">
        <f>IFERROR(IF($E87="JA",Hjelpeberegn_drift!N87,""),"")</f>
        <v/>
      </c>
      <c r="P87" s="163" t="str">
        <f>IFERROR(IF($E87="JA",Hjelpeberegn_drift!O87,""),"")</f>
        <v/>
      </c>
      <c r="Q87" s="163" t="str">
        <f>IFERROR(IF($E87="JA",Hjelpeberegn_drift!P87,""),"")</f>
        <v/>
      </c>
      <c r="R87" s="163" t="str">
        <f>IFERROR(IF($E87="JA",Hjelpeberegn_drift!Q87,""),"")</f>
        <v/>
      </c>
      <c r="S87" s="88">
        <f t="shared" si="2"/>
        <v>0</v>
      </c>
    </row>
    <row r="88" spans="1:19" outlineLevel="1" x14ac:dyDescent="0.25">
      <c r="A88" s="38"/>
      <c r="B88" s="38"/>
      <c r="C88" s="48"/>
      <c r="D88" s="122" t="str">
        <f>IFERROR(_xlfn.XLOOKUP(A88,LstDrift,'Oppslag-fane'!$V$7:$V$15),"")</f>
        <v/>
      </c>
      <c r="E88" s="38"/>
      <c r="F88" s="43"/>
      <c r="G88" s="163" t="str">
        <f>IFERROR(IF($E88="JA",Hjelpeberegn_drift!F88,""),"")</f>
        <v/>
      </c>
      <c r="H88" s="163" t="str">
        <f>IFERROR(IF($E88="JA",Hjelpeberegn_drift!G88,""),"")</f>
        <v/>
      </c>
      <c r="I88" s="163" t="str">
        <f>IFERROR(IF($E88="JA",Hjelpeberegn_drift!H88,""),"")</f>
        <v/>
      </c>
      <c r="J88" s="163" t="str">
        <f>IFERROR(IF($E88="JA",Hjelpeberegn_drift!I88,""),"")</f>
        <v/>
      </c>
      <c r="K88" s="163" t="str">
        <f>IFERROR(IF($E88="JA",Hjelpeberegn_drift!J88,""),"")</f>
        <v/>
      </c>
      <c r="L88" s="163" t="str">
        <f>IFERROR(IF($E88="JA",Hjelpeberegn_drift!K88,""),"")</f>
        <v/>
      </c>
      <c r="M88" s="163" t="str">
        <f>IFERROR(IF($E88="JA",Hjelpeberegn_drift!L88,""),"")</f>
        <v/>
      </c>
      <c r="N88" s="163" t="str">
        <f>IFERROR(IF($E88="JA",Hjelpeberegn_drift!M88,""),"")</f>
        <v/>
      </c>
      <c r="O88" s="163" t="str">
        <f>IFERROR(IF($E88="JA",Hjelpeberegn_drift!N88,""),"")</f>
        <v/>
      </c>
      <c r="P88" s="163" t="str">
        <f>IFERROR(IF($E88="JA",Hjelpeberegn_drift!O88,""),"")</f>
        <v/>
      </c>
      <c r="Q88" s="163" t="str">
        <f>IFERROR(IF($E88="JA",Hjelpeberegn_drift!P88,""),"")</f>
        <v/>
      </c>
      <c r="R88" s="163" t="str">
        <f>IFERROR(IF($E88="JA",Hjelpeberegn_drift!Q88,""),"")</f>
        <v/>
      </c>
      <c r="S88" s="88">
        <f t="shared" si="2"/>
        <v>0</v>
      </c>
    </row>
    <row r="89" spans="1:19" outlineLevel="1" x14ac:dyDescent="0.25">
      <c r="A89" s="38"/>
      <c r="B89" s="38"/>
      <c r="C89" s="48"/>
      <c r="D89" s="122" t="str">
        <f>IFERROR(_xlfn.XLOOKUP(A89,LstDrift,'Oppslag-fane'!$V$7:$V$15),"")</f>
        <v/>
      </c>
      <c r="E89" s="38"/>
      <c r="F89" s="43"/>
      <c r="G89" s="163" t="str">
        <f>IFERROR(IF($E89="JA",Hjelpeberegn_drift!F89,""),"")</f>
        <v/>
      </c>
      <c r="H89" s="163" t="str">
        <f>IFERROR(IF($E89="JA",Hjelpeberegn_drift!G89,""),"")</f>
        <v/>
      </c>
      <c r="I89" s="163" t="str">
        <f>IFERROR(IF($E89="JA",Hjelpeberegn_drift!H89,""),"")</f>
        <v/>
      </c>
      <c r="J89" s="163" t="str">
        <f>IFERROR(IF($E89="JA",Hjelpeberegn_drift!I89,""),"")</f>
        <v/>
      </c>
      <c r="K89" s="163" t="str">
        <f>IFERROR(IF($E89="JA",Hjelpeberegn_drift!J89,""),"")</f>
        <v/>
      </c>
      <c r="L89" s="163" t="str">
        <f>IFERROR(IF($E89="JA",Hjelpeberegn_drift!K89,""),"")</f>
        <v/>
      </c>
      <c r="M89" s="163" t="str">
        <f>IFERROR(IF($E89="JA",Hjelpeberegn_drift!L89,""),"")</f>
        <v/>
      </c>
      <c r="N89" s="163" t="str">
        <f>IFERROR(IF($E89="JA",Hjelpeberegn_drift!M89,""),"")</f>
        <v/>
      </c>
      <c r="O89" s="163" t="str">
        <f>IFERROR(IF($E89="JA",Hjelpeberegn_drift!N89,""),"")</f>
        <v/>
      </c>
      <c r="P89" s="163" t="str">
        <f>IFERROR(IF($E89="JA",Hjelpeberegn_drift!O89,""),"")</f>
        <v/>
      </c>
      <c r="Q89" s="163" t="str">
        <f>IFERROR(IF($E89="JA",Hjelpeberegn_drift!P89,""),"")</f>
        <v/>
      </c>
      <c r="R89" s="163" t="str">
        <f>IFERROR(IF($E89="JA",Hjelpeberegn_drift!Q89,""),"")</f>
        <v/>
      </c>
      <c r="S89" s="88">
        <f t="shared" si="2"/>
        <v>0</v>
      </c>
    </row>
    <row r="90" spans="1:19" outlineLevel="1" x14ac:dyDescent="0.25">
      <c r="A90" s="38"/>
      <c r="B90" s="38"/>
      <c r="C90" s="48"/>
      <c r="D90" s="122" t="str">
        <f>IFERROR(_xlfn.XLOOKUP(A90,LstDrift,'Oppslag-fane'!$V$7:$V$15),"")</f>
        <v/>
      </c>
      <c r="E90" s="38"/>
      <c r="F90" s="43"/>
      <c r="G90" s="163" t="str">
        <f>IFERROR(IF($E90="JA",Hjelpeberegn_drift!F90,""),"")</f>
        <v/>
      </c>
      <c r="H90" s="163" t="str">
        <f>IFERROR(IF($E90="JA",Hjelpeberegn_drift!G90,""),"")</f>
        <v/>
      </c>
      <c r="I90" s="163" t="str">
        <f>IFERROR(IF($E90="JA",Hjelpeberegn_drift!H90,""),"")</f>
        <v/>
      </c>
      <c r="J90" s="163" t="str">
        <f>IFERROR(IF($E90="JA",Hjelpeberegn_drift!I90,""),"")</f>
        <v/>
      </c>
      <c r="K90" s="163" t="str">
        <f>IFERROR(IF($E90="JA",Hjelpeberegn_drift!J90,""),"")</f>
        <v/>
      </c>
      <c r="L90" s="163" t="str">
        <f>IFERROR(IF($E90="JA",Hjelpeberegn_drift!K90,""),"")</f>
        <v/>
      </c>
      <c r="M90" s="163" t="str">
        <f>IFERROR(IF($E90="JA",Hjelpeberegn_drift!L90,""),"")</f>
        <v/>
      </c>
      <c r="N90" s="163" t="str">
        <f>IFERROR(IF($E90="JA",Hjelpeberegn_drift!M90,""),"")</f>
        <v/>
      </c>
      <c r="O90" s="163" t="str">
        <f>IFERROR(IF($E90="JA",Hjelpeberegn_drift!N90,""),"")</f>
        <v/>
      </c>
      <c r="P90" s="163" t="str">
        <f>IFERROR(IF($E90="JA",Hjelpeberegn_drift!O90,""),"")</f>
        <v/>
      </c>
      <c r="Q90" s="163" t="str">
        <f>IFERROR(IF($E90="JA",Hjelpeberegn_drift!P90,""),"")</f>
        <v/>
      </c>
      <c r="R90" s="163" t="str">
        <f>IFERROR(IF($E90="JA",Hjelpeberegn_drift!Q90,""),"")</f>
        <v/>
      </c>
      <c r="S90" s="88">
        <f t="shared" si="2"/>
        <v>0</v>
      </c>
    </row>
    <row r="91" spans="1:19" outlineLevel="1" x14ac:dyDescent="0.25">
      <c r="A91" s="38"/>
      <c r="B91" s="38"/>
      <c r="C91" s="48"/>
      <c r="D91" s="122" t="str">
        <f>IFERROR(_xlfn.XLOOKUP(A91,LstDrift,'Oppslag-fane'!$V$7:$V$15),"")</f>
        <v/>
      </c>
      <c r="E91" s="38"/>
      <c r="F91" s="43"/>
      <c r="G91" s="163" t="str">
        <f>IFERROR(IF($E91="JA",Hjelpeberegn_drift!F91,""),"")</f>
        <v/>
      </c>
      <c r="H91" s="163" t="str">
        <f>IFERROR(IF($E91="JA",Hjelpeberegn_drift!G91,""),"")</f>
        <v/>
      </c>
      <c r="I91" s="163" t="str">
        <f>IFERROR(IF($E91="JA",Hjelpeberegn_drift!H91,""),"")</f>
        <v/>
      </c>
      <c r="J91" s="163" t="str">
        <f>IFERROR(IF($E91="JA",Hjelpeberegn_drift!I91,""),"")</f>
        <v/>
      </c>
      <c r="K91" s="163" t="str">
        <f>IFERROR(IF($E91="JA",Hjelpeberegn_drift!J91,""),"")</f>
        <v/>
      </c>
      <c r="L91" s="163" t="str">
        <f>IFERROR(IF($E91="JA",Hjelpeberegn_drift!K91,""),"")</f>
        <v/>
      </c>
      <c r="M91" s="163" t="str">
        <f>IFERROR(IF($E91="JA",Hjelpeberegn_drift!L91,""),"")</f>
        <v/>
      </c>
      <c r="N91" s="163" t="str">
        <f>IFERROR(IF($E91="JA",Hjelpeberegn_drift!M91,""),"")</f>
        <v/>
      </c>
      <c r="O91" s="163" t="str">
        <f>IFERROR(IF($E91="JA",Hjelpeberegn_drift!N91,""),"")</f>
        <v/>
      </c>
      <c r="P91" s="163" t="str">
        <f>IFERROR(IF($E91="JA",Hjelpeberegn_drift!O91,""),"")</f>
        <v/>
      </c>
      <c r="Q91" s="163" t="str">
        <f>IFERROR(IF($E91="JA",Hjelpeberegn_drift!P91,""),"")</f>
        <v/>
      </c>
      <c r="R91" s="163" t="str">
        <f>IFERROR(IF($E91="JA",Hjelpeberegn_drift!Q91,""),"")</f>
        <v/>
      </c>
      <c r="S91" s="88">
        <f t="shared" si="2"/>
        <v>0</v>
      </c>
    </row>
    <row r="92" spans="1:19" outlineLevel="1" x14ac:dyDescent="0.25">
      <c r="A92" s="38"/>
      <c r="B92" s="38"/>
      <c r="C92" s="48"/>
      <c r="D92" s="122" t="str">
        <f>IFERROR(_xlfn.XLOOKUP(A92,LstDrift,'Oppslag-fane'!$V$7:$V$15),"")</f>
        <v/>
      </c>
      <c r="E92" s="38"/>
      <c r="F92" s="43"/>
      <c r="G92" s="163" t="str">
        <f>IFERROR(IF($E92="JA",Hjelpeberegn_drift!F92,""),"")</f>
        <v/>
      </c>
      <c r="H92" s="163" t="str">
        <f>IFERROR(IF($E92="JA",Hjelpeberegn_drift!G92,""),"")</f>
        <v/>
      </c>
      <c r="I92" s="163" t="str">
        <f>IFERROR(IF($E92="JA",Hjelpeberegn_drift!H92,""),"")</f>
        <v/>
      </c>
      <c r="J92" s="163" t="str">
        <f>IFERROR(IF($E92="JA",Hjelpeberegn_drift!I92,""),"")</f>
        <v/>
      </c>
      <c r="K92" s="163" t="str">
        <f>IFERROR(IF($E92="JA",Hjelpeberegn_drift!J92,""),"")</f>
        <v/>
      </c>
      <c r="L92" s="163" t="str">
        <f>IFERROR(IF($E92="JA",Hjelpeberegn_drift!K92,""),"")</f>
        <v/>
      </c>
      <c r="M92" s="163" t="str">
        <f>IFERROR(IF($E92="JA",Hjelpeberegn_drift!L92,""),"")</f>
        <v/>
      </c>
      <c r="N92" s="163" t="str">
        <f>IFERROR(IF($E92="JA",Hjelpeberegn_drift!M92,""),"")</f>
        <v/>
      </c>
      <c r="O92" s="163" t="str">
        <f>IFERROR(IF($E92="JA",Hjelpeberegn_drift!N92,""),"")</f>
        <v/>
      </c>
      <c r="P92" s="163" t="str">
        <f>IFERROR(IF($E92="JA",Hjelpeberegn_drift!O92,""),"")</f>
        <v/>
      </c>
      <c r="Q92" s="163" t="str">
        <f>IFERROR(IF($E92="JA",Hjelpeberegn_drift!P92,""),"")</f>
        <v/>
      </c>
      <c r="R92" s="163" t="str">
        <f>IFERROR(IF($E92="JA",Hjelpeberegn_drift!Q92,""),"")</f>
        <v/>
      </c>
      <c r="S92" s="88">
        <f t="shared" si="2"/>
        <v>0</v>
      </c>
    </row>
    <row r="93" spans="1:19" outlineLevel="1" x14ac:dyDescent="0.25">
      <c r="A93" s="38"/>
      <c r="B93" s="38"/>
      <c r="C93" s="48"/>
      <c r="D93" s="122" t="str">
        <f>IFERROR(_xlfn.XLOOKUP(A93,LstDrift,'Oppslag-fane'!$V$7:$V$15),"")</f>
        <v/>
      </c>
      <c r="E93" s="38"/>
      <c r="F93" s="43"/>
      <c r="G93" s="163" t="str">
        <f>IFERROR(IF($E93="JA",Hjelpeberegn_drift!F93,""),"")</f>
        <v/>
      </c>
      <c r="H93" s="163" t="str">
        <f>IFERROR(IF($E93="JA",Hjelpeberegn_drift!G93,""),"")</f>
        <v/>
      </c>
      <c r="I93" s="163" t="str">
        <f>IFERROR(IF($E93="JA",Hjelpeberegn_drift!H93,""),"")</f>
        <v/>
      </c>
      <c r="J93" s="163" t="str">
        <f>IFERROR(IF($E93="JA",Hjelpeberegn_drift!I93,""),"")</f>
        <v/>
      </c>
      <c r="K93" s="163" t="str">
        <f>IFERROR(IF($E93="JA",Hjelpeberegn_drift!J93,""),"")</f>
        <v/>
      </c>
      <c r="L93" s="163" t="str">
        <f>IFERROR(IF($E93="JA",Hjelpeberegn_drift!K93,""),"")</f>
        <v/>
      </c>
      <c r="M93" s="163" t="str">
        <f>IFERROR(IF($E93="JA",Hjelpeberegn_drift!L93,""),"")</f>
        <v/>
      </c>
      <c r="N93" s="163" t="str">
        <f>IFERROR(IF($E93="JA",Hjelpeberegn_drift!M93,""),"")</f>
        <v/>
      </c>
      <c r="O93" s="163" t="str">
        <f>IFERROR(IF($E93="JA",Hjelpeberegn_drift!N93,""),"")</f>
        <v/>
      </c>
      <c r="P93" s="163" t="str">
        <f>IFERROR(IF($E93="JA",Hjelpeberegn_drift!O93,""),"")</f>
        <v/>
      </c>
      <c r="Q93" s="163" t="str">
        <f>IFERROR(IF($E93="JA",Hjelpeberegn_drift!P93,""),"")</f>
        <v/>
      </c>
      <c r="R93" s="163" t="str">
        <f>IFERROR(IF($E93="JA",Hjelpeberegn_drift!Q93,""),"")</f>
        <v/>
      </c>
      <c r="S93" s="88">
        <f t="shared" si="2"/>
        <v>0</v>
      </c>
    </row>
    <row r="94" spans="1:19" outlineLevel="1" x14ac:dyDescent="0.25">
      <c r="A94" s="38"/>
      <c r="B94" s="38"/>
      <c r="C94" s="48"/>
      <c r="D94" s="122" t="str">
        <f>IFERROR(_xlfn.XLOOKUP(A94,LstDrift,'Oppslag-fane'!$V$7:$V$15),"")</f>
        <v/>
      </c>
      <c r="E94" s="38"/>
      <c r="F94" s="43"/>
      <c r="G94" s="163" t="str">
        <f>IFERROR(IF($E94="JA",Hjelpeberegn_drift!F94,""),"")</f>
        <v/>
      </c>
      <c r="H94" s="163" t="str">
        <f>IFERROR(IF($E94="JA",Hjelpeberegn_drift!G94,""),"")</f>
        <v/>
      </c>
      <c r="I94" s="163" t="str">
        <f>IFERROR(IF($E94="JA",Hjelpeberegn_drift!H94,""),"")</f>
        <v/>
      </c>
      <c r="J94" s="163" t="str">
        <f>IFERROR(IF($E94="JA",Hjelpeberegn_drift!I94,""),"")</f>
        <v/>
      </c>
      <c r="K94" s="163" t="str">
        <f>IFERROR(IF($E94="JA",Hjelpeberegn_drift!J94,""),"")</f>
        <v/>
      </c>
      <c r="L94" s="163" t="str">
        <f>IFERROR(IF($E94="JA",Hjelpeberegn_drift!K94,""),"")</f>
        <v/>
      </c>
      <c r="M94" s="163" t="str">
        <f>IFERROR(IF($E94="JA",Hjelpeberegn_drift!L94,""),"")</f>
        <v/>
      </c>
      <c r="N94" s="163" t="str">
        <f>IFERROR(IF($E94="JA",Hjelpeberegn_drift!M94,""),"")</f>
        <v/>
      </c>
      <c r="O94" s="163" t="str">
        <f>IFERROR(IF($E94="JA",Hjelpeberegn_drift!N94,""),"")</f>
        <v/>
      </c>
      <c r="P94" s="163" t="str">
        <f>IFERROR(IF($E94="JA",Hjelpeberegn_drift!O94,""),"")</f>
        <v/>
      </c>
      <c r="Q94" s="163" t="str">
        <f>IFERROR(IF($E94="JA",Hjelpeberegn_drift!P94,""),"")</f>
        <v/>
      </c>
      <c r="R94" s="163" t="str">
        <f>IFERROR(IF($E94="JA",Hjelpeberegn_drift!Q94,""),"")</f>
        <v/>
      </c>
      <c r="S94" s="88">
        <f t="shared" si="2"/>
        <v>0</v>
      </c>
    </row>
    <row r="95" spans="1:19" outlineLevel="1" x14ac:dyDescent="0.25">
      <c r="A95" s="38"/>
      <c r="B95" s="38"/>
      <c r="C95" s="48"/>
      <c r="D95" s="122" t="str">
        <f>IFERROR(_xlfn.XLOOKUP(A95,LstDrift,'Oppslag-fane'!$V$7:$V$15),"")</f>
        <v/>
      </c>
      <c r="E95" s="38"/>
      <c r="F95" s="43"/>
      <c r="G95" s="163" t="str">
        <f>IFERROR(IF($E95="JA",Hjelpeberegn_drift!F95,""),"")</f>
        <v/>
      </c>
      <c r="H95" s="163" t="str">
        <f>IFERROR(IF($E95="JA",Hjelpeberegn_drift!G95,""),"")</f>
        <v/>
      </c>
      <c r="I95" s="163" t="str">
        <f>IFERROR(IF($E95="JA",Hjelpeberegn_drift!H95,""),"")</f>
        <v/>
      </c>
      <c r="J95" s="163" t="str">
        <f>IFERROR(IF($E95="JA",Hjelpeberegn_drift!I95,""),"")</f>
        <v/>
      </c>
      <c r="K95" s="163" t="str">
        <f>IFERROR(IF($E95="JA",Hjelpeberegn_drift!J95,""),"")</f>
        <v/>
      </c>
      <c r="L95" s="163" t="str">
        <f>IFERROR(IF($E95="JA",Hjelpeberegn_drift!K95,""),"")</f>
        <v/>
      </c>
      <c r="M95" s="163" t="str">
        <f>IFERROR(IF($E95="JA",Hjelpeberegn_drift!L95,""),"")</f>
        <v/>
      </c>
      <c r="N95" s="163" t="str">
        <f>IFERROR(IF($E95="JA",Hjelpeberegn_drift!M95,""),"")</f>
        <v/>
      </c>
      <c r="O95" s="163" t="str">
        <f>IFERROR(IF($E95="JA",Hjelpeberegn_drift!N95,""),"")</f>
        <v/>
      </c>
      <c r="P95" s="163" t="str">
        <f>IFERROR(IF($E95="JA",Hjelpeberegn_drift!O95,""),"")</f>
        <v/>
      </c>
      <c r="Q95" s="163" t="str">
        <f>IFERROR(IF($E95="JA",Hjelpeberegn_drift!P95,""),"")</f>
        <v/>
      </c>
      <c r="R95" s="163" t="str">
        <f>IFERROR(IF($E95="JA",Hjelpeberegn_drift!Q95,""),"")</f>
        <v/>
      </c>
      <c r="S95" s="88">
        <f t="shared" si="2"/>
        <v>0</v>
      </c>
    </row>
    <row r="96" spans="1:19" outlineLevel="1" x14ac:dyDescent="0.25">
      <c r="A96" s="38"/>
      <c r="B96" s="38"/>
      <c r="C96" s="48"/>
      <c r="D96" s="122" t="str">
        <f>IFERROR(_xlfn.XLOOKUP(A96,LstDrift,'Oppslag-fane'!$V$7:$V$15),"")</f>
        <v/>
      </c>
      <c r="E96" s="38"/>
      <c r="F96" s="43"/>
      <c r="G96" s="163" t="str">
        <f>IFERROR(IF($E96="JA",Hjelpeberegn_drift!F96,""),"")</f>
        <v/>
      </c>
      <c r="H96" s="163" t="str">
        <f>IFERROR(IF($E96="JA",Hjelpeberegn_drift!G96,""),"")</f>
        <v/>
      </c>
      <c r="I96" s="163" t="str">
        <f>IFERROR(IF($E96="JA",Hjelpeberegn_drift!H96,""),"")</f>
        <v/>
      </c>
      <c r="J96" s="163" t="str">
        <f>IFERROR(IF($E96="JA",Hjelpeberegn_drift!I96,""),"")</f>
        <v/>
      </c>
      <c r="K96" s="163" t="str">
        <f>IFERROR(IF($E96="JA",Hjelpeberegn_drift!J96,""),"")</f>
        <v/>
      </c>
      <c r="L96" s="163" t="str">
        <f>IFERROR(IF($E96="JA",Hjelpeberegn_drift!K96,""),"")</f>
        <v/>
      </c>
      <c r="M96" s="163" t="str">
        <f>IFERROR(IF($E96="JA",Hjelpeberegn_drift!L96,""),"")</f>
        <v/>
      </c>
      <c r="N96" s="163" t="str">
        <f>IFERROR(IF($E96="JA",Hjelpeberegn_drift!M96,""),"")</f>
        <v/>
      </c>
      <c r="O96" s="163" t="str">
        <f>IFERROR(IF($E96="JA",Hjelpeberegn_drift!N96,""),"")</f>
        <v/>
      </c>
      <c r="P96" s="163" t="str">
        <f>IFERROR(IF($E96="JA",Hjelpeberegn_drift!O96,""),"")</f>
        <v/>
      </c>
      <c r="Q96" s="163" t="str">
        <f>IFERROR(IF($E96="JA",Hjelpeberegn_drift!P96,""),"")</f>
        <v/>
      </c>
      <c r="R96" s="163" t="str">
        <f>IFERROR(IF($E96="JA",Hjelpeberegn_drift!Q96,""),"")</f>
        <v/>
      </c>
      <c r="S96" s="88">
        <f t="shared" si="2"/>
        <v>0</v>
      </c>
    </row>
    <row r="97" spans="1:19" outlineLevel="1" x14ac:dyDescent="0.25">
      <c r="A97" s="38"/>
      <c r="B97" s="38"/>
      <c r="C97" s="48"/>
      <c r="D97" s="122" t="str">
        <f>IFERROR(_xlfn.XLOOKUP(A97,LstDrift,'Oppslag-fane'!$V$7:$V$15),"")</f>
        <v/>
      </c>
      <c r="E97" s="38"/>
      <c r="F97" s="43"/>
      <c r="G97" s="163" t="str">
        <f>IFERROR(IF($E97="JA",Hjelpeberegn_drift!F97,""),"")</f>
        <v/>
      </c>
      <c r="H97" s="163" t="str">
        <f>IFERROR(IF($E97="JA",Hjelpeberegn_drift!G97,""),"")</f>
        <v/>
      </c>
      <c r="I97" s="163" t="str">
        <f>IFERROR(IF($E97="JA",Hjelpeberegn_drift!H97,""),"")</f>
        <v/>
      </c>
      <c r="J97" s="163" t="str">
        <f>IFERROR(IF($E97="JA",Hjelpeberegn_drift!I97,""),"")</f>
        <v/>
      </c>
      <c r="K97" s="163" t="str">
        <f>IFERROR(IF($E97="JA",Hjelpeberegn_drift!J97,""),"")</f>
        <v/>
      </c>
      <c r="L97" s="163" t="str">
        <f>IFERROR(IF($E97="JA",Hjelpeberegn_drift!K97,""),"")</f>
        <v/>
      </c>
      <c r="M97" s="163" t="str">
        <f>IFERROR(IF($E97="JA",Hjelpeberegn_drift!L97,""),"")</f>
        <v/>
      </c>
      <c r="N97" s="163" t="str">
        <f>IFERROR(IF($E97="JA",Hjelpeberegn_drift!M97,""),"")</f>
        <v/>
      </c>
      <c r="O97" s="163" t="str">
        <f>IFERROR(IF($E97="JA",Hjelpeberegn_drift!N97,""),"")</f>
        <v/>
      </c>
      <c r="P97" s="163" t="str">
        <f>IFERROR(IF($E97="JA",Hjelpeberegn_drift!O97,""),"")</f>
        <v/>
      </c>
      <c r="Q97" s="163" t="str">
        <f>IFERROR(IF($E97="JA",Hjelpeberegn_drift!P97,""),"")</f>
        <v/>
      </c>
      <c r="R97" s="163" t="str">
        <f>IFERROR(IF($E97="JA",Hjelpeberegn_drift!Q97,""),"")</f>
        <v/>
      </c>
      <c r="S97" s="88">
        <f t="shared" si="2"/>
        <v>0</v>
      </c>
    </row>
    <row r="98" spans="1:19" outlineLevel="1" x14ac:dyDescent="0.25">
      <c r="A98" s="38"/>
      <c r="B98" s="38"/>
      <c r="C98" s="48"/>
      <c r="D98" s="122" t="str">
        <f>IFERROR(_xlfn.XLOOKUP(A98,LstDrift,'Oppslag-fane'!$V$7:$V$15),"")</f>
        <v/>
      </c>
      <c r="E98" s="38"/>
      <c r="F98" s="43"/>
      <c r="G98" s="163" t="str">
        <f>IFERROR(IF($E98="JA",Hjelpeberegn_drift!F98,""),"")</f>
        <v/>
      </c>
      <c r="H98" s="163" t="str">
        <f>IFERROR(IF($E98="JA",Hjelpeberegn_drift!G98,""),"")</f>
        <v/>
      </c>
      <c r="I98" s="163" t="str">
        <f>IFERROR(IF($E98="JA",Hjelpeberegn_drift!H98,""),"")</f>
        <v/>
      </c>
      <c r="J98" s="163" t="str">
        <f>IFERROR(IF($E98="JA",Hjelpeberegn_drift!I98,""),"")</f>
        <v/>
      </c>
      <c r="K98" s="163" t="str">
        <f>IFERROR(IF($E98="JA",Hjelpeberegn_drift!J98,""),"")</f>
        <v/>
      </c>
      <c r="L98" s="163" t="str">
        <f>IFERROR(IF($E98="JA",Hjelpeberegn_drift!K98,""),"")</f>
        <v/>
      </c>
      <c r="M98" s="163" t="str">
        <f>IFERROR(IF($E98="JA",Hjelpeberegn_drift!L98,""),"")</f>
        <v/>
      </c>
      <c r="N98" s="163" t="str">
        <f>IFERROR(IF($E98="JA",Hjelpeberegn_drift!M98,""),"")</f>
        <v/>
      </c>
      <c r="O98" s="163" t="str">
        <f>IFERROR(IF($E98="JA",Hjelpeberegn_drift!N98,""),"")</f>
        <v/>
      </c>
      <c r="P98" s="163" t="str">
        <f>IFERROR(IF($E98="JA",Hjelpeberegn_drift!O98,""),"")</f>
        <v/>
      </c>
      <c r="Q98" s="163" t="str">
        <f>IFERROR(IF($E98="JA",Hjelpeberegn_drift!P98,""),"")</f>
        <v/>
      </c>
      <c r="R98" s="163" t="str">
        <f>IFERROR(IF($E98="JA",Hjelpeberegn_drift!Q98,""),"")</f>
        <v/>
      </c>
      <c r="S98" s="88">
        <f t="shared" si="2"/>
        <v>0</v>
      </c>
    </row>
    <row r="99" spans="1:19" outlineLevel="1" x14ac:dyDescent="0.25">
      <c r="A99" s="38"/>
      <c r="B99" s="38"/>
      <c r="C99" s="48"/>
      <c r="D99" s="122" t="str">
        <f>IFERROR(_xlfn.XLOOKUP(A99,LstDrift,'Oppslag-fane'!$V$7:$V$15),"")</f>
        <v/>
      </c>
      <c r="E99" s="38"/>
      <c r="F99" s="43"/>
      <c r="G99" s="163" t="str">
        <f>IFERROR(IF($E99="JA",Hjelpeberegn_drift!F99,""),"")</f>
        <v/>
      </c>
      <c r="H99" s="163" t="str">
        <f>IFERROR(IF($E99="JA",Hjelpeberegn_drift!G99,""),"")</f>
        <v/>
      </c>
      <c r="I99" s="163" t="str">
        <f>IFERROR(IF($E99="JA",Hjelpeberegn_drift!H99,""),"")</f>
        <v/>
      </c>
      <c r="J99" s="163" t="str">
        <f>IFERROR(IF($E99="JA",Hjelpeberegn_drift!I99,""),"")</f>
        <v/>
      </c>
      <c r="K99" s="163" t="str">
        <f>IFERROR(IF($E99="JA",Hjelpeberegn_drift!J99,""),"")</f>
        <v/>
      </c>
      <c r="L99" s="163" t="str">
        <f>IFERROR(IF($E99="JA",Hjelpeberegn_drift!K99,""),"")</f>
        <v/>
      </c>
      <c r="M99" s="163" t="str">
        <f>IFERROR(IF($E99="JA",Hjelpeberegn_drift!L99,""),"")</f>
        <v/>
      </c>
      <c r="N99" s="163" t="str">
        <f>IFERROR(IF($E99="JA",Hjelpeberegn_drift!M99,""),"")</f>
        <v/>
      </c>
      <c r="O99" s="163" t="str">
        <f>IFERROR(IF($E99="JA",Hjelpeberegn_drift!N99,""),"")</f>
        <v/>
      </c>
      <c r="P99" s="163" t="str">
        <f>IFERROR(IF($E99="JA",Hjelpeberegn_drift!O99,""),"")</f>
        <v/>
      </c>
      <c r="Q99" s="163" t="str">
        <f>IFERROR(IF($E99="JA",Hjelpeberegn_drift!P99,""),"")</f>
        <v/>
      </c>
      <c r="R99" s="163" t="str">
        <f>IFERROR(IF($E99="JA",Hjelpeberegn_drift!Q99,""),"")</f>
        <v/>
      </c>
      <c r="S99" s="88">
        <f t="shared" si="2"/>
        <v>0</v>
      </c>
    </row>
    <row r="100" spans="1:19" outlineLevel="1" x14ac:dyDescent="0.25">
      <c r="A100" s="38"/>
      <c r="B100" s="38"/>
      <c r="C100" s="48"/>
      <c r="D100" s="122" t="str">
        <f>IFERROR(_xlfn.XLOOKUP(A100,LstDrift,'Oppslag-fane'!$V$7:$V$15),"")</f>
        <v/>
      </c>
      <c r="E100" s="38"/>
      <c r="F100" s="43"/>
      <c r="G100" s="163" t="str">
        <f>IFERROR(IF($E100="JA",Hjelpeberegn_drift!F100,""),"")</f>
        <v/>
      </c>
      <c r="H100" s="163" t="str">
        <f>IFERROR(IF($E100="JA",Hjelpeberegn_drift!G100,""),"")</f>
        <v/>
      </c>
      <c r="I100" s="163" t="str">
        <f>IFERROR(IF($E100="JA",Hjelpeberegn_drift!H100,""),"")</f>
        <v/>
      </c>
      <c r="J100" s="163" t="str">
        <f>IFERROR(IF($E100="JA",Hjelpeberegn_drift!I100,""),"")</f>
        <v/>
      </c>
      <c r="K100" s="163" t="str">
        <f>IFERROR(IF($E100="JA",Hjelpeberegn_drift!J100,""),"")</f>
        <v/>
      </c>
      <c r="L100" s="163" t="str">
        <f>IFERROR(IF($E100="JA",Hjelpeberegn_drift!K100,""),"")</f>
        <v/>
      </c>
      <c r="M100" s="163" t="str">
        <f>IFERROR(IF($E100="JA",Hjelpeberegn_drift!L100,""),"")</f>
        <v/>
      </c>
      <c r="N100" s="163" t="str">
        <f>IFERROR(IF($E100="JA",Hjelpeberegn_drift!M100,""),"")</f>
        <v/>
      </c>
      <c r="O100" s="163" t="str">
        <f>IFERROR(IF($E100="JA",Hjelpeberegn_drift!N100,""),"")</f>
        <v/>
      </c>
      <c r="P100" s="163" t="str">
        <f>IFERROR(IF($E100="JA",Hjelpeberegn_drift!O100,""),"")</f>
        <v/>
      </c>
      <c r="Q100" s="163" t="str">
        <f>IFERROR(IF($E100="JA",Hjelpeberegn_drift!P100,""),"")</f>
        <v/>
      </c>
      <c r="R100" s="163" t="str">
        <f>IFERROR(IF($E100="JA",Hjelpeberegn_drift!Q100,""),"")</f>
        <v/>
      </c>
      <c r="S100" s="88">
        <f t="shared" si="2"/>
        <v>0</v>
      </c>
    </row>
    <row r="101" spans="1:19" outlineLevel="1" x14ac:dyDescent="0.25">
      <c r="A101" s="38"/>
      <c r="B101" s="38"/>
      <c r="C101" s="48"/>
      <c r="D101" s="122" t="str">
        <f>IFERROR(_xlfn.XLOOKUP(A101,LstDrift,'Oppslag-fane'!$V$7:$V$15),"")</f>
        <v/>
      </c>
      <c r="E101" s="38"/>
      <c r="F101" s="43"/>
      <c r="G101" s="163" t="str">
        <f>IFERROR(IF($E101="JA",Hjelpeberegn_drift!F101,""),"")</f>
        <v/>
      </c>
      <c r="H101" s="163" t="str">
        <f>IFERROR(IF($E101="JA",Hjelpeberegn_drift!G101,""),"")</f>
        <v/>
      </c>
      <c r="I101" s="163" t="str">
        <f>IFERROR(IF($E101="JA",Hjelpeberegn_drift!H101,""),"")</f>
        <v/>
      </c>
      <c r="J101" s="163" t="str">
        <f>IFERROR(IF($E101="JA",Hjelpeberegn_drift!I101,""),"")</f>
        <v/>
      </c>
      <c r="K101" s="163" t="str">
        <f>IFERROR(IF($E101="JA",Hjelpeberegn_drift!J101,""),"")</f>
        <v/>
      </c>
      <c r="L101" s="163" t="str">
        <f>IFERROR(IF($E101="JA",Hjelpeberegn_drift!K101,""),"")</f>
        <v/>
      </c>
      <c r="M101" s="163" t="str">
        <f>IFERROR(IF($E101="JA",Hjelpeberegn_drift!L101,""),"")</f>
        <v/>
      </c>
      <c r="N101" s="163" t="str">
        <f>IFERROR(IF($E101="JA",Hjelpeberegn_drift!M101,""),"")</f>
        <v/>
      </c>
      <c r="O101" s="163" t="str">
        <f>IFERROR(IF($E101="JA",Hjelpeberegn_drift!N101,""),"")</f>
        <v/>
      </c>
      <c r="P101" s="163" t="str">
        <f>IFERROR(IF($E101="JA",Hjelpeberegn_drift!O101,""),"")</f>
        <v/>
      </c>
      <c r="Q101" s="163" t="str">
        <f>IFERROR(IF($E101="JA",Hjelpeberegn_drift!P101,""),"")</f>
        <v/>
      </c>
      <c r="R101" s="163" t="str">
        <f>IFERROR(IF($E101="JA",Hjelpeberegn_drift!Q101,""),"")</f>
        <v/>
      </c>
      <c r="S101" s="88">
        <f t="shared" si="2"/>
        <v>0</v>
      </c>
    </row>
    <row r="102" spans="1:19" outlineLevel="1" x14ac:dyDescent="0.25">
      <c r="A102" s="38"/>
      <c r="B102" s="38"/>
      <c r="C102" s="48"/>
      <c r="D102" s="122" t="str">
        <f>IFERROR(_xlfn.XLOOKUP(A102,LstDrift,'Oppslag-fane'!$V$7:$V$15),"")</f>
        <v/>
      </c>
      <c r="E102" s="38"/>
      <c r="F102" s="43"/>
      <c r="G102" s="163" t="str">
        <f>IFERROR(IF($E102="JA",Hjelpeberegn_drift!F102,""),"")</f>
        <v/>
      </c>
      <c r="H102" s="163" t="str">
        <f>IFERROR(IF($E102="JA",Hjelpeberegn_drift!G102,""),"")</f>
        <v/>
      </c>
      <c r="I102" s="163" t="str">
        <f>IFERROR(IF($E102="JA",Hjelpeberegn_drift!H102,""),"")</f>
        <v/>
      </c>
      <c r="J102" s="163" t="str">
        <f>IFERROR(IF($E102="JA",Hjelpeberegn_drift!I102,""),"")</f>
        <v/>
      </c>
      <c r="K102" s="163" t="str">
        <f>IFERROR(IF($E102="JA",Hjelpeberegn_drift!J102,""),"")</f>
        <v/>
      </c>
      <c r="L102" s="163" t="str">
        <f>IFERROR(IF($E102="JA",Hjelpeberegn_drift!K102,""),"")</f>
        <v/>
      </c>
      <c r="M102" s="163" t="str">
        <f>IFERROR(IF($E102="JA",Hjelpeberegn_drift!L102,""),"")</f>
        <v/>
      </c>
      <c r="N102" s="163" t="str">
        <f>IFERROR(IF($E102="JA",Hjelpeberegn_drift!M102,""),"")</f>
        <v/>
      </c>
      <c r="O102" s="163" t="str">
        <f>IFERROR(IF($E102="JA",Hjelpeberegn_drift!N102,""),"")</f>
        <v/>
      </c>
      <c r="P102" s="163" t="str">
        <f>IFERROR(IF($E102="JA",Hjelpeberegn_drift!O102,""),"")</f>
        <v/>
      </c>
      <c r="Q102" s="163" t="str">
        <f>IFERROR(IF($E102="JA",Hjelpeberegn_drift!P102,""),"")</f>
        <v/>
      </c>
      <c r="R102" s="163" t="str">
        <f>IFERROR(IF($E102="JA",Hjelpeberegn_drift!Q102,""),"")</f>
        <v/>
      </c>
      <c r="S102" s="88">
        <f t="shared" si="2"/>
        <v>0</v>
      </c>
    </row>
    <row r="103" spans="1:19" outlineLevel="1" x14ac:dyDescent="0.25">
      <c r="A103" s="38"/>
      <c r="B103" s="38"/>
      <c r="C103" s="48"/>
      <c r="D103" s="122" t="str">
        <f>IFERROR(_xlfn.XLOOKUP(A103,LstDrift,'Oppslag-fane'!$V$7:$V$15),"")</f>
        <v/>
      </c>
      <c r="E103" s="38"/>
      <c r="F103" s="43"/>
      <c r="G103" s="163" t="str">
        <f>IFERROR(IF($E103="JA",Hjelpeberegn_drift!F103,""),"")</f>
        <v/>
      </c>
      <c r="H103" s="163" t="str">
        <f>IFERROR(IF($E103="JA",Hjelpeberegn_drift!G103,""),"")</f>
        <v/>
      </c>
      <c r="I103" s="163" t="str">
        <f>IFERROR(IF($E103="JA",Hjelpeberegn_drift!H103,""),"")</f>
        <v/>
      </c>
      <c r="J103" s="163" t="str">
        <f>IFERROR(IF($E103="JA",Hjelpeberegn_drift!I103,""),"")</f>
        <v/>
      </c>
      <c r="K103" s="163" t="str">
        <f>IFERROR(IF($E103="JA",Hjelpeberegn_drift!J103,""),"")</f>
        <v/>
      </c>
      <c r="L103" s="163" t="str">
        <f>IFERROR(IF($E103="JA",Hjelpeberegn_drift!K103,""),"")</f>
        <v/>
      </c>
      <c r="M103" s="163" t="str">
        <f>IFERROR(IF($E103="JA",Hjelpeberegn_drift!L103,""),"")</f>
        <v/>
      </c>
      <c r="N103" s="163" t="str">
        <f>IFERROR(IF($E103="JA",Hjelpeberegn_drift!M103,""),"")</f>
        <v/>
      </c>
      <c r="O103" s="163" t="str">
        <f>IFERROR(IF($E103="JA",Hjelpeberegn_drift!N103,""),"")</f>
        <v/>
      </c>
      <c r="P103" s="163" t="str">
        <f>IFERROR(IF($E103="JA",Hjelpeberegn_drift!O103,""),"")</f>
        <v/>
      </c>
      <c r="Q103" s="163" t="str">
        <f>IFERROR(IF($E103="JA",Hjelpeberegn_drift!P103,""),"")</f>
        <v/>
      </c>
      <c r="R103" s="163" t="str">
        <f>IFERROR(IF($E103="JA",Hjelpeberegn_drift!Q103,""),"")</f>
        <v/>
      </c>
      <c r="S103" s="88">
        <f t="shared" si="2"/>
        <v>0</v>
      </c>
    </row>
    <row r="104" spans="1:19" outlineLevel="1" x14ac:dyDescent="0.25">
      <c r="A104" s="38"/>
      <c r="B104" s="38"/>
      <c r="C104" s="48"/>
      <c r="D104" s="122" t="str">
        <f>IFERROR(_xlfn.XLOOKUP(A104,LstDrift,'Oppslag-fane'!$V$7:$V$15),"")</f>
        <v/>
      </c>
      <c r="E104" s="38"/>
      <c r="F104" s="43"/>
      <c r="G104" s="163" t="str">
        <f>IFERROR(IF($E104="JA",Hjelpeberegn_drift!F104,""),"")</f>
        <v/>
      </c>
      <c r="H104" s="163" t="str">
        <f>IFERROR(IF($E104="JA",Hjelpeberegn_drift!G104,""),"")</f>
        <v/>
      </c>
      <c r="I104" s="163" t="str">
        <f>IFERROR(IF($E104="JA",Hjelpeberegn_drift!H104,""),"")</f>
        <v/>
      </c>
      <c r="J104" s="163" t="str">
        <f>IFERROR(IF($E104="JA",Hjelpeberegn_drift!I104,""),"")</f>
        <v/>
      </c>
      <c r="K104" s="163" t="str">
        <f>IFERROR(IF($E104="JA",Hjelpeberegn_drift!J104,""),"")</f>
        <v/>
      </c>
      <c r="L104" s="163" t="str">
        <f>IFERROR(IF($E104="JA",Hjelpeberegn_drift!K104,""),"")</f>
        <v/>
      </c>
      <c r="M104" s="163" t="str">
        <f>IFERROR(IF($E104="JA",Hjelpeberegn_drift!L104,""),"")</f>
        <v/>
      </c>
      <c r="N104" s="163" t="str">
        <f>IFERROR(IF($E104="JA",Hjelpeberegn_drift!M104,""),"")</f>
        <v/>
      </c>
      <c r="O104" s="163" t="str">
        <f>IFERROR(IF($E104="JA",Hjelpeberegn_drift!N104,""),"")</f>
        <v/>
      </c>
      <c r="P104" s="163" t="str">
        <f>IFERROR(IF($E104="JA",Hjelpeberegn_drift!O104,""),"")</f>
        <v/>
      </c>
      <c r="Q104" s="163" t="str">
        <f>IFERROR(IF($E104="JA",Hjelpeberegn_drift!P104,""),"")</f>
        <v/>
      </c>
      <c r="R104" s="163" t="str">
        <f>IFERROR(IF($E104="JA",Hjelpeberegn_drift!Q104,""),"")</f>
        <v/>
      </c>
      <c r="S104" s="88">
        <f t="shared" si="2"/>
        <v>0</v>
      </c>
    </row>
    <row r="105" spans="1:19" outlineLevel="1" x14ac:dyDescent="0.25">
      <c r="A105" s="38"/>
      <c r="B105" s="38"/>
      <c r="C105" s="48"/>
      <c r="D105" s="122" t="str">
        <f>IFERROR(_xlfn.XLOOKUP(A105,LstDrift,'Oppslag-fane'!$V$7:$V$15),"")</f>
        <v/>
      </c>
      <c r="E105" s="38"/>
      <c r="F105" s="43"/>
      <c r="G105" s="163" t="str">
        <f>IFERROR(IF($E105="JA",Hjelpeberegn_drift!F105,""),"")</f>
        <v/>
      </c>
      <c r="H105" s="163" t="str">
        <f>IFERROR(IF($E105="JA",Hjelpeberegn_drift!G105,""),"")</f>
        <v/>
      </c>
      <c r="I105" s="163" t="str">
        <f>IFERROR(IF($E105="JA",Hjelpeberegn_drift!H105,""),"")</f>
        <v/>
      </c>
      <c r="J105" s="163" t="str">
        <f>IFERROR(IF($E105="JA",Hjelpeberegn_drift!I105,""),"")</f>
        <v/>
      </c>
      <c r="K105" s="163" t="str">
        <f>IFERROR(IF($E105="JA",Hjelpeberegn_drift!J105,""),"")</f>
        <v/>
      </c>
      <c r="L105" s="163" t="str">
        <f>IFERROR(IF($E105="JA",Hjelpeberegn_drift!K105,""),"")</f>
        <v/>
      </c>
      <c r="M105" s="163" t="str">
        <f>IFERROR(IF($E105="JA",Hjelpeberegn_drift!L105,""),"")</f>
        <v/>
      </c>
      <c r="N105" s="163" t="str">
        <f>IFERROR(IF($E105="JA",Hjelpeberegn_drift!M105,""),"")</f>
        <v/>
      </c>
      <c r="O105" s="163" t="str">
        <f>IFERROR(IF($E105="JA",Hjelpeberegn_drift!N105,""),"")</f>
        <v/>
      </c>
      <c r="P105" s="163" t="str">
        <f>IFERROR(IF($E105="JA",Hjelpeberegn_drift!O105,""),"")</f>
        <v/>
      </c>
      <c r="Q105" s="163" t="str">
        <f>IFERROR(IF($E105="JA",Hjelpeberegn_drift!P105,""),"")</f>
        <v/>
      </c>
      <c r="R105" s="163" t="str">
        <f>IFERROR(IF($E105="JA",Hjelpeberegn_drift!Q105,""),"")</f>
        <v/>
      </c>
      <c r="S105" s="88">
        <f t="shared" si="2"/>
        <v>0</v>
      </c>
    </row>
    <row r="106" spans="1:19" outlineLevel="1" x14ac:dyDescent="0.25">
      <c r="A106" s="38"/>
      <c r="B106" s="38"/>
      <c r="C106" s="48"/>
      <c r="D106" s="122" t="str">
        <f>IFERROR(_xlfn.XLOOKUP(A106,LstDrift,'Oppslag-fane'!$V$7:$V$15),"")</f>
        <v/>
      </c>
      <c r="E106" s="38"/>
      <c r="F106" s="43"/>
      <c r="G106" s="163" t="str">
        <f>IFERROR(IF($E106="JA",Hjelpeberegn_drift!F106,""),"")</f>
        <v/>
      </c>
      <c r="H106" s="163" t="str">
        <f>IFERROR(IF($E106="JA",Hjelpeberegn_drift!G106,""),"")</f>
        <v/>
      </c>
      <c r="I106" s="163" t="str">
        <f>IFERROR(IF($E106="JA",Hjelpeberegn_drift!H106,""),"")</f>
        <v/>
      </c>
      <c r="J106" s="163" t="str">
        <f>IFERROR(IF($E106="JA",Hjelpeberegn_drift!I106,""),"")</f>
        <v/>
      </c>
      <c r="K106" s="163" t="str">
        <f>IFERROR(IF($E106="JA",Hjelpeberegn_drift!J106,""),"")</f>
        <v/>
      </c>
      <c r="L106" s="163" t="str">
        <f>IFERROR(IF($E106="JA",Hjelpeberegn_drift!K106,""),"")</f>
        <v/>
      </c>
      <c r="M106" s="163" t="str">
        <f>IFERROR(IF($E106="JA",Hjelpeberegn_drift!L106,""),"")</f>
        <v/>
      </c>
      <c r="N106" s="163" t="str">
        <f>IFERROR(IF($E106="JA",Hjelpeberegn_drift!M106,""),"")</f>
        <v/>
      </c>
      <c r="O106" s="163" t="str">
        <f>IFERROR(IF($E106="JA",Hjelpeberegn_drift!N106,""),"")</f>
        <v/>
      </c>
      <c r="P106" s="163" t="str">
        <f>IFERROR(IF($E106="JA",Hjelpeberegn_drift!O106,""),"")</f>
        <v/>
      </c>
      <c r="Q106" s="163" t="str">
        <f>IFERROR(IF($E106="JA",Hjelpeberegn_drift!P106,""),"")</f>
        <v/>
      </c>
      <c r="R106" s="163" t="str">
        <f>IFERROR(IF($E106="JA",Hjelpeberegn_drift!Q106,""),"")</f>
        <v/>
      </c>
      <c r="S106" s="88">
        <f t="shared" si="2"/>
        <v>0</v>
      </c>
    </row>
    <row r="107" spans="1:19" outlineLevel="1" x14ac:dyDescent="0.25">
      <c r="A107" s="38"/>
      <c r="B107" s="38"/>
      <c r="C107" s="48"/>
      <c r="D107" s="122" t="str">
        <f>IFERROR(_xlfn.XLOOKUP(A107,LstDrift,'Oppslag-fane'!$V$7:$V$15),"")</f>
        <v/>
      </c>
      <c r="E107" s="38"/>
      <c r="F107" s="43"/>
      <c r="G107" s="163" t="str">
        <f>IFERROR(IF($E107="JA",Hjelpeberegn_drift!F107,""),"")</f>
        <v/>
      </c>
      <c r="H107" s="163" t="str">
        <f>IFERROR(IF($E107="JA",Hjelpeberegn_drift!G107,""),"")</f>
        <v/>
      </c>
      <c r="I107" s="163" t="str">
        <f>IFERROR(IF($E107="JA",Hjelpeberegn_drift!H107,""),"")</f>
        <v/>
      </c>
      <c r="J107" s="163" t="str">
        <f>IFERROR(IF($E107="JA",Hjelpeberegn_drift!I107,""),"")</f>
        <v/>
      </c>
      <c r="K107" s="163" t="str">
        <f>IFERROR(IF($E107="JA",Hjelpeberegn_drift!J107,""),"")</f>
        <v/>
      </c>
      <c r="L107" s="163" t="str">
        <f>IFERROR(IF($E107="JA",Hjelpeberegn_drift!K107,""),"")</f>
        <v/>
      </c>
      <c r="M107" s="163" t="str">
        <f>IFERROR(IF($E107="JA",Hjelpeberegn_drift!L107,""),"")</f>
        <v/>
      </c>
      <c r="N107" s="163" t="str">
        <f>IFERROR(IF($E107="JA",Hjelpeberegn_drift!M107,""),"")</f>
        <v/>
      </c>
      <c r="O107" s="163" t="str">
        <f>IFERROR(IF($E107="JA",Hjelpeberegn_drift!N107,""),"")</f>
        <v/>
      </c>
      <c r="P107" s="163" t="str">
        <f>IFERROR(IF($E107="JA",Hjelpeberegn_drift!O107,""),"")</f>
        <v/>
      </c>
      <c r="Q107" s="163" t="str">
        <f>IFERROR(IF($E107="JA",Hjelpeberegn_drift!P107,""),"")</f>
        <v/>
      </c>
      <c r="R107" s="163" t="str">
        <f>IFERROR(IF($E107="JA",Hjelpeberegn_drift!Q107,""),"")</f>
        <v/>
      </c>
      <c r="S107" s="88">
        <f t="shared" si="2"/>
        <v>0</v>
      </c>
    </row>
    <row r="108" spans="1:19" outlineLevel="1" x14ac:dyDescent="0.25">
      <c r="A108" s="38"/>
      <c r="B108" s="38"/>
      <c r="C108" s="48"/>
      <c r="D108" s="122" t="str">
        <f>IFERROR(_xlfn.XLOOKUP(A108,LstDrift,'Oppslag-fane'!$V$7:$V$15),"")</f>
        <v/>
      </c>
      <c r="E108" s="38"/>
      <c r="F108" s="43"/>
      <c r="G108" s="163" t="str">
        <f>IFERROR(IF($E108="JA",Hjelpeberegn_drift!F108,""),"")</f>
        <v/>
      </c>
      <c r="H108" s="163" t="str">
        <f>IFERROR(IF($E108="JA",Hjelpeberegn_drift!G108,""),"")</f>
        <v/>
      </c>
      <c r="I108" s="163" t="str">
        <f>IFERROR(IF($E108="JA",Hjelpeberegn_drift!H108,""),"")</f>
        <v/>
      </c>
      <c r="J108" s="163" t="str">
        <f>IFERROR(IF($E108="JA",Hjelpeberegn_drift!I108,""),"")</f>
        <v/>
      </c>
      <c r="K108" s="163" t="str">
        <f>IFERROR(IF($E108="JA",Hjelpeberegn_drift!J108,""),"")</f>
        <v/>
      </c>
      <c r="L108" s="163" t="str">
        <f>IFERROR(IF($E108="JA",Hjelpeberegn_drift!K108,""),"")</f>
        <v/>
      </c>
      <c r="M108" s="163" t="str">
        <f>IFERROR(IF($E108="JA",Hjelpeberegn_drift!L108,""),"")</f>
        <v/>
      </c>
      <c r="N108" s="163" t="str">
        <f>IFERROR(IF($E108="JA",Hjelpeberegn_drift!M108,""),"")</f>
        <v/>
      </c>
      <c r="O108" s="163" t="str">
        <f>IFERROR(IF($E108="JA",Hjelpeberegn_drift!N108,""),"")</f>
        <v/>
      </c>
      <c r="P108" s="163" t="str">
        <f>IFERROR(IF($E108="JA",Hjelpeberegn_drift!O108,""),"")</f>
        <v/>
      </c>
      <c r="Q108" s="163" t="str">
        <f>IFERROR(IF($E108="JA",Hjelpeberegn_drift!P108,""),"")</f>
        <v/>
      </c>
      <c r="R108" s="163" t="str">
        <f>IFERROR(IF($E108="JA",Hjelpeberegn_drift!Q108,""),"")</f>
        <v/>
      </c>
      <c r="S108" s="88">
        <f t="shared" si="2"/>
        <v>0</v>
      </c>
    </row>
    <row r="109" spans="1:19" outlineLevel="1" x14ac:dyDescent="0.25">
      <c r="A109" s="38"/>
      <c r="B109" s="38"/>
      <c r="C109" s="48"/>
      <c r="D109" s="122" t="str">
        <f>IFERROR(_xlfn.XLOOKUP(A109,LstDrift,'Oppslag-fane'!$V$7:$V$15),"")</f>
        <v/>
      </c>
      <c r="E109" s="38"/>
      <c r="F109" s="43"/>
      <c r="G109" s="163" t="str">
        <f>IFERROR(IF($E109="JA",Hjelpeberegn_drift!F109,""),"")</f>
        <v/>
      </c>
      <c r="H109" s="163" t="str">
        <f>IFERROR(IF($E109="JA",Hjelpeberegn_drift!G109,""),"")</f>
        <v/>
      </c>
      <c r="I109" s="163" t="str">
        <f>IFERROR(IF($E109="JA",Hjelpeberegn_drift!H109,""),"")</f>
        <v/>
      </c>
      <c r="J109" s="163" t="str">
        <f>IFERROR(IF($E109="JA",Hjelpeberegn_drift!I109,""),"")</f>
        <v/>
      </c>
      <c r="K109" s="163" t="str">
        <f>IFERROR(IF($E109="JA",Hjelpeberegn_drift!J109,""),"")</f>
        <v/>
      </c>
      <c r="L109" s="163" t="str">
        <f>IFERROR(IF($E109="JA",Hjelpeberegn_drift!K109,""),"")</f>
        <v/>
      </c>
      <c r="M109" s="163" t="str">
        <f>IFERROR(IF($E109="JA",Hjelpeberegn_drift!L109,""),"")</f>
        <v/>
      </c>
      <c r="N109" s="163" t="str">
        <f>IFERROR(IF($E109="JA",Hjelpeberegn_drift!M109,""),"")</f>
        <v/>
      </c>
      <c r="O109" s="163" t="str">
        <f>IFERROR(IF($E109="JA",Hjelpeberegn_drift!N109,""),"")</f>
        <v/>
      </c>
      <c r="P109" s="163" t="str">
        <f>IFERROR(IF($E109="JA",Hjelpeberegn_drift!O109,""),"")</f>
        <v/>
      </c>
      <c r="Q109" s="163" t="str">
        <f>IFERROR(IF($E109="JA",Hjelpeberegn_drift!P109,""),"")</f>
        <v/>
      </c>
      <c r="R109" s="163" t="str">
        <f>IFERROR(IF($E109="JA",Hjelpeberegn_drift!Q109,""),"")</f>
        <v/>
      </c>
      <c r="S109" s="88">
        <f t="shared" si="2"/>
        <v>0</v>
      </c>
    </row>
    <row r="110" spans="1:19" outlineLevel="1" x14ac:dyDescent="0.25">
      <c r="A110" s="38"/>
      <c r="B110" s="38"/>
      <c r="C110" s="48"/>
      <c r="D110" s="122" t="str">
        <f>IFERROR(_xlfn.XLOOKUP(A110,LstDrift,'Oppslag-fane'!$V$7:$V$15),"")</f>
        <v/>
      </c>
      <c r="E110" s="38"/>
      <c r="F110" s="43"/>
      <c r="G110" s="163" t="str">
        <f>IFERROR(IF($E110="JA",Hjelpeberegn_drift!F110,""),"")</f>
        <v/>
      </c>
      <c r="H110" s="163" t="str">
        <f>IFERROR(IF($E110="JA",Hjelpeberegn_drift!G110,""),"")</f>
        <v/>
      </c>
      <c r="I110" s="163" t="str">
        <f>IFERROR(IF($E110="JA",Hjelpeberegn_drift!H110,""),"")</f>
        <v/>
      </c>
      <c r="J110" s="163" t="str">
        <f>IFERROR(IF($E110="JA",Hjelpeberegn_drift!I110,""),"")</f>
        <v/>
      </c>
      <c r="K110" s="163" t="str">
        <f>IFERROR(IF($E110="JA",Hjelpeberegn_drift!J110,""),"")</f>
        <v/>
      </c>
      <c r="L110" s="163" t="str">
        <f>IFERROR(IF($E110="JA",Hjelpeberegn_drift!K110,""),"")</f>
        <v/>
      </c>
      <c r="M110" s="163" t="str">
        <f>IFERROR(IF($E110="JA",Hjelpeberegn_drift!L110,""),"")</f>
        <v/>
      </c>
      <c r="N110" s="163" t="str">
        <f>IFERROR(IF($E110="JA",Hjelpeberegn_drift!M110,""),"")</f>
        <v/>
      </c>
      <c r="O110" s="163" t="str">
        <f>IFERROR(IF($E110="JA",Hjelpeberegn_drift!N110,""),"")</f>
        <v/>
      </c>
      <c r="P110" s="163" t="str">
        <f>IFERROR(IF($E110="JA",Hjelpeberegn_drift!O110,""),"")</f>
        <v/>
      </c>
      <c r="Q110" s="163" t="str">
        <f>IFERROR(IF($E110="JA",Hjelpeberegn_drift!P110,""),"")</f>
        <v/>
      </c>
      <c r="R110" s="163" t="str">
        <f>IFERROR(IF($E110="JA",Hjelpeberegn_drift!Q110,""),"")</f>
        <v/>
      </c>
      <c r="S110" s="88">
        <f t="shared" si="2"/>
        <v>0</v>
      </c>
    </row>
    <row r="111" spans="1:19" outlineLevel="1" x14ac:dyDescent="0.25">
      <c r="A111" s="38"/>
      <c r="B111" s="38"/>
      <c r="C111" s="48"/>
      <c r="D111" s="122" t="str">
        <f>IFERROR(_xlfn.XLOOKUP(A111,LstDrift,'Oppslag-fane'!$V$7:$V$15),"")</f>
        <v/>
      </c>
      <c r="E111" s="38"/>
      <c r="F111" s="43"/>
      <c r="G111" s="163" t="str">
        <f>IFERROR(IF($E111="JA",Hjelpeberegn_drift!F111,""),"")</f>
        <v/>
      </c>
      <c r="H111" s="163" t="str">
        <f>IFERROR(IF($E111="JA",Hjelpeberegn_drift!G111,""),"")</f>
        <v/>
      </c>
      <c r="I111" s="163" t="str">
        <f>IFERROR(IF($E111="JA",Hjelpeberegn_drift!H111,""),"")</f>
        <v/>
      </c>
      <c r="J111" s="163" t="str">
        <f>IFERROR(IF($E111="JA",Hjelpeberegn_drift!I111,""),"")</f>
        <v/>
      </c>
      <c r="K111" s="163" t="str">
        <f>IFERROR(IF($E111="JA",Hjelpeberegn_drift!J111,""),"")</f>
        <v/>
      </c>
      <c r="L111" s="163" t="str">
        <f>IFERROR(IF($E111="JA",Hjelpeberegn_drift!K111,""),"")</f>
        <v/>
      </c>
      <c r="M111" s="163" t="str">
        <f>IFERROR(IF($E111="JA",Hjelpeberegn_drift!L111,""),"")</f>
        <v/>
      </c>
      <c r="N111" s="163" t="str">
        <f>IFERROR(IF($E111="JA",Hjelpeberegn_drift!M111,""),"")</f>
        <v/>
      </c>
      <c r="O111" s="163" t="str">
        <f>IFERROR(IF($E111="JA",Hjelpeberegn_drift!N111,""),"")</f>
        <v/>
      </c>
      <c r="P111" s="163" t="str">
        <f>IFERROR(IF($E111="JA",Hjelpeberegn_drift!O111,""),"")</f>
        <v/>
      </c>
      <c r="Q111" s="163" t="str">
        <f>IFERROR(IF($E111="JA",Hjelpeberegn_drift!P111,""),"")</f>
        <v/>
      </c>
      <c r="R111" s="163" t="str">
        <f>IFERROR(IF($E111="JA",Hjelpeberegn_drift!Q111,""),"")</f>
        <v/>
      </c>
      <c r="S111" s="88">
        <f t="shared" si="2"/>
        <v>0</v>
      </c>
    </row>
    <row r="112" spans="1:19" outlineLevel="1" x14ac:dyDescent="0.25">
      <c r="A112" s="38"/>
      <c r="B112" s="38"/>
      <c r="C112" s="48"/>
      <c r="D112" s="122" t="str">
        <f>IFERROR(_xlfn.XLOOKUP(A112,LstDrift,'Oppslag-fane'!$V$7:$V$15),"")</f>
        <v/>
      </c>
      <c r="E112" s="38"/>
      <c r="F112" s="43"/>
      <c r="G112" s="163" t="str">
        <f>IFERROR(IF($E112="JA",Hjelpeberegn_drift!F112,""),"")</f>
        <v/>
      </c>
      <c r="H112" s="163" t="str">
        <f>IFERROR(IF($E112="JA",Hjelpeberegn_drift!G112,""),"")</f>
        <v/>
      </c>
      <c r="I112" s="163" t="str">
        <f>IFERROR(IF($E112="JA",Hjelpeberegn_drift!H112,""),"")</f>
        <v/>
      </c>
      <c r="J112" s="163" t="str">
        <f>IFERROR(IF($E112="JA",Hjelpeberegn_drift!I112,""),"")</f>
        <v/>
      </c>
      <c r="K112" s="163" t="str">
        <f>IFERROR(IF($E112="JA",Hjelpeberegn_drift!J112,""),"")</f>
        <v/>
      </c>
      <c r="L112" s="163" t="str">
        <f>IFERROR(IF($E112="JA",Hjelpeberegn_drift!K112,""),"")</f>
        <v/>
      </c>
      <c r="M112" s="163" t="str">
        <f>IFERROR(IF($E112="JA",Hjelpeberegn_drift!L112,""),"")</f>
        <v/>
      </c>
      <c r="N112" s="163" t="str">
        <f>IFERROR(IF($E112="JA",Hjelpeberegn_drift!M112,""),"")</f>
        <v/>
      </c>
      <c r="O112" s="163" t="str">
        <f>IFERROR(IF($E112="JA",Hjelpeberegn_drift!N112,""),"")</f>
        <v/>
      </c>
      <c r="P112" s="163" t="str">
        <f>IFERROR(IF($E112="JA",Hjelpeberegn_drift!O112,""),"")</f>
        <v/>
      </c>
      <c r="Q112" s="163" t="str">
        <f>IFERROR(IF($E112="JA",Hjelpeberegn_drift!P112,""),"")</f>
        <v/>
      </c>
      <c r="R112" s="163" t="str">
        <f>IFERROR(IF($E112="JA",Hjelpeberegn_drift!Q112,""),"")</f>
        <v/>
      </c>
      <c r="S112" s="88">
        <f t="shared" si="2"/>
        <v>0</v>
      </c>
    </row>
    <row r="113" spans="1:19" outlineLevel="1" x14ac:dyDescent="0.25">
      <c r="A113" s="38"/>
      <c r="B113" s="38"/>
      <c r="C113" s="48"/>
      <c r="D113" s="122" t="str">
        <f>IFERROR(_xlfn.XLOOKUP(A113,LstDrift,'Oppslag-fane'!$V$7:$V$15),"")</f>
        <v/>
      </c>
      <c r="E113" s="38"/>
      <c r="F113" s="43"/>
      <c r="G113" s="163" t="str">
        <f>IFERROR(IF($E113="JA",Hjelpeberegn_drift!F113,""),"")</f>
        <v/>
      </c>
      <c r="H113" s="163" t="str">
        <f>IFERROR(IF($E113="JA",Hjelpeberegn_drift!G113,""),"")</f>
        <v/>
      </c>
      <c r="I113" s="163" t="str">
        <f>IFERROR(IF($E113="JA",Hjelpeberegn_drift!H113,""),"")</f>
        <v/>
      </c>
      <c r="J113" s="163" t="str">
        <f>IFERROR(IF($E113="JA",Hjelpeberegn_drift!I113,""),"")</f>
        <v/>
      </c>
      <c r="K113" s="163" t="str">
        <f>IFERROR(IF($E113="JA",Hjelpeberegn_drift!J113,""),"")</f>
        <v/>
      </c>
      <c r="L113" s="163" t="str">
        <f>IFERROR(IF($E113="JA",Hjelpeberegn_drift!K113,""),"")</f>
        <v/>
      </c>
      <c r="M113" s="163" t="str">
        <f>IFERROR(IF($E113="JA",Hjelpeberegn_drift!L113,""),"")</f>
        <v/>
      </c>
      <c r="N113" s="163" t="str">
        <f>IFERROR(IF($E113="JA",Hjelpeberegn_drift!M113,""),"")</f>
        <v/>
      </c>
      <c r="O113" s="163" t="str">
        <f>IFERROR(IF($E113="JA",Hjelpeberegn_drift!N113,""),"")</f>
        <v/>
      </c>
      <c r="P113" s="163" t="str">
        <f>IFERROR(IF($E113="JA",Hjelpeberegn_drift!O113,""),"")</f>
        <v/>
      </c>
      <c r="Q113" s="163" t="str">
        <f>IFERROR(IF($E113="JA",Hjelpeberegn_drift!P113,""),"")</f>
        <v/>
      </c>
      <c r="R113" s="163" t="str">
        <f>IFERROR(IF($E113="JA",Hjelpeberegn_drift!Q113,""),"")</f>
        <v/>
      </c>
      <c r="S113" s="88">
        <f t="shared" si="2"/>
        <v>0</v>
      </c>
    </row>
    <row r="114" spans="1:19" outlineLevel="1" x14ac:dyDescent="0.25">
      <c r="A114" s="38"/>
      <c r="B114" s="38"/>
      <c r="C114" s="48"/>
      <c r="D114" s="122" t="str">
        <f>IFERROR(_xlfn.XLOOKUP(A114,LstDrift,'Oppslag-fane'!$V$7:$V$15),"")</f>
        <v/>
      </c>
      <c r="E114" s="38"/>
      <c r="F114" s="43"/>
      <c r="G114" s="163" t="str">
        <f>IFERROR(IF($E114="JA",Hjelpeberegn_drift!F114,""),"")</f>
        <v/>
      </c>
      <c r="H114" s="163" t="str">
        <f>IFERROR(IF($E114="JA",Hjelpeberegn_drift!G114,""),"")</f>
        <v/>
      </c>
      <c r="I114" s="163" t="str">
        <f>IFERROR(IF($E114="JA",Hjelpeberegn_drift!H114,""),"")</f>
        <v/>
      </c>
      <c r="J114" s="163" t="str">
        <f>IFERROR(IF($E114="JA",Hjelpeberegn_drift!I114,""),"")</f>
        <v/>
      </c>
      <c r="K114" s="163" t="str">
        <f>IFERROR(IF($E114="JA",Hjelpeberegn_drift!J114,""),"")</f>
        <v/>
      </c>
      <c r="L114" s="163" t="str">
        <f>IFERROR(IF($E114="JA",Hjelpeberegn_drift!K114,""),"")</f>
        <v/>
      </c>
      <c r="M114" s="163" t="str">
        <f>IFERROR(IF($E114="JA",Hjelpeberegn_drift!L114,""),"")</f>
        <v/>
      </c>
      <c r="N114" s="163" t="str">
        <f>IFERROR(IF($E114="JA",Hjelpeberegn_drift!M114,""),"")</f>
        <v/>
      </c>
      <c r="O114" s="163" t="str">
        <f>IFERROR(IF($E114="JA",Hjelpeberegn_drift!N114,""),"")</f>
        <v/>
      </c>
      <c r="P114" s="163" t="str">
        <f>IFERROR(IF($E114="JA",Hjelpeberegn_drift!O114,""),"")</f>
        <v/>
      </c>
      <c r="Q114" s="163" t="str">
        <f>IFERROR(IF($E114="JA",Hjelpeberegn_drift!P114,""),"")</f>
        <v/>
      </c>
      <c r="R114" s="163" t="str">
        <f>IFERROR(IF($E114="JA",Hjelpeberegn_drift!Q114,""),"")</f>
        <v/>
      </c>
      <c r="S114" s="88">
        <f t="shared" si="2"/>
        <v>0</v>
      </c>
    </row>
    <row r="115" spans="1:19" outlineLevel="1" x14ac:dyDescent="0.25">
      <c r="A115" s="38"/>
      <c r="B115" s="38"/>
      <c r="C115" s="48"/>
      <c r="D115" s="122" t="str">
        <f>IFERROR(_xlfn.XLOOKUP(A115,LstDrift,'Oppslag-fane'!$V$7:$V$15),"")</f>
        <v/>
      </c>
      <c r="E115" s="38"/>
      <c r="F115" s="43"/>
      <c r="G115" s="163" t="str">
        <f>IFERROR(IF($E115="JA",Hjelpeberegn_drift!F115,""),"")</f>
        <v/>
      </c>
      <c r="H115" s="163" t="str">
        <f>IFERROR(IF($E115="JA",Hjelpeberegn_drift!G115,""),"")</f>
        <v/>
      </c>
      <c r="I115" s="163" t="str">
        <f>IFERROR(IF($E115="JA",Hjelpeberegn_drift!H115,""),"")</f>
        <v/>
      </c>
      <c r="J115" s="163" t="str">
        <f>IFERROR(IF($E115="JA",Hjelpeberegn_drift!I115,""),"")</f>
        <v/>
      </c>
      <c r="K115" s="163" t="str">
        <f>IFERROR(IF($E115="JA",Hjelpeberegn_drift!J115,""),"")</f>
        <v/>
      </c>
      <c r="L115" s="163" t="str">
        <f>IFERROR(IF($E115="JA",Hjelpeberegn_drift!K115,""),"")</f>
        <v/>
      </c>
      <c r="M115" s="163" t="str">
        <f>IFERROR(IF($E115="JA",Hjelpeberegn_drift!L115,""),"")</f>
        <v/>
      </c>
      <c r="N115" s="163" t="str">
        <f>IFERROR(IF($E115="JA",Hjelpeberegn_drift!M115,""),"")</f>
        <v/>
      </c>
      <c r="O115" s="163" t="str">
        <f>IFERROR(IF($E115="JA",Hjelpeberegn_drift!N115,""),"")</f>
        <v/>
      </c>
      <c r="P115" s="163" t="str">
        <f>IFERROR(IF($E115="JA",Hjelpeberegn_drift!O115,""),"")</f>
        <v/>
      </c>
      <c r="Q115" s="163" t="str">
        <f>IFERROR(IF($E115="JA",Hjelpeberegn_drift!P115,""),"")</f>
        <v/>
      </c>
      <c r="R115" s="163" t="str">
        <f>IFERROR(IF($E115="JA",Hjelpeberegn_drift!Q115,""),"")</f>
        <v/>
      </c>
      <c r="S115" s="88">
        <f t="shared" si="2"/>
        <v>0</v>
      </c>
    </row>
    <row r="116" spans="1:19" outlineLevel="1" x14ac:dyDescent="0.25">
      <c r="A116" s="38"/>
      <c r="B116" s="38"/>
      <c r="C116" s="48"/>
      <c r="D116" s="122" t="str">
        <f>IFERROR(_xlfn.XLOOKUP(A116,LstDrift,'Oppslag-fane'!$V$7:$V$15),"")</f>
        <v/>
      </c>
      <c r="E116" s="38"/>
      <c r="F116" s="43"/>
      <c r="G116" s="163" t="str">
        <f>IFERROR(IF($E116="JA",Hjelpeberegn_drift!F116,""),"")</f>
        <v/>
      </c>
      <c r="H116" s="163" t="str">
        <f>IFERROR(IF($E116="JA",Hjelpeberegn_drift!G116,""),"")</f>
        <v/>
      </c>
      <c r="I116" s="163" t="str">
        <f>IFERROR(IF($E116="JA",Hjelpeberegn_drift!H116,""),"")</f>
        <v/>
      </c>
      <c r="J116" s="163" t="str">
        <f>IFERROR(IF($E116="JA",Hjelpeberegn_drift!I116,""),"")</f>
        <v/>
      </c>
      <c r="K116" s="163" t="str">
        <f>IFERROR(IF($E116="JA",Hjelpeberegn_drift!J116,""),"")</f>
        <v/>
      </c>
      <c r="L116" s="163" t="str">
        <f>IFERROR(IF($E116="JA",Hjelpeberegn_drift!K116,""),"")</f>
        <v/>
      </c>
      <c r="M116" s="163" t="str">
        <f>IFERROR(IF($E116="JA",Hjelpeberegn_drift!L116,""),"")</f>
        <v/>
      </c>
      <c r="N116" s="163" t="str">
        <f>IFERROR(IF($E116="JA",Hjelpeberegn_drift!M116,""),"")</f>
        <v/>
      </c>
      <c r="O116" s="163" t="str">
        <f>IFERROR(IF($E116="JA",Hjelpeberegn_drift!N116,""),"")</f>
        <v/>
      </c>
      <c r="P116" s="163" t="str">
        <f>IFERROR(IF($E116="JA",Hjelpeberegn_drift!O116,""),"")</f>
        <v/>
      </c>
      <c r="Q116" s="163" t="str">
        <f>IFERROR(IF($E116="JA",Hjelpeberegn_drift!P116,""),"")</f>
        <v/>
      </c>
      <c r="R116" s="163" t="str">
        <f>IFERROR(IF($E116="JA",Hjelpeberegn_drift!Q116,""),"")</f>
        <v/>
      </c>
      <c r="S116" s="88">
        <f t="shared" si="2"/>
        <v>0</v>
      </c>
    </row>
    <row r="117" spans="1:19" outlineLevel="1" x14ac:dyDescent="0.25">
      <c r="A117" s="38"/>
      <c r="B117" s="38"/>
      <c r="C117" s="48"/>
      <c r="D117" s="122" t="str">
        <f>IFERROR(_xlfn.XLOOKUP(A117,LstDrift,'Oppslag-fane'!$V$7:$V$15),"")</f>
        <v/>
      </c>
      <c r="E117" s="38"/>
      <c r="F117" s="43"/>
      <c r="G117" s="163" t="str">
        <f>IFERROR(IF($E117="JA",Hjelpeberegn_drift!F117,""),"")</f>
        <v/>
      </c>
      <c r="H117" s="163" t="str">
        <f>IFERROR(IF($E117="JA",Hjelpeberegn_drift!G117,""),"")</f>
        <v/>
      </c>
      <c r="I117" s="163" t="str">
        <f>IFERROR(IF($E117="JA",Hjelpeberegn_drift!H117,""),"")</f>
        <v/>
      </c>
      <c r="J117" s="163" t="str">
        <f>IFERROR(IF($E117="JA",Hjelpeberegn_drift!I117,""),"")</f>
        <v/>
      </c>
      <c r="K117" s="163" t="str">
        <f>IFERROR(IF($E117="JA",Hjelpeberegn_drift!J117,""),"")</f>
        <v/>
      </c>
      <c r="L117" s="163" t="str">
        <f>IFERROR(IF($E117="JA",Hjelpeberegn_drift!K117,""),"")</f>
        <v/>
      </c>
      <c r="M117" s="163" t="str">
        <f>IFERROR(IF($E117="JA",Hjelpeberegn_drift!L117,""),"")</f>
        <v/>
      </c>
      <c r="N117" s="163" t="str">
        <f>IFERROR(IF($E117="JA",Hjelpeberegn_drift!M117,""),"")</f>
        <v/>
      </c>
      <c r="O117" s="163" t="str">
        <f>IFERROR(IF($E117="JA",Hjelpeberegn_drift!N117,""),"")</f>
        <v/>
      </c>
      <c r="P117" s="163" t="str">
        <f>IFERROR(IF($E117="JA",Hjelpeberegn_drift!O117,""),"")</f>
        <v/>
      </c>
      <c r="Q117" s="163" t="str">
        <f>IFERROR(IF($E117="JA",Hjelpeberegn_drift!P117,""),"")</f>
        <v/>
      </c>
      <c r="R117" s="163" t="str">
        <f>IFERROR(IF($E117="JA",Hjelpeberegn_drift!Q117,""),"")</f>
        <v/>
      </c>
      <c r="S117" s="88">
        <f t="shared" si="2"/>
        <v>0</v>
      </c>
    </row>
    <row r="118" spans="1:19" outlineLevel="1" x14ac:dyDescent="0.25">
      <c r="A118" s="38"/>
      <c r="B118" s="38"/>
      <c r="C118" s="48"/>
      <c r="D118" s="122" t="str">
        <f>IFERROR(_xlfn.XLOOKUP(A118,LstDrift,'Oppslag-fane'!$V$7:$V$15),"")</f>
        <v/>
      </c>
      <c r="E118" s="38"/>
      <c r="F118" s="43"/>
      <c r="G118" s="163" t="str">
        <f>IFERROR(IF($E118="JA",Hjelpeberegn_drift!F118,""),"")</f>
        <v/>
      </c>
      <c r="H118" s="163" t="str">
        <f>IFERROR(IF($E118="JA",Hjelpeberegn_drift!G118,""),"")</f>
        <v/>
      </c>
      <c r="I118" s="163" t="str">
        <f>IFERROR(IF($E118="JA",Hjelpeberegn_drift!H118,""),"")</f>
        <v/>
      </c>
      <c r="J118" s="163" t="str">
        <f>IFERROR(IF($E118="JA",Hjelpeberegn_drift!I118,""),"")</f>
        <v/>
      </c>
      <c r="K118" s="163" t="str">
        <f>IFERROR(IF($E118="JA",Hjelpeberegn_drift!J118,""),"")</f>
        <v/>
      </c>
      <c r="L118" s="163" t="str">
        <f>IFERROR(IF($E118="JA",Hjelpeberegn_drift!K118,""),"")</f>
        <v/>
      </c>
      <c r="M118" s="163" t="str">
        <f>IFERROR(IF($E118="JA",Hjelpeberegn_drift!L118,""),"")</f>
        <v/>
      </c>
      <c r="N118" s="163" t="str">
        <f>IFERROR(IF($E118="JA",Hjelpeberegn_drift!M118,""),"")</f>
        <v/>
      </c>
      <c r="O118" s="163" t="str">
        <f>IFERROR(IF($E118="JA",Hjelpeberegn_drift!N118,""),"")</f>
        <v/>
      </c>
      <c r="P118" s="163" t="str">
        <f>IFERROR(IF($E118="JA",Hjelpeberegn_drift!O118,""),"")</f>
        <v/>
      </c>
      <c r="Q118" s="163" t="str">
        <f>IFERROR(IF($E118="JA",Hjelpeberegn_drift!P118,""),"")</f>
        <v/>
      </c>
      <c r="R118" s="163" t="str">
        <f>IFERROR(IF($E118="JA",Hjelpeberegn_drift!Q118,""),"")</f>
        <v/>
      </c>
      <c r="S118" s="88">
        <f t="shared" si="2"/>
        <v>0</v>
      </c>
    </row>
    <row r="119" spans="1:19" outlineLevel="1" x14ac:dyDescent="0.25">
      <c r="A119" s="38"/>
      <c r="B119" s="38"/>
      <c r="C119" s="48"/>
      <c r="D119" s="122" t="str">
        <f>IFERROR(_xlfn.XLOOKUP(A119,LstDrift,'Oppslag-fane'!$V$7:$V$15),"")</f>
        <v/>
      </c>
      <c r="E119" s="38"/>
      <c r="F119" s="43"/>
      <c r="G119" s="163" t="str">
        <f>IFERROR(IF($E119="JA",Hjelpeberegn_drift!F119,""),"")</f>
        <v/>
      </c>
      <c r="H119" s="163" t="str">
        <f>IFERROR(IF($E119="JA",Hjelpeberegn_drift!G119,""),"")</f>
        <v/>
      </c>
      <c r="I119" s="163" t="str">
        <f>IFERROR(IF($E119="JA",Hjelpeberegn_drift!H119,""),"")</f>
        <v/>
      </c>
      <c r="J119" s="163" t="str">
        <f>IFERROR(IF($E119="JA",Hjelpeberegn_drift!I119,""),"")</f>
        <v/>
      </c>
      <c r="K119" s="163" t="str">
        <f>IFERROR(IF($E119="JA",Hjelpeberegn_drift!J119,""),"")</f>
        <v/>
      </c>
      <c r="L119" s="163" t="str">
        <f>IFERROR(IF($E119="JA",Hjelpeberegn_drift!K119,""),"")</f>
        <v/>
      </c>
      <c r="M119" s="163" t="str">
        <f>IFERROR(IF($E119="JA",Hjelpeberegn_drift!L119,""),"")</f>
        <v/>
      </c>
      <c r="N119" s="163" t="str">
        <f>IFERROR(IF($E119="JA",Hjelpeberegn_drift!M119,""),"")</f>
        <v/>
      </c>
      <c r="O119" s="163" t="str">
        <f>IFERROR(IF($E119="JA",Hjelpeberegn_drift!N119,""),"")</f>
        <v/>
      </c>
      <c r="P119" s="163" t="str">
        <f>IFERROR(IF($E119="JA",Hjelpeberegn_drift!O119,""),"")</f>
        <v/>
      </c>
      <c r="Q119" s="163" t="str">
        <f>IFERROR(IF($E119="JA",Hjelpeberegn_drift!P119,""),"")</f>
        <v/>
      </c>
      <c r="R119" s="163" t="str">
        <f>IFERROR(IF($E119="JA",Hjelpeberegn_drift!Q119,""),"")</f>
        <v/>
      </c>
      <c r="S119" s="88">
        <f t="shared" si="2"/>
        <v>0</v>
      </c>
    </row>
    <row r="120" spans="1:19" outlineLevel="1" x14ac:dyDescent="0.25">
      <c r="A120" s="38"/>
      <c r="B120" s="38"/>
      <c r="C120" s="48"/>
      <c r="D120" s="122" t="str">
        <f>IFERROR(_xlfn.XLOOKUP(A120,LstDrift,'Oppslag-fane'!$V$7:$V$15),"")</f>
        <v/>
      </c>
      <c r="E120" s="38"/>
      <c r="F120" s="43"/>
      <c r="G120" s="163" t="str">
        <f>IFERROR(IF($E120="JA",Hjelpeberegn_drift!F120,""),"")</f>
        <v/>
      </c>
      <c r="H120" s="163" t="str">
        <f>IFERROR(IF($E120="JA",Hjelpeberegn_drift!G120,""),"")</f>
        <v/>
      </c>
      <c r="I120" s="163" t="str">
        <f>IFERROR(IF($E120="JA",Hjelpeberegn_drift!H120,""),"")</f>
        <v/>
      </c>
      <c r="J120" s="163" t="str">
        <f>IFERROR(IF($E120="JA",Hjelpeberegn_drift!I120,""),"")</f>
        <v/>
      </c>
      <c r="K120" s="163" t="str">
        <f>IFERROR(IF($E120="JA",Hjelpeberegn_drift!J120,""),"")</f>
        <v/>
      </c>
      <c r="L120" s="163" t="str">
        <f>IFERROR(IF($E120="JA",Hjelpeberegn_drift!K120,""),"")</f>
        <v/>
      </c>
      <c r="M120" s="163" t="str">
        <f>IFERROR(IF($E120="JA",Hjelpeberegn_drift!L120,""),"")</f>
        <v/>
      </c>
      <c r="N120" s="163" t="str">
        <f>IFERROR(IF($E120="JA",Hjelpeberegn_drift!M120,""),"")</f>
        <v/>
      </c>
      <c r="O120" s="163" t="str">
        <f>IFERROR(IF($E120="JA",Hjelpeberegn_drift!N120,""),"")</f>
        <v/>
      </c>
      <c r="P120" s="163" t="str">
        <f>IFERROR(IF($E120="JA",Hjelpeberegn_drift!O120,""),"")</f>
        <v/>
      </c>
      <c r="Q120" s="163" t="str">
        <f>IFERROR(IF($E120="JA",Hjelpeberegn_drift!P120,""),"")</f>
        <v/>
      </c>
      <c r="R120" s="163" t="str">
        <f>IFERROR(IF($E120="JA",Hjelpeberegn_drift!Q120,""),"")</f>
        <v/>
      </c>
      <c r="S120" s="88">
        <f t="shared" si="2"/>
        <v>0</v>
      </c>
    </row>
    <row r="121" spans="1:19" outlineLevel="1" x14ac:dyDescent="0.25">
      <c r="A121" s="38"/>
      <c r="B121" s="38"/>
      <c r="C121" s="48"/>
      <c r="D121" s="122" t="str">
        <f>IFERROR(_xlfn.XLOOKUP(A121,LstDrift,'Oppslag-fane'!$V$7:$V$15),"")</f>
        <v/>
      </c>
      <c r="E121" s="38"/>
      <c r="F121" s="43"/>
      <c r="G121" s="163" t="str">
        <f>IFERROR(IF($E121="JA",Hjelpeberegn_drift!F121,""),"")</f>
        <v/>
      </c>
      <c r="H121" s="163" t="str">
        <f>IFERROR(IF($E121="JA",Hjelpeberegn_drift!G121,""),"")</f>
        <v/>
      </c>
      <c r="I121" s="163" t="str">
        <f>IFERROR(IF($E121="JA",Hjelpeberegn_drift!H121,""),"")</f>
        <v/>
      </c>
      <c r="J121" s="163" t="str">
        <f>IFERROR(IF($E121="JA",Hjelpeberegn_drift!I121,""),"")</f>
        <v/>
      </c>
      <c r="K121" s="163" t="str">
        <f>IFERROR(IF($E121="JA",Hjelpeberegn_drift!J121,""),"")</f>
        <v/>
      </c>
      <c r="L121" s="163" t="str">
        <f>IFERROR(IF($E121="JA",Hjelpeberegn_drift!K121,""),"")</f>
        <v/>
      </c>
      <c r="M121" s="163" t="str">
        <f>IFERROR(IF($E121="JA",Hjelpeberegn_drift!L121,""),"")</f>
        <v/>
      </c>
      <c r="N121" s="163" t="str">
        <f>IFERROR(IF($E121="JA",Hjelpeberegn_drift!M121,""),"")</f>
        <v/>
      </c>
      <c r="O121" s="163" t="str">
        <f>IFERROR(IF($E121="JA",Hjelpeberegn_drift!N121,""),"")</f>
        <v/>
      </c>
      <c r="P121" s="163" t="str">
        <f>IFERROR(IF($E121="JA",Hjelpeberegn_drift!O121,""),"")</f>
        <v/>
      </c>
      <c r="Q121" s="163" t="str">
        <f>IFERROR(IF($E121="JA",Hjelpeberegn_drift!P121,""),"")</f>
        <v/>
      </c>
      <c r="R121" s="163" t="str">
        <f>IFERROR(IF($E121="JA",Hjelpeberegn_drift!Q121,""),"")</f>
        <v/>
      </c>
      <c r="S121" s="88">
        <f t="shared" si="2"/>
        <v>0</v>
      </c>
    </row>
    <row r="122" spans="1:19" outlineLevel="1" x14ac:dyDescent="0.25">
      <c r="A122" s="38"/>
      <c r="B122" s="38"/>
      <c r="C122" s="48"/>
      <c r="D122" s="122" t="str">
        <f>IFERROR(_xlfn.XLOOKUP(A122,LstDrift,'Oppslag-fane'!$V$7:$V$15),"")</f>
        <v/>
      </c>
      <c r="E122" s="38"/>
      <c r="F122" s="43"/>
      <c r="G122" s="163" t="str">
        <f>IFERROR(IF($E122="JA",Hjelpeberegn_drift!F122,""),"")</f>
        <v/>
      </c>
      <c r="H122" s="163" t="str">
        <f>IFERROR(IF($E122="JA",Hjelpeberegn_drift!G122,""),"")</f>
        <v/>
      </c>
      <c r="I122" s="163" t="str">
        <f>IFERROR(IF($E122="JA",Hjelpeberegn_drift!H122,""),"")</f>
        <v/>
      </c>
      <c r="J122" s="163" t="str">
        <f>IFERROR(IF($E122="JA",Hjelpeberegn_drift!I122,""),"")</f>
        <v/>
      </c>
      <c r="K122" s="163" t="str">
        <f>IFERROR(IF($E122="JA",Hjelpeberegn_drift!J122,""),"")</f>
        <v/>
      </c>
      <c r="L122" s="163" t="str">
        <f>IFERROR(IF($E122="JA",Hjelpeberegn_drift!K122,""),"")</f>
        <v/>
      </c>
      <c r="M122" s="163" t="str">
        <f>IFERROR(IF($E122="JA",Hjelpeberegn_drift!L122,""),"")</f>
        <v/>
      </c>
      <c r="N122" s="163" t="str">
        <f>IFERROR(IF($E122="JA",Hjelpeberegn_drift!M122,""),"")</f>
        <v/>
      </c>
      <c r="O122" s="163" t="str">
        <f>IFERROR(IF($E122="JA",Hjelpeberegn_drift!N122,""),"")</f>
        <v/>
      </c>
      <c r="P122" s="163" t="str">
        <f>IFERROR(IF($E122="JA",Hjelpeberegn_drift!O122,""),"")</f>
        <v/>
      </c>
      <c r="Q122" s="163" t="str">
        <f>IFERROR(IF($E122="JA",Hjelpeberegn_drift!P122,""),"")</f>
        <v/>
      </c>
      <c r="R122" s="163" t="str">
        <f>IFERROR(IF($E122="JA",Hjelpeberegn_drift!Q122,""),"")</f>
        <v/>
      </c>
      <c r="S122" s="88">
        <f t="shared" si="2"/>
        <v>0</v>
      </c>
    </row>
    <row r="123" spans="1:19" outlineLevel="1" x14ac:dyDescent="0.25">
      <c r="A123" s="38"/>
      <c r="B123" s="38"/>
      <c r="C123" s="48"/>
      <c r="D123" s="122" t="str">
        <f>IFERROR(_xlfn.XLOOKUP(A123,LstDrift,'Oppslag-fane'!$V$7:$V$15),"")</f>
        <v/>
      </c>
      <c r="E123" s="38"/>
      <c r="F123" s="43"/>
      <c r="G123" s="163" t="str">
        <f>IFERROR(IF($E123="JA",Hjelpeberegn_drift!F123,""),"")</f>
        <v/>
      </c>
      <c r="H123" s="163" t="str">
        <f>IFERROR(IF($E123="JA",Hjelpeberegn_drift!G123,""),"")</f>
        <v/>
      </c>
      <c r="I123" s="163" t="str">
        <f>IFERROR(IF($E123="JA",Hjelpeberegn_drift!H123,""),"")</f>
        <v/>
      </c>
      <c r="J123" s="163" t="str">
        <f>IFERROR(IF($E123="JA",Hjelpeberegn_drift!I123,""),"")</f>
        <v/>
      </c>
      <c r="K123" s="163" t="str">
        <f>IFERROR(IF($E123="JA",Hjelpeberegn_drift!J123,""),"")</f>
        <v/>
      </c>
      <c r="L123" s="163" t="str">
        <f>IFERROR(IF($E123="JA",Hjelpeberegn_drift!K123,""),"")</f>
        <v/>
      </c>
      <c r="M123" s="163" t="str">
        <f>IFERROR(IF($E123="JA",Hjelpeberegn_drift!L123,""),"")</f>
        <v/>
      </c>
      <c r="N123" s="163" t="str">
        <f>IFERROR(IF($E123="JA",Hjelpeberegn_drift!M123,""),"")</f>
        <v/>
      </c>
      <c r="O123" s="163" t="str">
        <f>IFERROR(IF($E123="JA",Hjelpeberegn_drift!N123,""),"")</f>
        <v/>
      </c>
      <c r="P123" s="163" t="str">
        <f>IFERROR(IF($E123="JA",Hjelpeberegn_drift!O123,""),"")</f>
        <v/>
      </c>
      <c r="Q123" s="163" t="str">
        <f>IFERROR(IF($E123="JA",Hjelpeberegn_drift!P123,""),"")</f>
        <v/>
      </c>
      <c r="R123" s="163" t="str">
        <f>IFERROR(IF($E123="JA",Hjelpeberegn_drift!Q123,""),"")</f>
        <v/>
      </c>
      <c r="S123" s="88">
        <f t="shared" si="2"/>
        <v>0</v>
      </c>
    </row>
    <row r="124" spans="1:19" outlineLevel="1" x14ac:dyDescent="0.25">
      <c r="A124" s="38"/>
      <c r="B124" s="38"/>
      <c r="C124" s="48"/>
      <c r="D124" s="122" t="str">
        <f>IFERROR(_xlfn.XLOOKUP(A124,LstDrift,'Oppslag-fane'!$V$7:$V$15),"")</f>
        <v/>
      </c>
      <c r="E124" s="38"/>
      <c r="F124" s="43"/>
      <c r="G124" s="163" t="str">
        <f>IFERROR(IF($E124="JA",Hjelpeberegn_drift!F124,""),"")</f>
        <v/>
      </c>
      <c r="H124" s="163" t="str">
        <f>IFERROR(IF($E124="JA",Hjelpeberegn_drift!G124,""),"")</f>
        <v/>
      </c>
      <c r="I124" s="163" t="str">
        <f>IFERROR(IF($E124="JA",Hjelpeberegn_drift!H124,""),"")</f>
        <v/>
      </c>
      <c r="J124" s="163" t="str">
        <f>IFERROR(IF($E124="JA",Hjelpeberegn_drift!I124,""),"")</f>
        <v/>
      </c>
      <c r="K124" s="163" t="str">
        <f>IFERROR(IF($E124="JA",Hjelpeberegn_drift!J124,""),"")</f>
        <v/>
      </c>
      <c r="L124" s="163" t="str">
        <f>IFERROR(IF($E124="JA",Hjelpeberegn_drift!K124,""),"")</f>
        <v/>
      </c>
      <c r="M124" s="163" t="str">
        <f>IFERROR(IF($E124="JA",Hjelpeberegn_drift!L124,""),"")</f>
        <v/>
      </c>
      <c r="N124" s="163" t="str">
        <f>IFERROR(IF($E124="JA",Hjelpeberegn_drift!M124,""),"")</f>
        <v/>
      </c>
      <c r="O124" s="163" t="str">
        <f>IFERROR(IF($E124="JA",Hjelpeberegn_drift!N124,""),"")</f>
        <v/>
      </c>
      <c r="P124" s="163" t="str">
        <f>IFERROR(IF($E124="JA",Hjelpeberegn_drift!O124,""),"")</f>
        <v/>
      </c>
      <c r="Q124" s="163" t="str">
        <f>IFERROR(IF($E124="JA",Hjelpeberegn_drift!P124,""),"")</f>
        <v/>
      </c>
      <c r="R124" s="163" t="str">
        <f>IFERROR(IF($E124="JA",Hjelpeberegn_drift!Q124,""),"")</f>
        <v/>
      </c>
      <c r="S124" s="88">
        <f t="shared" si="2"/>
        <v>0</v>
      </c>
    </row>
    <row r="125" spans="1:19" outlineLevel="1" x14ac:dyDescent="0.25">
      <c r="A125" s="38"/>
      <c r="B125" s="38"/>
      <c r="C125" s="48"/>
      <c r="D125" s="122" t="str">
        <f>IFERROR(_xlfn.XLOOKUP(A125,LstDrift,'Oppslag-fane'!$V$7:$V$15),"")</f>
        <v/>
      </c>
      <c r="E125" s="38"/>
      <c r="F125" s="43"/>
      <c r="G125" s="163" t="str">
        <f>IFERROR(IF($E125="JA",Hjelpeberegn_drift!F125,""),"")</f>
        <v/>
      </c>
      <c r="H125" s="163" t="str">
        <f>IFERROR(IF($E125="JA",Hjelpeberegn_drift!G125,""),"")</f>
        <v/>
      </c>
      <c r="I125" s="163" t="str">
        <f>IFERROR(IF($E125="JA",Hjelpeberegn_drift!H125,""),"")</f>
        <v/>
      </c>
      <c r="J125" s="163" t="str">
        <f>IFERROR(IF($E125="JA",Hjelpeberegn_drift!I125,""),"")</f>
        <v/>
      </c>
      <c r="K125" s="163" t="str">
        <f>IFERROR(IF($E125="JA",Hjelpeberegn_drift!J125,""),"")</f>
        <v/>
      </c>
      <c r="L125" s="163" t="str">
        <f>IFERROR(IF($E125="JA",Hjelpeberegn_drift!K125,""),"")</f>
        <v/>
      </c>
      <c r="M125" s="163" t="str">
        <f>IFERROR(IF($E125="JA",Hjelpeberegn_drift!L125,""),"")</f>
        <v/>
      </c>
      <c r="N125" s="163" t="str">
        <f>IFERROR(IF($E125="JA",Hjelpeberegn_drift!M125,""),"")</f>
        <v/>
      </c>
      <c r="O125" s="163" t="str">
        <f>IFERROR(IF($E125="JA",Hjelpeberegn_drift!N125,""),"")</f>
        <v/>
      </c>
      <c r="P125" s="163" t="str">
        <f>IFERROR(IF($E125="JA",Hjelpeberegn_drift!O125,""),"")</f>
        <v/>
      </c>
      <c r="Q125" s="163" t="str">
        <f>IFERROR(IF($E125="JA",Hjelpeberegn_drift!P125,""),"")</f>
        <v/>
      </c>
      <c r="R125" s="163" t="str">
        <f>IFERROR(IF($E125="JA",Hjelpeberegn_drift!Q125,""),"")</f>
        <v/>
      </c>
      <c r="S125" s="88">
        <f t="shared" si="2"/>
        <v>0</v>
      </c>
    </row>
    <row r="126" spans="1:19" outlineLevel="1" x14ac:dyDescent="0.25">
      <c r="A126" s="38"/>
      <c r="B126" s="38"/>
      <c r="C126" s="48"/>
      <c r="D126" s="122" t="str">
        <f>IFERROR(_xlfn.XLOOKUP(A126,LstDrift,'Oppslag-fane'!$V$7:$V$15),"")</f>
        <v/>
      </c>
      <c r="E126" s="38"/>
      <c r="F126" s="43"/>
      <c r="G126" s="163" t="str">
        <f>IFERROR(IF($E126="JA",Hjelpeberegn_drift!F126,""),"")</f>
        <v/>
      </c>
      <c r="H126" s="163" t="str">
        <f>IFERROR(IF($E126="JA",Hjelpeberegn_drift!G126,""),"")</f>
        <v/>
      </c>
      <c r="I126" s="163" t="str">
        <f>IFERROR(IF($E126="JA",Hjelpeberegn_drift!H126,""),"")</f>
        <v/>
      </c>
      <c r="J126" s="163" t="str">
        <f>IFERROR(IF($E126="JA",Hjelpeberegn_drift!I126,""),"")</f>
        <v/>
      </c>
      <c r="K126" s="163" t="str">
        <f>IFERROR(IF($E126="JA",Hjelpeberegn_drift!J126,""),"")</f>
        <v/>
      </c>
      <c r="L126" s="163" t="str">
        <f>IFERROR(IF($E126="JA",Hjelpeberegn_drift!K126,""),"")</f>
        <v/>
      </c>
      <c r="M126" s="163" t="str">
        <f>IFERROR(IF($E126="JA",Hjelpeberegn_drift!L126,""),"")</f>
        <v/>
      </c>
      <c r="N126" s="163" t="str">
        <f>IFERROR(IF($E126="JA",Hjelpeberegn_drift!M126,""),"")</f>
        <v/>
      </c>
      <c r="O126" s="163" t="str">
        <f>IFERROR(IF($E126="JA",Hjelpeberegn_drift!N126,""),"")</f>
        <v/>
      </c>
      <c r="P126" s="163" t="str">
        <f>IFERROR(IF($E126="JA",Hjelpeberegn_drift!O126,""),"")</f>
        <v/>
      </c>
      <c r="Q126" s="163" t="str">
        <f>IFERROR(IF($E126="JA",Hjelpeberegn_drift!P126,""),"")</f>
        <v/>
      </c>
      <c r="R126" s="163" t="str">
        <f>IFERROR(IF($E126="JA",Hjelpeberegn_drift!Q126,""),"")</f>
        <v/>
      </c>
      <c r="S126" s="88">
        <f t="shared" si="2"/>
        <v>0</v>
      </c>
    </row>
    <row r="127" spans="1:19" outlineLevel="1" x14ac:dyDescent="0.25">
      <c r="A127" s="38"/>
      <c r="B127" s="38"/>
      <c r="C127" s="48"/>
      <c r="D127" s="122" t="str">
        <f>IFERROR(_xlfn.XLOOKUP(A127,LstDrift,'Oppslag-fane'!$V$7:$V$15),"")</f>
        <v/>
      </c>
      <c r="E127" s="38"/>
      <c r="F127" s="43"/>
      <c r="G127" s="163" t="str">
        <f>IFERROR(IF($E127="JA",Hjelpeberegn_drift!F127,""),"")</f>
        <v/>
      </c>
      <c r="H127" s="163" t="str">
        <f>IFERROR(IF($E127="JA",Hjelpeberegn_drift!G127,""),"")</f>
        <v/>
      </c>
      <c r="I127" s="163" t="str">
        <f>IFERROR(IF($E127="JA",Hjelpeberegn_drift!H127,""),"")</f>
        <v/>
      </c>
      <c r="J127" s="163" t="str">
        <f>IFERROR(IF($E127="JA",Hjelpeberegn_drift!I127,""),"")</f>
        <v/>
      </c>
      <c r="K127" s="163" t="str">
        <f>IFERROR(IF($E127="JA",Hjelpeberegn_drift!J127,""),"")</f>
        <v/>
      </c>
      <c r="L127" s="163" t="str">
        <f>IFERROR(IF($E127="JA",Hjelpeberegn_drift!K127,""),"")</f>
        <v/>
      </c>
      <c r="M127" s="163" t="str">
        <f>IFERROR(IF($E127="JA",Hjelpeberegn_drift!L127,""),"")</f>
        <v/>
      </c>
      <c r="N127" s="163" t="str">
        <f>IFERROR(IF($E127="JA",Hjelpeberegn_drift!M127,""),"")</f>
        <v/>
      </c>
      <c r="O127" s="163" t="str">
        <f>IFERROR(IF($E127="JA",Hjelpeberegn_drift!N127,""),"")</f>
        <v/>
      </c>
      <c r="P127" s="163" t="str">
        <f>IFERROR(IF($E127="JA",Hjelpeberegn_drift!O127,""),"")</f>
        <v/>
      </c>
      <c r="Q127" s="163" t="str">
        <f>IFERROR(IF($E127="JA",Hjelpeberegn_drift!P127,""),"")</f>
        <v/>
      </c>
      <c r="R127" s="163" t="str">
        <f>IFERROR(IF($E127="JA",Hjelpeberegn_drift!Q127,""),"")</f>
        <v/>
      </c>
      <c r="S127" s="88">
        <f t="shared" si="2"/>
        <v>0</v>
      </c>
    </row>
    <row r="128" spans="1:19" outlineLevel="1" x14ac:dyDescent="0.25">
      <c r="A128" s="38"/>
      <c r="B128" s="38"/>
      <c r="C128" s="48"/>
      <c r="D128" s="122" t="str">
        <f>IFERROR(_xlfn.XLOOKUP(A128,LstDrift,'Oppslag-fane'!$V$7:$V$15),"")</f>
        <v/>
      </c>
      <c r="E128" s="38"/>
      <c r="F128" s="43"/>
      <c r="G128" s="163" t="str">
        <f>IFERROR(IF($E128="JA",Hjelpeberegn_drift!F128,""),"")</f>
        <v/>
      </c>
      <c r="H128" s="163" t="str">
        <f>IFERROR(IF($E128="JA",Hjelpeberegn_drift!G128,""),"")</f>
        <v/>
      </c>
      <c r="I128" s="163" t="str">
        <f>IFERROR(IF($E128="JA",Hjelpeberegn_drift!H128,""),"")</f>
        <v/>
      </c>
      <c r="J128" s="163" t="str">
        <f>IFERROR(IF($E128="JA",Hjelpeberegn_drift!I128,""),"")</f>
        <v/>
      </c>
      <c r="K128" s="163" t="str">
        <f>IFERROR(IF($E128="JA",Hjelpeberegn_drift!J128,""),"")</f>
        <v/>
      </c>
      <c r="L128" s="163" t="str">
        <f>IFERROR(IF($E128="JA",Hjelpeberegn_drift!K128,""),"")</f>
        <v/>
      </c>
      <c r="M128" s="163" t="str">
        <f>IFERROR(IF($E128="JA",Hjelpeberegn_drift!L128,""),"")</f>
        <v/>
      </c>
      <c r="N128" s="163" t="str">
        <f>IFERROR(IF($E128="JA",Hjelpeberegn_drift!M128,""),"")</f>
        <v/>
      </c>
      <c r="O128" s="163" t="str">
        <f>IFERROR(IF($E128="JA",Hjelpeberegn_drift!N128,""),"")</f>
        <v/>
      </c>
      <c r="P128" s="163" t="str">
        <f>IFERROR(IF($E128="JA",Hjelpeberegn_drift!O128,""),"")</f>
        <v/>
      </c>
      <c r="Q128" s="163" t="str">
        <f>IFERROR(IF($E128="JA",Hjelpeberegn_drift!P128,""),"")</f>
        <v/>
      </c>
      <c r="R128" s="163" t="str">
        <f>IFERROR(IF($E128="JA",Hjelpeberegn_drift!Q128,""),"")</f>
        <v/>
      </c>
      <c r="S128" s="88">
        <f t="shared" si="2"/>
        <v>0</v>
      </c>
    </row>
    <row r="129" spans="1:19" outlineLevel="1" x14ac:dyDescent="0.25">
      <c r="A129" s="38"/>
      <c r="B129" s="38"/>
      <c r="C129" s="48"/>
      <c r="D129" s="122" t="str">
        <f>IFERROR(_xlfn.XLOOKUP(A129,LstDrift,'Oppslag-fane'!$V$7:$V$15),"")</f>
        <v/>
      </c>
      <c r="E129" s="38"/>
      <c r="F129" s="43"/>
      <c r="G129" s="163" t="str">
        <f>IFERROR(IF($E129="JA",Hjelpeberegn_drift!F129,""),"")</f>
        <v/>
      </c>
      <c r="H129" s="163" t="str">
        <f>IFERROR(IF($E129="JA",Hjelpeberegn_drift!G129,""),"")</f>
        <v/>
      </c>
      <c r="I129" s="163" t="str">
        <f>IFERROR(IF($E129="JA",Hjelpeberegn_drift!H129,""),"")</f>
        <v/>
      </c>
      <c r="J129" s="163" t="str">
        <f>IFERROR(IF($E129="JA",Hjelpeberegn_drift!I129,""),"")</f>
        <v/>
      </c>
      <c r="K129" s="163" t="str">
        <f>IFERROR(IF($E129="JA",Hjelpeberegn_drift!J129,""),"")</f>
        <v/>
      </c>
      <c r="L129" s="163" t="str">
        <f>IFERROR(IF($E129="JA",Hjelpeberegn_drift!K129,""),"")</f>
        <v/>
      </c>
      <c r="M129" s="163" t="str">
        <f>IFERROR(IF($E129="JA",Hjelpeberegn_drift!L129,""),"")</f>
        <v/>
      </c>
      <c r="N129" s="163" t="str">
        <f>IFERROR(IF($E129="JA",Hjelpeberegn_drift!M129,""),"")</f>
        <v/>
      </c>
      <c r="O129" s="163" t="str">
        <f>IFERROR(IF($E129="JA",Hjelpeberegn_drift!N129,""),"")</f>
        <v/>
      </c>
      <c r="P129" s="163" t="str">
        <f>IFERROR(IF($E129="JA",Hjelpeberegn_drift!O129,""),"")</f>
        <v/>
      </c>
      <c r="Q129" s="163" t="str">
        <f>IFERROR(IF($E129="JA",Hjelpeberegn_drift!P129,""),"")</f>
        <v/>
      </c>
      <c r="R129" s="163" t="str">
        <f>IFERROR(IF($E129="JA",Hjelpeberegn_drift!Q129,""),"")</f>
        <v/>
      </c>
      <c r="S129" s="88">
        <f t="shared" si="2"/>
        <v>0</v>
      </c>
    </row>
    <row r="130" spans="1:19" outlineLevel="1" x14ac:dyDescent="0.25">
      <c r="A130" s="38"/>
      <c r="B130" s="38"/>
      <c r="C130" s="48"/>
      <c r="D130" s="122" t="str">
        <f>IFERROR(_xlfn.XLOOKUP(A130,LstDrift,'Oppslag-fane'!$V$7:$V$15),"")</f>
        <v/>
      </c>
      <c r="E130" s="38"/>
      <c r="F130" s="43"/>
      <c r="G130" s="163" t="str">
        <f>IFERROR(IF($E130="JA",Hjelpeberegn_drift!F130,""),"")</f>
        <v/>
      </c>
      <c r="H130" s="163" t="str">
        <f>IFERROR(IF($E130="JA",Hjelpeberegn_drift!G130,""),"")</f>
        <v/>
      </c>
      <c r="I130" s="163" t="str">
        <f>IFERROR(IF($E130="JA",Hjelpeberegn_drift!H130,""),"")</f>
        <v/>
      </c>
      <c r="J130" s="163" t="str">
        <f>IFERROR(IF($E130="JA",Hjelpeberegn_drift!I130,""),"")</f>
        <v/>
      </c>
      <c r="K130" s="163" t="str">
        <f>IFERROR(IF($E130="JA",Hjelpeberegn_drift!J130,""),"")</f>
        <v/>
      </c>
      <c r="L130" s="163" t="str">
        <f>IFERROR(IF($E130="JA",Hjelpeberegn_drift!K130,""),"")</f>
        <v/>
      </c>
      <c r="M130" s="163" t="str">
        <f>IFERROR(IF($E130="JA",Hjelpeberegn_drift!L130,""),"")</f>
        <v/>
      </c>
      <c r="N130" s="163" t="str">
        <f>IFERROR(IF($E130="JA",Hjelpeberegn_drift!M130,""),"")</f>
        <v/>
      </c>
      <c r="O130" s="163" t="str">
        <f>IFERROR(IF($E130="JA",Hjelpeberegn_drift!N130,""),"")</f>
        <v/>
      </c>
      <c r="P130" s="163" t="str">
        <f>IFERROR(IF($E130="JA",Hjelpeberegn_drift!O130,""),"")</f>
        <v/>
      </c>
      <c r="Q130" s="163" t="str">
        <f>IFERROR(IF($E130="JA",Hjelpeberegn_drift!P130,""),"")</f>
        <v/>
      </c>
      <c r="R130" s="163" t="str">
        <f>IFERROR(IF($E130="JA",Hjelpeberegn_drift!Q130,""),"")</f>
        <v/>
      </c>
      <c r="S130" s="88">
        <f t="shared" si="2"/>
        <v>0</v>
      </c>
    </row>
    <row r="131" spans="1:19" outlineLevel="1" x14ac:dyDescent="0.25">
      <c r="A131" s="38"/>
      <c r="B131" s="38"/>
      <c r="C131" s="48"/>
      <c r="D131" s="122" t="str">
        <f>IFERROR(_xlfn.XLOOKUP(A131,LstDrift,'Oppslag-fane'!$V$7:$V$15),"")</f>
        <v/>
      </c>
      <c r="E131" s="38"/>
      <c r="F131" s="43"/>
      <c r="G131" s="163" t="str">
        <f>IFERROR(IF($E131="JA",Hjelpeberegn_drift!F131,""),"")</f>
        <v/>
      </c>
      <c r="H131" s="163" t="str">
        <f>IFERROR(IF($E131="JA",Hjelpeberegn_drift!G131,""),"")</f>
        <v/>
      </c>
      <c r="I131" s="163" t="str">
        <f>IFERROR(IF($E131="JA",Hjelpeberegn_drift!H131,""),"")</f>
        <v/>
      </c>
      <c r="J131" s="163" t="str">
        <f>IFERROR(IF($E131="JA",Hjelpeberegn_drift!I131,""),"")</f>
        <v/>
      </c>
      <c r="K131" s="163" t="str">
        <f>IFERROR(IF($E131="JA",Hjelpeberegn_drift!J131,""),"")</f>
        <v/>
      </c>
      <c r="L131" s="163" t="str">
        <f>IFERROR(IF($E131="JA",Hjelpeberegn_drift!K131,""),"")</f>
        <v/>
      </c>
      <c r="M131" s="163" t="str">
        <f>IFERROR(IF($E131="JA",Hjelpeberegn_drift!L131,""),"")</f>
        <v/>
      </c>
      <c r="N131" s="163" t="str">
        <f>IFERROR(IF($E131="JA",Hjelpeberegn_drift!M131,""),"")</f>
        <v/>
      </c>
      <c r="O131" s="163" t="str">
        <f>IFERROR(IF($E131="JA",Hjelpeberegn_drift!N131,""),"")</f>
        <v/>
      </c>
      <c r="P131" s="163" t="str">
        <f>IFERROR(IF($E131="JA",Hjelpeberegn_drift!O131,""),"")</f>
        <v/>
      </c>
      <c r="Q131" s="163" t="str">
        <f>IFERROR(IF($E131="JA",Hjelpeberegn_drift!P131,""),"")</f>
        <v/>
      </c>
      <c r="R131" s="163" t="str">
        <f>IFERROR(IF($E131="JA",Hjelpeberegn_drift!Q131,""),"")</f>
        <v/>
      </c>
      <c r="S131" s="88">
        <f t="shared" si="2"/>
        <v>0</v>
      </c>
    </row>
    <row r="132" spans="1:19" outlineLevel="1" x14ac:dyDescent="0.25">
      <c r="A132" s="38"/>
      <c r="B132" s="38"/>
      <c r="C132" s="48"/>
      <c r="D132" s="122" t="str">
        <f>IFERROR(_xlfn.XLOOKUP(A132,LstDrift,'Oppslag-fane'!$V$7:$V$15),"")</f>
        <v/>
      </c>
      <c r="E132" s="38"/>
      <c r="F132" s="43"/>
      <c r="G132" s="163" t="str">
        <f>IFERROR(IF($E132="JA",Hjelpeberegn_drift!F132,""),"")</f>
        <v/>
      </c>
      <c r="H132" s="163" t="str">
        <f>IFERROR(IF($E132="JA",Hjelpeberegn_drift!G132,""),"")</f>
        <v/>
      </c>
      <c r="I132" s="163" t="str">
        <f>IFERROR(IF($E132="JA",Hjelpeberegn_drift!H132,""),"")</f>
        <v/>
      </c>
      <c r="J132" s="163" t="str">
        <f>IFERROR(IF($E132="JA",Hjelpeberegn_drift!I132,""),"")</f>
        <v/>
      </c>
      <c r="K132" s="163" t="str">
        <f>IFERROR(IF($E132="JA",Hjelpeberegn_drift!J132,""),"")</f>
        <v/>
      </c>
      <c r="L132" s="163" t="str">
        <f>IFERROR(IF($E132="JA",Hjelpeberegn_drift!K132,""),"")</f>
        <v/>
      </c>
      <c r="M132" s="163" t="str">
        <f>IFERROR(IF($E132="JA",Hjelpeberegn_drift!L132,""),"")</f>
        <v/>
      </c>
      <c r="N132" s="163" t="str">
        <f>IFERROR(IF($E132="JA",Hjelpeberegn_drift!M132,""),"")</f>
        <v/>
      </c>
      <c r="O132" s="163" t="str">
        <f>IFERROR(IF($E132="JA",Hjelpeberegn_drift!N132,""),"")</f>
        <v/>
      </c>
      <c r="P132" s="163" t="str">
        <f>IFERROR(IF($E132="JA",Hjelpeberegn_drift!O132,""),"")</f>
        <v/>
      </c>
      <c r="Q132" s="163" t="str">
        <f>IFERROR(IF($E132="JA",Hjelpeberegn_drift!P132,""),"")</f>
        <v/>
      </c>
      <c r="R132" s="163" t="str">
        <f>IFERROR(IF($E132="JA",Hjelpeberegn_drift!Q132,""),"")</f>
        <v/>
      </c>
      <c r="S132" s="88">
        <f t="shared" si="2"/>
        <v>0</v>
      </c>
    </row>
    <row r="133" spans="1:19" outlineLevel="1" x14ac:dyDescent="0.25">
      <c r="A133" s="38"/>
      <c r="B133" s="38"/>
      <c r="C133" s="48"/>
      <c r="D133" s="122" t="str">
        <f>IFERROR(_xlfn.XLOOKUP(A133,LstDrift,'Oppslag-fane'!$V$7:$V$15),"")</f>
        <v/>
      </c>
      <c r="E133" s="38"/>
      <c r="F133" s="43"/>
      <c r="G133" s="163" t="str">
        <f>IFERROR(IF($E133="JA",Hjelpeberegn_drift!F133,""),"")</f>
        <v/>
      </c>
      <c r="H133" s="163" t="str">
        <f>IFERROR(IF($E133="JA",Hjelpeberegn_drift!G133,""),"")</f>
        <v/>
      </c>
      <c r="I133" s="163" t="str">
        <f>IFERROR(IF($E133="JA",Hjelpeberegn_drift!H133,""),"")</f>
        <v/>
      </c>
      <c r="J133" s="163" t="str">
        <f>IFERROR(IF($E133="JA",Hjelpeberegn_drift!I133,""),"")</f>
        <v/>
      </c>
      <c r="K133" s="163" t="str">
        <f>IFERROR(IF($E133="JA",Hjelpeberegn_drift!J133,""),"")</f>
        <v/>
      </c>
      <c r="L133" s="163" t="str">
        <f>IFERROR(IF($E133="JA",Hjelpeberegn_drift!K133,""),"")</f>
        <v/>
      </c>
      <c r="M133" s="163" t="str">
        <f>IFERROR(IF($E133="JA",Hjelpeberegn_drift!L133,""),"")</f>
        <v/>
      </c>
      <c r="N133" s="163" t="str">
        <f>IFERROR(IF($E133="JA",Hjelpeberegn_drift!M133,""),"")</f>
        <v/>
      </c>
      <c r="O133" s="163" t="str">
        <f>IFERROR(IF($E133="JA",Hjelpeberegn_drift!N133,""),"")</f>
        <v/>
      </c>
      <c r="P133" s="163" t="str">
        <f>IFERROR(IF($E133="JA",Hjelpeberegn_drift!O133,""),"")</f>
        <v/>
      </c>
      <c r="Q133" s="163" t="str">
        <f>IFERROR(IF($E133="JA",Hjelpeberegn_drift!P133,""),"")</f>
        <v/>
      </c>
      <c r="R133" s="163" t="str">
        <f>IFERROR(IF($E133="JA",Hjelpeberegn_drift!Q133,""),"")</f>
        <v/>
      </c>
      <c r="S133" s="88">
        <f t="shared" si="2"/>
        <v>0</v>
      </c>
    </row>
    <row r="134" spans="1:19" outlineLevel="1" x14ac:dyDescent="0.25">
      <c r="A134" s="38"/>
      <c r="B134" s="38"/>
      <c r="C134" s="48"/>
      <c r="D134" s="122" t="str">
        <f>IFERROR(_xlfn.XLOOKUP(A134,LstDrift,'Oppslag-fane'!$V$7:$V$15),"")</f>
        <v/>
      </c>
      <c r="E134" s="38"/>
      <c r="F134" s="43"/>
      <c r="G134" s="163" t="str">
        <f>IFERROR(IF($E134="JA",Hjelpeberegn_drift!F134,""),"")</f>
        <v/>
      </c>
      <c r="H134" s="163" t="str">
        <f>IFERROR(IF($E134="JA",Hjelpeberegn_drift!G134,""),"")</f>
        <v/>
      </c>
      <c r="I134" s="163" t="str">
        <f>IFERROR(IF($E134="JA",Hjelpeberegn_drift!H134,""),"")</f>
        <v/>
      </c>
      <c r="J134" s="163" t="str">
        <f>IFERROR(IF($E134="JA",Hjelpeberegn_drift!I134,""),"")</f>
        <v/>
      </c>
      <c r="K134" s="163" t="str">
        <f>IFERROR(IF($E134="JA",Hjelpeberegn_drift!J134,""),"")</f>
        <v/>
      </c>
      <c r="L134" s="163" t="str">
        <f>IFERROR(IF($E134="JA",Hjelpeberegn_drift!K134,""),"")</f>
        <v/>
      </c>
      <c r="M134" s="163" t="str">
        <f>IFERROR(IF($E134="JA",Hjelpeberegn_drift!L134,""),"")</f>
        <v/>
      </c>
      <c r="N134" s="163" t="str">
        <f>IFERROR(IF($E134="JA",Hjelpeberegn_drift!M134,""),"")</f>
        <v/>
      </c>
      <c r="O134" s="163" t="str">
        <f>IFERROR(IF($E134="JA",Hjelpeberegn_drift!N134,""),"")</f>
        <v/>
      </c>
      <c r="P134" s="163" t="str">
        <f>IFERROR(IF($E134="JA",Hjelpeberegn_drift!O134,""),"")</f>
        <v/>
      </c>
      <c r="Q134" s="163" t="str">
        <f>IFERROR(IF($E134="JA",Hjelpeberegn_drift!P134,""),"")</f>
        <v/>
      </c>
      <c r="R134" s="163" t="str">
        <f>IFERROR(IF($E134="JA",Hjelpeberegn_drift!Q134,""),"")</f>
        <v/>
      </c>
      <c r="S134" s="88">
        <f t="shared" si="2"/>
        <v>0</v>
      </c>
    </row>
    <row r="135" spans="1:19" outlineLevel="1" x14ac:dyDescent="0.25">
      <c r="A135" s="38"/>
      <c r="B135" s="38"/>
      <c r="C135" s="48"/>
      <c r="D135" s="122" t="str">
        <f>IFERROR(_xlfn.XLOOKUP(A135,LstDrift,'Oppslag-fane'!$V$7:$V$15),"")</f>
        <v/>
      </c>
      <c r="E135" s="38"/>
      <c r="F135" s="43"/>
      <c r="G135" s="163" t="str">
        <f>IFERROR(IF($E135="JA",Hjelpeberegn_drift!F135,""),"")</f>
        <v/>
      </c>
      <c r="H135" s="163" t="str">
        <f>IFERROR(IF($E135="JA",Hjelpeberegn_drift!G135,""),"")</f>
        <v/>
      </c>
      <c r="I135" s="163" t="str">
        <f>IFERROR(IF($E135="JA",Hjelpeberegn_drift!H135,""),"")</f>
        <v/>
      </c>
      <c r="J135" s="163" t="str">
        <f>IFERROR(IF($E135="JA",Hjelpeberegn_drift!I135,""),"")</f>
        <v/>
      </c>
      <c r="K135" s="163" t="str">
        <f>IFERROR(IF($E135="JA",Hjelpeberegn_drift!J135,""),"")</f>
        <v/>
      </c>
      <c r="L135" s="163" t="str">
        <f>IFERROR(IF($E135="JA",Hjelpeberegn_drift!K135,""),"")</f>
        <v/>
      </c>
      <c r="M135" s="163" t="str">
        <f>IFERROR(IF($E135="JA",Hjelpeberegn_drift!L135,""),"")</f>
        <v/>
      </c>
      <c r="N135" s="163" t="str">
        <f>IFERROR(IF($E135="JA",Hjelpeberegn_drift!M135,""),"")</f>
        <v/>
      </c>
      <c r="O135" s="163" t="str">
        <f>IFERROR(IF($E135="JA",Hjelpeberegn_drift!N135,""),"")</f>
        <v/>
      </c>
      <c r="P135" s="163" t="str">
        <f>IFERROR(IF($E135="JA",Hjelpeberegn_drift!O135,""),"")</f>
        <v/>
      </c>
      <c r="Q135" s="163" t="str">
        <f>IFERROR(IF($E135="JA",Hjelpeberegn_drift!P135,""),"")</f>
        <v/>
      </c>
      <c r="R135" s="163" t="str">
        <f>IFERROR(IF($E135="JA",Hjelpeberegn_drift!Q135,""),"")</f>
        <v/>
      </c>
      <c r="S135" s="88">
        <f t="shared" si="2"/>
        <v>0</v>
      </c>
    </row>
    <row r="136" spans="1:19" outlineLevel="1" x14ac:dyDescent="0.25">
      <c r="A136" s="38"/>
      <c r="B136" s="38"/>
      <c r="C136" s="48"/>
      <c r="D136" s="122" t="str">
        <f>IFERROR(_xlfn.XLOOKUP(A136,LstDrift,'Oppslag-fane'!$V$7:$V$15),"")</f>
        <v/>
      </c>
      <c r="E136" s="38"/>
      <c r="F136" s="43"/>
      <c r="G136" s="163" t="str">
        <f>IFERROR(IF($E136="JA",Hjelpeberegn_drift!F136,""),"")</f>
        <v/>
      </c>
      <c r="H136" s="163" t="str">
        <f>IFERROR(IF($E136="JA",Hjelpeberegn_drift!G136,""),"")</f>
        <v/>
      </c>
      <c r="I136" s="163" t="str">
        <f>IFERROR(IF($E136="JA",Hjelpeberegn_drift!H136,""),"")</f>
        <v/>
      </c>
      <c r="J136" s="163" t="str">
        <f>IFERROR(IF($E136="JA",Hjelpeberegn_drift!I136,""),"")</f>
        <v/>
      </c>
      <c r="K136" s="163" t="str">
        <f>IFERROR(IF($E136="JA",Hjelpeberegn_drift!J136,""),"")</f>
        <v/>
      </c>
      <c r="L136" s="163" t="str">
        <f>IFERROR(IF($E136="JA",Hjelpeberegn_drift!K136,""),"")</f>
        <v/>
      </c>
      <c r="M136" s="163" t="str">
        <f>IFERROR(IF($E136="JA",Hjelpeberegn_drift!L136,""),"")</f>
        <v/>
      </c>
      <c r="N136" s="163" t="str">
        <f>IFERROR(IF($E136="JA",Hjelpeberegn_drift!M136,""),"")</f>
        <v/>
      </c>
      <c r="O136" s="163" t="str">
        <f>IFERROR(IF($E136="JA",Hjelpeberegn_drift!N136,""),"")</f>
        <v/>
      </c>
      <c r="P136" s="163" t="str">
        <f>IFERROR(IF($E136="JA",Hjelpeberegn_drift!O136,""),"")</f>
        <v/>
      </c>
      <c r="Q136" s="163" t="str">
        <f>IFERROR(IF($E136="JA",Hjelpeberegn_drift!P136,""),"")</f>
        <v/>
      </c>
      <c r="R136" s="163" t="str">
        <f>IFERROR(IF($E136="JA",Hjelpeberegn_drift!Q136,""),"")</f>
        <v/>
      </c>
      <c r="S136" s="88">
        <f t="shared" si="2"/>
        <v>0</v>
      </c>
    </row>
    <row r="137" spans="1:19" outlineLevel="1" x14ac:dyDescent="0.25">
      <c r="A137" s="38"/>
      <c r="B137" s="38"/>
      <c r="C137" s="48"/>
      <c r="D137" s="122" t="str">
        <f>IFERROR(_xlfn.XLOOKUP(A137,LstDrift,'Oppslag-fane'!$V$7:$V$15),"")</f>
        <v/>
      </c>
      <c r="E137" s="38"/>
      <c r="F137" s="43"/>
      <c r="G137" s="163" t="str">
        <f>IFERROR(IF($E137="JA",Hjelpeberegn_drift!F137,""),"")</f>
        <v/>
      </c>
      <c r="H137" s="163" t="str">
        <f>IFERROR(IF($E137="JA",Hjelpeberegn_drift!G137,""),"")</f>
        <v/>
      </c>
      <c r="I137" s="163" t="str">
        <f>IFERROR(IF($E137="JA",Hjelpeberegn_drift!H137,""),"")</f>
        <v/>
      </c>
      <c r="J137" s="163" t="str">
        <f>IFERROR(IF($E137="JA",Hjelpeberegn_drift!I137,""),"")</f>
        <v/>
      </c>
      <c r="K137" s="163" t="str">
        <f>IFERROR(IF($E137="JA",Hjelpeberegn_drift!J137,""),"")</f>
        <v/>
      </c>
      <c r="L137" s="163" t="str">
        <f>IFERROR(IF($E137="JA",Hjelpeberegn_drift!K137,""),"")</f>
        <v/>
      </c>
      <c r="M137" s="163" t="str">
        <f>IFERROR(IF($E137="JA",Hjelpeberegn_drift!L137,""),"")</f>
        <v/>
      </c>
      <c r="N137" s="163" t="str">
        <f>IFERROR(IF($E137="JA",Hjelpeberegn_drift!M137,""),"")</f>
        <v/>
      </c>
      <c r="O137" s="163" t="str">
        <f>IFERROR(IF($E137="JA",Hjelpeberegn_drift!N137,""),"")</f>
        <v/>
      </c>
      <c r="P137" s="163" t="str">
        <f>IFERROR(IF($E137="JA",Hjelpeberegn_drift!O137,""),"")</f>
        <v/>
      </c>
      <c r="Q137" s="163" t="str">
        <f>IFERROR(IF($E137="JA",Hjelpeberegn_drift!P137,""),"")</f>
        <v/>
      </c>
      <c r="R137" s="163" t="str">
        <f>IFERROR(IF($E137="JA",Hjelpeberegn_drift!Q137,""),"")</f>
        <v/>
      </c>
      <c r="S137" s="88">
        <f t="shared" si="2"/>
        <v>0</v>
      </c>
    </row>
    <row r="138" spans="1:19" outlineLevel="1" x14ac:dyDescent="0.25">
      <c r="A138" s="38"/>
      <c r="B138" s="38"/>
      <c r="C138" s="48"/>
      <c r="D138" s="122" t="str">
        <f>IFERROR(_xlfn.XLOOKUP(A138,LstDrift,'Oppslag-fane'!$V$7:$V$15),"")</f>
        <v/>
      </c>
      <c r="E138" s="38"/>
      <c r="F138" s="43"/>
      <c r="G138" s="163" t="str">
        <f>IFERROR(IF($E138="JA",Hjelpeberegn_drift!F138,""),"")</f>
        <v/>
      </c>
      <c r="H138" s="163" t="str">
        <f>IFERROR(IF($E138="JA",Hjelpeberegn_drift!G138,""),"")</f>
        <v/>
      </c>
      <c r="I138" s="163" t="str">
        <f>IFERROR(IF($E138="JA",Hjelpeberegn_drift!H138,""),"")</f>
        <v/>
      </c>
      <c r="J138" s="163" t="str">
        <f>IFERROR(IF($E138="JA",Hjelpeberegn_drift!I138,""),"")</f>
        <v/>
      </c>
      <c r="K138" s="163" t="str">
        <f>IFERROR(IF($E138="JA",Hjelpeberegn_drift!J138,""),"")</f>
        <v/>
      </c>
      <c r="L138" s="163" t="str">
        <f>IFERROR(IF($E138="JA",Hjelpeberegn_drift!K138,""),"")</f>
        <v/>
      </c>
      <c r="M138" s="163" t="str">
        <f>IFERROR(IF($E138="JA",Hjelpeberegn_drift!L138,""),"")</f>
        <v/>
      </c>
      <c r="N138" s="163" t="str">
        <f>IFERROR(IF($E138="JA",Hjelpeberegn_drift!M138,""),"")</f>
        <v/>
      </c>
      <c r="O138" s="163" t="str">
        <f>IFERROR(IF($E138="JA",Hjelpeberegn_drift!N138,""),"")</f>
        <v/>
      </c>
      <c r="P138" s="163" t="str">
        <f>IFERROR(IF($E138="JA",Hjelpeberegn_drift!O138,""),"")</f>
        <v/>
      </c>
      <c r="Q138" s="163" t="str">
        <f>IFERROR(IF($E138="JA",Hjelpeberegn_drift!P138,""),"")</f>
        <v/>
      </c>
      <c r="R138" s="163" t="str">
        <f>IFERROR(IF($E138="JA",Hjelpeberegn_drift!Q138,""),"")</f>
        <v/>
      </c>
      <c r="S138" s="88">
        <f t="shared" si="2"/>
        <v>0</v>
      </c>
    </row>
    <row r="139" spans="1:19" outlineLevel="1" x14ac:dyDescent="0.25">
      <c r="A139" s="38"/>
      <c r="B139" s="38"/>
      <c r="C139" s="48"/>
      <c r="D139" s="122" t="str">
        <f>IFERROR(_xlfn.XLOOKUP(A139,LstDrift,'Oppslag-fane'!$V$7:$V$15),"")</f>
        <v/>
      </c>
      <c r="E139" s="38"/>
      <c r="F139" s="43"/>
      <c r="G139" s="163" t="str">
        <f>IFERROR(IF($E139="JA",Hjelpeberegn_drift!F139,""),"")</f>
        <v/>
      </c>
      <c r="H139" s="163" t="str">
        <f>IFERROR(IF($E139="JA",Hjelpeberegn_drift!G139,""),"")</f>
        <v/>
      </c>
      <c r="I139" s="163" t="str">
        <f>IFERROR(IF($E139="JA",Hjelpeberegn_drift!H139,""),"")</f>
        <v/>
      </c>
      <c r="J139" s="163" t="str">
        <f>IFERROR(IF($E139="JA",Hjelpeberegn_drift!I139,""),"")</f>
        <v/>
      </c>
      <c r="K139" s="163" t="str">
        <f>IFERROR(IF($E139="JA",Hjelpeberegn_drift!J139,""),"")</f>
        <v/>
      </c>
      <c r="L139" s="163" t="str">
        <f>IFERROR(IF($E139="JA",Hjelpeberegn_drift!K139,""),"")</f>
        <v/>
      </c>
      <c r="M139" s="163" t="str">
        <f>IFERROR(IF($E139="JA",Hjelpeberegn_drift!L139,""),"")</f>
        <v/>
      </c>
      <c r="N139" s="163" t="str">
        <f>IFERROR(IF($E139="JA",Hjelpeberegn_drift!M139,""),"")</f>
        <v/>
      </c>
      <c r="O139" s="163" t="str">
        <f>IFERROR(IF($E139="JA",Hjelpeberegn_drift!N139,""),"")</f>
        <v/>
      </c>
      <c r="P139" s="163" t="str">
        <f>IFERROR(IF($E139="JA",Hjelpeberegn_drift!O139,""),"")</f>
        <v/>
      </c>
      <c r="Q139" s="163" t="str">
        <f>IFERROR(IF($E139="JA",Hjelpeberegn_drift!P139,""),"")</f>
        <v/>
      </c>
      <c r="R139" s="163" t="str">
        <f>IFERROR(IF($E139="JA",Hjelpeberegn_drift!Q139,""),"")</f>
        <v/>
      </c>
      <c r="S139" s="88">
        <f t="shared" si="2"/>
        <v>0</v>
      </c>
    </row>
    <row r="140" spans="1:19" outlineLevel="1" x14ac:dyDescent="0.25">
      <c r="A140" s="38"/>
      <c r="B140" s="38"/>
      <c r="C140" s="48"/>
      <c r="D140" s="122" t="str">
        <f>IFERROR(_xlfn.XLOOKUP(A140,LstDrift,'Oppslag-fane'!$V$7:$V$15),"")</f>
        <v/>
      </c>
      <c r="E140" s="38"/>
      <c r="F140" s="43"/>
      <c r="G140" s="163" t="str">
        <f>IFERROR(IF($E140="JA",Hjelpeberegn_drift!F140,""),"")</f>
        <v/>
      </c>
      <c r="H140" s="163" t="str">
        <f>IFERROR(IF($E140="JA",Hjelpeberegn_drift!G140,""),"")</f>
        <v/>
      </c>
      <c r="I140" s="163" t="str">
        <f>IFERROR(IF($E140="JA",Hjelpeberegn_drift!H140,""),"")</f>
        <v/>
      </c>
      <c r="J140" s="163" t="str">
        <f>IFERROR(IF($E140="JA",Hjelpeberegn_drift!I140,""),"")</f>
        <v/>
      </c>
      <c r="K140" s="163" t="str">
        <f>IFERROR(IF($E140="JA",Hjelpeberegn_drift!J140,""),"")</f>
        <v/>
      </c>
      <c r="L140" s="163" t="str">
        <f>IFERROR(IF($E140="JA",Hjelpeberegn_drift!K140,""),"")</f>
        <v/>
      </c>
      <c r="M140" s="163" t="str">
        <f>IFERROR(IF($E140="JA",Hjelpeberegn_drift!L140,""),"")</f>
        <v/>
      </c>
      <c r="N140" s="163" t="str">
        <f>IFERROR(IF($E140="JA",Hjelpeberegn_drift!M140,""),"")</f>
        <v/>
      </c>
      <c r="O140" s="163" t="str">
        <f>IFERROR(IF($E140="JA",Hjelpeberegn_drift!N140,""),"")</f>
        <v/>
      </c>
      <c r="P140" s="163" t="str">
        <f>IFERROR(IF($E140="JA",Hjelpeberegn_drift!O140,""),"")</f>
        <v/>
      </c>
      <c r="Q140" s="163" t="str">
        <f>IFERROR(IF($E140="JA",Hjelpeberegn_drift!P140,""),"")</f>
        <v/>
      </c>
      <c r="R140" s="163" t="str">
        <f>IFERROR(IF($E140="JA",Hjelpeberegn_drift!Q140,""),"")</f>
        <v/>
      </c>
      <c r="S140" s="88">
        <f t="shared" ref="S140:S203" si="3">IF(E140="JA",F140,SUM(G140:R140))</f>
        <v>0</v>
      </c>
    </row>
    <row r="141" spans="1:19" outlineLevel="1" x14ac:dyDescent="0.25">
      <c r="A141" s="38"/>
      <c r="B141" s="38"/>
      <c r="C141" s="48"/>
      <c r="D141" s="122" t="str">
        <f>IFERROR(_xlfn.XLOOKUP(A141,LstDrift,'Oppslag-fane'!$V$7:$V$15),"")</f>
        <v/>
      </c>
      <c r="E141" s="38"/>
      <c r="F141" s="43"/>
      <c r="G141" s="163" t="str">
        <f>IFERROR(IF($E141="JA",Hjelpeberegn_drift!F141,""),"")</f>
        <v/>
      </c>
      <c r="H141" s="163" t="str">
        <f>IFERROR(IF($E141="JA",Hjelpeberegn_drift!G141,""),"")</f>
        <v/>
      </c>
      <c r="I141" s="163" t="str">
        <f>IFERROR(IF($E141="JA",Hjelpeberegn_drift!H141,""),"")</f>
        <v/>
      </c>
      <c r="J141" s="163" t="str">
        <f>IFERROR(IF($E141="JA",Hjelpeberegn_drift!I141,""),"")</f>
        <v/>
      </c>
      <c r="K141" s="163" t="str">
        <f>IFERROR(IF($E141="JA",Hjelpeberegn_drift!J141,""),"")</f>
        <v/>
      </c>
      <c r="L141" s="163" t="str">
        <f>IFERROR(IF($E141="JA",Hjelpeberegn_drift!K141,""),"")</f>
        <v/>
      </c>
      <c r="M141" s="163" t="str">
        <f>IFERROR(IF($E141="JA",Hjelpeberegn_drift!L141,""),"")</f>
        <v/>
      </c>
      <c r="N141" s="163" t="str">
        <f>IFERROR(IF($E141="JA",Hjelpeberegn_drift!M141,""),"")</f>
        <v/>
      </c>
      <c r="O141" s="163" t="str">
        <f>IFERROR(IF($E141="JA",Hjelpeberegn_drift!N141,""),"")</f>
        <v/>
      </c>
      <c r="P141" s="163" t="str">
        <f>IFERROR(IF($E141="JA",Hjelpeberegn_drift!O141,""),"")</f>
        <v/>
      </c>
      <c r="Q141" s="163" t="str">
        <f>IFERROR(IF($E141="JA",Hjelpeberegn_drift!P141,""),"")</f>
        <v/>
      </c>
      <c r="R141" s="163" t="str">
        <f>IFERROR(IF($E141="JA",Hjelpeberegn_drift!Q141,""),"")</f>
        <v/>
      </c>
      <c r="S141" s="88">
        <f t="shared" si="3"/>
        <v>0</v>
      </c>
    </row>
    <row r="142" spans="1:19" outlineLevel="1" x14ac:dyDescent="0.25">
      <c r="A142" s="38"/>
      <c r="B142" s="38"/>
      <c r="C142" s="48"/>
      <c r="D142" s="122" t="str">
        <f>IFERROR(_xlfn.XLOOKUP(A142,LstDrift,'Oppslag-fane'!$V$7:$V$15),"")</f>
        <v/>
      </c>
      <c r="E142" s="38"/>
      <c r="F142" s="43"/>
      <c r="G142" s="163" t="str">
        <f>IFERROR(IF($E142="JA",Hjelpeberegn_drift!F142,""),"")</f>
        <v/>
      </c>
      <c r="H142" s="163" t="str">
        <f>IFERROR(IF($E142="JA",Hjelpeberegn_drift!G142,""),"")</f>
        <v/>
      </c>
      <c r="I142" s="163" t="str">
        <f>IFERROR(IF($E142="JA",Hjelpeberegn_drift!H142,""),"")</f>
        <v/>
      </c>
      <c r="J142" s="163" t="str">
        <f>IFERROR(IF($E142="JA",Hjelpeberegn_drift!I142,""),"")</f>
        <v/>
      </c>
      <c r="K142" s="163" t="str">
        <f>IFERROR(IF($E142="JA",Hjelpeberegn_drift!J142,""),"")</f>
        <v/>
      </c>
      <c r="L142" s="163" t="str">
        <f>IFERROR(IF($E142="JA",Hjelpeberegn_drift!K142,""),"")</f>
        <v/>
      </c>
      <c r="M142" s="163" t="str">
        <f>IFERROR(IF($E142="JA",Hjelpeberegn_drift!L142,""),"")</f>
        <v/>
      </c>
      <c r="N142" s="163" t="str">
        <f>IFERROR(IF($E142="JA",Hjelpeberegn_drift!M142,""),"")</f>
        <v/>
      </c>
      <c r="O142" s="163" t="str">
        <f>IFERROR(IF($E142="JA",Hjelpeberegn_drift!N142,""),"")</f>
        <v/>
      </c>
      <c r="P142" s="163" t="str">
        <f>IFERROR(IF($E142="JA",Hjelpeberegn_drift!O142,""),"")</f>
        <v/>
      </c>
      <c r="Q142" s="163" t="str">
        <f>IFERROR(IF($E142="JA",Hjelpeberegn_drift!P142,""),"")</f>
        <v/>
      </c>
      <c r="R142" s="163" t="str">
        <f>IFERROR(IF($E142="JA",Hjelpeberegn_drift!Q142,""),"")</f>
        <v/>
      </c>
      <c r="S142" s="88">
        <f t="shared" si="3"/>
        <v>0</v>
      </c>
    </row>
    <row r="143" spans="1:19" outlineLevel="1" x14ac:dyDescent="0.25">
      <c r="A143" s="38"/>
      <c r="B143" s="38"/>
      <c r="C143" s="48"/>
      <c r="D143" s="122" t="str">
        <f>IFERROR(_xlfn.XLOOKUP(A143,LstDrift,'Oppslag-fane'!$V$7:$V$15),"")</f>
        <v/>
      </c>
      <c r="E143" s="38"/>
      <c r="F143" s="43"/>
      <c r="G143" s="163" t="str">
        <f>IFERROR(IF($E143="JA",Hjelpeberegn_drift!F143,""),"")</f>
        <v/>
      </c>
      <c r="H143" s="163" t="str">
        <f>IFERROR(IF($E143="JA",Hjelpeberegn_drift!G143,""),"")</f>
        <v/>
      </c>
      <c r="I143" s="163" t="str">
        <f>IFERROR(IF($E143="JA",Hjelpeberegn_drift!H143,""),"")</f>
        <v/>
      </c>
      <c r="J143" s="163" t="str">
        <f>IFERROR(IF($E143="JA",Hjelpeberegn_drift!I143,""),"")</f>
        <v/>
      </c>
      <c r="K143" s="163" t="str">
        <f>IFERROR(IF($E143="JA",Hjelpeberegn_drift!J143,""),"")</f>
        <v/>
      </c>
      <c r="L143" s="163" t="str">
        <f>IFERROR(IF($E143="JA",Hjelpeberegn_drift!K143,""),"")</f>
        <v/>
      </c>
      <c r="M143" s="163" t="str">
        <f>IFERROR(IF($E143="JA",Hjelpeberegn_drift!L143,""),"")</f>
        <v/>
      </c>
      <c r="N143" s="163" t="str">
        <f>IFERROR(IF($E143="JA",Hjelpeberegn_drift!M143,""),"")</f>
        <v/>
      </c>
      <c r="O143" s="163" t="str">
        <f>IFERROR(IF($E143="JA",Hjelpeberegn_drift!N143,""),"")</f>
        <v/>
      </c>
      <c r="P143" s="163" t="str">
        <f>IFERROR(IF($E143="JA",Hjelpeberegn_drift!O143,""),"")</f>
        <v/>
      </c>
      <c r="Q143" s="163" t="str">
        <f>IFERROR(IF($E143="JA",Hjelpeberegn_drift!P143,""),"")</f>
        <v/>
      </c>
      <c r="R143" s="163" t="str">
        <f>IFERROR(IF($E143="JA",Hjelpeberegn_drift!Q143,""),"")</f>
        <v/>
      </c>
      <c r="S143" s="88">
        <f t="shared" si="3"/>
        <v>0</v>
      </c>
    </row>
    <row r="144" spans="1:19" outlineLevel="1" x14ac:dyDescent="0.25">
      <c r="A144" s="38"/>
      <c r="B144" s="38"/>
      <c r="C144" s="48"/>
      <c r="D144" s="122" t="str">
        <f>IFERROR(_xlfn.XLOOKUP(A144,LstDrift,'Oppslag-fane'!$V$7:$V$15),"")</f>
        <v/>
      </c>
      <c r="E144" s="38"/>
      <c r="F144" s="43"/>
      <c r="G144" s="163" t="str">
        <f>IFERROR(IF($E144="JA",Hjelpeberegn_drift!F144,""),"")</f>
        <v/>
      </c>
      <c r="H144" s="163" t="str">
        <f>IFERROR(IF($E144="JA",Hjelpeberegn_drift!G144,""),"")</f>
        <v/>
      </c>
      <c r="I144" s="163" t="str">
        <f>IFERROR(IF($E144="JA",Hjelpeberegn_drift!H144,""),"")</f>
        <v/>
      </c>
      <c r="J144" s="163" t="str">
        <f>IFERROR(IF($E144="JA",Hjelpeberegn_drift!I144,""),"")</f>
        <v/>
      </c>
      <c r="K144" s="163" t="str">
        <f>IFERROR(IF($E144="JA",Hjelpeberegn_drift!J144,""),"")</f>
        <v/>
      </c>
      <c r="L144" s="163" t="str">
        <f>IFERROR(IF($E144="JA",Hjelpeberegn_drift!K144,""),"")</f>
        <v/>
      </c>
      <c r="M144" s="163" t="str">
        <f>IFERROR(IF($E144="JA",Hjelpeberegn_drift!L144,""),"")</f>
        <v/>
      </c>
      <c r="N144" s="163" t="str">
        <f>IFERROR(IF($E144="JA",Hjelpeberegn_drift!M144,""),"")</f>
        <v/>
      </c>
      <c r="O144" s="163" t="str">
        <f>IFERROR(IF($E144="JA",Hjelpeberegn_drift!N144,""),"")</f>
        <v/>
      </c>
      <c r="P144" s="163" t="str">
        <f>IFERROR(IF($E144="JA",Hjelpeberegn_drift!O144,""),"")</f>
        <v/>
      </c>
      <c r="Q144" s="163" t="str">
        <f>IFERROR(IF($E144="JA",Hjelpeberegn_drift!P144,""),"")</f>
        <v/>
      </c>
      <c r="R144" s="163" t="str">
        <f>IFERROR(IF($E144="JA",Hjelpeberegn_drift!Q144,""),"")</f>
        <v/>
      </c>
      <c r="S144" s="88">
        <f t="shared" si="3"/>
        <v>0</v>
      </c>
    </row>
    <row r="145" spans="1:19" outlineLevel="1" x14ac:dyDescent="0.25">
      <c r="A145" s="38"/>
      <c r="B145" s="38"/>
      <c r="C145" s="48"/>
      <c r="D145" s="122" t="str">
        <f>IFERROR(_xlfn.XLOOKUP(A145,LstDrift,'Oppslag-fane'!$V$7:$V$15),"")</f>
        <v/>
      </c>
      <c r="E145" s="38"/>
      <c r="F145" s="43"/>
      <c r="G145" s="163" t="str">
        <f>IFERROR(IF($E145="JA",Hjelpeberegn_drift!F145,""),"")</f>
        <v/>
      </c>
      <c r="H145" s="163" t="str">
        <f>IFERROR(IF($E145="JA",Hjelpeberegn_drift!G145,""),"")</f>
        <v/>
      </c>
      <c r="I145" s="163" t="str">
        <f>IFERROR(IF($E145="JA",Hjelpeberegn_drift!H145,""),"")</f>
        <v/>
      </c>
      <c r="J145" s="163" t="str">
        <f>IFERROR(IF($E145="JA",Hjelpeberegn_drift!I145,""),"")</f>
        <v/>
      </c>
      <c r="K145" s="163" t="str">
        <f>IFERROR(IF($E145="JA",Hjelpeberegn_drift!J145,""),"")</f>
        <v/>
      </c>
      <c r="L145" s="163" t="str">
        <f>IFERROR(IF($E145="JA",Hjelpeberegn_drift!K145,""),"")</f>
        <v/>
      </c>
      <c r="M145" s="163" t="str">
        <f>IFERROR(IF($E145="JA",Hjelpeberegn_drift!L145,""),"")</f>
        <v/>
      </c>
      <c r="N145" s="163" t="str">
        <f>IFERROR(IF($E145="JA",Hjelpeberegn_drift!M145,""),"")</f>
        <v/>
      </c>
      <c r="O145" s="163" t="str">
        <f>IFERROR(IF($E145="JA",Hjelpeberegn_drift!N145,""),"")</f>
        <v/>
      </c>
      <c r="P145" s="163" t="str">
        <f>IFERROR(IF($E145="JA",Hjelpeberegn_drift!O145,""),"")</f>
        <v/>
      </c>
      <c r="Q145" s="163" t="str">
        <f>IFERROR(IF($E145="JA",Hjelpeberegn_drift!P145,""),"")</f>
        <v/>
      </c>
      <c r="R145" s="163" t="str">
        <f>IFERROR(IF($E145="JA",Hjelpeberegn_drift!Q145,""),"")</f>
        <v/>
      </c>
      <c r="S145" s="88">
        <f t="shared" si="3"/>
        <v>0</v>
      </c>
    </row>
    <row r="146" spans="1:19" outlineLevel="1" x14ac:dyDescent="0.25">
      <c r="A146" s="38"/>
      <c r="B146" s="38"/>
      <c r="C146" s="48"/>
      <c r="D146" s="122" t="str">
        <f>IFERROR(_xlfn.XLOOKUP(A146,LstDrift,'Oppslag-fane'!$V$7:$V$15),"")</f>
        <v/>
      </c>
      <c r="E146" s="38"/>
      <c r="F146" s="43"/>
      <c r="G146" s="163" t="str">
        <f>IFERROR(IF($E146="JA",Hjelpeberegn_drift!F146,""),"")</f>
        <v/>
      </c>
      <c r="H146" s="163" t="str">
        <f>IFERROR(IF($E146="JA",Hjelpeberegn_drift!G146,""),"")</f>
        <v/>
      </c>
      <c r="I146" s="163" t="str">
        <f>IFERROR(IF($E146="JA",Hjelpeberegn_drift!H146,""),"")</f>
        <v/>
      </c>
      <c r="J146" s="163" t="str">
        <f>IFERROR(IF($E146="JA",Hjelpeberegn_drift!I146,""),"")</f>
        <v/>
      </c>
      <c r="K146" s="163" t="str">
        <f>IFERROR(IF($E146="JA",Hjelpeberegn_drift!J146,""),"")</f>
        <v/>
      </c>
      <c r="L146" s="163" t="str">
        <f>IFERROR(IF($E146="JA",Hjelpeberegn_drift!K146,""),"")</f>
        <v/>
      </c>
      <c r="M146" s="163" t="str">
        <f>IFERROR(IF($E146="JA",Hjelpeberegn_drift!L146,""),"")</f>
        <v/>
      </c>
      <c r="N146" s="163" t="str">
        <f>IFERROR(IF($E146="JA",Hjelpeberegn_drift!M146,""),"")</f>
        <v/>
      </c>
      <c r="O146" s="163" t="str">
        <f>IFERROR(IF($E146="JA",Hjelpeberegn_drift!N146,""),"")</f>
        <v/>
      </c>
      <c r="P146" s="163" t="str">
        <f>IFERROR(IF($E146="JA",Hjelpeberegn_drift!O146,""),"")</f>
        <v/>
      </c>
      <c r="Q146" s="163" t="str">
        <f>IFERROR(IF($E146="JA",Hjelpeberegn_drift!P146,""),"")</f>
        <v/>
      </c>
      <c r="R146" s="163" t="str">
        <f>IFERROR(IF($E146="JA",Hjelpeberegn_drift!Q146,""),"")</f>
        <v/>
      </c>
      <c r="S146" s="88">
        <f t="shared" si="3"/>
        <v>0</v>
      </c>
    </row>
    <row r="147" spans="1:19" outlineLevel="1" x14ac:dyDescent="0.25">
      <c r="A147" s="38"/>
      <c r="B147" s="38"/>
      <c r="C147" s="48"/>
      <c r="D147" s="122" t="str">
        <f>IFERROR(_xlfn.XLOOKUP(A147,LstDrift,'Oppslag-fane'!$V$7:$V$15),"")</f>
        <v/>
      </c>
      <c r="E147" s="38"/>
      <c r="F147" s="43"/>
      <c r="G147" s="163" t="str">
        <f>IFERROR(IF($E147="JA",Hjelpeberegn_drift!F147,""),"")</f>
        <v/>
      </c>
      <c r="H147" s="163" t="str">
        <f>IFERROR(IF($E147="JA",Hjelpeberegn_drift!G147,""),"")</f>
        <v/>
      </c>
      <c r="I147" s="163" t="str">
        <f>IFERROR(IF($E147="JA",Hjelpeberegn_drift!H147,""),"")</f>
        <v/>
      </c>
      <c r="J147" s="163" t="str">
        <f>IFERROR(IF($E147="JA",Hjelpeberegn_drift!I147,""),"")</f>
        <v/>
      </c>
      <c r="K147" s="163" t="str">
        <f>IFERROR(IF($E147="JA",Hjelpeberegn_drift!J147,""),"")</f>
        <v/>
      </c>
      <c r="L147" s="163" t="str">
        <f>IFERROR(IF($E147="JA",Hjelpeberegn_drift!K147,""),"")</f>
        <v/>
      </c>
      <c r="M147" s="163" t="str">
        <f>IFERROR(IF($E147="JA",Hjelpeberegn_drift!L147,""),"")</f>
        <v/>
      </c>
      <c r="N147" s="163" t="str">
        <f>IFERROR(IF($E147="JA",Hjelpeberegn_drift!M147,""),"")</f>
        <v/>
      </c>
      <c r="O147" s="163" t="str">
        <f>IFERROR(IF($E147="JA",Hjelpeberegn_drift!N147,""),"")</f>
        <v/>
      </c>
      <c r="P147" s="163" t="str">
        <f>IFERROR(IF($E147="JA",Hjelpeberegn_drift!O147,""),"")</f>
        <v/>
      </c>
      <c r="Q147" s="163" t="str">
        <f>IFERROR(IF($E147="JA",Hjelpeberegn_drift!P147,""),"")</f>
        <v/>
      </c>
      <c r="R147" s="163" t="str">
        <f>IFERROR(IF($E147="JA",Hjelpeberegn_drift!Q147,""),"")</f>
        <v/>
      </c>
      <c r="S147" s="88">
        <f t="shared" si="3"/>
        <v>0</v>
      </c>
    </row>
    <row r="148" spans="1:19" outlineLevel="1" x14ac:dyDescent="0.25">
      <c r="A148" s="38"/>
      <c r="B148" s="38"/>
      <c r="C148" s="48"/>
      <c r="D148" s="122" t="str">
        <f>IFERROR(_xlfn.XLOOKUP(A148,LstDrift,'Oppslag-fane'!$V$7:$V$15),"")</f>
        <v/>
      </c>
      <c r="E148" s="38"/>
      <c r="F148" s="43"/>
      <c r="G148" s="163" t="str">
        <f>IFERROR(IF($E148="JA",Hjelpeberegn_drift!F148,""),"")</f>
        <v/>
      </c>
      <c r="H148" s="163" t="str">
        <f>IFERROR(IF($E148="JA",Hjelpeberegn_drift!G148,""),"")</f>
        <v/>
      </c>
      <c r="I148" s="163" t="str">
        <f>IFERROR(IF($E148="JA",Hjelpeberegn_drift!H148,""),"")</f>
        <v/>
      </c>
      <c r="J148" s="163" t="str">
        <f>IFERROR(IF($E148="JA",Hjelpeberegn_drift!I148,""),"")</f>
        <v/>
      </c>
      <c r="K148" s="163" t="str">
        <f>IFERROR(IF($E148="JA",Hjelpeberegn_drift!J148,""),"")</f>
        <v/>
      </c>
      <c r="L148" s="163" t="str">
        <f>IFERROR(IF($E148="JA",Hjelpeberegn_drift!K148,""),"")</f>
        <v/>
      </c>
      <c r="M148" s="163" t="str">
        <f>IFERROR(IF($E148="JA",Hjelpeberegn_drift!L148,""),"")</f>
        <v/>
      </c>
      <c r="N148" s="163" t="str">
        <f>IFERROR(IF($E148="JA",Hjelpeberegn_drift!M148,""),"")</f>
        <v/>
      </c>
      <c r="O148" s="163" t="str">
        <f>IFERROR(IF($E148="JA",Hjelpeberegn_drift!N148,""),"")</f>
        <v/>
      </c>
      <c r="P148" s="163" t="str">
        <f>IFERROR(IF($E148="JA",Hjelpeberegn_drift!O148,""),"")</f>
        <v/>
      </c>
      <c r="Q148" s="163" t="str">
        <f>IFERROR(IF($E148="JA",Hjelpeberegn_drift!P148,""),"")</f>
        <v/>
      </c>
      <c r="R148" s="163" t="str">
        <f>IFERROR(IF($E148="JA",Hjelpeberegn_drift!Q148,""),"")</f>
        <v/>
      </c>
      <c r="S148" s="88">
        <f t="shared" si="3"/>
        <v>0</v>
      </c>
    </row>
    <row r="149" spans="1:19" outlineLevel="1" x14ac:dyDescent="0.25">
      <c r="A149" s="38"/>
      <c r="B149" s="38"/>
      <c r="C149" s="48"/>
      <c r="D149" s="122" t="str">
        <f>IFERROR(_xlfn.XLOOKUP(A149,LstDrift,'Oppslag-fane'!$V$7:$V$15),"")</f>
        <v/>
      </c>
      <c r="E149" s="38"/>
      <c r="F149" s="43"/>
      <c r="G149" s="163" t="str">
        <f>IFERROR(IF($E149="JA",Hjelpeberegn_drift!F149,""),"")</f>
        <v/>
      </c>
      <c r="H149" s="163" t="str">
        <f>IFERROR(IF($E149="JA",Hjelpeberegn_drift!G149,""),"")</f>
        <v/>
      </c>
      <c r="I149" s="163" t="str">
        <f>IFERROR(IF($E149="JA",Hjelpeberegn_drift!H149,""),"")</f>
        <v/>
      </c>
      <c r="J149" s="163" t="str">
        <f>IFERROR(IF($E149="JA",Hjelpeberegn_drift!I149,""),"")</f>
        <v/>
      </c>
      <c r="K149" s="163" t="str">
        <f>IFERROR(IF($E149="JA",Hjelpeberegn_drift!J149,""),"")</f>
        <v/>
      </c>
      <c r="L149" s="163" t="str">
        <f>IFERROR(IF($E149="JA",Hjelpeberegn_drift!K149,""),"")</f>
        <v/>
      </c>
      <c r="M149" s="163" t="str">
        <f>IFERROR(IF($E149="JA",Hjelpeberegn_drift!L149,""),"")</f>
        <v/>
      </c>
      <c r="N149" s="163" t="str">
        <f>IFERROR(IF($E149="JA",Hjelpeberegn_drift!M149,""),"")</f>
        <v/>
      </c>
      <c r="O149" s="163" t="str">
        <f>IFERROR(IF($E149="JA",Hjelpeberegn_drift!N149,""),"")</f>
        <v/>
      </c>
      <c r="P149" s="163" t="str">
        <f>IFERROR(IF($E149="JA",Hjelpeberegn_drift!O149,""),"")</f>
        <v/>
      </c>
      <c r="Q149" s="163" t="str">
        <f>IFERROR(IF($E149="JA",Hjelpeberegn_drift!P149,""),"")</f>
        <v/>
      </c>
      <c r="R149" s="163" t="str">
        <f>IFERROR(IF($E149="JA",Hjelpeberegn_drift!Q149,""),"")</f>
        <v/>
      </c>
      <c r="S149" s="88">
        <f t="shared" si="3"/>
        <v>0</v>
      </c>
    </row>
    <row r="150" spans="1:19" outlineLevel="1" x14ac:dyDescent="0.25">
      <c r="A150" s="38"/>
      <c r="B150" s="38"/>
      <c r="C150" s="48"/>
      <c r="D150" s="122" t="str">
        <f>IFERROR(_xlfn.XLOOKUP(A150,LstDrift,'Oppslag-fane'!$V$7:$V$15),"")</f>
        <v/>
      </c>
      <c r="E150" s="38"/>
      <c r="F150" s="43"/>
      <c r="G150" s="163" t="str">
        <f>IFERROR(IF($E150="JA",Hjelpeberegn_drift!F150,""),"")</f>
        <v/>
      </c>
      <c r="H150" s="163" t="str">
        <f>IFERROR(IF($E150="JA",Hjelpeberegn_drift!G150,""),"")</f>
        <v/>
      </c>
      <c r="I150" s="163" t="str">
        <f>IFERROR(IF($E150="JA",Hjelpeberegn_drift!H150,""),"")</f>
        <v/>
      </c>
      <c r="J150" s="163" t="str">
        <f>IFERROR(IF($E150="JA",Hjelpeberegn_drift!I150,""),"")</f>
        <v/>
      </c>
      <c r="K150" s="163" t="str">
        <f>IFERROR(IF($E150="JA",Hjelpeberegn_drift!J150,""),"")</f>
        <v/>
      </c>
      <c r="L150" s="163" t="str">
        <f>IFERROR(IF($E150="JA",Hjelpeberegn_drift!K150,""),"")</f>
        <v/>
      </c>
      <c r="M150" s="163" t="str">
        <f>IFERROR(IF($E150="JA",Hjelpeberegn_drift!L150,""),"")</f>
        <v/>
      </c>
      <c r="N150" s="163" t="str">
        <f>IFERROR(IF($E150="JA",Hjelpeberegn_drift!M150,""),"")</f>
        <v/>
      </c>
      <c r="O150" s="163" t="str">
        <f>IFERROR(IF($E150="JA",Hjelpeberegn_drift!N150,""),"")</f>
        <v/>
      </c>
      <c r="P150" s="163" t="str">
        <f>IFERROR(IF($E150="JA",Hjelpeberegn_drift!O150,""),"")</f>
        <v/>
      </c>
      <c r="Q150" s="163" t="str">
        <f>IFERROR(IF($E150="JA",Hjelpeberegn_drift!P150,""),"")</f>
        <v/>
      </c>
      <c r="R150" s="163" t="str">
        <f>IFERROR(IF($E150="JA",Hjelpeberegn_drift!Q150,""),"")</f>
        <v/>
      </c>
      <c r="S150" s="88">
        <f t="shared" si="3"/>
        <v>0</v>
      </c>
    </row>
    <row r="151" spans="1:19" outlineLevel="1" x14ac:dyDescent="0.25">
      <c r="A151" s="38"/>
      <c r="B151" s="38"/>
      <c r="C151" s="48"/>
      <c r="D151" s="122" t="str">
        <f>IFERROR(_xlfn.XLOOKUP(A151,LstDrift,'Oppslag-fane'!$V$7:$V$15),"")</f>
        <v/>
      </c>
      <c r="E151" s="38"/>
      <c r="F151" s="43"/>
      <c r="G151" s="163" t="str">
        <f>IFERROR(IF($E151="JA",Hjelpeberegn_drift!F151,""),"")</f>
        <v/>
      </c>
      <c r="H151" s="163" t="str">
        <f>IFERROR(IF($E151="JA",Hjelpeberegn_drift!G151,""),"")</f>
        <v/>
      </c>
      <c r="I151" s="163" t="str">
        <f>IFERROR(IF($E151="JA",Hjelpeberegn_drift!H151,""),"")</f>
        <v/>
      </c>
      <c r="J151" s="163" t="str">
        <f>IFERROR(IF($E151="JA",Hjelpeberegn_drift!I151,""),"")</f>
        <v/>
      </c>
      <c r="K151" s="163" t="str">
        <f>IFERROR(IF($E151="JA",Hjelpeberegn_drift!J151,""),"")</f>
        <v/>
      </c>
      <c r="L151" s="163" t="str">
        <f>IFERROR(IF($E151="JA",Hjelpeberegn_drift!K151,""),"")</f>
        <v/>
      </c>
      <c r="M151" s="163" t="str">
        <f>IFERROR(IF($E151="JA",Hjelpeberegn_drift!L151,""),"")</f>
        <v/>
      </c>
      <c r="N151" s="163" t="str">
        <f>IFERROR(IF($E151="JA",Hjelpeberegn_drift!M151,""),"")</f>
        <v/>
      </c>
      <c r="O151" s="163" t="str">
        <f>IFERROR(IF($E151="JA",Hjelpeberegn_drift!N151,""),"")</f>
        <v/>
      </c>
      <c r="P151" s="163" t="str">
        <f>IFERROR(IF($E151="JA",Hjelpeberegn_drift!O151,""),"")</f>
        <v/>
      </c>
      <c r="Q151" s="163" t="str">
        <f>IFERROR(IF($E151="JA",Hjelpeberegn_drift!P151,""),"")</f>
        <v/>
      </c>
      <c r="R151" s="163" t="str">
        <f>IFERROR(IF($E151="JA",Hjelpeberegn_drift!Q151,""),"")</f>
        <v/>
      </c>
      <c r="S151" s="88">
        <f t="shared" si="3"/>
        <v>0</v>
      </c>
    </row>
    <row r="152" spans="1:19" outlineLevel="1" x14ac:dyDescent="0.25">
      <c r="A152" s="38"/>
      <c r="B152" s="38"/>
      <c r="C152" s="48"/>
      <c r="D152" s="122" t="str">
        <f>IFERROR(_xlfn.XLOOKUP(A152,LstDrift,'Oppslag-fane'!$V$7:$V$15),"")</f>
        <v/>
      </c>
      <c r="E152" s="38"/>
      <c r="F152" s="43"/>
      <c r="G152" s="163" t="str">
        <f>IFERROR(IF($E152="JA",Hjelpeberegn_drift!F152,""),"")</f>
        <v/>
      </c>
      <c r="H152" s="163" t="str">
        <f>IFERROR(IF($E152="JA",Hjelpeberegn_drift!G152,""),"")</f>
        <v/>
      </c>
      <c r="I152" s="163" t="str">
        <f>IFERROR(IF($E152="JA",Hjelpeberegn_drift!H152,""),"")</f>
        <v/>
      </c>
      <c r="J152" s="163" t="str">
        <f>IFERROR(IF($E152="JA",Hjelpeberegn_drift!I152,""),"")</f>
        <v/>
      </c>
      <c r="K152" s="163" t="str">
        <f>IFERROR(IF($E152="JA",Hjelpeberegn_drift!J152,""),"")</f>
        <v/>
      </c>
      <c r="L152" s="163" t="str">
        <f>IFERROR(IF($E152="JA",Hjelpeberegn_drift!K152,""),"")</f>
        <v/>
      </c>
      <c r="M152" s="163" t="str">
        <f>IFERROR(IF($E152="JA",Hjelpeberegn_drift!L152,""),"")</f>
        <v/>
      </c>
      <c r="N152" s="163" t="str">
        <f>IFERROR(IF($E152="JA",Hjelpeberegn_drift!M152,""),"")</f>
        <v/>
      </c>
      <c r="O152" s="163" t="str">
        <f>IFERROR(IF($E152="JA",Hjelpeberegn_drift!N152,""),"")</f>
        <v/>
      </c>
      <c r="P152" s="163" t="str">
        <f>IFERROR(IF($E152="JA",Hjelpeberegn_drift!O152,""),"")</f>
        <v/>
      </c>
      <c r="Q152" s="163" t="str">
        <f>IFERROR(IF($E152="JA",Hjelpeberegn_drift!P152,""),"")</f>
        <v/>
      </c>
      <c r="R152" s="163" t="str">
        <f>IFERROR(IF($E152="JA",Hjelpeberegn_drift!Q152,""),"")</f>
        <v/>
      </c>
      <c r="S152" s="88">
        <f t="shared" si="3"/>
        <v>0</v>
      </c>
    </row>
    <row r="153" spans="1:19" outlineLevel="1" x14ac:dyDescent="0.25">
      <c r="A153" s="38"/>
      <c r="B153" s="38"/>
      <c r="C153" s="48"/>
      <c r="D153" s="122" t="str">
        <f>IFERROR(_xlfn.XLOOKUP(A153,LstDrift,'Oppslag-fane'!$V$7:$V$15),"")</f>
        <v/>
      </c>
      <c r="E153" s="38"/>
      <c r="F153" s="43"/>
      <c r="G153" s="163" t="str">
        <f>IFERROR(IF($E153="JA",Hjelpeberegn_drift!F153,""),"")</f>
        <v/>
      </c>
      <c r="H153" s="163" t="str">
        <f>IFERROR(IF($E153="JA",Hjelpeberegn_drift!G153,""),"")</f>
        <v/>
      </c>
      <c r="I153" s="163" t="str">
        <f>IFERROR(IF($E153="JA",Hjelpeberegn_drift!H153,""),"")</f>
        <v/>
      </c>
      <c r="J153" s="163" t="str">
        <f>IFERROR(IF($E153="JA",Hjelpeberegn_drift!I153,""),"")</f>
        <v/>
      </c>
      <c r="K153" s="163" t="str">
        <f>IFERROR(IF($E153="JA",Hjelpeberegn_drift!J153,""),"")</f>
        <v/>
      </c>
      <c r="L153" s="163" t="str">
        <f>IFERROR(IF($E153="JA",Hjelpeberegn_drift!K153,""),"")</f>
        <v/>
      </c>
      <c r="M153" s="163" t="str">
        <f>IFERROR(IF($E153="JA",Hjelpeberegn_drift!L153,""),"")</f>
        <v/>
      </c>
      <c r="N153" s="163" t="str">
        <f>IFERROR(IF($E153="JA",Hjelpeberegn_drift!M153,""),"")</f>
        <v/>
      </c>
      <c r="O153" s="163" t="str">
        <f>IFERROR(IF($E153="JA",Hjelpeberegn_drift!N153,""),"")</f>
        <v/>
      </c>
      <c r="P153" s="163" t="str">
        <f>IFERROR(IF($E153="JA",Hjelpeberegn_drift!O153,""),"")</f>
        <v/>
      </c>
      <c r="Q153" s="163" t="str">
        <f>IFERROR(IF($E153="JA",Hjelpeberegn_drift!P153,""),"")</f>
        <v/>
      </c>
      <c r="R153" s="163" t="str">
        <f>IFERROR(IF($E153="JA",Hjelpeberegn_drift!Q153,""),"")</f>
        <v/>
      </c>
      <c r="S153" s="88">
        <f t="shared" si="3"/>
        <v>0</v>
      </c>
    </row>
    <row r="154" spans="1:19" outlineLevel="1" x14ac:dyDescent="0.25">
      <c r="A154" s="38"/>
      <c r="B154" s="38"/>
      <c r="C154" s="48"/>
      <c r="D154" s="122" t="str">
        <f>IFERROR(_xlfn.XLOOKUP(A154,LstDrift,'Oppslag-fane'!$V$7:$V$15),"")</f>
        <v/>
      </c>
      <c r="E154" s="38"/>
      <c r="F154" s="43"/>
      <c r="G154" s="163" t="str">
        <f>IFERROR(IF($E154="JA",Hjelpeberegn_drift!F154,""),"")</f>
        <v/>
      </c>
      <c r="H154" s="163" t="str">
        <f>IFERROR(IF($E154="JA",Hjelpeberegn_drift!G154,""),"")</f>
        <v/>
      </c>
      <c r="I154" s="163" t="str">
        <f>IFERROR(IF($E154="JA",Hjelpeberegn_drift!H154,""),"")</f>
        <v/>
      </c>
      <c r="J154" s="163" t="str">
        <f>IFERROR(IF($E154="JA",Hjelpeberegn_drift!I154,""),"")</f>
        <v/>
      </c>
      <c r="K154" s="163" t="str">
        <f>IFERROR(IF($E154="JA",Hjelpeberegn_drift!J154,""),"")</f>
        <v/>
      </c>
      <c r="L154" s="163" t="str">
        <f>IFERROR(IF($E154="JA",Hjelpeberegn_drift!K154,""),"")</f>
        <v/>
      </c>
      <c r="M154" s="163" t="str">
        <f>IFERROR(IF($E154="JA",Hjelpeberegn_drift!L154,""),"")</f>
        <v/>
      </c>
      <c r="N154" s="163" t="str">
        <f>IFERROR(IF($E154="JA",Hjelpeberegn_drift!M154,""),"")</f>
        <v/>
      </c>
      <c r="O154" s="163" t="str">
        <f>IFERROR(IF($E154="JA",Hjelpeberegn_drift!N154,""),"")</f>
        <v/>
      </c>
      <c r="P154" s="163" t="str">
        <f>IFERROR(IF($E154="JA",Hjelpeberegn_drift!O154,""),"")</f>
        <v/>
      </c>
      <c r="Q154" s="163" t="str">
        <f>IFERROR(IF($E154="JA",Hjelpeberegn_drift!P154,""),"")</f>
        <v/>
      </c>
      <c r="R154" s="163" t="str">
        <f>IFERROR(IF($E154="JA",Hjelpeberegn_drift!Q154,""),"")</f>
        <v/>
      </c>
      <c r="S154" s="88">
        <f t="shared" si="3"/>
        <v>0</v>
      </c>
    </row>
    <row r="155" spans="1:19" outlineLevel="1" x14ac:dyDescent="0.25">
      <c r="A155" s="38"/>
      <c r="B155" s="38"/>
      <c r="C155" s="48"/>
      <c r="D155" s="122" t="str">
        <f>IFERROR(_xlfn.XLOOKUP(A155,LstDrift,'Oppslag-fane'!$V$7:$V$15),"")</f>
        <v/>
      </c>
      <c r="E155" s="38"/>
      <c r="F155" s="43"/>
      <c r="G155" s="163" t="str">
        <f>IFERROR(IF($E155="JA",Hjelpeberegn_drift!F155,""),"")</f>
        <v/>
      </c>
      <c r="H155" s="163" t="str">
        <f>IFERROR(IF($E155="JA",Hjelpeberegn_drift!G155,""),"")</f>
        <v/>
      </c>
      <c r="I155" s="163" t="str">
        <f>IFERROR(IF($E155="JA",Hjelpeberegn_drift!H155,""),"")</f>
        <v/>
      </c>
      <c r="J155" s="163" t="str">
        <f>IFERROR(IF($E155="JA",Hjelpeberegn_drift!I155,""),"")</f>
        <v/>
      </c>
      <c r="K155" s="163" t="str">
        <f>IFERROR(IF($E155="JA",Hjelpeberegn_drift!J155,""),"")</f>
        <v/>
      </c>
      <c r="L155" s="163" t="str">
        <f>IFERROR(IF($E155="JA",Hjelpeberegn_drift!K155,""),"")</f>
        <v/>
      </c>
      <c r="M155" s="163" t="str">
        <f>IFERROR(IF($E155="JA",Hjelpeberegn_drift!L155,""),"")</f>
        <v/>
      </c>
      <c r="N155" s="163" t="str">
        <f>IFERROR(IF($E155="JA",Hjelpeberegn_drift!M155,""),"")</f>
        <v/>
      </c>
      <c r="O155" s="163" t="str">
        <f>IFERROR(IF($E155="JA",Hjelpeberegn_drift!N155,""),"")</f>
        <v/>
      </c>
      <c r="P155" s="163" t="str">
        <f>IFERROR(IF($E155="JA",Hjelpeberegn_drift!O155,""),"")</f>
        <v/>
      </c>
      <c r="Q155" s="163" t="str">
        <f>IFERROR(IF($E155="JA",Hjelpeberegn_drift!P155,""),"")</f>
        <v/>
      </c>
      <c r="R155" s="163" t="str">
        <f>IFERROR(IF($E155="JA",Hjelpeberegn_drift!Q155,""),"")</f>
        <v/>
      </c>
      <c r="S155" s="88">
        <f t="shared" si="3"/>
        <v>0</v>
      </c>
    </row>
    <row r="156" spans="1:19" outlineLevel="1" x14ac:dyDescent="0.25">
      <c r="A156" s="38"/>
      <c r="B156" s="38"/>
      <c r="C156" s="48"/>
      <c r="D156" s="122" t="str">
        <f>IFERROR(_xlfn.XLOOKUP(A156,LstDrift,'Oppslag-fane'!$V$7:$V$15),"")</f>
        <v/>
      </c>
      <c r="E156" s="38"/>
      <c r="F156" s="43"/>
      <c r="G156" s="163" t="str">
        <f>IFERROR(IF($E156="JA",Hjelpeberegn_drift!F156,""),"")</f>
        <v/>
      </c>
      <c r="H156" s="163" t="str">
        <f>IFERROR(IF($E156="JA",Hjelpeberegn_drift!G156,""),"")</f>
        <v/>
      </c>
      <c r="I156" s="163" t="str">
        <f>IFERROR(IF($E156="JA",Hjelpeberegn_drift!H156,""),"")</f>
        <v/>
      </c>
      <c r="J156" s="163" t="str">
        <f>IFERROR(IF($E156="JA",Hjelpeberegn_drift!I156,""),"")</f>
        <v/>
      </c>
      <c r="K156" s="163" t="str">
        <f>IFERROR(IF($E156="JA",Hjelpeberegn_drift!J156,""),"")</f>
        <v/>
      </c>
      <c r="L156" s="163" t="str">
        <f>IFERROR(IF($E156="JA",Hjelpeberegn_drift!K156,""),"")</f>
        <v/>
      </c>
      <c r="M156" s="163" t="str">
        <f>IFERROR(IF($E156="JA",Hjelpeberegn_drift!L156,""),"")</f>
        <v/>
      </c>
      <c r="N156" s="163" t="str">
        <f>IFERROR(IF($E156="JA",Hjelpeberegn_drift!M156,""),"")</f>
        <v/>
      </c>
      <c r="O156" s="163" t="str">
        <f>IFERROR(IF($E156="JA",Hjelpeberegn_drift!N156,""),"")</f>
        <v/>
      </c>
      <c r="P156" s="163" t="str">
        <f>IFERROR(IF($E156="JA",Hjelpeberegn_drift!O156,""),"")</f>
        <v/>
      </c>
      <c r="Q156" s="163" t="str">
        <f>IFERROR(IF($E156="JA",Hjelpeberegn_drift!P156,""),"")</f>
        <v/>
      </c>
      <c r="R156" s="163" t="str">
        <f>IFERROR(IF($E156="JA",Hjelpeberegn_drift!Q156,""),"")</f>
        <v/>
      </c>
      <c r="S156" s="88">
        <f t="shared" si="3"/>
        <v>0</v>
      </c>
    </row>
    <row r="157" spans="1:19" outlineLevel="1" x14ac:dyDescent="0.25">
      <c r="A157" s="38"/>
      <c r="B157" s="38"/>
      <c r="C157" s="48"/>
      <c r="D157" s="122" t="str">
        <f>IFERROR(_xlfn.XLOOKUP(A157,LstDrift,'Oppslag-fane'!$V$7:$V$15),"")</f>
        <v/>
      </c>
      <c r="E157" s="38"/>
      <c r="F157" s="43"/>
      <c r="G157" s="163" t="str">
        <f>IFERROR(IF($E157="JA",Hjelpeberegn_drift!F157,""),"")</f>
        <v/>
      </c>
      <c r="H157" s="163" t="str">
        <f>IFERROR(IF($E157="JA",Hjelpeberegn_drift!G157,""),"")</f>
        <v/>
      </c>
      <c r="I157" s="163" t="str">
        <f>IFERROR(IF($E157="JA",Hjelpeberegn_drift!H157,""),"")</f>
        <v/>
      </c>
      <c r="J157" s="163" t="str">
        <f>IFERROR(IF($E157="JA",Hjelpeberegn_drift!I157,""),"")</f>
        <v/>
      </c>
      <c r="K157" s="163" t="str">
        <f>IFERROR(IF($E157="JA",Hjelpeberegn_drift!J157,""),"")</f>
        <v/>
      </c>
      <c r="L157" s="163" t="str">
        <f>IFERROR(IF($E157="JA",Hjelpeberegn_drift!K157,""),"")</f>
        <v/>
      </c>
      <c r="M157" s="163" t="str">
        <f>IFERROR(IF($E157="JA",Hjelpeberegn_drift!L157,""),"")</f>
        <v/>
      </c>
      <c r="N157" s="163" t="str">
        <f>IFERROR(IF($E157="JA",Hjelpeberegn_drift!M157,""),"")</f>
        <v/>
      </c>
      <c r="O157" s="163" t="str">
        <f>IFERROR(IF($E157="JA",Hjelpeberegn_drift!N157,""),"")</f>
        <v/>
      </c>
      <c r="P157" s="163" t="str">
        <f>IFERROR(IF($E157="JA",Hjelpeberegn_drift!O157,""),"")</f>
        <v/>
      </c>
      <c r="Q157" s="163" t="str">
        <f>IFERROR(IF($E157="JA",Hjelpeberegn_drift!P157,""),"")</f>
        <v/>
      </c>
      <c r="R157" s="163" t="str">
        <f>IFERROR(IF($E157="JA",Hjelpeberegn_drift!Q157,""),"")</f>
        <v/>
      </c>
      <c r="S157" s="88">
        <f t="shared" si="3"/>
        <v>0</v>
      </c>
    </row>
    <row r="158" spans="1:19" outlineLevel="1" x14ac:dyDescent="0.25">
      <c r="A158" s="38"/>
      <c r="B158" s="38"/>
      <c r="C158" s="48"/>
      <c r="D158" s="122" t="str">
        <f>IFERROR(_xlfn.XLOOKUP(A158,LstDrift,'Oppslag-fane'!$V$7:$V$15),"")</f>
        <v/>
      </c>
      <c r="E158" s="38"/>
      <c r="F158" s="43"/>
      <c r="G158" s="163" t="str">
        <f>IFERROR(IF($E158="JA",Hjelpeberegn_drift!F158,""),"")</f>
        <v/>
      </c>
      <c r="H158" s="163" t="str">
        <f>IFERROR(IF($E158="JA",Hjelpeberegn_drift!G158,""),"")</f>
        <v/>
      </c>
      <c r="I158" s="163" t="str">
        <f>IFERROR(IF($E158="JA",Hjelpeberegn_drift!H158,""),"")</f>
        <v/>
      </c>
      <c r="J158" s="163" t="str">
        <f>IFERROR(IF($E158="JA",Hjelpeberegn_drift!I158,""),"")</f>
        <v/>
      </c>
      <c r="K158" s="163" t="str">
        <f>IFERROR(IF($E158="JA",Hjelpeberegn_drift!J158,""),"")</f>
        <v/>
      </c>
      <c r="L158" s="163" t="str">
        <f>IFERROR(IF($E158="JA",Hjelpeberegn_drift!K158,""),"")</f>
        <v/>
      </c>
      <c r="M158" s="163" t="str">
        <f>IFERROR(IF($E158="JA",Hjelpeberegn_drift!L158,""),"")</f>
        <v/>
      </c>
      <c r="N158" s="163" t="str">
        <f>IFERROR(IF($E158="JA",Hjelpeberegn_drift!M158,""),"")</f>
        <v/>
      </c>
      <c r="O158" s="163" t="str">
        <f>IFERROR(IF($E158="JA",Hjelpeberegn_drift!N158,""),"")</f>
        <v/>
      </c>
      <c r="P158" s="163" t="str">
        <f>IFERROR(IF($E158="JA",Hjelpeberegn_drift!O158,""),"")</f>
        <v/>
      </c>
      <c r="Q158" s="163" t="str">
        <f>IFERROR(IF($E158="JA",Hjelpeberegn_drift!P158,""),"")</f>
        <v/>
      </c>
      <c r="R158" s="163" t="str">
        <f>IFERROR(IF($E158="JA",Hjelpeberegn_drift!Q158,""),"")</f>
        <v/>
      </c>
      <c r="S158" s="88">
        <f t="shared" si="3"/>
        <v>0</v>
      </c>
    </row>
    <row r="159" spans="1:19" outlineLevel="1" x14ac:dyDescent="0.25">
      <c r="A159" s="38"/>
      <c r="B159" s="38"/>
      <c r="C159" s="48"/>
      <c r="D159" s="122" t="str">
        <f>IFERROR(_xlfn.XLOOKUP(A159,LstDrift,'Oppslag-fane'!$V$7:$V$15),"")</f>
        <v/>
      </c>
      <c r="E159" s="38"/>
      <c r="F159" s="43"/>
      <c r="G159" s="163" t="str">
        <f>IFERROR(IF($E159="JA",Hjelpeberegn_drift!F159,""),"")</f>
        <v/>
      </c>
      <c r="H159" s="163" t="str">
        <f>IFERROR(IF($E159="JA",Hjelpeberegn_drift!G159,""),"")</f>
        <v/>
      </c>
      <c r="I159" s="163" t="str">
        <f>IFERROR(IF($E159="JA",Hjelpeberegn_drift!H159,""),"")</f>
        <v/>
      </c>
      <c r="J159" s="163" t="str">
        <f>IFERROR(IF($E159="JA",Hjelpeberegn_drift!I159,""),"")</f>
        <v/>
      </c>
      <c r="K159" s="163" t="str">
        <f>IFERROR(IF($E159="JA",Hjelpeberegn_drift!J159,""),"")</f>
        <v/>
      </c>
      <c r="L159" s="163" t="str">
        <f>IFERROR(IF($E159="JA",Hjelpeberegn_drift!K159,""),"")</f>
        <v/>
      </c>
      <c r="M159" s="163" t="str">
        <f>IFERROR(IF($E159="JA",Hjelpeberegn_drift!L159,""),"")</f>
        <v/>
      </c>
      <c r="N159" s="163" t="str">
        <f>IFERROR(IF($E159="JA",Hjelpeberegn_drift!M159,""),"")</f>
        <v/>
      </c>
      <c r="O159" s="163" t="str">
        <f>IFERROR(IF($E159="JA",Hjelpeberegn_drift!N159,""),"")</f>
        <v/>
      </c>
      <c r="P159" s="163" t="str">
        <f>IFERROR(IF($E159="JA",Hjelpeberegn_drift!O159,""),"")</f>
        <v/>
      </c>
      <c r="Q159" s="163" t="str">
        <f>IFERROR(IF($E159="JA",Hjelpeberegn_drift!P159,""),"")</f>
        <v/>
      </c>
      <c r="R159" s="163" t="str">
        <f>IFERROR(IF($E159="JA",Hjelpeberegn_drift!Q159,""),"")</f>
        <v/>
      </c>
      <c r="S159" s="88">
        <f t="shared" si="3"/>
        <v>0</v>
      </c>
    </row>
    <row r="160" spans="1:19" outlineLevel="1" x14ac:dyDescent="0.25">
      <c r="A160" s="38"/>
      <c r="B160" s="38"/>
      <c r="C160" s="48"/>
      <c r="D160" s="122" t="str">
        <f>IFERROR(_xlfn.XLOOKUP(A160,LstDrift,'Oppslag-fane'!$V$7:$V$15),"")</f>
        <v/>
      </c>
      <c r="E160" s="38"/>
      <c r="F160" s="43"/>
      <c r="G160" s="163" t="str">
        <f>IFERROR(IF($E160="JA",Hjelpeberegn_drift!F160,""),"")</f>
        <v/>
      </c>
      <c r="H160" s="163" t="str">
        <f>IFERROR(IF($E160="JA",Hjelpeberegn_drift!G160,""),"")</f>
        <v/>
      </c>
      <c r="I160" s="163" t="str">
        <f>IFERROR(IF($E160="JA",Hjelpeberegn_drift!H160,""),"")</f>
        <v/>
      </c>
      <c r="J160" s="163" t="str">
        <f>IFERROR(IF($E160="JA",Hjelpeberegn_drift!I160,""),"")</f>
        <v/>
      </c>
      <c r="K160" s="163" t="str">
        <f>IFERROR(IF($E160="JA",Hjelpeberegn_drift!J160,""),"")</f>
        <v/>
      </c>
      <c r="L160" s="163" t="str">
        <f>IFERROR(IF($E160="JA",Hjelpeberegn_drift!K160,""),"")</f>
        <v/>
      </c>
      <c r="M160" s="163" t="str">
        <f>IFERROR(IF($E160="JA",Hjelpeberegn_drift!L160,""),"")</f>
        <v/>
      </c>
      <c r="N160" s="163" t="str">
        <f>IFERROR(IF($E160="JA",Hjelpeberegn_drift!M160,""),"")</f>
        <v/>
      </c>
      <c r="O160" s="163" t="str">
        <f>IFERROR(IF($E160="JA",Hjelpeberegn_drift!N160,""),"")</f>
        <v/>
      </c>
      <c r="P160" s="163" t="str">
        <f>IFERROR(IF($E160="JA",Hjelpeberegn_drift!O160,""),"")</f>
        <v/>
      </c>
      <c r="Q160" s="163" t="str">
        <f>IFERROR(IF($E160="JA",Hjelpeberegn_drift!P160,""),"")</f>
        <v/>
      </c>
      <c r="R160" s="163" t="str">
        <f>IFERROR(IF($E160="JA",Hjelpeberegn_drift!Q160,""),"")</f>
        <v/>
      </c>
      <c r="S160" s="88">
        <f t="shared" si="3"/>
        <v>0</v>
      </c>
    </row>
    <row r="161" spans="1:19" outlineLevel="1" x14ac:dyDescent="0.25">
      <c r="A161" s="38"/>
      <c r="B161" s="38"/>
      <c r="C161" s="48"/>
      <c r="D161" s="122" t="str">
        <f>IFERROR(_xlfn.XLOOKUP(A161,LstDrift,'Oppslag-fane'!$V$7:$V$15),"")</f>
        <v/>
      </c>
      <c r="E161" s="38"/>
      <c r="F161" s="43"/>
      <c r="G161" s="163" t="str">
        <f>IFERROR(IF($E161="JA",Hjelpeberegn_drift!F161,""),"")</f>
        <v/>
      </c>
      <c r="H161" s="163" t="str">
        <f>IFERROR(IF($E161="JA",Hjelpeberegn_drift!G161,""),"")</f>
        <v/>
      </c>
      <c r="I161" s="163" t="str">
        <f>IFERROR(IF($E161="JA",Hjelpeberegn_drift!H161,""),"")</f>
        <v/>
      </c>
      <c r="J161" s="163" t="str">
        <f>IFERROR(IF($E161="JA",Hjelpeberegn_drift!I161,""),"")</f>
        <v/>
      </c>
      <c r="K161" s="163" t="str">
        <f>IFERROR(IF($E161="JA",Hjelpeberegn_drift!J161,""),"")</f>
        <v/>
      </c>
      <c r="L161" s="163" t="str">
        <f>IFERROR(IF($E161="JA",Hjelpeberegn_drift!K161,""),"")</f>
        <v/>
      </c>
      <c r="M161" s="163" t="str">
        <f>IFERROR(IF($E161="JA",Hjelpeberegn_drift!L161,""),"")</f>
        <v/>
      </c>
      <c r="N161" s="163" t="str">
        <f>IFERROR(IF($E161="JA",Hjelpeberegn_drift!M161,""),"")</f>
        <v/>
      </c>
      <c r="O161" s="163" t="str">
        <f>IFERROR(IF($E161="JA",Hjelpeberegn_drift!N161,""),"")</f>
        <v/>
      </c>
      <c r="P161" s="163" t="str">
        <f>IFERROR(IF($E161="JA",Hjelpeberegn_drift!O161,""),"")</f>
        <v/>
      </c>
      <c r="Q161" s="163" t="str">
        <f>IFERROR(IF($E161="JA",Hjelpeberegn_drift!P161,""),"")</f>
        <v/>
      </c>
      <c r="R161" s="163" t="str">
        <f>IFERROR(IF($E161="JA",Hjelpeberegn_drift!Q161,""),"")</f>
        <v/>
      </c>
      <c r="S161" s="88">
        <f t="shared" si="3"/>
        <v>0</v>
      </c>
    </row>
    <row r="162" spans="1:19" outlineLevel="1" x14ac:dyDescent="0.25">
      <c r="A162" s="38"/>
      <c r="B162" s="38"/>
      <c r="C162" s="48"/>
      <c r="D162" s="122" t="str">
        <f>IFERROR(_xlfn.XLOOKUP(A162,LstDrift,'Oppslag-fane'!$V$7:$V$15),"")</f>
        <v/>
      </c>
      <c r="E162" s="38"/>
      <c r="F162" s="43"/>
      <c r="G162" s="163" t="str">
        <f>IFERROR(IF($E162="JA",Hjelpeberegn_drift!F162,""),"")</f>
        <v/>
      </c>
      <c r="H162" s="163" t="str">
        <f>IFERROR(IF($E162="JA",Hjelpeberegn_drift!G162,""),"")</f>
        <v/>
      </c>
      <c r="I162" s="163" t="str">
        <f>IFERROR(IF($E162="JA",Hjelpeberegn_drift!H162,""),"")</f>
        <v/>
      </c>
      <c r="J162" s="163" t="str">
        <f>IFERROR(IF($E162="JA",Hjelpeberegn_drift!I162,""),"")</f>
        <v/>
      </c>
      <c r="K162" s="163" t="str">
        <f>IFERROR(IF($E162="JA",Hjelpeberegn_drift!J162,""),"")</f>
        <v/>
      </c>
      <c r="L162" s="163" t="str">
        <f>IFERROR(IF($E162="JA",Hjelpeberegn_drift!K162,""),"")</f>
        <v/>
      </c>
      <c r="M162" s="163" t="str">
        <f>IFERROR(IF($E162="JA",Hjelpeberegn_drift!L162,""),"")</f>
        <v/>
      </c>
      <c r="N162" s="163" t="str">
        <f>IFERROR(IF($E162="JA",Hjelpeberegn_drift!M162,""),"")</f>
        <v/>
      </c>
      <c r="O162" s="163" t="str">
        <f>IFERROR(IF($E162="JA",Hjelpeberegn_drift!N162,""),"")</f>
        <v/>
      </c>
      <c r="P162" s="163" t="str">
        <f>IFERROR(IF($E162="JA",Hjelpeberegn_drift!O162,""),"")</f>
        <v/>
      </c>
      <c r="Q162" s="163" t="str">
        <f>IFERROR(IF($E162="JA",Hjelpeberegn_drift!P162,""),"")</f>
        <v/>
      </c>
      <c r="R162" s="163" t="str">
        <f>IFERROR(IF($E162="JA",Hjelpeberegn_drift!Q162,""),"")</f>
        <v/>
      </c>
      <c r="S162" s="88">
        <f t="shared" si="3"/>
        <v>0</v>
      </c>
    </row>
    <row r="163" spans="1:19" outlineLevel="1" x14ac:dyDescent="0.25">
      <c r="A163" s="38"/>
      <c r="B163" s="38"/>
      <c r="C163" s="48"/>
      <c r="D163" s="122" t="str">
        <f>IFERROR(_xlfn.XLOOKUP(A163,LstDrift,'Oppslag-fane'!$V$7:$V$15),"")</f>
        <v/>
      </c>
      <c r="E163" s="38"/>
      <c r="F163" s="43"/>
      <c r="G163" s="163" t="str">
        <f>IFERROR(IF($E163="JA",Hjelpeberegn_drift!F163,""),"")</f>
        <v/>
      </c>
      <c r="H163" s="163" t="str">
        <f>IFERROR(IF($E163="JA",Hjelpeberegn_drift!G163,""),"")</f>
        <v/>
      </c>
      <c r="I163" s="163" t="str">
        <f>IFERROR(IF($E163="JA",Hjelpeberegn_drift!H163,""),"")</f>
        <v/>
      </c>
      <c r="J163" s="163" t="str">
        <f>IFERROR(IF($E163="JA",Hjelpeberegn_drift!I163,""),"")</f>
        <v/>
      </c>
      <c r="K163" s="163" t="str">
        <f>IFERROR(IF($E163="JA",Hjelpeberegn_drift!J163,""),"")</f>
        <v/>
      </c>
      <c r="L163" s="163" t="str">
        <f>IFERROR(IF($E163="JA",Hjelpeberegn_drift!K163,""),"")</f>
        <v/>
      </c>
      <c r="M163" s="163" t="str">
        <f>IFERROR(IF($E163="JA",Hjelpeberegn_drift!L163,""),"")</f>
        <v/>
      </c>
      <c r="N163" s="163" t="str">
        <f>IFERROR(IF($E163="JA",Hjelpeberegn_drift!M163,""),"")</f>
        <v/>
      </c>
      <c r="O163" s="163" t="str">
        <f>IFERROR(IF($E163="JA",Hjelpeberegn_drift!N163,""),"")</f>
        <v/>
      </c>
      <c r="P163" s="163" t="str">
        <f>IFERROR(IF($E163="JA",Hjelpeberegn_drift!O163,""),"")</f>
        <v/>
      </c>
      <c r="Q163" s="163" t="str">
        <f>IFERROR(IF($E163="JA",Hjelpeberegn_drift!P163,""),"")</f>
        <v/>
      </c>
      <c r="R163" s="163" t="str">
        <f>IFERROR(IF($E163="JA",Hjelpeberegn_drift!Q163,""),"")</f>
        <v/>
      </c>
      <c r="S163" s="88">
        <f t="shared" si="3"/>
        <v>0</v>
      </c>
    </row>
    <row r="164" spans="1:19" outlineLevel="1" x14ac:dyDescent="0.25">
      <c r="A164" s="38"/>
      <c r="B164" s="38"/>
      <c r="C164" s="48"/>
      <c r="D164" s="122" t="str">
        <f>IFERROR(_xlfn.XLOOKUP(A164,LstDrift,'Oppslag-fane'!$V$7:$V$15),"")</f>
        <v/>
      </c>
      <c r="E164" s="38"/>
      <c r="F164" s="43"/>
      <c r="G164" s="163" t="str">
        <f>IFERROR(IF($E164="JA",Hjelpeberegn_drift!F164,""),"")</f>
        <v/>
      </c>
      <c r="H164" s="163" t="str">
        <f>IFERROR(IF($E164="JA",Hjelpeberegn_drift!G164,""),"")</f>
        <v/>
      </c>
      <c r="I164" s="163" t="str">
        <f>IFERROR(IF($E164="JA",Hjelpeberegn_drift!H164,""),"")</f>
        <v/>
      </c>
      <c r="J164" s="163" t="str">
        <f>IFERROR(IF($E164="JA",Hjelpeberegn_drift!I164,""),"")</f>
        <v/>
      </c>
      <c r="K164" s="163" t="str">
        <f>IFERROR(IF($E164="JA",Hjelpeberegn_drift!J164,""),"")</f>
        <v/>
      </c>
      <c r="L164" s="163" t="str">
        <f>IFERROR(IF($E164="JA",Hjelpeberegn_drift!K164,""),"")</f>
        <v/>
      </c>
      <c r="M164" s="163" t="str">
        <f>IFERROR(IF($E164="JA",Hjelpeberegn_drift!L164,""),"")</f>
        <v/>
      </c>
      <c r="N164" s="163" t="str">
        <f>IFERROR(IF($E164="JA",Hjelpeberegn_drift!M164,""),"")</f>
        <v/>
      </c>
      <c r="O164" s="163" t="str">
        <f>IFERROR(IF($E164="JA",Hjelpeberegn_drift!N164,""),"")</f>
        <v/>
      </c>
      <c r="P164" s="163" t="str">
        <f>IFERROR(IF($E164="JA",Hjelpeberegn_drift!O164,""),"")</f>
        <v/>
      </c>
      <c r="Q164" s="163" t="str">
        <f>IFERROR(IF($E164="JA",Hjelpeberegn_drift!P164,""),"")</f>
        <v/>
      </c>
      <c r="R164" s="163" t="str">
        <f>IFERROR(IF($E164="JA",Hjelpeberegn_drift!Q164,""),"")</f>
        <v/>
      </c>
      <c r="S164" s="88">
        <f t="shared" si="3"/>
        <v>0</v>
      </c>
    </row>
    <row r="165" spans="1:19" outlineLevel="1" x14ac:dyDescent="0.25">
      <c r="A165" s="38"/>
      <c r="B165" s="38"/>
      <c r="C165" s="48"/>
      <c r="D165" s="122" t="str">
        <f>IFERROR(_xlfn.XLOOKUP(A165,LstDrift,'Oppslag-fane'!$V$7:$V$15),"")</f>
        <v/>
      </c>
      <c r="E165" s="38"/>
      <c r="F165" s="43"/>
      <c r="G165" s="163" t="str">
        <f>IFERROR(IF($E165="JA",Hjelpeberegn_drift!F165,""),"")</f>
        <v/>
      </c>
      <c r="H165" s="163" t="str">
        <f>IFERROR(IF($E165="JA",Hjelpeberegn_drift!G165,""),"")</f>
        <v/>
      </c>
      <c r="I165" s="163" t="str">
        <f>IFERROR(IF($E165="JA",Hjelpeberegn_drift!H165,""),"")</f>
        <v/>
      </c>
      <c r="J165" s="163" t="str">
        <f>IFERROR(IF($E165="JA",Hjelpeberegn_drift!I165,""),"")</f>
        <v/>
      </c>
      <c r="K165" s="163" t="str">
        <f>IFERROR(IF($E165="JA",Hjelpeberegn_drift!J165,""),"")</f>
        <v/>
      </c>
      <c r="L165" s="163" t="str">
        <f>IFERROR(IF($E165="JA",Hjelpeberegn_drift!K165,""),"")</f>
        <v/>
      </c>
      <c r="M165" s="163" t="str">
        <f>IFERROR(IF($E165="JA",Hjelpeberegn_drift!L165,""),"")</f>
        <v/>
      </c>
      <c r="N165" s="163" t="str">
        <f>IFERROR(IF($E165="JA",Hjelpeberegn_drift!M165,""),"")</f>
        <v/>
      </c>
      <c r="O165" s="163" t="str">
        <f>IFERROR(IF($E165="JA",Hjelpeberegn_drift!N165,""),"")</f>
        <v/>
      </c>
      <c r="P165" s="163" t="str">
        <f>IFERROR(IF($E165="JA",Hjelpeberegn_drift!O165,""),"")</f>
        <v/>
      </c>
      <c r="Q165" s="163" t="str">
        <f>IFERROR(IF($E165="JA",Hjelpeberegn_drift!P165,""),"")</f>
        <v/>
      </c>
      <c r="R165" s="163" t="str">
        <f>IFERROR(IF($E165="JA",Hjelpeberegn_drift!Q165,""),"")</f>
        <v/>
      </c>
      <c r="S165" s="88">
        <f t="shared" si="3"/>
        <v>0</v>
      </c>
    </row>
    <row r="166" spans="1:19" outlineLevel="1" x14ac:dyDescent="0.25">
      <c r="A166" s="38"/>
      <c r="B166" s="38"/>
      <c r="C166" s="48"/>
      <c r="D166" s="122" t="str">
        <f>IFERROR(_xlfn.XLOOKUP(A166,LstDrift,'Oppslag-fane'!$V$7:$V$15),"")</f>
        <v/>
      </c>
      <c r="E166" s="38"/>
      <c r="F166" s="43"/>
      <c r="G166" s="163" t="str">
        <f>IFERROR(IF($E166="JA",Hjelpeberegn_drift!F166,""),"")</f>
        <v/>
      </c>
      <c r="H166" s="163" t="str">
        <f>IFERROR(IF($E166="JA",Hjelpeberegn_drift!G166,""),"")</f>
        <v/>
      </c>
      <c r="I166" s="163" t="str">
        <f>IFERROR(IF($E166="JA",Hjelpeberegn_drift!H166,""),"")</f>
        <v/>
      </c>
      <c r="J166" s="163" t="str">
        <f>IFERROR(IF($E166="JA",Hjelpeberegn_drift!I166,""),"")</f>
        <v/>
      </c>
      <c r="K166" s="163" t="str">
        <f>IFERROR(IF($E166="JA",Hjelpeberegn_drift!J166,""),"")</f>
        <v/>
      </c>
      <c r="L166" s="163" t="str">
        <f>IFERROR(IF($E166="JA",Hjelpeberegn_drift!K166,""),"")</f>
        <v/>
      </c>
      <c r="M166" s="163" t="str">
        <f>IFERROR(IF($E166="JA",Hjelpeberegn_drift!L166,""),"")</f>
        <v/>
      </c>
      <c r="N166" s="163" t="str">
        <f>IFERROR(IF($E166="JA",Hjelpeberegn_drift!M166,""),"")</f>
        <v/>
      </c>
      <c r="O166" s="163" t="str">
        <f>IFERROR(IF($E166="JA",Hjelpeberegn_drift!N166,""),"")</f>
        <v/>
      </c>
      <c r="P166" s="163" t="str">
        <f>IFERROR(IF($E166="JA",Hjelpeberegn_drift!O166,""),"")</f>
        <v/>
      </c>
      <c r="Q166" s="163" t="str">
        <f>IFERROR(IF($E166="JA",Hjelpeberegn_drift!P166,""),"")</f>
        <v/>
      </c>
      <c r="R166" s="163" t="str">
        <f>IFERROR(IF($E166="JA",Hjelpeberegn_drift!Q166,""),"")</f>
        <v/>
      </c>
      <c r="S166" s="88">
        <f t="shared" si="3"/>
        <v>0</v>
      </c>
    </row>
    <row r="167" spans="1:19" outlineLevel="1" x14ac:dyDescent="0.25">
      <c r="A167" s="38"/>
      <c r="B167" s="38"/>
      <c r="C167" s="48"/>
      <c r="D167" s="122" t="str">
        <f>IFERROR(_xlfn.XLOOKUP(A167,LstDrift,'Oppslag-fane'!$V$7:$V$15),"")</f>
        <v/>
      </c>
      <c r="E167" s="38"/>
      <c r="F167" s="43"/>
      <c r="G167" s="163" t="str">
        <f>IFERROR(IF($E167="JA",Hjelpeberegn_drift!F167,""),"")</f>
        <v/>
      </c>
      <c r="H167" s="163" t="str">
        <f>IFERROR(IF($E167="JA",Hjelpeberegn_drift!G167,""),"")</f>
        <v/>
      </c>
      <c r="I167" s="163" t="str">
        <f>IFERROR(IF($E167="JA",Hjelpeberegn_drift!H167,""),"")</f>
        <v/>
      </c>
      <c r="J167" s="163" t="str">
        <f>IFERROR(IF($E167="JA",Hjelpeberegn_drift!I167,""),"")</f>
        <v/>
      </c>
      <c r="K167" s="163" t="str">
        <f>IFERROR(IF($E167="JA",Hjelpeberegn_drift!J167,""),"")</f>
        <v/>
      </c>
      <c r="L167" s="163" t="str">
        <f>IFERROR(IF($E167="JA",Hjelpeberegn_drift!K167,""),"")</f>
        <v/>
      </c>
      <c r="M167" s="163" t="str">
        <f>IFERROR(IF($E167="JA",Hjelpeberegn_drift!L167,""),"")</f>
        <v/>
      </c>
      <c r="N167" s="163" t="str">
        <f>IFERROR(IF($E167="JA",Hjelpeberegn_drift!M167,""),"")</f>
        <v/>
      </c>
      <c r="O167" s="163" t="str">
        <f>IFERROR(IF($E167="JA",Hjelpeberegn_drift!N167,""),"")</f>
        <v/>
      </c>
      <c r="P167" s="163" t="str">
        <f>IFERROR(IF($E167="JA",Hjelpeberegn_drift!O167,""),"")</f>
        <v/>
      </c>
      <c r="Q167" s="163" t="str">
        <f>IFERROR(IF($E167="JA",Hjelpeberegn_drift!P167,""),"")</f>
        <v/>
      </c>
      <c r="R167" s="163" t="str">
        <f>IFERROR(IF($E167="JA",Hjelpeberegn_drift!Q167,""),"")</f>
        <v/>
      </c>
      <c r="S167" s="88">
        <f t="shared" si="3"/>
        <v>0</v>
      </c>
    </row>
    <row r="168" spans="1:19" outlineLevel="1" x14ac:dyDescent="0.25">
      <c r="A168" s="38"/>
      <c r="B168" s="38"/>
      <c r="C168" s="48"/>
      <c r="D168" s="122" t="str">
        <f>IFERROR(_xlfn.XLOOKUP(A168,LstDrift,'Oppslag-fane'!$V$7:$V$15),"")</f>
        <v/>
      </c>
      <c r="E168" s="38"/>
      <c r="F168" s="43"/>
      <c r="G168" s="163" t="str">
        <f>IFERROR(IF($E168="JA",Hjelpeberegn_drift!F168,""),"")</f>
        <v/>
      </c>
      <c r="H168" s="163" t="str">
        <f>IFERROR(IF($E168="JA",Hjelpeberegn_drift!G168,""),"")</f>
        <v/>
      </c>
      <c r="I168" s="163" t="str">
        <f>IFERROR(IF($E168="JA",Hjelpeberegn_drift!H168,""),"")</f>
        <v/>
      </c>
      <c r="J168" s="163" t="str">
        <f>IFERROR(IF($E168="JA",Hjelpeberegn_drift!I168,""),"")</f>
        <v/>
      </c>
      <c r="K168" s="163" t="str">
        <f>IFERROR(IF($E168="JA",Hjelpeberegn_drift!J168,""),"")</f>
        <v/>
      </c>
      <c r="L168" s="163" t="str">
        <f>IFERROR(IF($E168="JA",Hjelpeberegn_drift!K168,""),"")</f>
        <v/>
      </c>
      <c r="M168" s="163" t="str">
        <f>IFERROR(IF($E168="JA",Hjelpeberegn_drift!L168,""),"")</f>
        <v/>
      </c>
      <c r="N168" s="163" t="str">
        <f>IFERROR(IF($E168="JA",Hjelpeberegn_drift!M168,""),"")</f>
        <v/>
      </c>
      <c r="O168" s="163" t="str">
        <f>IFERROR(IF($E168="JA",Hjelpeberegn_drift!N168,""),"")</f>
        <v/>
      </c>
      <c r="P168" s="163" t="str">
        <f>IFERROR(IF($E168="JA",Hjelpeberegn_drift!O168,""),"")</f>
        <v/>
      </c>
      <c r="Q168" s="163" t="str">
        <f>IFERROR(IF($E168="JA",Hjelpeberegn_drift!P168,""),"")</f>
        <v/>
      </c>
      <c r="R168" s="163" t="str">
        <f>IFERROR(IF($E168="JA",Hjelpeberegn_drift!Q168,""),"")</f>
        <v/>
      </c>
      <c r="S168" s="88">
        <f t="shared" si="3"/>
        <v>0</v>
      </c>
    </row>
    <row r="169" spans="1:19" outlineLevel="1" x14ac:dyDescent="0.25">
      <c r="A169" s="38"/>
      <c r="B169" s="38"/>
      <c r="C169" s="48"/>
      <c r="D169" s="122" t="str">
        <f>IFERROR(_xlfn.XLOOKUP(A169,LstDrift,'Oppslag-fane'!$V$7:$V$15),"")</f>
        <v/>
      </c>
      <c r="E169" s="38"/>
      <c r="F169" s="43"/>
      <c r="G169" s="163" t="str">
        <f>IFERROR(IF($E169="JA",Hjelpeberegn_drift!F169,""),"")</f>
        <v/>
      </c>
      <c r="H169" s="163" t="str">
        <f>IFERROR(IF($E169="JA",Hjelpeberegn_drift!G169,""),"")</f>
        <v/>
      </c>
      <c r="I169" s="163" t="str">
        <f>IFERROR(IF($E169="JA",Hjelpeberegn_drift!H169,""),"")</f>
        <v/>
      </c>
      <c r="J169" s="163" t="str">
        <f>IFERROR(IF($E169="JA",Hjelpeberegn_drift!I169,""),"")</f>
        <v/>
      </c>
      <c r="K169" s="163" t="str">
        <f>IFERROR(IF($E169="JA",Hjelpeberegn_drift!J169,""),"")</f>
        <v/>
      </c>
      <c r="L169" s="163" t="str">
        <f>IFERROR(IF($E169="JA",Hjelpeberegn_drift!K169,""),"")</f>
        <v/>
      </c>
      <c r="M169" s="163" t="str">
        <f>IFERROR(IF($E169="JA",Hjelpeberegn_drift!L169,""),"")</f>
        <v/>
      </c>
      <c r="N169" s="163" t="str">
        <f>IFERROR(IF($E169="JA",Hjelpeberegn_drift!M169,""),"")</f>
        <v/>
      </c>
      <c r="O169" s="163" t="str">
        <f>IFERROR(IF($E169="JA",Hjelpeberegn_drift!N169,""),"")</f>
        <v/>
      </c>
      <c r="P169" s="163" t="str">
        <f>IFERROR(IF($E169="JA",Hjelpeberegn_drift!O169,""),"")</f>
        <v/>
      </c>
      <c r="Q169" s="163" t="str">
        <f>IFERROR(IF($E169="JA",Hjelpeberegn_drift!P169,""),"")</f>
        <v/>
      </c>
      <c r="R169" s="163" t="str">
        <f>IFERROR(IF($E169="JA",Hjelpeberegn_drift!Q169,""),"")</f>
        <v/>
      </c>
      <c r="S169" s="88">
        <f t="shared" si="3"/>
        <v>0</v>
      </c>
    </row>
    <row r="170" spans="1:19" outlineLevel="1" x14ac:dyDescent="0.25">
      <c r="A170" s="38"/>
      <c r="B170" s="38"/>
      <c r="C170" s="48"/>
      <c r="D170" s="122" t="str">
        <f>IFERROR(_xlfn.XLOOKUP(A170,LstDrift,'Oppslag-fane'!$V$7:$V$15),"")</f>
        <v/>
      </c>
      <c r="E170" s="38"/>
      <c r="F170" s="43"/>
      <c r="G170" s="163" t="str">
        <f>IFERROR(IF($E170="JA",Hjelpeberegn_drift!F170,""),"")</f>
        <v/>
      </c>
      <c r="H170" s="163" t="str">
        <f>IFERROR(IF($E170="JA",Hjelpeberegn_drift!G170,""),"")</f>
        <v/>
      </c>
      <c r="I170" s="163" t="str">
        <f>IFERROR(IF($E170="JA",Hjelpeberegn_drift!H170,""),"")</f>
        <v/>
      </c>
      <c r="J170" s="163" t="str">
        <f>IFERROR(IF($E170="JA",Hjelpeberegn_drift!I170,""),"")</f>
        <v/>
      </c>
      <c r="K170" s="163" t="str">
        <f>IFERROR(IF($E170="JA",Hjelpeberegn_drift!J170,""),"")</f>
        <v/>
      </c>
      <c r="L170" s="163" t="str">
        <f>IFERROR(IF($E170="JA",Hjelpeberegn_drift!K170,""),"")</f>
        <v/>
      </c>
      <c r="M170" s="163" t="str">
        <f>IFERROR(IF($E170="JA",Hjelpeberegn_drift!L170,""),"")</f>
        <v/>
      </c>
      <c r="N170" s="163" t="str">
        <f>IFERROR(IF($E170="JA",Hjelpeberegn_drift!M170,""),"")</f>
        <v/>
      </c>
      <c r="O170" s="163" t="str">
        <f>IFERROR(IF($E170="JA",Hjelpeberegn_drift!N170,""),"")</f>
        <v/>
      </c>
      <c r="P170" s="163" t="str">
        <f>IFERROR(IF($E170="JA",Hjelpeberegn_drift!O170,""),"")</f>
        <v/>
      </c>
      <c r="Q170" s="163" t="str">
        <f>IFERROR(IF($E170="JA",Hjelpeberegn_drift!P170,""),"")</f>
        <v/>
      </c>
      <c r="R170" s="163" t="str">
        <f>IFERROR(IF($E170="JA",Hjelpeberegn_drift!Q170,""),"")</f>
        <v/>
      </c>
      <c r="S170" s="88">
        <f t="shared" si="3"/>
        <v>0</v>
      </c>
    </row>
    <row r="171" spans="1:19" outlineLevel="1" x14ac:dyDescent="0.25">
      <c r="A171" s="38"/>
      <c r="B171" s="38"/>
      <c r="C171" s="48"/>
      <c r="D171" s="122" t="str">
        <f>IFERROR(_xlfn.XLOOKUP(A171,LstDrift,'Oppslag-fane'!$V$7:$V$15),"")</f>
        <v/>
      </c>
      <c r="E171" s="38"/>
      <c r="F171" s="43"/>
      <c r="G171" s="163" t="str">
        <f>IFERROR(IF($E171="JA",Hjelpeberegn_drift!F171,""),"")</f>
        <v/>
      </c>
      <c r="H171" s="163" t="str">
        <f>IFERROR(IF($E171="JA",Hjelpeberegn_drift!G171,""),"")</f>
        <v/>
      </c>
      <c r="I171" s="163" t="str">
        <f>IFERROR(IF($E171="JA",Hjelpeberegn_drift!H171,""),"")</f>
        <v/>
      </c>
      <c r="J171" s="163" t="str">
        <f>IFERROR(IF($E171="JA",Hjelpeberegn_drift!I171,""),"")</f>
        <v/>
      </c>
      <c r="K171" s="163" t="str">
        <f>IFERROR(IF($E171="JA",Hjelpeberegn_drift!J171,""),"")</f>
        <v/>
      </c>
      <c r="L171" s="163" t="str">
        <f>IFERROR(IF($E171="JA",Hjelpeberegn_drift!K171,""),"")</f>
        <v/>
      </c>
      <c r="M171" s="163" t="str">
        <f>IFERROR(IF($E171="JA",Hjelpeberegn_drift!L171,""),"")</f>
        <v/>
      </c>
      <c r="N171" s="163" t="str">
        <f>IFERROR(IF($E171="JA",Hjelpeberegn_drift!M171,""),"")</f>
        <v/>
      </c>
      <c r="O171" s="163" t="str">
        <f>IFERROR(IF($E171="JA",Hjelpeberegn_drift!N171,""),"")</f>
        <v/>
      </c>
      <c r="P171" s="163" t="str">
        <f>IFERROR(IF($E171="JA",Hjelpeberegn_drift!O171,""),"")</f>
        <v/>
      </c>
      <c r="Q171" s="163" t="str">
        <f>IFERROR(IF($E171="JA",Hjelpeberegn_drift!P171,""),"")</f>
        <v/>
      </c>
      <c r="R171" s="163" t="str">
        <f>IFERROR(IF($E171="JA",Hjelpeberegn_drift!Q171,""),"")</f>
        <v/>
      </c>
      <c r="S171" s="88">
        <f t="shared" si="3"/>
        <v>0</v>
      </c>
    </row>
    <row r="172" spans="1:19" outlineLevel="1" x14ac:dyDescent="0.25">
      <c r="A172" s="38"/>
      <c r="B172" s="38"/>
      <c r="C172" s="48"/>
      <c r="D172" s="122" t="str">
        <f>IFERROR(_xlfn.XLOOKUP(A172,LstDrift,'Oppslag-fane'!$V$7:$V$15),"")</f>
        <v/>
      </c>
      <c r="E172" s="38"/>
      <c r="F172" s="43"/>
      <c r="G172" s="163" t="str">
        <f>IFERROR(IF($E172="JA",Hjelpeberegn_drift!F172,""),"")</f>
        <v/>
      </c>
      <c r="H172" s="163" t="str">
        <f>IFERROR(IF($E172="JA",Hjelpeberegn_drift!G172,""),"")</f>
        <v/>
      </c>
      <c r="I172" s="163" t="str">
        <f>IFERROR(IF($E172="JA",Hjelpeberegn_drift!H172,""),"")</f>
        <v/>
      </c>
      <c r="J172" s="163" t="str">
        <f>IFERROR(IF($E172="JA",Hjelpeberegn_drift!I172,""),"")</f>
        <v/>
      </c>
      <c r="K172" s="163" t="str">
        <f>IFERROR(IF($E172="JA",Hjelpeberegn_drift!J172,""),"")</f>
        <v/>
      </c>
      <c r="L172" s="163" t="str">
        <f>IFERROR(IF($E172="JA",Hjelpeberegn_drift!K172,""),"")</f>
        <v/>
      </c>
      <c r="M172" s="163" t="str">
        <f>IFERROR(IF($E172="JA",Hjelpeberegn_drift!L172,""),"")</f>
        <v/>
      </c>
      <c r="N172" s="163" t="str">
        <f>IFERROR(IF($E172="JA",Hjelpeberegn_drift!M172,""),"")</f>
        <v/>
      </c>
      <c r="O172" s="163" t="str">
        <f>IFERROR(IF($E172="JA",Hjelpeberegn_drift!N172,""),"")</f>
        <v/>
      </c>
      <c r="P172" s="163" t="str">
        <f>IFERROR(IF($E172="JA",Hjelpeberegn_drift!O172,""),"")</f>
        <v/>
      </c>
      <c r="Q172" s="163" t="str">
        <f>IFERROR(IF($E172="JA",Hjelpeberegn_drift!P172,""),"")</f>
        <v/>
      </c>
      <c r="R172" s="163" t="str">
        <f>IFERROR(IF($E172="JA",Hjelpeberegn_drift!Q172,""),"")</f>
        <v/>
      </c>
      <c r="S172" s="88">
        <f t="shared" si="3"/>
        <v>0</v>
      </c>
    </row>
    <row r="173" spans="1:19" outlineLevel="1" x14ac:dyDescent="0.25">
      <c r="A173" s="38"/>
      <c r="B173" s="38"/>
      <c r="C173" s="48"/>
      <c r="D173" s="122" t="str">
        <f>IFERROR(_xlfn.XLOOKUP(A173,LstDrift,'Oppslag-fane'!$V$7:$V$15),"")</f>
        <v/>
      </c>
      <c r="E173" s="38"/>
      <c r="F173" s="43"/>
      <c r="G173" s="163" t="str">
        <f>IFERROR(IF($E173="JA",Hjelpeberegn_drift!F173,""),"")</f>
        <v/>
      </c>
      <c r="H173" s="163" t="str">
        <f>IFERROR(IF($E173="JA",Hjelpeberegn_drift!G173,""),"")</f>
        <v/>
      </c>
      <c r="I173" s="163" t="str">
        <f>IFERROR(IF($E173="JA",Hjelpeberegn_drift!H173,""),"")</f>
        <v/>
      </c>
      <c r="J173" s="163" t="str">
        <f>IFERROR(IF($E173="JA",Hjelpeberegn_drift!I173,""),"")</f>
        <v/>
      </c>
      <c r="K173" s="163" t="str">
        <f>IFERROR(IF($E173="JA",Hjelpeberegn_drift!J173,""),"")</f>
        <v/>
      </c>
      <c r="L173" s="163" t="str">
        <f>IFERROR(IF($E173="JA",Hjelpeberegn_drift!K173,""),"")</f>
        <v/>
      </c>
      <c r="M173" s="163" t="str">
        <f>IFERROR(IF($E173="JA",Hjelpeberegn_drift!L173,""),"")</f>
        <v/>
      </c>
      <c r="N173" s="163" t="str">
        <f>IFERROR(IF($E173="JA",Hjelpeberegn_drift!M173,""),"")</f>
        <v/>
      </c>
      <c r="O173" s="163" t="str">
        <f>IFERROR(IF($E173="JA",Hjelpeberegn_drift!N173,""),"")</f>
        <v/>
      </c>
      <c r="P173" s="163" t="str">
        <f>IFERROR(IF($E173="JA",Hjelpeberegn_drift!O173,""),"")</f>
        <v/>
      </c>
      <c r="Q173" s="163" t="str">
        <f>IFERROR(IF($E173="JA",Hjelpeberegn_drift!P173,""),"")</f>
        <v/>
      </c>
      <c r="R173" s="163" t="str">
        <f>IFERROR(IF($E173="JA",Hjelpeberegn_drift!Q173,""),"")</f>
        <v/>
      </c>
      <c r="S173" s="88">
        <f t="shared" si="3"/>
        <v>0</v>
      </c>
    </row>
    <row r="174" spans="1:19" outlineLevel="1" x14ac:dyDescent="0.25">
      <c r="A174" s="38"/>
      <c r="B174" s="38"/>
      <c r="C174" s="48"/>
      <c r="D174" s="122" t="str">
        <f>IFERROR(_xlfn.XLOOKUP(A174,LstDrift,'Oppslag-fane'!$V$7:$V$15),"")</f>
        <v/>
      </c>
      <c r="E174" s="38"/>
      <c r="F174" s="43"/>
      <c r="G174" s="163" t="str">
        <f>IFERROR(IF($E174="JA",Hjelpeberegn_drift!F174,""),"")</f>
        <v/>
      </c>
      <c r="H174" s="163" t="str">
        <f>IFERROR(IF($E174="JA",Hjelpeberegn_drift!G174,""),"")</f>
        <v/>
      </c>
      <c r="I174" s="163" t="str">
        <f>IFERROR(IF($E174="JA",Hjelpeberegn_drift!H174,""),"")</f>
        <v/>
      </c>
      <c r="J174" s="163" t="str">
        <f>IFERROR(IF($E174="JA",Hjelpeberegn_drift!I174,""),"")</f>
        <v/>
      </c>
      <c r="K174" s="163" t="str">
        <f>IFERROR(IF($E174="JA",Hjelpeberegn_drift!J174,""),"")</f>
        <v/>
      </c>
      <c r="L174" s="163" t="str">
        <f>IFERROR(IF($E174="JA",Hjelpeberegn_drift!K174,""),"")</f>
        <v/>
      </c>
      <c r="M174" s="163" t="str">
        <f>IFERROR(IF($E174="JA",Hjelpeberegn_drift!L174,""),"")</f>
        <v/>
      </c>
      <c r="N174" s="163" t="str">
        <f>IFERROR(IF($E174="JA",Hjelpeberegn_drift!M174,""),"")</f>
        <v/>
      </c>
      <c r="O174" s="163" t="str">
        <f>IFERROR(IF($E174="JA",Hjelpeberegn_drift!N174,""),"")</f>
        <v/>
      </c>
      <c r="P174" s="163" t="str">
        <f>IFERROR(IF($E174="JA",Hjelpeberegn_drift!O174,""),"")</f>
        <v/>
      </c>
      <c r="Q174" s="163" t="str">
        <f>IFERROR(IF($E174="JA",Hjelpeberegn_drift!P174,""),"")</f>
        <v/>
      </c>
      <c r="R174" s="163" t="str">
        <f>IFERROR(IF($E174="JA",Hjelpeberegn_drift!Q174,""),"")</f>
        <v/>
      </c>
      <c r="S174" s="88">
        <f t="shared" si="3"/>
        <v>0</v>
      </c>
    </row>
    <row r="175" spans="1:19" outlineLevel="1" x14ac:dyDescent="0.25">
      <c r="A175" s="38"/>
      <c r="B175" s="38"/>
      <c r="C175" s="48"/>
      <c r="D175" s="122" t="str">
        <f>IFERROR(_xlfn.XLOOKUP(A175,LstDrift,'Oppslag-fane'!$V$7:$V$15),"")</f>
        <v/>
      </c>
      <c r="E175" s="38"/>
      <c r="F175" s="43"/>
      <c r="G175" s="163" t="str">
        <f>IFERROR(IF($E175="JA",Hjelpeberegn_drift!F175,""),"")</f>
        <v/>
      </c>
      <c r="H175" s="163" t="str">
        <f>IFERROR(IF($E175="JA",Hjelpeberegn_drift!G175,""),"")</f>
        <v/>
      </c>
      <c r="I175" s="163" t="str">
        <f>IFERROR(IF($E175="JA",Hjelpeberegn_drift!H175,""),"")</f>
        <v/>
      </c>
      <c r="J175" s="163" t="str">
        <f>IFERROR(IF($E175="JA",Hjelpeberegn_drift!I175,""),"")</f>
        <v/>
      </c>
      <c r="K175" s="163" t="str">
        <f>IFERROR(IF($E175="JA",Hjelpeberegn_drift!J175,""),"")</f>
        <v/>
      </c>
      <c r="L175" s="163" t="str">
        <f>IFERROR(IF($E175="JA",Hjelpeberegn_drift!K175,""),"")</f>
        <v/>
      </c>
      <c r="M175" s="163" t="str">
        <f>IFERROR(IF($E175="JA",Hjelpeberegn_drift!L175,""),"")</f>
        <v/>
      </c>
      <c r="N175" s="163" t="str">
        <f>IFERROR(IF($E175="JA",Hjelpeberegn_drift!M175,""),"")</f>
        <v/>
      </c>
      <c r="O175" s="163" t="str">
        <f>IFERROR(IF($E175="JA",Hjelpeberegn_drift!N175,""),"")</f>
        <v/>
      </c>
      <c r="P175" s="163" t="str">
        <f>IFERROR(IF($E175="JA",Hjelpeberegn_drift!O175,""),"")</f>
        <v/>
      </c>
      <c r="Q175" s="163" t="str">
        <f>IFERROR(IF($E175="JA",Hjelpeberegn_drift!P175,""),"")</f>
        <v/>
      </c>
      <c r="R175" s="163" t="str">
        <f>IFERROR(IF($E175="JA",Hjelpeberegn_drift!Q175,""),"")</f>
        <v/>
      </c>
      <c r="S175" s="88">
        <f t="shared" si="3"/>
        <v>0</v>
      </c>
    </row>
    <row r="176" spans="1:19" outlineLevel="1" x14ac:dyDescent="0.25">
      <c r="A176" s="38"/>
      <c r="B176" s="38"/>
      <c r="C176" s="48"/>
      <c r="D176" s="122" t="str">
        <f>IFERROR(_xlfn.XLOOKUP(A176,LstDrift,'Oppslag-fane'!$V$7:$V$15),"")</f>
        <v/>
      </c>
      <c r="E176" s="38"/>
      <c r="F176" s="43"/>
      <c r="G176" s="163" t="str">
        <f>IFERROR(IF($E176="JA",Hjelpeberegn_drift!F176,""),"")</f>
        <v/>
      </c>
      <c r="H176" s="163" t="str">
        <f>IFERROR(IF($E176="JA",Hjelpeberegn_drift!G176,""),"")</f>
        <v/>
      </c>
      <c r="I176" s="163" t="str">
        <f>IFERROR(IF($E176="JA",Hjelpeberegn_drift!H176,""),"")</f>
        <v/>
      </c>
      <c r="J176" s="163" t="str">
        <f>IFERROR(IF($E176="JA",Hjelpeberegn_drift!I176,""),"")</f>
        <v/>
      </c>
      <c r="K176" s="163" t="str">
        <f>IFERROR(IF($E176="JA",Hjelpeberegn_drift!J176,""),"")</f>
        <v/>
      </c>
      <c r="L176" s="163" t="str">
        <f>IFERROR(IF($E176="JA",Hjelpeberegn_drift!K176,""),"")</f>
        <v/>
      </c>
      <c r="M176" s="163" t="str">
        <f>IFERROR(IF($E176="JA",Hjelpeberegn_drift!L176,""),"")</f>
        <v/>
      </c>
      <c r="N176" s="163" t="str">
        <f>IFERROR(IF($E176="JA",Hjelpeberegn_drift!M176,""),"")</f>
        <v/>
      </c>
      <c r="O176" s="163" t="str">
        <f>IFERROR(IF($E176="JA",Hjelpeberegn_drift!N176,""),"")</f>
        <v/>
      </c>
      <c r="P176" s="163" t="str">
        <f>IFERROR(IF($E176="JA",Hjelpeberegn_drift!O176,""),"")</f>
        <v/>
      </c>
      <c r="Q176" s="163" t="str">
        <f>IFERROR(IF($E176="JA",Hjelpeberegn_drift!P176,""),"")</f>
        <v/>
      </c>
      <c r="R176" s="163" t="str">
        <f>IFERROR(IF($E176="JA",Hjelpeberegn_drift!Q176,""),"")</f>
        <v/>
      </c>
      <c r="S176" s="88">
        <f t="shared" si="3"/>
        <v>0</v>
      </c>
    </row>
    <row r="177" spans="1:19" outlineLevel="1" x14ac:dyDescent="0.25">
      <c r="A177" s="38"/>
      <c r="B177" s="38"/>
      <c r="C177" s="48"/>
      <c r="D177" s="122" t="str">
        <f>IFERROR(_xlfn.XLOOKUP(A177,LstDrift,'Oppslag-fane'!$V$7:$V$15),"")</f>
        <v/>
      </c>
      <c r="E177" s="38"/>
      <c r="F177" s="43"/>
      <c r="G177" s="163" t="str">
        <f>IFERROR(IF($E177="JA",Hjelpeberegn_drift!F177,""),"")</f>
        <v/>
      </c>
      <c r="H177" s="163" t="str">
        <f>IFERROR(IF($E177="JA",Hjelpeberegn_drift!G177,""),"")</f>
        <v/>
      </c>
      <c r="I177" s="163" t="str">
        <f>IFERROR(IF($E177="JA",Hjelpeberegn_drift!H177,""),"")</f>
        <v/>
      </c>
      <c r="J177" s="163" t="str">
        <f>IFERROR(IF($E177="JA",Hjelpeberegn_drift!I177,""),"")</f>
        <v/>
      </c>
      <c r="K177" s="163" t="str">
        <f>IFERROR(IF($E177="JA",Hjelpeberegn_drift!J177,""),"")</f>
        <v/>
      </c>
      <c r="L177" s="163" t="str">
        <f>IFERROR(IF($E177="JA",Hjelpeberegn_drift!K177,""),"")</f>
        <v/>
      </c>
      <c r="M177" s="163" t="str">
        <f>IFERROR(IF($E177="JA",Hjelpeberegn_drift!L177,""),"")</f>
        <v/>
      </c>
      <c r="N177" s="163" t="str">
        <f>IFERROR(IF($E177="JA",Hjelpeberegn_drift!M177,""),"")</f>
        <v/>
      </c>
      <c r="O177" s="163" t="str">
        <f>IFERROR(IF($E177="JA",Hjelpeberegn_drift!N177,""),"")</f>
        <v/>
      </c>
      <c r="P177" s="163" t="str">
        <f>IFERROR(IF($E177="JA",Hjelpeberegn_drift!O177,""),"")</f>
        <v/>
      </c>
      <c r="Q177" s="163" t="str">
        <f>IFERROR(IF($E177="JA",Hjelpeberegn_drift!P177,""),"")</f>
        <v/>
      </c>
      <c r="R177" s="163" t="str">
        <f>IFERROR(IF($E177="JA",Hjelpeberegn_drift!Q177,""),"")</f>
        <v/>
      </c>
      <c r="S177" s="88">
        <f t="shared" si="3"/>
        <v>0</v>
      </c>
    </row>
    <row r="178" spans="1:19" outlineLevel="1" x14ac:dyDescent="0.25">
      <c r="A178" s="38"/>
      <c r="B178" s="38"/>
      <c r="C178" s="48"/>
      <c r="D178" s="122" t="str">
        <f>IFERROR(_xlfn.XLOOKUP(A178,LstDrift,'Oppslag-fane'!$V$7:$V$15),"")</f>
        <v/>
      </c>
      <c r="E178" s="38"/>
      <c r="F178" s="43"/>
      <c r="G178" s="163" t="str">
        <f>IFERROR(IF($E178="JA",Hjelpeberegn_drift!F178,""),"")</f>
        <v/>
      </c>
      <c r="H178" s="163" t="str">
        <f>IFERROR(IF($E178="JA",Hjelpeberegn_drift!G178,""),"")</f>
        <v/>
      </c>
      <c r="I178" s="163" t="str">
        <f>IFERROR(IF($E178="JA",Hjelpeberegn_drift!H178,""),"")</f>
        <v/>
      </c>
      <c r="J178" s="163" t="str">
        <f>IFERROR(IF($E178="JA",Hjelpeberegn_drift!I178,""),"")</f>
        <v/>
      </c>
      <c r="K178" s="163" t="str">
        <f>IFERROR(IF($E178="JA",Hjelpeberegn_drift!J178,""),"")</f>
        <v/>
      </c>
      <c r="L178" s="163" t="str">
        <f>IFERROR(IF($E178="JA",Hjelpeberegn_drift!K178,""),"")</f>
        <v/>
      </c>
      <c r="M178" s="163" t="str">
        <f>IFERROR(IF($E178="JA",Hjelpeberegn_drift!L178,""),"")</f>
        <v/>
      </c>
      <c r="N178" s="163" t="str">
        <f>IFERROR(IF($E178="JA",Hjelpeberegn_drift!M178,""),"")</f>
        <v/>
      </c>
      <c r="O178" s="163" t="str">
        <f>IFERROR(IF($E178="JA",Hjelpeberegn_drift!N178,""),"")</f>
        <v/>
      </c>
      <c r="P178" s="163" t="str">
        <f>IFERROR(IF($E178="JA",Hjelpeberegn_drift!O178,""),"")</f>
        <v/>
      </c>
      <c r="Q178" s="163" t="str">
        <f>IFERROR(IF($E178="JA",Hjelpeberegn_drift!P178,""),"")</f>
        <v/>
      </c>
      <c r="R178" s="163" t="str">
        <f>IFERROR(IF($E178="JA",Hjelpeberegn_drift!Q178,""),"")</f>
        <v/>
      </c>
      <c r="S178" s="88">
        <f t="shared" si="3"/>
        <v>0</v>
      </c>
    </row>
    <row r="179" spans="1:19" outlineLevel="1" x14ac:dyDescent="0.25">
      <c r="A179" s="38"/>
      <c r="B179" s="38"/>
      <c r="C179" s="48"/>
      <c r="D179" s="122" t="str">
        <f>IFERROR(_xlfn.XLOOKUP(A179,LstDrift,'Oppslag-fane'!$V$7:$V$15),"")</f>
        <v/>
      </c>
      <c r="E179" s="38"/>
      <c r="F179" s="43"/>
      <c r="G179" s="163" t="str">
        <f>IFERROR(IF($E179="JA",Hjelpeberegn_drift!F179,""),"")</f>
        <v/>
      </c>
      <c r="H179" s="163" t="str">
        <f>IFERROR(IF($E179="JA",Hjelpeberegn_drift!G179,""),"")</f>
        <v/>
      </c>
      <c r="I179" s="163" t="str">
        <f>IFERROR(IF($E179="JA",Hjelpeberegn_drift!H179,""),"")</f>
        <v/>
      </c>
      <c r="J179" s="163" t="str">
        <f>IFERROR(IF($E179="JA",Hjelpeberegn_drift!I179,""),"")</f>
        <v/>
      </c>
      <c r="K179" s="163" t="str">
        <f>IFERROR(IF($E179="JA",Hjelpeberegn_drift!J179,""),"")</f>
        <v/>
      </c>
      <c r="L179" s="163" t="str">
        <f>IFERROR(IF($E179="JA",Hjelpeberegn_drift!K179,""),"")</f>
        <v/>
      </c>
      <c r="M179" s="163" t="str">
        <f>IFERROR(IF($E179="JA",Hjelpeberegn_drift!L179,""),"")</f>
        <v/>
      </c>
      <c r="N179" s="163" t="str">
        <f>IFERROR(IF($E179="JA",Hjelpeberegn_drift!M179,""),"")</f>
        <v/>
      </c>
      <c r="O179" s="163" t="str">
        <f>IFERROR(IF($E179="JA",Hjelpeberegn_drift!N179,""),"")</f>
        <v/>
      </c>
      <c r="P179" s="163" t="str">
        <f>IFERROR(IF($E179="JA",Hjelpeberegn_drift!O179,""),"")</f>
        <v/>
      </c>
      <c r="Q179" s="163" t="str">
        <f>IFERROR(IF($E179="JA",Hjelpeberegn_drift!P179,""),"")</f>
        <v/>
      </c>
      <c r="R179" s="163" t="str">
        <f>IFERROR(IF($E179="JA",Hjelpeberegn_drift!Q179,""),"")</f>
        <v/>
      </c>
      <c r="S179" s="88">
        <f t="shared" si="3"/>
        <v>0</v>
      </c>
    </row>
    <row r="180" spans="1:19" outlineLevel="1" x14ac:dyDescent="0.25">
      <c r="A180" s="38"/>
      <c r="B180" s="38"/>
      <c r="C180" s="48"/>
      <c r="D180" s="122" t="str">
        <f>IFERROR(_xlfn.XLOOKUP(A180,LstDrift,'Oppslag-fane'!$V$7:$V$15),"")</f>
        <v/>
      </c>
      <c r="E180" s="38"/>
      <c r="F180" s="43"/>
      <c r="G180" s="163" t="str">
        <f>IFERROR(IF($E180="JA",Hjelpeberegn_drift!F180,""),"")</f>
        <v/>
      </c>
      <c r="H180" s="163" t="str">
        <f>IFERROR(IF($E180="JA",Hjelpeberegn_drift!G180,""),"")</f>
        <v/>
      </c>
      <c r="I180" s="163" t="str">
        <f>IFERROR(IF($E180="JA",Hjelpeberegn_drift!H180,""),"")</f>
        <v/>
      </c>
      <c r="J180" s="163" t="str">
        <f>IFERROR(IF($E180="JA",Hjelpeberegn_drift!I180,""),"")</f>
        <v/>
      </c>
      <c r="K180" s="163" t="str">
        <f>IFERROR(IF($E180="JA",Hjelpeberegn_drift!J180,""),"")</f>
        <v/>
      </c>
      <c r="L180" s="163" t="str">
        <f>IFERROR(IF($E180="JA",Hjelpeberegn_drift!K180,""),"")</f>
        <v/>
      </c>
      <c r="M180" s="163" t="str">
        <f>IFERROR(IF($E180="JA",Hjelpeberegn_drift!L180,""),"")</f>
        <v/>
      </c>
      <c r="N180" s="163" t="str">
        <f>IFERROR(IF($E180="JA",Hjelpeberegn_drift!M180,""),"")</f>
        <v/>
      </c>
      <c r="O180" s="163" t="str">
        <f>IFERROR(IF($E180="JA",Hjelpeberegn_drift!N180,""),"")</f>
        <v/>
      </c>
      <c r="P180" s="163" t="str">
        <f>IFERROR(IF($E180="JA",Hjelpeberegn_drift!O180,""),"")</f>
        <v/>
      </c>
      <c r="Q180" s="163" t="str">
        <f>IFERROR(IF($E180="JA",Hjelpeberegn_drift!P180,""),"")</f>
        <v/>
      </c>
      <c r="R180" s="163" t="str">
        <f>IFERROR(IF($E180="JA",Hjelpeberegn_drift!Q180,""),"")</f>
        <v/>
      </c>
      <c r="S180" s="88">
        <f t="shared" si="3"/>
        <v>0</v>
      </c>
    </row>
    <row r="181" spans="1:19" outlineLevel="1" x14ac:dyDescent="0.25">
      <c r="A181" s="38"/>
      <c r="B181" s="38"/>
      <c r="C181" s="48"/>
      <c r="D181" s="122" t="str">
        <f>IFERROR(_xlfn.XLOOKUP(A181,LstDrift,'Oppslag-fane'!$V$7:$V$15),"")</f>
        <v/>
      </c>
      <c r="E181" s="38"/>
      <c r="F181" s="43"/>
      <c r="G181" s="163" t="str">
        <f>IFERROR(IF($E181="JA",Hjelpeberegn_drift!F181,""),"")</f>
        <v/>
      </c>
      <c r="H181" s="163" t="str">
        <f>IFERROR(IF($E181="JA",Hjelpeberegn_drift!G181,""),"")</f>
        <v/>
      </c>
      <c r="I181" s="163" t="str">
        <f>IFERROR(IF($E181="JA",Hjelpeberegn_drift!H181,""),"")</f>
        <v/>
      </c>
      <c r="J181" s="163" t="str">
        <f>IFERROR(IF($E181="JA",Hjelpeberegn_drift!I181,""),"")</f>
        <v/>
      </c>
      <c r="K181" s="163" t="str">
        <f>IFERROR(IF($E181="JA",Hjelpeberegn_drift!J181,""),"")</f>
        <v/>
      </c>
      <c r="L181" s="163" t="str">
        <f>IFERROR(IF($E181="JA",Hjelpeberegn_drift!K181,""),"")</f>
        <v/>
      </c>
      <c r="M181" s="163" t="str">
        <f>IFERROR(IF($E181="JA",Hjelpeberegn_drift!L181,""),"")</f>
        <v/>
      </c>
      <c r="N181" s="163" t="str">
        <f>IFERROR(IF($E181="JA",Hjelpeberegn_drift!M181,""),"")</f>
        <v/>
      </c>
      <c r="O181" s="163" t="str">
        <f>IFERROR(IF($E181="JA",Hjelpeberegn_drift!N181,""),"")</f>
        <v/>
      </c>
      <c r="P181" s="163" t="str">
        <f>IFERROR(IF($E181="JA",Hjelpeberegn_drift!O181,""),"")</f>
        <v/>
      </c>
      <c r="Q181" s="163" t="str">
        <f>IFERROR(IF($E181="JA",Hjelpeberegn_drift!P181,""),"")</f>
        <v/>
      </c>
      <c r="R181" s="163" t="str">
        <f>IFERROR(IF($E181="JA",Hjelpeberegn_drift!Q181,""),"")</f>
        <v/>
      </c>
      <c r="S181" s="88">
        <f t="shared" si="3"/>
        <v>0</v>
      </c>
    </row>
    <row r="182" spans="1:19" outlineLevel="1" x14ac:dyDescent="0.25">
      <c r="A182" s="38"/>
      <c r="B182" s="38"/>
      <c r="C182" s="48"/>
      <c r="D182" s="122" t="str">
        <f>IFERROR(_xlfn.XLOOKUP(A182,LstDrift,'Oppslag-fane'!$V$7:$V$15),"")</f>
        <v/>
      </c>
      <c r="E182" s="38"/>
      <c r="F182" s="43"/>
      <c r="G182" s="163" t="str">
        <f>IFERROR(IF($E182="JA",Hjelpeberegn_drift!F182,""),"")</f>
        <v/>
      </c>
      <c r="H182" s="163" t="str">
        <f>IFERROR(IF($E182="JA",Hjelpeberegn_drift!G182,""),"")</f>
        <v/>
      </c>
      <c r="I182" s="163" t="str">
        <f>IFERROR(IF($E182="JA",Hjelpeberegn_drift!H182,""),"")</f>
        <v/>
      </c>
      <c r="J182" s="163" t="str">
        <f>IFERROR(IF($E182="JA",Hjelpeberegn_drift!I182,""),"")</f>
        <v/>
      </c>
      <c r="K182" s="163" t="str">
        <f>IFERROR(IF($E182="JA",Hjelpeberegn_drift!J182,""),"")</f>
        <v/>
      </c>
      <c r="L182" s="163" t="str">
        <f>IFERROR(IF($E182="JA",Hjelpeberegn_drift!K182,""),"")</f>
        <v/>
      </c>
      <c r="M182" s="163" t="str">
        <f>IFERROR(IF($E182="JA",Hjelpeberegn_drift!L182,""),"")</f>
        <v/>
      </c>
      <c r="N182" s="163" t="str">
        <f>IFERROR(IF($E182="JA",Hjelpeberegn_drift!M182,""),"")</f>
        <v/>
      </c>
      <c r="O182" s="163" t="str">
        <f>IFERROR(IF($E182="JA",Hjelpeberegn_drift!N182,""),"")</f>
        <v/>
      </c>
      <c r="P182" s="163" t="str">
        <f>IFERROR(IF($E182="JA",Hjelpeberegn_drift!O182,""),"")</f>
        <v/>
      </c>
      <c r="Q182" s="163" t="str">
        <f>IFERROR(IF($E182="JA",Hjelpeberegn_drift!P182,""),"")</f>
        <v/>
      </c>
      <c r="R182" s="163" t="str">
        <f>IFERROR(IF($E182="JA",Hjelpeberegn_drift!Q182,""),"")</f>
        <v/>
      </c>
      <c r="S182" s="88">
        <f t="shared" si="3"/>
        <v>0</v>
      </c>
    </row>
    <row r="183" spans="1:19" outlineLevel="1" x14ac:dyDescent="0.25">
      <c r="A183" s="38"/>
      <c r="B183" s="38"/>
      <c r="C183" s="48"/>
      <c r="D183" s="122" t="str">
        <f>IFERROR(_xlfn.XLOOKUP(A183,LstDrift,'Oppslag-fane'!$V$7:$V$15),"")</f>
        <v/>
      </c>
      <c r="E183" s="38"/>
      <c r="F183" s="43"/>
      <c r="G183" s="163" t="str">
        <f>IFERROR(IF($E183="JA",Hjelpeberegn_drift!F183,""),"")</f>
        <v/>
      </c>
      <c r="H183" s="163" t="str">
        <f>IFERROR(IF($E183="JA",Hjelpeberegn_drift!G183,""),"")</f>
        <v/>
      </c>
      <c r="I183" s="163" t="str">
        <f>IFERROR(IF($E183="JA",Hjelpeberegn_drift!H183,""),"")</f>
        <v/>
      </c>
      <c r="J183" s="163" t="str">
        <f>IFERROR(IF($E183="JA",Hjelpeberegn_drift!I183,""),"")</f>
        <v/>
      </c>
      <c r="K183" s="163" t="str">
        <f>IFERROR(IF($E183="JA",Hjelpeberegn_drift!J183,""),"")</f>
        <v/>
      </c>
      <c r="L183" s="163" t="str">
        <f>IFERROR(IF($E183="JA",Hjelpeberegn_drift!K183,""),"")</f>
        <v/>
      </c>
      <c r="M183" s="163" t="str">
        <f>IFERROR(IF($E183="JA",Hjelpeberegn_drift!L183,""),"")</f>
        <v/>
      </c>
      <c r="N183" s="163" t="str">
        <f>IFERROR(IF($E183="JA",Hjelpeberegn_drift!M183,""),"")</f>
        <v/>
      </c>
      <c r="O183" s="163" t="str">
        <f>IFERROR(IF($E183="JA",Hjelpeberegn_drift!N183,""),"")</f>
        <v/>
      </c>
      <c r="P183" s="163" t="str">
        <f>IFERROR(IF($E183="JA",Hjelpeberegn_drift!O183,""),"")</f>
        <v/>
      </c>
      <c r="Q183" s="163" t="str">
        <f>IFERROR(IF($E183="JA",Hjelpeberegn_drift!P183,""),"")</f>
        <v/>
      </c>
      <c r="R183" s="163" t="str">
        <f>IFERROR(IF($E183="JA",Hjelpeberegn_drift!Q183,""),"")</f>
        <v/>
      </c>
      <c r="S183" s="88">
        <f t="shared" si="3"/>
        <v>0</v>
      </c>
    </row>
    <row r="184" spans="1:19" outlineLevel="1" x14ac:dyDescent="0.25">
      <c r="A184" s="38"/>
      <c r="B184" s="38"/>
      <c r="C184" s="48"/>
      <c r="D184" s="122" t="str">
        <f>IFERROR(_xlfn.XLOOKUP(A184,LstDrift,'Oppslag-fane'!$V$7:$V$15),"")</f>
        <v/>
      </c>
      <c r="E184" s="38"/>
      <c r="F184" s="43"/>
      <c r="G184" s="163" t="str">
        <f>IFERROR(IF($E184="JA",Hjelpeberegn_drift!F184,""),"")</f>
        <v/>
      </c>
      <c r="H184" s="163" t="str">
        <f>IFERROR(IF($E184="JA",Hjelpeberegn_drift!G184,""),"")</f>
        <v/>
      </c>
      <c r="I184" s="163" t="str">
        <f>IFERROR(IF($E184="JA",Hjelpeberegn_drift!H184,""),"")</f>
        <v/>
      </c>
      <c r="J184" s="163" t="str">
        <f>IFERROR(IF($E184="JA",Hjelpeberegn_drift!I184,""),"")</f>
        <v/>
      </c>
      <c r="K184" s="163" t="str">
        <f>IFERROR(IF($E184="JA",Hjelpeberegn_drift!J184,""),"")</f>
        <v/>
      </c>
      <c r="L184" s="163" t="str">
        <f>IFERROR(IF($E184="JA",Hjelpeberegn_drift!K184,""),"")</f>
        <v/>
      </c>
      <c r="M184" s="163" t="str">
        <f>IFERROR(IF($E184="JA",Hjelpeberegn_drift!L184,""),"")</f>
        <v/>
      </c>
      <c r="N184" s="163" t="str">
        <f>IFERROR(IF($E184="JA",Hjelpeberegn_drift!M184,""),"")</f>
        <v/>
      </c>
      <c r="O184" s="163" t="str">
        <f>IFERROR(IF($E184="JA",Hjelpeberegn_drift!N184,""),"")</f>
        <v/>
      </c>
      <c r="P184" s="163" t="str">
        <f>IFERROR(IF($E184="JA",Hjelpeberegn_drift!O184,""),"")</f>
        <v/>
      </c>
      <c r="Q184" s="163" t="str">
        <f>IFERROR(IF($E184="JA",Hjelpeberegn_drift!P184,""),"")</f>
        <v/>
      </c>
      <c r="R184" s="163" t="str">
        <f>IFERROR(IF($E184="JA",Hjelpeberegn_drift!Q184,""),"")</f>
        <v/>
      </c>
      <c r="S184" s="88">
        <f t="shared" si="3"/>
        <v>0</v>
      </c>
    </row>
    <row r="185" spans="1:19" outlineLevel="1" x14ac:dyDescent="0.25">
      <c r="A185" s="38"/>
      <c r="B185" s="38"/>
      <c r="C185" s="48"/>
      <c r="D185" s="122" t="str">
        <f>IFERROR(_xlfn.XLOOKUP(A185,LstDrift,'Oppslag-fane'!$V$7:$V$15),"")</f>
        <v/>
      </c>
      <c r="E185" s="38"/>
      <c r="F185" s="43"/>
      <c r="G185" s="163" t="str">
        <f>IFERROR(IF($E185="JA",Hjelpeberegn_drift!F185,""),"")</f>
        <v/>
      </c>
      <c r="H185" s="163" t="str">
        <f>IFERROR(IF($E185="JA",Hjelpeberegn_drift!G185,""),"")</f>
        <v/>
      </c>
      <c r="I185" s="163" t="str">
        <f>IFERROR(IF($E185="JA",Hjelpeberegn_drift!H185,""),"")</f>
        <v/>
      </c>
      <c r="J185" s="163" t="str">
        <f>IFERROR(IF($E185="JA",Hjelpeberegn_drift!I185,""),"")</f>
        <v/>
      </c>
      <c r="K185" s="163" t="str">
        <f>IFERROR(IF($E185="JA",Hjelpeberegn_drift!J185,""),"")</f>
        <v/>
      </c>
      <c r="L185" s="163" t="str">
        <f>IFERROR(IF($E185="JA",Hjelpeberegn_drift!K185,""),"")</f>
        <v/>
      </c>
      <c r="M185" s="163" t="str">
        <f>IFERROR(IF($E185="JA",Hjelpeberegn_drift!L185,""),"")</f>
        <v/>
      </c>
      <c r="N185" s="163" t="str">
        <f>IFERROR(IF($E185="JA",Hjelpeberegn_drift!M185,""),"")</f>
        <v/>
      </c>
      <c r="O185" s="163" t="str">
        <f>IFERROR(IF($E185="JA",Hjelpeberegn_drift!N185,""),"")</f>
        <v/>
      </c>
      <c r="P185" s="163" t="str">
        <f>IFERROR(IF($E185="JA",Hjelpeberegn_drift!O185,""),"")</f>
        <v/>
      </c>
      <c r="Q185" s="163" t="str">
        <f>IFERROR(IF($E185="JA",Hjelpeberegn_drift!P185,""),"")</f>
        <v/>
      </c>
      <c r="R185" s="163" t="str">
        <f>IFERROR(IF($E185="JA",Hjelpeberegn_drift!Q185,""),"")</f>
        <v/>
      </c>
      <c r="S185" s="88">
        <f t="shared" si="3"/>
        <v>0</v>
      </c>
    </row>
    <row r="186" spans="1:19" outlineLevel="1" x14ac:dyDescent="0.25">
      <c r="A186" s="38"/>
      <c r="B186" s="38"/>
      <c r="C186" s="48"/>
      <c r="D186" s="122" t="str">
        <f>IFERROR(_xlfn.XLOOKUP(A186,LstDrift,'Oppslag-fane'!$V$7:$V$15),"")</f>
        <v/>
      </c>
      <c r="E186" s="38"/>
      <c r="F186" s="43"/>
      <c r="G186" s="163" t="str">
        <f>IFERROR(IF($E186="JA",Hjelpeberegn_drift!F186,""),"")</f>
        <v/>
      </c>
      <c r="H186" s="163" t="str">
        <f>IFERROR(IF($E186="JA",Hjelpeberegn_drift!G186,""),"")</f>
        <v/>
      </c>
      <c r="I186" s="163" t="str">
        <f>IFERROR(IF($E186="JA",Hjelpeberegn_drift!H186,""),"")</f>
        <v/>
      </c>
      <c r="J186" s="163" t="str">
        <f>IFERROR(IF($E186="JA",Hjelpeberegn_drift!I186,""),"")</f>
        <v/>
      </c>
      <c r="K186" s="163" t="str">
        <f>IFERROR(IF($E186="JA",Hjelpeberegn_drift!J186,""),"")</f>
        <v/>
      </c>
      <c r="L186" s="163" t="str">
        <f>IFERROR(IF($E186="JA",Hjelpeberegn_drift!K186,""),"")</f>
        <v/>
      </c>
      <c r="M186" s="163" t="str">
        <f>IFERROR(IF($E186="JA",Hjelpeberegn_drift!L186,""),"")</f>
        <v/>
      </c>
      <c r="N186" s="163" t="str">
        <f>IFERROR(IF($E186="JA",Hjelpeberegn_drift!M186,""),"")</f>
        <v/>
      </c>
      <c r="O186" s="163" t="str">
        <f>IFERROR(IF($E186="JA",Hjelpeberegn_drift!N186,""),"")</f>
        <v/>
      </c>
      <c r="P186" s="163" t="str">
        <f>IFERROR(IF($E186="JA",Hjelpeberegn_drift!O186,""),"")</f>
        <v/>
      </c>
      <c r="Q186" s="163" t="str">
        <f>IFERROR(IF($E186="JA",Hjelpeberegn_drift!P186,""),"")</f>
        <v/>
      </c>
      <c r="R186" s="163" t="str">
        <f>IFERROR(IF($E186="JA",Hjelpeberegn_drift!Q186,""),"")</f>
        <v/>
      </c>
      <c r="S186" s="88">
        <f t="shared" si="3"/>
        <v>0</v>
      </c>
    </row>
    <row r="187" spans="1:19" outlineLevel="1" x14ac:dyDescent="0.25">
      <c r="A187" s="38"/>
      <c r="B187" s="38"/>
      <c r="C187" s="48"/>
      <c r="D187" s="122" t="str">
        <f>IFERROR(_xlfn.XLOOKUP(A187,LstDrift,'Oppslag-fane'!$V$7:$V$15),"")</f>
        <v/>
      </c>
      <c r="E187" s="38"/>
      <c r="F187" s="43"/>
      <c r="G187" s="163" t="str">
        <f>IFERROR(IF($E187="JA",Hjelpeberegn_drift!F187,""),"")</f>
        <v/>
      </c>
      <c r="H187" s="163" t="str">
        <f>IFERROR(IF($E187="JA",Hjelpeberegn_drift!G187,""),"")</f>
        <v/>
      </c>
      <c r="I187" s="163" t="str">
        <f>IFERROR(IF($E187="JA",Hjelpeberegn_drift!H187,""),"")</f>
        <v/>
      </c>
      <c r="J187" s="163" t="str">
        <f>IFERROR(IF($E187="JA",Hjelpeberegn_drift!I187,""),"")</f>
        <v/>
      </c>
      <c r="K187" s="163" t="str">
        <f>IFERROR(IF($E187="JA",Hjelpeberegn_drift!J187,""),"")</f>
        <v/>
      </c>
      <c r="L187" s="163" t="str">
        <f>IFERROR(IF($E187="JA",Hjelpeberegn_drift!K187,""),"")</f>
        <v/>
      </c>
      <c r="M187" s="163" t="str">
        <f>IFERROR(IF($E187="JA",Hjelpeberegn_drift!L187,""),"")</f>
        <v/>
      </c>
      <c r="N187" s="163" t="str">
        <f>IFERROR(IF($E187="JA",Hjelpeberegn_drift!M187,""),"")</f>
        <v/>
      </c>
      <c r="O187" s="163" t="str">
        <f>IFERROR(IF($E187="JA",Hjelpeberegn_drift!N187,""),"")</f>
        <v/>
      </c>
      <c r="P187" s="163" t="str">
        <f>IFERROR(IF($E187="JA",Hjelpeberegn_drift!O187,""),"")</f>
        <v/>
      </c>
      <c r="Q187" s="163" t="str">
        <f>IFERROR(IF($E187="JA",Hjelpeberegn_drift!P187,""),"")</f>
        <v/>
      </c>
      <c r="R187" s="163" t="str">
        <f>IFERROR(IF($E187="JA",Hjelpeberegn_drift!Q187,""),"")</f>
        <v/>
      </c>
      <c r="S187" s="88">
        <f t="shared" si="3"/>
        <v>0</v>
      </c>
    </row>
    <row r="188" spans="1:19" outlineLevel="1" x14ac:dyDescent="0.25">
      <c r="A188" s="38"/>
      <c r="B188" s="38"/>
      <c r="C188" s="48"/>
      <c r="D188" s="122" t="str">
        <f>IFERROR(_xlfn.XLOOKUP(A188,LstDrift,'Oppslag-fane'!$V$7:$V$15),"")</f>
        <v/>
      </c>
      <c r="E188" s="38"/>
      <c r="F188" s="43"/>
      <c r="G188" s="163" t="str">
        <f>IFERROR(IF($E188="JA",Hjelpeberegn_drift!F188,""),"")</f>
        <v/>
      </c>
      <c r="H188" s="163" t="str">
        <f>IFERROR(IF($E188="JA",Hjelpeberegn_drift!G188,""),"")</f>
        <v/>
      </c>
      <c r="I188" s="163" t="str">
        <f>IFERROR(IF($E188="JA",Hjelpeberegn_drift!H188,""),"")</f>
        <v/>
      </c>
      <c r="J188" s="163" t="str">
        <f>IFERROR(IF($E188="JA",Hjelpeberegn_drift!I188,""),"")</f>
        <v/>
      </c>
      <c r="K188" s="163" t="str">
        <f>IFERROR(IF($E188="JA",Hjelpeberegn_drift!J188,""),"")</f>
        <v/>
      </c>
      <c r="L188" s="163" t="str">
        <f>IFERROR(IF($E188="JA",Hjelpeberegn_drift!K188,""),"")</f>
        <v/>
      </c>
      <c r="M188" s="163" t="str">
        <f>IFERROR(IF($E188="JA",Hjelpeberegn_drift!L188,""),"")</f>
        <v/>
      </c>
      <c r="N188" s="163" t="str">
        <f>IFERROR(IF($E188="JA",Hjelpeberegn_drift!M188,""),"")</f>
        <v/>
      </c>
      <c r="O188" s="163" t="str">
        <f>IFERROR(IF($E188="JA",Hjelpeberegn_drift!N188,""),"")</f>
        <v/>
      </c>
      <c r="P188" s="163" t="str">
        <f>IFERROR(IF($E188="JA",Hjelpeberegn_drift!O188,""),"")</f>
        <v/>
      </c>
      <c r="Q188" s="163" t="str">
        <f>IFERROR(IF($E188="JA",Hjelpeberegn_drift!P188,""),"")</f>
        <v/>
      </c>
      <c r="R188" s="163" t="str">
        <f>IFERROR(IF($E188="JA",Hjelpeberegn_drift!Q188,""),"")</f>
        <v/>
      </c>
      <c r="S188" s="88">
        <f t="shared" si="3"/>
        <v>0</v>
      </c>
    </row>
    <row r="189" spans="1:19" outlineLevel="1" x14ac:dyDescent="0.25">
      <c r="A189" s="38"/>
      <c r="B189" s="38"/>
      <c r="C189" s="48"/>
      <c r="D189" s="122" t="str">
        <f>IFERROR(_xlfn.XLOOKUP(A189,LstDrift,'Oppslag-fane'!$V$7:$V$15),"")</f>
        <v/>
      </c>
      <c r="E189" s="38"/>
      <c r="F189" s="43"/>
      <c r="G189" s="163" t="str">
        <f>IFERROR(IF($E189="JA",Hjelpeberegn_drift!F189,""),"")</f>
        <v/>
      </c>
      <c r="H189" s="163" t="str">
        <f>IFERROR(IF($E189="JA",Hjelpeberegn_drift!G189,""),"")</f>
        <v/>
      </c>
      <c r="I189" s="163" t="str">
        <f>IFERROR(IF($E189="JA",Hjelpeberegn_drift!H189,""),"")</f>
        <v/>
      </c>
      <c r="J189" s="163" t="str">
        <f>IFERROR(IF($E189="JA",Hjelpeberegn_drift!I189,""),"")</f>
        <v/>
      </c>
      <c r="K189" s="163" t="str">
        <f>IFERROR(IF($E189="JA",Hjelpeberegn_drift!J189,""),"")</f>
        <v/>
      </c>
      <c r="L189" s="163" t="str">
        <f>IFERROR(IF($E189="JA",Hjelpeberegn_drift!K189,""),"")</f>
        <v/>
      </c>
      <c r="M189" s="163" t="str">
        <f>IFERROR(IF($E189="JA",Hjelpeberegn_drift!L189,""),"")</f>
        <v/>
      </c>
      <c r="N189" s="163" t="str">
        <f>IFERROR(IF($E189="JA",Hjelpeberegn_drift!M189,""),"")</f>
        <v/>
      </c>
      <c r="O189" s="163" t="str">
        <f>IFERROR(IF($E189="JA",Hjelpeberegn_drift!N189,""),"")</f>
        <v/>
      </c>
      <c r="P189" s="163" t="str">
        <f>IFERROR(IF($E189="JA",Hjelpeberegn_drift!O189,""),"")</f>
        <v/>
      </c>
      <c r="Q189" s="163" t="str">
        <f>IFERROR(IF($E189="JA",Hjelpeberegn_drift!P189,""),"")</f>
        <v/>
      </c>
      <c r="R189" s="163" t="str">
        <f>IFERROR(IF($E189="JA",Hjelpeberegn_drift!Q189,""),"")</f>
        <v/>
      </c>
      <c r="S189" s="88">
        <f t="shared" si="3"/>
        <v>0</v>
      </c>
    </row>
    <row r="190" spans="1:19" outlineLevel="1" x14ac:dyDescent="0.25">
      <c r="A190" s="38"/>
      <c r="B190" s="38"/>
      <c r="C190" s="48"/>
      <c r="D190" s="122" t="str">
        <f>IFERROR(_xlfn.XLOOKUP(A190,LstDrift,'Oppslag-fane'!$V$7:$V$15),"")</f>
        <v/>
      </c>
      <c r="E190" s="38"/>
      <c r="F190" s="43"/>
      <c r="G190" s="163" t="str">
        <f>IFERROR(IF($E190="JA",Hjelpeberegn_drift!F190,""),"")</f>
        <v/>
      </c>
      <c r="H190" s="163" t="str">
        <f>IFERROR(IF($E190="JA",Hjelpeberegn_drift!G190,""),"")</f>
        <v/>
      </c>
      <c r="I190" s="163" t="str">
        <f>IFERROR(IF($E190="JA",Hjelpeberegn_drift!H190,""),"")</f>
        <v/>
      </c>
      <c r="J190" s="163" t="str">
        <f>IFERROR(IF($E190="JA",Hjelpeberegn_drift!I190,""),"")</f>
        <v/>
      </c>
      <c r="K190" s="163" t="str">
        <f>IFERROR(IF($E190="JA",Hjelpeberegn_drift!J190,""),"")</f>
        <v/>
      </c>
      <c r="L190" s="163" t="str">
        <f>IFERROR(IF($E190="JA",Hjelpeberegn_drift!K190,""),"")</f>
        <v/>
      </c>
      <c r="M190" s="163" t="str">
        <f>IFERROR(IF($E190="JA",Hjelpeberegn_drift!L190,""),"")</f>
        <v/>
      </c>
      <c r="N190" s="163" t="str">
        <f>IFERROR(IF($E190="JA",Hjelpeberegn_drift!M190,""),"")</f>
        <v/>
      </c>
      <c r="O190" s="163" t="str">
        <f>IFERROR(IF($E190="JA",Hjelpeberegn_drift!N190,""),"")</f>
        <v/>
      </c>
      <c r="P190" s="163" t="str">
        <f>IFERROR(IF($E190="JA",Hjelpeberegn_drift!O190,""),"")</f>
        <v/>
      </c>
      <c r="Q190" s="163" t="str">
        <f>IFERROR(IF($E190="JA",Hjelpeberegn_drift!P190,""),"")</f>
        <v/>
      </c>
      <c r="R190" s="163" t="str">
        <f>IFERROR(IF($E190="JA",Hjelpeberegn_drift!Q190,""),"")</f>
        <v/>
      </c>
      <c r="S190" s="88">
        <f t="shared" si="3"/>
        <v>0</v>
      </c>
    </row>
    <row r="191" spans="1:19" outlineLevel="1" x14ac:dyDescent="0.25">
      <c r="A191" s="38"/>
      <c r="B191" s="38"/>
      <c r="C191" s="48"/>
      <c r="D191" s="122" t="str">
        <f>IFERROR(_xlfn.XLOOKUP(A191,LstDrift,'Oppslag-fane'!$V$7:$V$15),"")</f>
        <v/>
      </c>
      <c r="E191" s="38"/>
      <c r="F191" s="43"/>
      <c r="G191" s="163" t="str">
        <f>IFERROR(IF($E191="JA",Hjelpeberegn_drift!F191,""),"")</f>
        <v/>
      </c>
      <c r="H191" s="163" t="str">
        <f>IFERROR(IF($E191="JA",Hjelpeberegn_drift!G191,""),"")</f>
        <v/>
      </c>
      <c r="I191" s="163" t="str">
        <f>IFERROR(IF($E191="JA",Hjelpeberegn_drift!H191,""),"")</f>
        <v/>
      </c>
      <c r="J191" s="163" t="str">
        <f>IFERROR(IF($E191="JA",Hjelpeberegn_drift!I191,""),"")</f>
        <v/>
      </c>
      <c r="K191" s="163" t="str">
        <f>IFERROR(IF($E191="JA",Hjelpeberegn_drift!J191,""),"")</f>
        <v/>
      </c>
      <c r="L191" s="163" t="str">
        <f>IFERROR(IF($E191="JA",Hjelpeberegn_drift!K191,""),"")</f>
        <v/>
      </c>
      <c r="M191" s="163" t="str">
        <f>IFERROR(IF($E191="JA",Hjelpeberegn_drift!L191,""),"")</f>
        <v/>
      </c>
      <c r="N191" s="163" t="str">
        <f>IFERROR(IF($E191="JA",Hjelpeberegn_drift!M191,""),"")</f>
        <v/>
      </c>
      <c r="O191" s="163" t="str">
        <f>IFERROR(IF($E191="JA",Hjelpeberegn_drift!N191,""),"")</f>
        <v/>
      </c>
      <c r="P191" s="163" t="str">
        <f>IFERROR(IF($E191="JA",Hjelpeberegn_drift!O191,""),"")</f>
        <v/>
      </c>
      <c r="Q191" s="163" t="str">
        <f>IFERROR(IF($E191="JA",Hjelpeberegn_drift!P191,""),"")</f>
        <v/>
      </c>
      <c r="R191" s="163" t="str">
        <f>IFERROR(IF($E191="JA",Hjelpeberegn_drift!Q191,""),"")</f>
        <v/>
      </c>
      <c r="S191" s="88">
        <f t="shared" si="3"/>
        <v>0</v>
      </c>
    </row>
    <row r="192" spans="1:19" outlineLevel="1" x14ac:dyDescent="0.25">
      <c r="A192" s="38"/>
      <c r="B192" s="38"/>
      <c r="C192" s="48"/>
      <c r="D192" s="122" t="str">
        <f>IFERROR(_xlfn.XLOOKUP(A192,LstDrift,'Oppslag-fane'!$V$7:$V$15),"")</f>
        <v/>
      </c>
      <c r="E192" s="38"/>
      <c r="F192" s="43"/>
      <c r="G192" s="163" t="str">
        <f>IFERROR(IF($E192="JA",Hjelpeberegn_drift!F192,""),"")</f>
        <v/>
      </c>
      <c r="H192" s="163" t="str">
        <f>IFERROR(IF($E192="JA",Hjelpeberegn_drift!G192,""),"")</f>
        <v/>
      </c>
      <c r="I192" s="163" t="str">
        <f>IFERROR(IF($E192="JA",Hjelpeberegn_drift!H192,""),"")</f>
        <v/>
      </c>
      <c r="J192" s="163" t="str">
        <f>IFERROR(IF($E192="JA",Hjelpeberegn_drift!I192,""),"")</f>
        <v/>
      </c>
      <c r="K192" s="163" t="str">
        <f>IFERROR(IF($E192="JA",Hjelpeberegn_drift!J192,""),"")</f>
        <v/>
      </c>
      <c r="L192" s="163" t="str">
        <f>IFERROR(IF($E192="JA",Hjelpeberegn_drift!K192,""),"")</f>
        <v/>
      </c>
      <c r="M192" s="163" t="str">
        <f>IFERROR(IF($E192="JA",Hjelpeberegn_drift!L192,""),"")</f>
        <v/>
      </c>
      <c r="N192" s="163" t="str">
        <f>IFERROR(IF($E192="JA",Hjelpeberegn_drift!M192,""),"")</f>
        <v/>
      </c>
      <c r="O192" s="163" t="str">
        <f>IFERROR(IF($E192="JA",Hjelpeberegn_drift!N192,""),"")</f>
        <v/>
      </c>
      <c r="P192" s="163" t="str">
        <f>IFERROR(IF($E192="JA",Hjelpeberegn_drift!O192,""),"")</f>
        <v/>
      </c>
      <c r="Q192" s="163" t="str">
        <f>IFERROR(IF($E192="JA",Hjelpeberegn_drift!P192,""),"")</f>
        <v/>
      </c>
      <c r="R192" s="163" t="str">
        <f>IFERROR(IF($E192="JA",Hjelpeberegn_drift!Q192,""),"")</f>
        <v/>
      </c>
      <c r="S192" s="88">
        <f t="shared" si="3"/>
        <v>0</v>
      </c>
    </row>
    <row r="193" spans="1:19" outlineLevel="1" x14ac:dyDescent="0.25">
      <c r="A193" s="38"/>
      <c r="B193" s="38"/>
      <c r="C193" s="48"/>
      <c r="D193" s="122" t="str">
        <f>IFERROR(_xlfn.XLOOKUP(A193,LstDrift,'Oppslag-fane'!$V$7:$V$15),"")</f>
        <v/>
      </c>
      <c r="E193" s="38"/>
      <c r="F193" s="43"/>
      <c r="G193" s="163" t="str">
        <f>IFERROR(IF($E193="JA",Hjelpeberegn_drift!F193,""),"")</f>
        <v/>
      </c>
      <c r="H193" s="163" t="str">
        <f>IFERROR(IF($E193="JA",Hjelpeberegn_drift!G193,""),"")</f>
        <v/>
      </c>
      <c r="I193" s="163" t="str">
        <f>IFERROR(IF($E193="JA",Hjelpeberegn_drift!H193,""),"")</f>
        <v/>
      </c>
      <c r="J193" s="163" t="str">
        <f>IFERROR(IF($E193="JA",Hjelpeberegn_drift!I193,""),"")</f>
        <v/>
      </c>
      <c r="K193" s="163" t="str">
        <f>IFERROR(IF($E193="JA",Hjelpeberegn_drift!J193,""),"")</f>
        <v/>
      </c>
      <c r="L193" s="163" t="str">
        <f>IFERROR(IF($E193="JA",Hjelpeberegn_drift!K193,""),"")</f>
        <v/>
      </c>
      <c r="M193" s="163" t="str">
        <f>IFERROR(IF($E193="JA",Hjelpeberegn_drift!L193,""),"")</f>
        <v/>
      </c>
      <c r="N193" s="163" t="str">
        <f>IFERROR(IF($E193="JA",Hjelpeberegn_drift!M193,""),"")</f>
        <v/>
      </c>
      <c r="O193" s="163" t="str">
        <f>IFERROR(IF($E193="JA",Hjelpeberegn_drift!N193,""),"")</f>
        <v/>
      </c>
      <c r="P193" s="163" t="str">
        <f>IFERROR(IF($E193="JA",Hjelpeberegn_drift!O193,""),"")</f>
        <v/>
      </c>
      <c r="Q193" s="163" t="str">
        <f>IFERROR(IF($E193="JA",Hjelpeberegn_drift!P193,""),"")</f>
        <v/>
      </c>
      <c r="R193" s="163" t="str">
        <f>IFERROR(IF($E193="JA",Hjelpeberegn_drift!Q193,""),"")</f>
        <v/>
      </c>
      <c r="S193" s="88">
        <f t="shared" si="3"/>
        <v>0</v>
      </c>
    </row>
    <row r="194" spans="1:19" outlineLevel="1" x14ac:dyDescent="0.25">
      <c r="A194" s="38"/>
      <c r="B194" s="38"/>
      <c r="C194" s="48"/>
      <c r="D194" s="122" t="str">
        <f>IFERROR(_xlfn.XLOOKUP(A194,LstDrift,'Oppslag-fane'!$V$7:$V$15),"")</f>
        <v/>
      </c>
      <c r="E194" s="38"/>
      <c r="F194" s="43"/>
      <c r="G194" s="163" t="str">
        <f>IFERROR(IF($E194="JA",Hjelpeberegn_drift!F194,""),"")</f>
        <v/>
      </c>
      <c r="H194" s="163" t="str">
        <f>IFERROR(IF($E194="JA",Hjelpeberegn_drift!G194,""),"")</f>
        <v/>
      </c>
      <c r="I194" s="163" t="str">
        <f>IFERROR(IF($E194="JA",Hjelpeberegn_drift!H194,""),"")</f>
        <v/>
      </c>
      <c r="J194" s="163" t="str">
        <f>IFERROR(IF($E194="JA",Hjelpeberegn_drift!I194,""),"")</f>
        <v/>
      </c>
      <c r="K194" s="163" t="str">
        <f>IFERROR(IF($E194="JA",Hjelpeberegn_drift!J194,""),"")</f>
        <v/>
      </c>
      <c r="L194" s="163" t="str">
        <f>IFERROR(IF($E194="JA",Hjelpeberegn_drift!K194,""),"")</f>
        <v/>
      </c>
      <c r="M194" s="163" t="str">
        <f>IFERROR(IF($E194="JA",Hjelpeberegn_drift!L194,""),"")</f>
        <v/>
      </c>
      <c r="N194" s="163" t="str">
        <f>IFERROR(IF($E194="JA",Hjelpeberegn_drift!M194,""),"")</f>
        <v/>
      </c>
      <c r="O194" s="163" t="str">
        <f>IFERROR(IF($E194="JA",Hjelpeberegn_drift!N194,""),"")</f>
        <v/>
      </c>
      <c r="P194" s="163" t="str">
        <f>IFERROR(IF($E194="JA",Hjelpeberegn_drift!O194,""),"")</f>
        <v/>
      </c>
      <c r="Q194" s="163" t="str">
        <f>IFERROR(IF($E194="JA",Hjelpeberegn_drift!P194,""),"")</f>
        <v/>
      </c>
      <c r="R194" s="163" t="str">
        <f>IFERROR(IF($E194="JA",Hjelpeberegn_drift!Q194,""),"")</f>
        <v/>
      </c>
      <c r="S194" s="88">
        <f t="shared" si="3"/>
        <v>0</v>
      </c>
    </row>
    <row r="195" spans="1:19" outlineLevel="1" x14ac:dyDescent="0.25">
      <c r="A195" s="38"/>
      <c r="B195" s="38"/>
      <c r="C195" s="48"/>
      <c r="D195" s="122" t="str">
        <f>IFERROR(_xlfn.XLOOKUP(A195,LstDrift,'Oppslag-fane'!$V$7:$V$15),"")</f>
        <v/>
      </c>
      <c r="E195" s="38"/>
      <c r="F195" s="43"/>
      <c r="G195" s="163" t="str">
        <f>IFERROR(IF($E195="JA",Hjelpeberegn_drift!F195,""),"")</f>
        <v/>
      </c>
      <c r="H195" s="163" t="str">
        <f>IFERROR(IF($E195="JA",Hjelpeberegn_drift!G195,""),"")</f>
        <v/>
      </c>
      <c r="I195" s="163" t="str">
        <f>IFERROR(IF($E195="JA",Hjelpeberegn_drift!H195,""),"")</f>
        <v/>
      </c>
      <c r="J195" s="163" t="str">
        <f>IFERROR(IF($E195="JA",Hjelpeberegn_drift!I195,""),"")</f>
        <v/>
      </c>
      <c r="K195" s="163" t="str">
        <f>IFERROR(IF($E195="JA",Hjelpeberegn_drift!J195,""),"")</f>
        <v/>
      </c>
      <c r="L195" s="163" t="str">
        <f>IFERROR(IF($E195="JA",Hjelpeberegn_drift!K195,""),"")</f>
        <v/>
      </c>
      <c r="M195" s="163" t="str">
        <f>IFERROR(IF($E195="JA",Hjelpeberegn_drift!L195,""),"")</f>
        <v/>
      </c>
      <c r="N195" s="163" t="str">
        <f>IFERROR(IF($E195="JA",Hjelpeberegn_drift!M195,""),"")</f>
        <v/>
      </c>
      <c r="O195" s="163" t="str">
        <f>IFERROR(IF($E195="JA",Hjelpeberegn_drift!N195,""),"")</f>
        <v/>
      </c>
      <c r="P195" s="163" t="str">
        <f>IFERROR(IF($E195="JA",Hjelpeberegn_drift!O195,""),"")</f>
        <v/>
      </c>
      <c r="Q195" s="163" t="str">
        <f>IFERROR(IF($E195="JA",Hjelpeberegn_drift!P195,""),"")</f>
        <v/>
      </c>
      <c r="R195" s="163" t="str">
        <f>IFERROR(IF($E195="JA",Hjelpeberegn_drift!Q195,""),"")</f>
        <v/>
      </c>
      <c r="S195" s="88">
        <f t="shared" si="3"/>
        <v>0</v>
      </c>
    </row>
    <row r="196" spans="1:19" outlineLevel="1" x14ac:dyDescent="0.25">
      <c r="A196" s="38"/>
      <c r="B196" s="38"/>
      <c r="C196" s="48"/>
      <c r="D196" s="122" t="str">
        <f>IFERROR(_xlfn.XLOOKUP(A196,LstDrift,'Oppslag-fane'!$V$7:$V$15),"")</f>
        <v/>
      </c>
      <c r="E196" s="38"/>
      <c r="F196" s="43"/>
      <c r="G196" s="163" t="str">
        <f>IFERROR(IF($E196="JA",Hjelpeberegn_drift!F196,""),"")</f>
        <v/>
      </c>
      <c r="H196" s="163" t="str">
        <f>IFERROR(IF($E196="JA",Hjelpeberegn_drift!G196,""),"")</f>
        <v/>
      </c>
      <c r="I196" s="163" t="str">
        <f>IFERROR(IF($E196="JA",Hjelpeberegn_drift!H196,""),"")</f>
        <v/>
      </c>
      <c r="J196" s="163" t="str">
        <f>IFERROR(IF($E196="JA",Hjelpeberegn_drift!I196,""),"")</f>
        <v/>
      </c>
      <c r="K196" s="163" t="str">
        <f>IFERROR(IF($E196="JA",Hjelpeberegn_drift!J196,""),"")</f>
        <v/>
      </c>
      <c r="L196" s="163" t="str">
        <f>IFERROR(IF($E196="JA",Hjelpeberegn_drift!K196,""),"")</f>
        <v/>
      </c>
      <c r="M196" s="163" t="str">
        <f>IFERROR(IF($E196="JA",Hjelpeberegn_drift!L196,""),"")</f>
        <v/>
      </c>
      <c r="N196" s="163" t="str">
        <f>IFERROR(IF($E196="JA",Hjelpeberegn_drift!M196,""),"")</f>
        <v/>
      </c>
      <c r="O196" s="163" t="str">
        <f>IFERROR(IF($E196="JA",Hjelpeberegn_drift!N196,""),"")</f>
        <v/>
      </c>
      <c r="P196" s="163" t="str">
        <f>IFERROR(IF($E196="JA",Hjelpeberegn_drift!O196,""),"")</f>
        <v/>
      </c>
      <c r="Q196" s="163" t="str">
        <f>IFERROR(IF($E196="JA",Hjelpeberegn_drift!P196,""),"")</f>
        <v/>
      </c>
      <c r="R196" s="163" t="str">
        <f>IFERROR(IF($E196="JA",Hjelpeberegn_drift!Q196,""),"")</f>
        <v/>
      </c>
      <c r="S196" s="88">
        <f t="shared" si="3"/>
        <v>0</v>
      </c>
    </row>
    <row r="197" spans="1:19" outlineLevel="1" x14ac:dyDescent="0.25">
      <c r="A197" s="38"/>
      <c r="B197" s="38"/>
      <c r="C197" s="48"/>
      <c r="D197" s="122" t="str">
        <f>IFERROR(_xlfn.XLOOKUP(A197,LstDrift,'Oppslag-fane'!$V$7:$V$15),"")</f>
        <v/>
      </c>
      <c r="E197" s="38"/>
      <c r="F197" s="43"/>
      <c r="G197" s="163" t="str">
        <f>IFERROR(IF($E197="JA",Hjelpeberegn_drift!F197,""),"")</f>
        <v/>
      </c>
      <c r="H197" s="163" t="str">
        <f>IFERROR(IF($E197="JA",Hjelpeberegn_drift!G197,""),"")</f>
        <v/>
      </c>
      <c r="I197" s="163" t="str">
        <f>IFERROR(IF($E197="JA",Hjelpeberegn_drift!H197,""),"")</f>
        <v/>
      </c>
      <c r="J197" s="163" t="str">
        <f>IFERROR(IF($E197="JA",Hjelpeberegn_drift!I197,""),"")</f>
        <v/>
      </c>
      <c r="K197" s="163" t="str">
        <f>IFERROR(IF($E197="JA",Hjelpeberegn_drift!J197,""),"")</f>
        <v/>
      </c>
      <c r="L197" s="163" t="str">
        <f>IFERROR(IF($E197="JA",Hjelpeberegn_drift!K197,""),"")</f>
        <v/>
      </c>
      <c r="M197" s="163" t="str">
        <f>IFERROR(IF($E197="JA",Hjelpeberegn_drift!L197,""),"")</f>
        <v/>
      </c>
      <c r="N197" s="163" t="str">
        <f>IFERROR(IF($E197="JA",Hjelpeberegn_drift!M197,""),"")</f>
        <v/>
      </c>
      <c r="O197" s="163" t="str">
        <f>IFERROR(IF($E197="JA",Hjelpeberegn_drift!N197,""),"")</f>
        <v/>
      </c>
      <c r="P197" s="163" t="str">
        <f>IFERROR(IF($E197="JA",Hjelpeberegn_drift!O197,""),"")</f>
        <v/>
      </c>
      <c r="Q197" s="163" t="str">
        <f>IFERROR(IF($E197="JA",Hjelpeberegn_drift!P197,""),"")</f>
        <v/>
      </c>
      <c r="R197" s="163" t="str">
        <f>IFERROR(IF($E197="JA",Hjelpeberegn_drift!Q197,""),"")</f>
        <v/>
      </c>
      <c r="S197" s="88">
        <f t="shared" si="3"/>
        <v>0</v>
      </c>
    </row>
    <row r="198" spans="1:19" outlineLevel="1" x14ac:dyDescent="0.25">
      <c r="A198" s="38"/>
      <c r="B198" s="38"/>
      <c r="C198" s="48"/>
      <c r="D198" s="122" t="str">
        <f>IFERROR(_xlfn.XLOOKUP(A198,LstDrift,'Oppslag-fane'!$V$7:$V$15),"")</f>
        <v/>
      </c>
      <c r="E198" s="38"/>
      <c r="F198" s="43"/>
      <c r="G198" s="163" t="str">
        <f>IFERROR(IF($E198="JA",Hjelpeberegn_drift!F198,""),"")</f>
        <v/>
      </c>
      <c r="H198" s="163" t="str">
        <f>IFERROR(IF($E198="JA",Hjelpeberegn_drift!G198,""),"")</f>
        <v/>
      </c>
      <c r="I198" s="163" t="str">
        <f>IFERROR(IF($E198="JA",Hjelpeberegn_drift!H198,""),"")</f>
        <v/>
      </c>
      <c r="J198" s="163" t="str">
        <f>IFERROR(IF($E198="JA",Hjelpeberegn_drift!I198,""),"")</f>
        <v/>
      </c>
      <c r="K198" s="163" t="str">
        <f>IFERROR(IF($E198="JA",Hjelpeberegn_drift!J198,""),"")</f>
        <v/>
      </c>
      <c r="L198" s="163" t="str">
        <f>IFERROR(IF($E198="JA",Hjelpeberegn_drift!K198,""),"")</f>
        <v/>
      </c>
      <c r="M198" s="163" t="str">
        <f>IFERROR(IF($E198="JA",Hjelpeberegn_drift!L198,""),"")</f>
        <v/>
      </c>
      <c r="N198" s="163" t="str">
        <f>IFERROR(IF($E198="JA",Hjelpeberegn_drift!M198,""),"")</f>
        <v/>
      </c>
      <c r="O198" s="163" t="str">
        <f>IFERROR(IF($E198="JA",Hjelpeberegn_drift!N198,""),"")</f>
        <v/>
      </c>
      <c r="P198" s="163" t="str">
        <f>IFERROR(IF($E198="JA",Hjelpeberegn_drift!O198,""),"")</f>
        <v/>
      </c>
      <c r="Q198" s="163" t="str">
        <f>IFERROR(IF($E198="JA",Hjelpeberegn_drift!P198,""),"")</f>
        <v/>
      </c>
      <c r="R198" s="163" t="str">
        <f>IFERROR(IF($E198="JA",Hjelpeberegn_drift!Q198,""),"")</f>
        <v/>
      </c>
      <c r="S198" s="88">
        <f t="shared" si="3"/>
        <v>0</v>
      </c>
    </row>
    <row r="199" spans="1:19" outlineLevel="1" x14ac:dyDescent="0.25">
      <c r="A199" s="38"/>
      <c r="B199" s="38"/>
      <c r="C199" s="48"/>
      <c r="D199" s="122" t="str">
        <f>IFERROR(_xlfn.XLOOKUP(A199,LstDrift,'Oppslag-fane'!$V$7:$V$15),"")</f>
        <v/>
      </c>
      <c r="E199" s="38"/>
      <c r="F199" s="43"/>
      <c r="G199" s="163" t="str">
        <f>IFERROR(IF($E199="JA",Hjelpeberegn_drift!F199,""),"")</f>
        <v/>
      </c>
      <c r="H199" s="163" t="str">
        <f>IFERROR(IF($E199="JA",Hjelpeberegn_drift!G199,""),"")</f>
        <v/>
      </c>
      <c r="I199" s="163" t="str">
        <f>IFERROR(IF($E199="JA",Hjelpeberegn_drift!H199,""),"")</f>
        <v/>
      </c>
      <c r="J199" s="163" t="str">
        <f>IFERROR(IF($E199="JA",Hjelpeberegn_drift!I199,""),"")</f>
        <v/>
      </c>
      <c r="K199" s="163" t="str">
        <f>IFERROR(IF($E199="JA",Hjelpeberegn_drift!J199,""),"")</f>
        <v/>
      </c>
      <c r="L199" s="163" t="str">
        <f>IFERROR(IF($E199="JA",Hjelpeberegn_drift!K199,""),"")</f>
        <v/>
      </c>
      <c r="M199" s="163" t="str">
        <f>IFERROR(IF($E199="JA",Hjelpeberegn_drift!L199,""),"")</f>
        <v/>
      </c>
      <c r="N199" s="163" t="str">
        <f>IFERROR(IF($E199="JA",Hjelpeberegn_drift!M199,""),"")</f>
        <v/>
      </c>
      <c r="O199" s="163" t="str">
        <f>IFERROR(IF($E199="JA",Hjelpeberegn_drift!N199,""),"")</f>
        <v/>
      </c>
      <c r="P199" s="163" t="str">
        <f>IFERROR(IF($E199="JA",Hjelpeberegn_drift!O199,""),"")</f>
        <v/>
      </c>
      <c r="Q199" s="163" t="str">
        <f>IFERROR(IF($E199="JA",Hjelpeberegn_drift!P199,""),"")</f>
        <v/>
      </c>
      <c r="R199" s="163" t="str">
        <f>IFERROR(IF($E199="JA",Hjelpeberegn_drift!Q199,""),"")</f>
        <v/>
      </c>
      <c r="S199" s="88">
        <f t="shared" si="3"/>
        <v>0</v>
      </c>
    </row>
    <row r="200" spans="1:19" outlineLevel="1" x14ac:dyDescent="0.25">
      <c r="A200" s="38"/>
      <c r="B200" s="38"/>
      <c r="C200" s="48"/>
      <c r="D200" s="122" t="str">
        <f>IFERROR(_xlfn.XLOOKUP(A200,LstDrift,'Oppslag-fane'!$V$7:$V$15),"")</f>
        <v/>
      </c>
      <c r="E200" s="38"/>
      <c r="F200" s="43"/>
      <c r="G200" s="163" t="str">
        <f>IFERROR(IF($E200="JA",Hjelpeberegn_drift!F200,""),"")</f>
        <v/>
      </c>
      <c r="H200" s="163" t="str">
        <f>IFERROR(IF($E200="JA",Hjelpeberegn_drift!G200,""),"")</f>
        <v/>
      </c>
      <c r="I200" s="163" t="str">
        <f>IFERROR(IF($E200="JA",Hjelpeberegn_drift!H200,""),"")</f>
        <v/>
      </c>
      <c r="J200" s="163" t="str">
        <f>IFERROR(IF($E200="JA",Hjelpeberegn_drift!I200,""),"")</f>
        <v/>
      </c>
      <c r="K200" s="163" t="str">
        <f>IFERROR(IF($E200="JA",Hjelpeberegn_drift!J200,""),"")</f>
        <v/>
      </c>
      <c r="L200" s="163" t="str">
        <f>IFERROR(IF($E200="JA",Hjelpeberegn_drift!K200,""),"")</f>
        <v/>
      </c>
      <c r="M200" s="163" t="str">
        <f>IFERROR(IF($E200="JA",Hjelpeberegn_drift!L200,""),"")</f>
        <v/>
      </c>
      <c r="N200" s="163" t="str">
        <f>IFERROR(IF($E200="JA",Hjelpeberegn_drift!M200,""),"")</f>
        <v/>
      </c>
      <c r="O200" s="163" t="str">
        <f>IFERROR(IF($E200="JA",Hjelpeberegn_drift!N200,""),"")</f>
        <v/>
      </c>
      <c r="P200" s="163" t="str">
        <f>IFERROR(IF($E200="JA",Hjelpeberegn_drift!O200,""),"")</f>
        <v/>
      </c>
      <c r="Q200" s="163" t="str">
        <f>IFERROR(IF($E200="JA",Hjelpeberegn_drift!P200,""),"")</f>
        <v/>
      </c>
      <c r="R200" s="163" t="str">
        <f>IFERROR(IF($E200="JA",Hjelpeberegn_drift!Q200,""),"")</f>
        <v/>
      </c>
      <c r="S200" s="88">
        <f t="shared" si="3"/>
        <v>0</v>
      </c>
    </row>
    <row r="201" spans="1:19" outlineLevel="1" x14ac:dyDescent="0.25">
      <c r="A201" s="38"/>
      <c r="B201" s="38"/>
      <c r="C201" s="48"/>
      <c r="D201" s="122" t="str">
        <f>IFERROR(_xlfn.XLOOKUP(A201,LstDrift,'Oppslag-fane'!$V$7:$V$15),"")</f>
        <v/>
      </c>
      <c r="E201" s="38"/>
      <c r="F201" s="43"/>
      <c r="G201" s="163" t="str">
        <f>IFERROR(IF($E201="JA",Hjelpeberegn_drift!F201,""),"")</f>
        <v/>
      </c>
      <c r="H201" s="163" t="str">
        <f>IFERROR(IF($E201="JA",Hjelpeberegn_drift!G201,""),"")</f>
        <v/>
      </c>
      <c r="I201" s="163" t="str">
        <f>IFERROR(IF($E201="JA",Hjelpeberegn_drift!H201,""),"")</f>
        <v/>
      </c>
      <c r="J201" s="163" t="str">
        <f>IFERROR(IF($E201="JA",Hjelpeberegn_drift!I201,""),"")</f>
        <v/>
      </c>
      <c r="K201" s="163" t="str">
        <f>IFERROR(IF($E201="JA",Hjelpeberegn_drift!J201,""),"")</f>
        <v/>
      </c>
      <c r="L201" s="163" t="str">
        <f>IFERROR(IF($E201="JA",Hjelpeberegn_drift!K201,""),"")</f>
        <v/>
      </c>
      <c r="M201" s="163" t="str">
        <f>IFERROR(IF($E201="JA",Hjelpeberegn_drift!L201,""),"")</f>
        <v/>
      </c>
      <c r="N201" s="163" t="str">
        <f>IFERROR(IF($E201="JA",Hjelpeberegn_drift!M201,""),"")</f>
        <v/>
      </c>
      <c r="O201" s="163" t="str">
        <f>IFERROR(IF($E201="JA",Hjelpeberegn_drift!N201,""),"")</f>
        <v/>
      </c>
      <c r="P201" s="163" t="str">
        <f>IFERROR(IF($E201="JA",Hjelpeberegn_drift!O201,""),"")</f>
        <v/>
      </c>
      <c r="Q201" s="163" t="str">
        <f>IFERROR(IF($E201="JA",Hjelpeberegn_drift!P201,""),"")</f>
        <v/>
      </c>
      <c r="R201" s="163" t="str">
        <f>IFERROR(IF($E201="JA",Hjelpeberegn_drift!Q201,""),"")</f>
        <v/>
      </c>
      <c r="S201" s="88">
        <f t="shared" si="3"/>
        <v>0</v>
      </c>
    </row>
    <row r="202" spans="1:19" outlineLevel="1" x14ac:dyDescent="0.25">
      <c r="A202" s="38"/>
      <c r="B202" s="38"/>
      <c r="C202" s="48"/>
      <c r="D202" s="122" t="str">
        <f>IFERROR(_xlfn.XLOOKUP(A202,LstDrift,'Oppslag-fane'!$V$7:$V$15),"")</f>
        <v/>
      </c>
      <c r="E202" s="38"/>
      <c r="F202" s="43"/>
      <c r="G202" s="163" t="str">
        <f>IFERROR(IF($E202="JA",Hjelpeberegn_drift!F202,""),"")</f>
        <v/>
      </c>
      <c r="H202" s="163" t="str">
        <f>IFERROR(IF($E202="JA",Hjelpeberegn_drift!G202,""),"")</f>
        <v/>
      </c>
      <c r="I202" s="163" t="str">
        <f>IFERROR(IF($E202="JA",Hjelpeberegn_drift!H202,""),"")</f>
        <v/>
      </c>
      <c r="J202" s="163" t="str">
        <f>IFERROR(IF($E202="JA",Hjelpeberegn_drift!I202,""),"")</f>
        <v/>
      </c>
      <c r="K202" s="163" t="str">
        <f>IFERROR(IF($E202="JA",Hjelpeberegn_drift!J202,""),"")</f>
        <v/>
      </c>
      <c r="L202" s="163" t="str">
        <f>IFERROR(IF($E202="JA",Hjelpeberegn_drift!K202,""),"")</f>
        <v/>
      </c>
      <c r="M202" s="163" t="str">
        <f>IFERROR(IF($E202="JA",Hjelpeberegn_drift!L202,""),"")</f>
        <v/>
      </c>
      <c r="N202" s="163" t="str">
        <f>IFERROR(IF($E202="JA",Hjelpeberegn_drift!M202,""),"")</f>
        <v/>
      </c>
      <c r="O202" s="163" t="str">
        <f>IFERROR(IF($E202="JA",Hjelpeberegn_drift!N202,""),"")</f>
        <v/>
      </c>
      <c r="P202" s="163" t="str">
        <f>IFERROR(IF($E202="JA",Hjelpeberegn_drift!O202,""),"")</f>
        <v/>
      </c>
      <c r="Q202" s="163" t="str">
        <f>IFERROR(IF($E202="JA",Hjelpeberegn_drift!P202,""),"")</f>
        <v/>
      </c>
      <c r="R202" s="163" t="str">
        <f>IFERROR(IF($E202="JA",Hjelpeberegn_drift!Q202,""),"")</f>
        <v/>
      </c>
      <c r="S202" s="88">
        <f t="shared" si="3"/>
        <v>0</v>
      </c>
    </row>
    <row r="203" spans="1:19" outlineLevel="1" x14ac:dyDescent="0.25">
      <c r="A203" s="38"/>
      <c r="B203" s="38"/>
      <c r="C203" s="48"/>
      <c r="D203" s="122" t="str">
        <f>IFERROR(_xlfn.XLOOKUP(A203,LstDrift,'Oppslag-fane'!$V$7:$V$15),"")</f>
        <v/>
      </c>
      <c r="E203" s="38"/>
      <c r="F203" s="43"/>
      <c r="G203" s="163" t="str">
        <f>IFERROR(IF($E203="JA",Hjelpeberegn_drift!F203,""),"")</f>
        <v/>
      </c>
      <c r="H203" s="163" t="str">
        <f>IFERROR(IF($E203="JA",Hjelpeberegn_drift!G203,""),"")</f>
        <v/>
      </c>
      <c r="I203" s="163" t="str">
        <f>IFERROR(IF($E203="JA",Hjelpeberegn_drift!H203,""),"")</f>
        <v/>
      </c>
      <c r="J203" s="163" t="str">
        <f>IFERROR(IF($E203="JA",Hjelpeberegn_drift!I203,""),"")</f>
        <v/>
      </c>
      <c r="K203" s="163" t="str">
        <f>IFERROR(IF($E203="JA",Hjelpeberegn_drift!J203,""),"")</f>
        <v/>
      </c>
      <c r="L203" s="163" t="str">
        <f>IFERROR(IF($E203="JA",Hjelpeberegn_drift!K203,""),"")</f>
        <v/>
      </c>
      <c r="M203" s="163" t="str">
        <f>IFERROR(IF($E203="JA",Hjelpeberegn_drift!L203,""),"")</f>
        <v/>
      </c>
      <c r="N203" s="163" t="str">
        <f>IFERROR(IF($E203="JA",Hjelpeberegn_drift!M203,""),"")</f>
        <v/>
      </c>
      <c r="O203" s="163" t="str">
        <f>IFERROR(IF($E203="JA",Hjelpeberegn_drift!N203,""),"")</f>
        <v/>
      </c>
      <c r="P203" s="163" t="str">
        <f>IFERROR(IF($E203="JA",Hjelpeberegn_drift!O203,""),"")</f>
        <v/>
      </c>
      <c r="Q203" s="163" t="str">
        <f>IFERROR(IF($E203="JA",Hjelpeberegn_drift!P203,""),"")</f>
        <v/>
      </c>
      <c r="R203" s="163" t="str">
        <f>IFERROR(IF($E203="JA",Hjelpeberegn_drift!Q203,""),"")</f>
        <v/>
      </c>
      <c r="S203" s="88">
        <f t="shared" si="3"/>
        <v>0</v>
      </c>
    </row>
    <row r="204" spans="1:19" outlineLevel="1" x14ac:dyDescent="0.25">
      <c r="A204" s="38"/>
      <c r="B204" s="38"/>
      <c r="C204" s="48"/>
      <c r="D204" s="122" t="str">
        <f>IFERROR(_xlfn.XLOOKUP(A204,LstDrift,'Oppslag-fane'!$V$7:$V$15),"")</f>
        <v/>
      </c>
      <c r="E204" s="38"/>
      <c r="F204" s="43"/>
      <c r="G204" s="163" t="str">
        <f>IFERROR(IF($E204="JA",Hjelpeberegn_drift!F204,""),"")</f>
        <v/>
      </c>
      <c r="H204" s="163" t="str">
        <f>IFERROR(IF($E204="JA",Hjelpeberegn_drift!G204,""),"")</f>
        <v/>
      </c>
      <c r="I204" s="163" t="str">
        <f>IFERROR(IF($E204="JA",Hjelpeberegn_drift!H204,""),"")</f>
        <v/>
      </c>
      <c r="J204" s="163" t="str">
        <f>IFERROR(IF($E204="JA",Hjelpeberegn_drift!I204,""),"")</f>
        <v/>
      </c>
      <c r="K204" s="163" t="str">
        <f>IFERROR(IF($E204="JA",Hjelpeberegn_drift!J204,""),"")</f>
        <v/>
      </c>
      <c r="L204" s="163" t="str">
        <f>IFERROR(IF($E204="JA",Hjelpeberegn_drift!K204,""),"")</f>
        <v/>
      </c>
      <c r="M204" s="163" t="str">
        <f>IFERROR(IF($E204="JA",Hjelpeberegn_drift!L204,""),"")</f>
        <v/>
      </c>
      <c r="N204" s="163" t="str">
        <f>IFERROR(IF($E204="JA",Hjelpeberegn_drift!M204,""),"")</f>
        <v/>
      </c>
      <c r="O204" s="163" t="str">
        <f>IFERROR(IF($E204="JA",Hjelpeberegn_drift!N204,""),"")</f>
        <v/>
      </c>
      <c r="P204" s="163" t="str">
        <f>IFERROR(IF($E204="JA",Hjelpeberegn_drift!O204,""),"")</f>
        <v/>
      </c>
      <c r="Q204" s="163" t="str">
        <f>IFERROR(IF($E204="JA",Hjelpeberegn_drift!P204,""),"")</f>
        <v/>
      </c>
      <c r="R204" s="163" t="str">
        <f>IFERROR(IF($E204="JA",Hjelpeberegn_drift!Q204,""),"")</f>
        <v/>
      </c>
      <c r="S204" s="88">
        <f t="shared" ref="S204:S267" si="4">IF(E204="JA",F204,SUM(G204:R204))</f>
        <v>0</v>
      </c>
    </row>
    <row r="205" spans="1:19" outlineLevel="1" x14ac:dyDescent="0.25">
      <c r="A205" s="38"/>
      <c r="B205" s="38"/>
      <c r="C205" s="48"/>
      <c r="D205" s="122" t="str">
        <f>IFERROR(_xlfn.XLOOKUP(A205,LstDrift,'Oppslag-fane'!$V$7:$V$15),"")</f>
        <v/>
      </c>
      <c r="E205" s="38"/>
      <c r="F205" s="43"/>
      <c r="G205" s="163" t="str">
        <f>IFERROR(IF($E205="JA",Hjelpeberegn_drift!F205,""),"")</f>
        <v/>
      </c>
      <c r="H205" s="163" t="str">
        <f>IFERROR(IF($E205="JA",Hjelpeberegn_drift!G205,""),"")</f>
        <v/>
      </c>
      <c r="I205" s="163" t="str">
        <f>IFERROR(IF($E205="JA",Hjelpeberegn_drift!H205,""),"")</f>
        <v/>
      </c>
      <c r="J205" s="163" t="str">
        <f>IFERROR(IF($E205="JA",Hjelpeberegn_drift!I205,""),"")</f>
        <v/>
      </c>
      <c r="K205" s="163" t="str">
        <f>IFERROR(IF($E205="JA",Hjelpeberegn_drift!J205,""),"")</f>
        <v/>
      </c>
      <c r="L205" s="163" t="str">
        <f>IFERROR(IF($E205="JA",Hjelpeberegn_drift!K205,""),"")</f>
        <v/>
      </c>
      <c r="M205" s="163" t="str">
        <f>IFERROR(IF($E205="JA",Hjelpeberegn_drift!L205,""),"")</f>
        <v/>
      </c>
      <c r="N205" s="163" t="str">
        <f>IFERROR(IF($E205="JA",Hjelpeberegn_drift!M205,""),"")</f>
        <v/>
      </c>
      <c r="O205" s="163" t="str">
        <f>IFERROR(IF($E205="JA",Hjelpeberegn_drift!N205,""),"")</f>
        <v/>
      </c>
      <c r="P205" s="163" t="str">
        <f>IFERROR(IF($E205="JA",Hjelpeberegn_drift!O205,""),"")</f>
        <v/>
      </c>
      <c r="Q205" s="163" t="str">
        <f>IFERROR(IF($E205="JA",Hjelpeberegn_drift!P205,""),"")</f>
        <v/>
      </c>
      <c r="R205" s="163" t="str">
        <f>IFERROR(IF($E205="JA",Hjelpeberegn_drift!Q205,""),"")</f>
        <v/>
      </c>
      <c r="S205" s="88">
        <f t="shared" si="4"/>
        <v>0</v>
      </c>
    </row>
    <row r="206" spans="1:19" outlineLevel="1" x14ac:dyDescent="0.25">
      <c r="A206" s="38"/>
      <c r="B206" s="38"/>
      <c r="C206" s="48"/>
      <c r="D206" s="122" t="str">
        <f>IFERROR(_xlfn.XLOOKUP(A206,LstDrift,'Oppslag-fane'!$V$7:$V$15),"")</f>
        <v/>
      </c>
      <c r="E206" s="38"/>
      <c r="F206" s="43"/>
      <c r="G206" s="163" t="str">
        <f>IFERROR(IF($E206="JA",Hjelpeberegn_drift!F206,""),"")</f>
        <v/>
      </c>
      <c r="H206" s="163" t="str">
        <f>IFERROR(IF($E206="JA",Hjelpeberegn_drift!G206,""),"")</f>
        <v/>
      </c>
      <c r="I206" s="163" t="str">
        <f>IFERROR(IF($E206="JA",Hjelpeberegn_drift!H206,""),"")</f>
        <v/>
      </c>
      <c r="J206" s="163" t="str">
        <f>IFERROR(IF($E206="JA",Hjelpeberegn_drift!I206,""),"")</f>
        <v/>
      </c>
      <c r="K206" s="163" t="str">
        <f>IFERROR(IF($E206="JA",Hjelpeberegn_drift!J206,""),"")</f>
        <v/>
      </c>
      <c r="L206" s="163" t="str">
        <f>IFERROR(IF($E206="JA",Hjelpeberegn_drift!K206,""),"")</f>
        <v/>
      </c>
      <c r="M206" s="163" t="str">
        <f>IFERROR(IF($E206="JA",Hjelpeberegn_drift!L206,""),"")</f>
        <v/>
      </c>
      <c r="N206" s="163" t="str">
        <f>IFERROR(IF($E206="JA",Hjelpeberegn_drift!M206,""),"")</f>
        <v/>
      </c>
      <c r="O206" s="163" t="str">
        <f>IFERROR(IF($E206="JA",Hjelpeberegn_drift!N206,""),"")</f>
        <v/>
      </c>
      <c r="P206" s="163" t="str">
        <f>IFERROR(IF($E206="JA",Hjelpeberegn_drift!O206,""),"")</f>
        <v/>
      </c>
      <c r="Q206" s="163" t="str">
        <f>IFERROR(IF($E206="JA",Hjelpeberegn_drift!P206,""),"")</f>
        <v/>
      </c>
      <c r="R206" s="163" t="str">
        <f>IFERROR(IF($E206="JA",Hjelpeberegn_drift!Q206,""),"")</f>
        <v/>
      </c>
      <c r="S206" s="88">
        <f t="shared" si="4"/>
        <v>0</v>
      </c>
    </row>
    <row r="207" spans="1:19" outlineLevel="1" x14ac:dyDescent="0.25">
      <c r="A207" s="38"/>
      <c r="B207" s="38"/>
      <c r="C207" s="48"/>
      <c r="D207" s="122" t="str">
        <f>IFERROR(_xlfn.XLOOKUP(A207,LstDrift,'Oppslag-fane'!$V$7:$V$15),"")</f>
        <v/>
      </c>
      <c r="E207" s="38"/>
      <c r="F207" s="43"/>
      <c r="G207" s="163" t="str">
        <f>IFERROR(IF($E207="JA",Hjelpeberegn_drift!F207,""),"")</f>
        <v/>
      </c>
      <c r="H207" s="163" t="str">
        <f>IFERROR(IF($E207="JA",Hjelpeberegn_drift!G207,""),"")</f>
        <v/>
      </c>
      <c r="I207" s="163" t="str">
        <f>IFERROR(IF($E207="JA",Hjelpeberegn_drift!H207,""),"")</f>
        <v/>
      </c>
      <c r="J207" s="163" t="str">
        <f>IFERROR(IF($E207="JA",Hjelpeberegn_drift!I207,""),"")</f>
        <v/>
      </c>
      <c r="K207" s="163" t="str">
        <f>IFERROR(IF($E207="JA",Hjelpeberegn_drift!J207,""),"")</f>
        <v/>
      </c>
      <c r="L207" s="163" t="str">
        <f>IFERROR(IF($E207="JA",Hjelpeberegn_drift!K207,""),"")</f>
        <v/>
      </c>
      <c r="M207" s="163" t="str">
        <f>IFERROR(IF($E207="JA",Hjelpeberegn_drift!L207,""),"")</f>
        <v/>
      </c>
      <c r="N207" s="163" t="str">
        <f>IFERROR(IF($E207="JA",Hjelpeberegn_drift!M207,""),"")</f>
        <v/>
      </c>
      <c r="O207" s="163" t="str">
        <f>IFERROR(IF($E207="JA",Hjelpeberegn_drift!N207,""),"")</f>
        <v/>
      </c>
      <c r="P207" s="163" t="str">
        <f>IFERROR(IF($E207="JA",Hjelpeberegn_drift!O207,""),"")</f>
        <v/>
      </c>
      <c r="Q207" s="163" t="str">
        <f>IFERROR(IF($E207="JA",Hjelpeberegn_drift!P207,""),"")</f>
        <v/>
      </c>
      <c r="R207" s="163" t="str">
        <f>IFERROR(IF($E207="JA",Hjelpeberegn_drift!Q207,""),"")</f>
        <v/>
      </c>
      <c r="S207" s="88">
        <f t="shared" si="4"/>
        <v>0</v>
      </c>
    </row>
    <row r="208" spans="1:19" outlineLevel="1" x14ac:dyDescent="0.25">
      <c r="A208" s="38"/>
      <c r="B208" s="38"/>
      <c r="C208" s="48"/>
      <c r="D208" s="122" t="str">
        <f>IFERROR(_xlfn.XLOOKUP(A208,LstDrift,'Oppslag-fane'!$V$7:$V$15),"")</f>
        <v/>
      </c>
      <c r="E208" s="38"/>
      <c r="F208" s="43"/>
      <c r="G208" s="163" t="str">
        <f>IFERROR(IF($E208="JA",Hjelpeberegn_drift!F208,""),"")</f>
        <v/>
      </c>
      <c r="H208" s="163" t="str">
        <f>IFERROR(IF($E208="JA",Hjelpeberegn_drift!G208,""),"")</f>
        <v/>
      </c>
      <c r="I208" s="163" t="str">
        <f>IFERROR(IF($E208="JA",Hjelpeberegn_drift!H208,""),"")</f>
        <v/>
      </c>
      <c r="J208" s="163" t="str">
        <f>IFERROR(IF($E208="JA",Hjelpeberegn_drift!I208,""),"")</f>
        <v/>
      </c>
      <c r="K208" s="163" t="str">
        <f>IFERROR(IF($E208="JA",Hjelpeberegn_drift!J208,""),"")</f>
        <v/>
      </c>
      <c r="L208" s="163" t="str">
        <f>IFERROR(IF($E208="JA",Hjelpeberegn_drift!K208,""),"")</f>
        <v/>
      </c>
      <c r="M208" s="163" t="str">
        <f>IFERROR(IF($E208="JA",Hjelpeberegn_drift!L208,""),"")</f>
        <v/>
      </c>
      <c r="N208" s="163" t="str">
        <f>IFERROR(IF($E208="JA",Hjelpeberegn_drift!M208,""),"")</f>
        <v/>
      </c>
      <c r="O208" s="163" t="str">
        <f>IFERROR(IF($E208="JA",Hjelpeberegn_drift!N208,""),"")</f>
        <v/>
      </c>
      <c r="P208" s="163" t="str">
        <f>IFERROR(IF($E208="JA",Hjelpeberegn_drift!O208,""),"")</f>
        <v/>
      </c>
      <c r="Q208" s="163" t="str">
        <f>IFERROR(IF($E208="JA",Hjelpeberegn_drift!P208,""),"")</f>
        <v/>
      </c>
      <c r="R208" s="163" t="str">
        <f>IFERROR(IF($E208="JA",Hjelpeberegn_drift!Q208,""),"")</f>
        <v/>
      </c>
      <c r="S208" s="88">
        <f t="shared" si="4"/>
        <v>0</v>
      </c>
    </row>
    <row r="209" spans="1:19" outlineLevel="1" x14ac:dyDescent="0.25">
      <c r="A209" s="38"/>
      <c r="B209" s="38"/>
      <c r="C209" s="48"/>
      <c r="D209" s="122" t="str">
        <f>IFERROR(_xlfn.XLOOKUP(A209,LstDrift,'Oppslag-fane'!$V$7:$V$15),"")</f>
        <v/>
      </c>
      <c r="E209" s="38"/>
      <c r="F209" s="43"/>
      <c r="G209" s="163" t="str">
        <f>IFERROR(IF($E209="JA",Hjelpeberegn_drift!F209,""),"")</f>
        <v/>
      </c>
      <c r="H209" s="163" t="str">
        <f>IFERROR(IF($E209="JA",Hjelpeberegn_drift!G209,""),"")</f>
        <v/>
      </c>
      <c r="I209" s="163" t="str">
        <f>IFERROR(IF($E209="JA",Hjelpeberegn_drift!H209,""),"")</f>
        <v/>
      </c>
      <c r="J209" s="163" t="str">
        <f>IFERROR(IF($E209="JA",Hjelpeberegn_drift!I209,""),"")</f>
        <v/>
      </c>
      <c r="K209" s="163" t="str">
        <f>IFERROR(IF($E209="JA",Hjelpeberegn_drift!J209,""),"")</f>
        <v/>
      </c>
      <c r="L209" s="163" t="str">
        <f>IFERROR(IF($E209="JA",Hjelpeberegn_drift!K209,""),"")</f>
        <v/>
      </c>
      <c r="M209" s="163" t="str">
        <f>IFERROR(IF($E209="JA",Hjelpeberegn_drift!L209,""),"")</f>
        <v/>
      </c>
      <c r="N209" s="163" t="str">
        <f>IFERROR(IF($E209="JA",Hjelpeberegn_drift!M209,""),"")</f>
        <v/>
      </c>
      <c r="O209" s="163" t="str">
        <f>IFERROR(IF($E209="JA",Hjelpeberegn_drift!N209,""),"")</f>
        <v/>
      </c>
      <c r="P209" s="163" t="str">
        <f>IFERROR(IF($E209="JA",Hjelpeberegn_drift!O209,""),"")</f>
        <v/>
      </c>
      <c r="Q209" s="163" t="str">
        <f>IFERROR(IF($E209="JA",Hjelpeberegn_drift!P209,""),"")</f>
        <v/>
      </c>
      <c r="R209" s="163" t="str">
        <f>IFERROR(IF($E209="JA",Hjelpeberegn_drift!Q209,""),"")</f>
        <v/>
      </c>
      <c r="S209" s="88">
        <f t="shared" si="4"/>
        <v>0</v>
      </c>
    </row>
    <row r="210" spans="1:19" outlineLevel="1" x14ac:dyDescent="0.25">
      <c r="A210" s="38"/>
      <c r="B210" s="38"/>
      <c r="C210" s="48"/>
      <c r="D210" s="122" t="str">
        <f>IFERROR(_xlfn.XLOOKUP(A210,LstDrift,'Oppslag-fane'!$V$7:$V$15),"")</f>
        <v/>
      </c>
      <c r="E210" s="38"/>
      <c r="F210" s="43"/>
      <c r="G210" s="163" t="str">
        <f>IFERROR(IF($E210="JA",Hjelpeberegn_drift!F210,""),"")</f>
        <v/>
      </c>
      <c r="H210" s="163" t="str">
        <f>IFERROR(IF($E210="JA",Hjelpeberegn_drift!G210,""),"")</f>
        <v/>
      </c>
      <c r="I210" s="163" t="str">
        <f>IFERROR(IF($E210="JA",Hjelpeberegn_drift!H210,""),"")</f>
        <v/>
      </c>
      <c r="J210" s="163" t="str">
        <f>IFERROR(IF($E210="JA",Hjelpeberegn_drift!I210,""),"")</f>
        <v/>
      </c>
      <c r="K210" s="163" t="str">
        <f>IFERROR(IF($E210="JA",Hjelpeberegn_drift!J210,""),"")</f>
        <v/>
      </c>
      <c r="L210" s="163" t="str">
        <f>IFERROR(IF($E210="JA",Hjelpeberegn_drift!K210,""),"")</f>
        <v/>
      </c>
      <c r="M210" s="163" t="str">
        <f>IFERROR(IF($E210="JA",Hjelpeberegn_drift!L210,""),"")</f>
        <v/>
      </c>
      <c r="N210" s="163" t="str">
        <f>IFERROR(IF($E210="JA",Hjelpeberegn_drift!M210,""),"")</f>
        <v/>
      </c>
      <c r="O210" s="163" t="str">
        <f>IFERROR(IF($E210="JA",Hjelpeberegn_drift!N210,""),"")</f>
        <v/>
      </c>
      <c r="P210" s="163" t="str">
        <f>IFERROR(IF($E210="JA",Hjelpeberegn_drift!O210,""),"")</f>
        <v/>
      </c>
      <c r="Q210" s="163" t="str">
        <f>IFERROR(IF($E210="JA",Hjelpeberegn_drift!P210,""),"")</f>
        <v/>
      </c>
      <c r="R210" s="163" t="str">
        <f>IFERROR(IF($E210="JA",Hjelpeberegn_drift!Q210,""),"")</f>
        <v/>
      </c>
      <c r="S210" s="88">
        <f t="shared" si="4"/>
        <v>0</v>
      </c>
    </row>
    <row r="211" spans="1:19" outlineLevel="1" x14ac:dyDescent="0.25">
      <c r="A211" s="38"/>
      <c r="B211" s="38"/>
      <c r="C211" s="48"/>
      <c r="D211" s="122" t="str">
        <f>IFERROR(_xlfn.XLOOKUP(A211,LstDrift,'Oppslag-fane'!$V$7:$V$15),"")</f>
        <v/>
      </c>
      <c r="E211" s="38"/>
      <c r="F211" s="43"/>
      <c r="G211" s="163" t="str">
        <f>IFERROR(IF($E211="JA",Hjelpeberegn_drift!F211,""),"")</f>
        <v/>
      </c>
      <c r="H211" s="163" t="str">
        <f>IFERROR(IF($E211="JA",Hjelpeberegn_drift!G211,""),"")</f>
        <v/>
      </c>
      <c r="I211" s="163" t="str">
        <f>IFERROR(IF($E211="JA",Hjelpeberegn_drift!H211,""),"")</f>
        <v/>
      </c>
      <c r="J211" s="163" t="str">
        <f>IFERROR(IF($E211="JA",Hjelpeberegn_drift!I211,""),"")</f>
        <v/>
      </c>
      <c r="K211" s="163" t="str">
        <f>IFERROR(IF($E211="JA",Hjelpeberegn_drift!J211,""),"")</f>
        <v/>
      </c>
      <c r="L211" s="163" t="str">
        <f>IFERROR(IF($E211="JA",Hjelpeberegn_drift!K211,""),"")</f>
        <v/>
      </c>
      <c r="M211" s="163" t="str">
        <f>IFERROR(IF($E211="JA",Hjelpeberegn_drift!L211,""),"")</f>
        <v/>
      </c>
      <c r="N211" s="163" t="str">
        <f>IFERROR(IF($E211="JA",Hjelpeberegn_drift!M211,""),"")</f>
        <v/>
      </c>
      <c r="O211" s="163" t="str">
        <f>IFERROR(IF($E211="JA",Hjelpeberegn_drift!N211,""),"")</f>
        <v/>
      </c>
      <c r="P211" s="163" t="str">
        <f>IFERROR(IF($E211="JA",Hjelpeberegn_drift!O211,""),"")</f>
        <v/>
      </c>
      <c r="Q211" s="163" t="str">
        <f>IFERROR(IF($E211="JA",Hjelpeberegn_drift!P211,""),"")</f>
        <v/>
      </c>
      <c r="R211" s="163" t="str">
        <f>IFERROR(IF($E211="JA",Hjelpeberegn_drift!Q211,""),"")</f>
        <v/>
      </c>
      <c r="S211" s="88">
        <f t="shared" si="4"/>
        <v>0</v>
      </c>
    </row>
    <row r="212" spans="1:19" outlineLevel="1" x14ac:dyDescent="0.25">
      <c r="A212" s="38"/>
      <c r="B212" s="38"/>
      <c r="C212" s="48"/>
      <c r="D212" s="122" t="str">
        <f>IFERROR(_xlfn.XLOOKUP(A212,LstDrift,'Oppslag-fane'!$V$7:$V$15),"")</f>
        <v/>
      </c>
      <c r="E212" s="38"/>
      <c r="F212" s="43"/>
      <c r="G212" s="163" t="str">
        <f>IFERROR(IF($E212="JA",Hjelpeberegn_drift!F212,""),"")</f>
        <v/>
      </c>
      <c r="H212" s="163" t="str">
        <f>IFERROR(IF($E212="JA",Hjelpeberegn_drift!G212,""),"")</f>
        <v/>
      </c>
      <c r="I212" s="163" t="str">
        <f>IFERROR(IF($E212="JA",Hjelpeberegn_drift!H212,""),"")</f>
        <v/>
      </c>
      <c r="J212" s="163" t="str">
        <f>IFERROR(IF($E212="JA",Hjelpeberegn_drift!I212,""),"")</f>
        <v/>
      </c>
      <c r="K212" s="163" t="str">
        <f>IFERROR(IF($E212="JA",Hjelpeberegn_drift!J212,""),"")</f>
        <v/>
      </c>
      <c r="L212" s="163" t="str">
        <f>IFERROR(IF($E212="JA",Hjelpeberegn_drift!K212,""),"")</f>
        <v/>
      </c>
      <c r="M212" s="163" t="str">
        <f>IFERROR(IF($E212="JA",Hjelpeberegn_drift!L212,""),"")</f>
        <v/>
      </c>
      <c r="N212" s="163" t="str">
        <f>IFERROR(IF($E212="JA",Hjelpeberegn_drift!M212,""),"")</f>
        <v/>
      </c>
      <c r="O212" s="163" t="str">
        <f>IFERROR(IF($E212="JA",Hjelpeberegn_drift!N212,""),"")</f>
        <v/>
      </c>
      <c r="P212" s="163" t="str">
        <f>IFERROR(IF($E212="JA",Hjelpeberegn_drift!O212,""),"")</f>
        <v/>
      </c>
      <c r="Q212" s="163" t="str">
        <f>IFERROR(IF($E212="JA",Hjelpeberegn_drift!P212,""),"")</f>
        <v/>
      </c>
      <c r="R212" s="163" t="str">
        <f>IFERROR(IF($E212="JA",Hjelpeberegn_drift!Q212,""),"")</f>
        <v/>
      </c>
      <c r="S212" s="88">
        <f t="shared" si="4"/>
        <v>0</v>
      </c>
    </row>
    <row r="213" spans="1:19" outlineLevel="1" x14ac:dyDescent="0.25">
      <c r="A213" s="38"/>
      <c r="B213" s="38"/>
      <c r="C213" s="48"/>
      <c r="D213" s="122" t="str">
        <f>IFERROR(_xlfn.XLOOKUP(A213,LstDrift,'Oppslag-fane'!$V$7:$V$15),"")</f>
        <v/>
      </c>
      <c r="E213" s="38"/>
      <c r="F213" s="43"/>
      <c r="G213" s="163" t="str">
        <f>IFERROR(IF($E213="JA",Hjelpeberegn_drift!F213,""),"")</f>
        <v/>
      </c>
      <c r="H213" s="163" t="str">
        <f>IFERROR(IF($E213="JA",Hjelpeberegn_drift!G213,""),"")</f>
        <v/>
      </c>
      <c r="I213" s="163" t="str">
        <f>IFERROR(IF($E213="JA",Hjelpeberegn_drift!H213,""),"")</f>
        <v/>
      </c>
      <c r="J213" s="163" t="str">
        <f>IFERROR(IF($E213="JA",Hjelpeberegn_drift!I213,""),"")</f>
        <v/>
      </c>
      <c r="K213" s="163" t="str">
        <f>IFERROR(IF($E213="JA",Hjelpeberegn_drift!J213,""),"")</f>
        <v/>
      </c>
      <c r="L213" s="163" t="str">
        <f>IFERROR(IF($E213="JA",Hjelpeberegn_drift!K213,""),"")</f>
        <v/>
      </c>
      <c r="M213" s="163" t="str">
        <f>IFERROR(IF($E213="JA",Hjelpeberegn_drift!L213,""),"")</f>
        <v/>
      </c>
      <c r="N213" s="163" t="str">
        <f>IFERROR(IF($E213="JA",Hjelpeberegn_drift!M213,""),"")</f>
        <v/>
      </c>
      <c r="O213" s="163" t="str">
        <f>IFERROR(IF($E213="JA",Hjelpeberegn_drift!N213,""),"")</f>
        <v/>
      </c>
      <c r="P213" s="163" t="str">
        <f>IFERROR(IF($E213="JA",Hjelpeberegn_drift!O213,""),"")</f>
        <v/>
      </c>
      <c r="Q213" s="163" t="str">
        <f>IFERROR(IF($E213="JA",Hjelpeberegn_drift!P213,""),"")</f>
        <v/>
      </c>
      <c r="R213" s="163" t="str">
        <f>IFERROR(IF($E213="JA",Hjelpeberegn_drift!Q213,""),"")</f>
        <v/>
      </c>
      <c r="S213" s="88">
        <f t="shared" si="4"/>
        <v>0</v>
      </c>
    </row>
    <row r="214" spans="1:19" outlineLevel="1" x14ac:dyDescent="0.25">
      <c r="A214" s="38"/>
      <c r="B214" s="38"/>
      <c r="C214" s="48"/>
      <c r="D214" s="122" t="str">
        <f>IFERROR(_xlfn.XLOOKUP(A214,LstDrift,'Oppslag-fane'!$V$7:$V$15),"")</f>
        <v/>
      </c>
      <c r="E214" s="38"/>
      <c r="F214" s="43"/>
      <c r="G214" s="163" t="str">
        <f>IFERROR(IF($E214="JA",Hjelpeberegn_drift!F214,""),"")</f>
        <v/>
      </c>
      <c r="H214" s="163" t="str">
        <f>IFERROR(IF($E214="JA",Hjelpeberegn_drift!G214,""),"")</f>
        <v/>
      </c>
      <c r="I214" s="163" t="str">
        <f>IFERROR(IF($E214="JA",Hjelpeberegn_drift!H214,""),"")</f>
        <v/>
      </c>
      <c r="J214" s="163" t="str">
        <f>IFERROR(IF($E214="JA",Hjelpeberegn_drift!I214,""),"")</f>
        <v/>
      </c>
      <c r="K214" s="163" t="str">
        <f>IFERROR(IF($E214="JA",Hjelpeberegn_drift!J214,""),"")</f>
        <v/>
      </c>
      <c r="L214" s="163" t="str">
        <f>IFERROR(IF($E214="JA",Hjelpeberegn_drift!K214,""),"")</f>
        <v/>
      </c>
      <c r="M214" s="163" t="str">
        <f>IFERROR(IF($E214="JA",Hjelpeberegn_drift!L214,""),"")</f>
        <v/>
      </c>
      <c r="N214" s="163" t="str">
        <f>IFERROR(IF($E214="JA",Hjelpeberegn_drift!M214,""),"")</f>
        <v/>
      </c>
      <c r="O214" s="163" t="str">
        <f>IFERROR(IF($E214="JA",Hjelpeberegn_drift!N214,""),"")</f>
        <v/>
      </c>
      <c r="P214" s="163" t="str">
        <f>IFERROR(IF($E214="JA",Hjelpeberegn_drift!O214,""),"")</f>
        <v/>
      </c>
      <c r="Q214" s="163" t="str">
        <f>IFERROR(IF($E214="JA",Hjelpeberegn_drift!P214,""),"")</f>
        <v/>
      </c>
      <c r="R214" s="163" t="str">
        <f>IFERROR(IF($E214="JA",Hjelpeberegn_drift!Q214,""),"")</f>
        <v/>
      </c>
      <c r="S214" s="88">
        <f t="shared" si="4"/>
        <v>0</v>
      </c>
    </row>
    <row r="215" spans="1:19" outlineLevel="1" x14ac:dyDescent="0.25">
      <c r="A215" s="38"/>
      <c r="B215" s="38"/>
      <c r="C215" s="48"/>
      <c r="D215" s="122" t="str">
        <f>IFERROR(_xlfn.XLOOKUP(A215,LstDrift,'Oppslag-fane'!$V$7:$V$15),"")</f>
        <v/>
      </c>
      <c r="E215" s="38"/>
      <c r="F215" s="43"/>
      <c r="G215" s="163" t="str">
        <f>IFERROR(IF($E215="JA",Hjelpeberegn_drift!F215,""),"")</f>
        <v/>
      </c>
      <c r="H215" s="163" t="str">
        <f>IFERROR(IF($E215="JA",Hjelpeberegn_drift!G215,""),"")</f>
        <v/>
      </c>
      <c r="I215" s="163" t="str">
        <f>IFERROR(IF($E215="JA",Hjelpeberegn_drift!H215,""),"")</f>
        <v/>
      </c>
      <c r="J215" s="163" t="str">
        <f>IFERROR(IF($E215="JA",Hjelpeberegn_drift!I215,""),"")</f>
        <v/>
      </c>
      <c r="K215" s="163" t="str">
        <f>IFERROR(IF($E215="JA",Hjelpeberegn_drift!J215,""),"")</f>
        <v/>
      </c>
      <c r="L215" s="163" t="str">
        <f>IFERROR(IF($E215="JA",Hjelpeberegn_drift!K215,""),"")</f>
        <v/>
      </c>
      <c r="M215" s="163" t="str">
        <f>IFERROR(IF($E215="JA",Hjelpeberegn_drift!L215,""),"")</f>
        <v/>
      </c>
      <c r="N215" s="163" t="str">
        <f>IFERROR(IF($E215="JA",Hjelpeberegn_drift!M215,""),"")</f>
        <v/>
      </c>
      <c r="O215" s="163" t="str">
        <f>IFERROR(IF($E215="JA",Hjelpeberegn_drift!N215,""),"")</f>
        <v/>
      </c>
      <c r="P215" s="163" t="str">
        <f>IFERROR(IF($E215="JA",Hjelpeberegn_drift!O215,""),"")</f>
        <v/>
      </c>
      <c r="Q215" s="163" t="str">
        <f>IFERROR(IF($E215="JA",Hjelpeberegn_drift!P215,""),"")</f>
        <v/>
      </c>
      <c r="R215" s="163" t="str">
        <f>IFERROR(IF($E215="JA",Hjelpeberegn_drift!Q215,""),"")</f>
        <v/>
      </c>
      <c r="S215" s="88">
        <f t="shared" si="4"/>
        <v>0</v>
      </c>
    </row>
    <row r="216" spans="1:19" outlineLevel="1" x14ac:dyDescent="0.25">
      <c r="A216" s="38"/>
      <c r="B216" s="38"/>
      <c r="C216" s="48"/>
      <c r="D216" s="122" t="str">
        <f>IFERROR(_xlfn.XLOOKUP(A216,LstDrift,'Oppslag-fane'!$V$7:$V$15),"")</f>
        <v/>
      </c>
      <c r="E216" s="38"/>
      <c r="F216" s="43"/>
      <c r="G216" s="163" t="str">
        <f>IFERROR(IF($E216="JA",Hjelpeberegn_drift!F216,""),"")</f>
        <v/>
      </c>
      <c r="H216" s="163" t="str">
        <f>IFERROR(IF($E216="JA",Hjelpeberegn_drift!G216,""),"")</f>
        <v/>
      </c>
      <c r="I216" s="163" t="str">
        <f>IFERROR(IF($E216="JA",Hjelpeberegn_drift!H216,""),"")</f>
        <v/>
      </c>
      <c r="J216" s="163" t="str">
        <f>IFERROR(IF($E216="JA",Hjelpeberegn_drift!I216,""),"")</f>
        <v/>
      </c>
      <c r="K216" s="163" t="str">
        <f>IFERROR(IF($E216="JA",Hjelpeberegn_drift!J216,""),"")</f>
        <v/>
      </c>
      <c r="L216" s="163" t="str">
        <f>IFERROR(IF($E216="JA",Hjelpeberegn_drift!K216,""),"")</f>
        <v/>
      </c>
      <c r="M216" s="163" t="str">
        <f>IFERROR(IF($E216="JA",Hjelpeberegn_drift!L216,""),"")</f>
        <v/>
      </c>
      <c r="N216" s="163" t="str">
        <f>IFERROR(IF($E216="JA",Hjelpeberegn_drift!M216,""),"")</f>
        <v/>
      </c>
      <c r="O216" s="163" t="str">
        <f>IFERROR(IF($E216="JA",Hjelpeberegn_drift!N216,""),"")</f>
        <v/>
      </c>
      <c r="P216" s="163" t="str">
        <f>IFERROR(IF($E216="JA",Hjelpeberegn_drift!O216,""),"")</f>
        <v/>
      </c>
      <c r="Q216" s="163" t="str">
        <f>IFERROR(IF($E216="JA",Hjelpeberegn_drift!P216,""),"")</f>
        <v/>
      </c>
      <c r="R216" s="163" t="str">
        <f>IFERROR(IF($E216="JA",Hjelpeberegn_drift!Q216,""),"")</f>
        <v/>
      </c>
      <c r="S216" s="88">
        <f t="shared" si="4"/>
        <v>0</v>
      </c>
    </row>
    <row r="217" spans="1:19" outlineLevel="1" x14ac:dyDescent="0.25">
      <c r="A217" s="38"/>
      <c r="B217" s="38"/>
      <c r="C217" s="48"/>
      <c r="D217" s="122" t="str">
        <f>IFERROR(_xlfn.XLOOKUP(A217,LstDrift,'Oppslag-fane'!$V$7:$V$15),"")</f>
        <v/>
      </c>
      <c r="E217" s="38"/>
      <c r="F217" s="43"/>
      <c r="G217" s="163" t="str">
        <f>IFERROR(IF($E217="JA",Hjelpeberegn_drift!F217,""),"")</f>
        <v/>
      </c>
      <c r="H217" s="163" t="str">
        <f>IFERROR(IF($E217="JA",Hjelpeberegn_drift!G217,""),"")</f>
        <v/>
      </c>
      <c r="I217" s="163" t="str">
        <f>IFERROR(IF($E217="JA",Hjelpeberegn_drift!H217,""),"")</f>
        <v/>
      </c>
      <c r="J217" s="163" t="str">
        <f>IFERROR(IF($E217="JA",Hjelpeberegn_drift!I217,""),"")</f>
        <v/>
      </c>
      <c r="K217" s="163" t="str">
        <f>IFERROR(IF($E217="JA",Hjelpeberegn_drift!J217,""),"")</f>
        <v/>
      </c>
      <c r="L217" s="163" t="str">
        <f>IFERROR(IF($E217="JA",Hjelpeberegn_drift!K217,""),"")</f>
        <v/>
      </c>
      <c r="M217" s="163" t="str">
        <f>IFERROR(IF($E217="JA",Hjelpeberegn_drift!L217,""),"")</f>
        <v/>
      </c>
      <c r="N217" s="163" t="str">
        <f>IFERROR(IF($E217="JA",Hjelpeberegn_drift!M217,""),"")</f>
        <v/>
      </c>
      <c r="O217" s="163" t="str">
        <f>IFERROR(IF($E217="JA",Hjelpeberegn_drift!N217,""),"")</f>
        <v/>
      </c>
      <c r="P217" s="163" t="str">
        <f>IFERROR(IF($E217="JA",Hjelpeberegn_drift!O217,""),"")</f>
        <v/>
      </c>
      <c r="Q217" s="163" t="str">
        <f>IFERROR(IF($E217="JA",Hjelpeberegn_drift!P217,""),"")</f>
        <v/>
      </c>
      <c r="R217" s="163" t="str">
        <f>IFERROR(IF($E217="JA",Hjelpeberegn_drift!Q217,""),"")</f>
        <v/>
      </c>
      <c r="S217" s="88">
        <f t="shared" si="4"/>
        <v>0</v>
      </c>
    </row>
    <row r="218" spans="1:19" outlineLevel="1" x14ac:dyDescent="0.25">
      <c r="A218" s="38"/>
      <c r="B218" s="38"/>
      <c r="C218" s="48"/>
      <c r="D218" s="122" t="str">
        <f>IFERROR(_xlfn.XLOOKUP(A218,LstDrift,'Oppslag-fane'!$V$7:$V$15),"")</f>
        <v/>
      </c>
      <c r="E218" s="38"/>
      <c r="F218" s="43"/>
      <c r="G218" s="163" t="str">
        <f>IFERROR(IF($E218="JA",Hjelpeberegn_drift!F218,""),"")</f>
        <v/>
      </c>
      <c r="H218" s="163" t="str">
        <f>IFERROR(IF($E218="JA",Hjelpeberegn_drift!G218,""),"")</f>
        <v/>
      </c>
      <c r="I218" s="163" t="str">
        <f>IFERROR(IF($E218="JA",Hjelpeberegn_drift!H218,""),"")</f>
        <v/>
      </c>
      <c r="J218" s="163" t="str">
        <f>IFERROR(IF($E218="JA",Hjelpeberegn_drift!I218,""),"")</f>
        <v/>
      </c>
      <c r="K218" s="163" t="str">
        <f>IFERROR(IF($E218="JA",Hjelpeberegn_drift!J218,""),"")</f>
        <v/>
      </c>
      <c r="L218" s="163" t="str">
        <f>IFERROR(IF($E218="JA",Hjelpeberegn_drift!K218,""),"")</f>
        <v/>
      </c>
      <c r="M218" s="163" t="str">
        <f>IFERROR(IF($E218="JA",Hjelpeberegn_drift!L218,""),"")</f>
        <v/>
      </c>
      <c r="N218" s="163" t="str">
        <f>IFERROR(IF($E218="JA",Hjelpeberegn_drift!M218,""),"")</f>
        <v/>
      </c>
      <c r="O218" s="163" t="str">
        <f>IFERROR(IF($E218="JA",Hjelpeberegn_drift!N218,""),"")</f>
        <v/>
      </c>
      <c r="P218" s="163" t="str">
        <f>IFERROR(IF($E218="JA",Hjelpeberegn_drift!O218,""),"")</f>
        <v/>
      </c>
      <c r="Q218" s="163" t="str">
        <f>IFERROR(IF($E218="JA",Hjelpeberegn_drift!P218,""),"")</f>
        <v/>
      </c>
      <c r="R218" s="163" t="str">
        <f>IFERROR(IF($E218="JA",Hjelpeberegn_drift!Q218,""),"")</f>
        <v/>
      </c>
      <c r="S218" s="88">
        <f t="shared" si="4"/>
        <v>0</v>
      </c>
    </row>
    <row r="219" spans="1:19" outlineLevel="1" x14ac:dyDescent="0.25">
      <c r="A219" s="38"/>
      <c r="B219" s="38"/>
      <c r="C219" s="48"/>
      <c r="D219" s="122" t="str">
        <f>IFERROR(_xlfn.XLOOKUP(A219,LstDrift,'Oppslag-fane'!$V$7:$V$15),"")</f>
        <v/>
      </c>
      <c r="E219" s="38"/>
      <c r="F219" s="43"/>
      <c r="G219" s="163" t="str">
        <f>IFERROR(IF($E219="JA",Hjelpeberegn_drift!F219,""),"")</f>
        <v/>
      </c>
      <c r="H219" s="163" t="str">
        <f>IFERROR(IF($E219="JA",Hjelpeberegn_drift!G219,""),"")</f>
        <v/>
      </c>
      <c r="I219" s="163" t="str">
        <f>IFERROR(IF($E219="JA",Hjelpeberegn_drift!H219,""),"")</f>
        <v/>
      </c>
      <c r="J219" s="163" t="str">
        <f>IFERROR(IF($E219="JA",Hjelpeberegn_drift!I219,""),"")</f>
        <v/>
      </c>
      <c r="K219" s="163" t="str">
        <f>IFERROR(IF($E219="JA",Hjelpeberegn_drift!J219,""),"")</f>
        <v/>
      </c>
      <c r="L219" s="163" t="str">
        <f>IFERROR(IF($E219="JA",Hjelpeberegn_drift!K219,""),"")</f>
        <v/>
      </c>
      <c r="M219" s="163" t="str">
        <f>IFERROR(IF($E219="JA",Hjelpeberegn_drift!L219,""),"")</f>
        <v/>
      </c>
      <c r="N219" s="163" t="str">
        <f>IFERROR(IF($E219="JA",Hjelpeberegn_drift!M219,""),"")</f>
        <v/>
      </c>
      <c r="O219" s="163" t="str">
        <f>IFERROR(IF($E219="JA",Hjelpeberegn_drift!N219,""),"")</f>
        <v/>
      </c>
      <c r="P219" s="163" t="str">
        <f>IFERROR(IF($E219="JA",Hjelpeberegn_drift!O219,""),"")</f>
        <v/>
      </c>
      <c r="Q219" s="163" t="str">
        <f>IFERROR(IF($E219="JA",Hjelpeberegn_drift!P219,""),"")</f>
        <v/>
      </c>
      <c r="R219" s="163" t="str">
        <f>IFERROR(IF($E219="JA",Hjelpeberegn_drift!Q219,""),"")</f>
        <v/>
      </c>
      <c r="S219" s="88">
        <f t="shared" si="4"/>
        <v>0</v>
      </c>
    </row>
    <row r="220" spans="1:19" outlineLevel="1" x14ac:dyDescent="0.25">
      <c r="A220" s="38"/>
      <c r="B220" s="38"/>
      <c r="C220" s="48"/>
      <c r="D220" s="122" t="str">
        <f>IFERROR(_xlfn.XLOOKUP(A220,LstDrift,'Oppslag-fane'!$V$7:$V$15),"")</f>
        <v/>
      </c>
      <c r="E220" s="38"/>
      <c r="F220" s="43"/>
      <c r="G220" s="163" t="str">
        <f>IFERROR(IF($E220="JA",Hjelpeberegn_drift!F220,""),"")</f>
        <v/>
      </c>
      <c r="H220" s="163" t="str">
        <f>IFERROR(IF($E220="JA",Hjelpeberegn_drift!G220,""),"")</f>
        <v/>
      </c>
      <c r="I220" s="163" t="str">
        <f>IFERROR(IF($E220="JA",Hjelpeberegn_drift!H220,""),"")</f>
        <v/>
      </c>
      <c r="J220" s="163" t="str">
        <f>IFERROR(IF($E220="JA",Hjelpeberegn_drift!I220,""),"")</f>
        <v/>
      </c>
      <c r="K220" s="163" t="str">
        <f>IFERROR(IF($E220="JA",Hjelpeberegn_drift!J220,""),"")</f>
        <v/>
      </c>
      <c r="L220" s="163" t="str">
        <f>IFERROR(IF($E220="JA",Hjelpeberegn_drift!K220,""),"")</f>
        <v/>
      </c>
      <c r="M220" s="163" t="str">
        <f>IFERROR(IF($E220="JA",Hjelpeberegn_drift!L220,""),"")</f>
        <v/>
      </c>
      <c r="N220" s="163" t="str">
        <f>IFERROR(IF($E220="JA",Hjelpeberegn_drift!M220,""),"")</f>
        <v/>
      </c>
      <c r="O220" s="163" t="str">
        <f>IFERROR(IF($E220="JA",Hjelpeberegn_drift!N220,""),"")</f>
        <v/>
      </c>
      <c r="P220" s="163" t="str">
        <f>IFERROR(IF($E220="JA",Hjelpeberegn_drift!O220,""),"")</f>
        <v/>
      </c>
      <c r="Q220" s="163" t="str">
        <f>IFERROR(IF($E220="JA",Hjelpeberegn_drift!P220,""),"")</f>
        <v/>
      </c>
      <c r="R220" s="163" t="str">
        <f>IFERROR(IF($E220="JA",Hjelpeberegn_drift!Q220,""),"")</f>
        <v/>
      </c>
      <c r="S220" s="88">
        <f t="shared" si="4"/>
        <v>0</v>
      </c>
    </row>
    <row r="221" spans="1:19" outlineLevel="1" x14ac:dyDescent="0.25">
      <c r="A221" s="38"/>
      <c r="B221" s="38"/>
      <c r="C221" s="48"/>
      <c r="D221" s="122" t="str">
        <f>IFERROR(_xlfn.XLOOKUP(A221,LstDrift,'Oppslag-fane'!$V$7:$V$15),"")</f>
        <v/>
      </c>
      <c r="E221" s="38"/>
      <c r="F221" s="43"/>
      <c r="G221" s="163" t="str">
        <f>IFERROR(IF($E221="JA",Hjelpeberegn_drift!F221,""),"")</f>
        <v/>
      </c>
      <c r="H221" s="163" t="str">
        <f>IFERROR(IF($E221="JA",Hjelpeberegn_drift!G221,""),"")</f>
        <v/>
      </c>
      <c r="I221" s="163" t="str">
        <f>IFERROR(IF($E221="JA",Hjelpeberegn_drift!H221,""),"")</f>
        <v/>
      </c>
      <c r="J221" s="163" t="str">
        <f>IFERROR(IF($E221="JA",Hjelpeberegn_drift!I221,""),"")</f>
        <v/>
      </c>
      <c r="K221" s="163" t="str">
        <f>IFERROR(IF($E221="JA",Hjelpeberegn_drift!J221,""),"")</f>
        <v/>
      </c>
      <c r="L221" s="163" t="str">
        <f>IFERROR(IF($E221="JA",Hjelpeberegn_drift!K221,""),"")</f>
        <v/>
      </c>
      <c r="M221" s="163" t="str">
        <f>IFERROR(IF($E221="JA",Hjelpeberegn_drift!L221,""),"")</f>
        <v/>
      </c>
      <c r="N221" s="163" t="str">
        <f>IFERROR(IF($E221="JA",Hjelpeberegn_drift!M221,""),"")</f>
        <v/>
      </c>
      <c r="O221" s="163" t="str">
        <f>IFERROR(IF($E221="JA",Hjelpeberegn_drift!N221,""),"")</f>
        <v/>
      </c>
      <c r="P221" s="163" t="str">
        <f>IFERROR(IF($E221="JA",Hjelpeberegn_drift!O221,""),"")</f>
        <v/>
      </c>
      <c r="Q221" s="163" t="str">
        <f>IFERROR(IF($E221="JA",Hjelpeberegn_drift!P221,""),"")</f>
        <v/>
      </c>
      <c r="R221" s="163" t="str">
        <f>IFERROR(IF($E221="JA",Hjelpeberegn_drift!Q221,""),"")</f>
        <v/>
      </c>
      <c r="S221" s="88">
        <f t="shared" si="4"/>
        <v>0</v>
      </c>
    </row>
    <row r="222" spans="1:19" outlineLevel="1" x14ac:dyDescent="0.25">
      <c r="A222" s="38"/>
      <c r="B222" s="38"/>
      <c r="C222" s="48"/>
      <c r="D222" s="122" t="str">
        <f>IFERROR(_xlfn.XLOOKUP(A222,LstDrift,'Oppslag-fane'!$V$7:$V$15),"")</f>
        <v/>
      </c>
      <c r="E222" s="38"/>
      <c r="F222" s="43"/>
      <c r="G222" s="163" t="str">
        <f>IFERROR(IF($E222="JA",Hjelpeberegn_drift!F222,""),"")</f>
        <v/>
      </c>
      <c r="H222" s="163" t="str">
        <f>IFERROR(IF($E222="JA",Hjelpeberegn_drift!G222,""),"")</f>
        <v/>
      </c>
      <c r="I222" s="163" t="str">
        <f>IFERROR(IF($E222="JA",Hjelpeberegn_drift!H222,""),"")</f>
        <v/>
      </c>
      <c r="J222" s="163" t="str">
        <f>IFERROR(IF($E222="JA",Hjelpeberegn_drift!I222,""),"")</f>
        <v/>
      </c>
      <c r="K222" s="163" t="str">
        <f>IFERROR(IF($E222="JA",Hjelpeberegn_drift!J222,""),"")</f>
        <v/>
      </c>
      <c r="L222" s="163" t="str">
        <f>IFERROR(IF($E222="JA",Hjelpeberegn_drift!K222,""),"")</f>
        <v/>
      </c>
      <c r="M222" s="163" t="str">
        <f>IFERROR(IF($E222="JA",Hjelpeberegn_drift!L222,""),"")</f>
        <v/>
      </c>
      <c r="N222" s="163" t="str">
        <f>IFERROR(IF($E222="JA",Hjelpeberegn_drift!M222,""),"")</f>
        <v/>
      </c>
      <c r="O222" s="163" t="str">
        <f>IFERROR(IF($E222="JA",Hjelpeberegn_drift!N222,""),"")</f>
        <v/>
      </c>
      <c r="P222" s="163" t="str">
        <f>IFERROR(IF($E222="JA",Hjelpeberegn_drift!O222,""),"")</f>
        <v/>
      </c>
      <c r="Q222" s="163" t="str">
        <f>IFERROR(IF($E222="JA",Hjelpeberegn_drift!P222,""),"")</f>
        <v/>
      </c>
      <c r="R222" s="163" t="str">
        <f>IFERROR(IF($E222="JA",Hjelpeberegn_drift!Q222,""),"")</f>
        <v/>
      </c>
      <c r="S222" s="88">
        <f t="shared" si="4"/>
        <v>0</v>
      </c>
    </row>
    <row r="223" spans="1:19" outlineLevel="1" x14ac:dyDescent="0.25">
      <c r="A223" s="38"/>
      <c r="B223" s="38"/>
      <c r="C223" s="48"/>
      <c r="D223" s="122" t="str">
        <f>IFERROR(_xlfn.XLOOKUP(A223,LstDrift,'Oppslag-fane'!$V$7:$V$15),"")</f>
        <v/>
      </c>
      <c r="E223" s="38"/>
      <c r="F223" s="43"/>
      <c r="G223" s="163" t="str">
        <f>IFERROR(IF($E223="JA",Hjelpeberegn_drift!F223,""),"")</f>
        <v/>
      </c>
      <c r="H223" s="163" t="str">
        <f>IFERROR(IF($E223="JA",Hjelpeberegn_drift!G223,""),"")</f>
        <v/>
      </c>
      <c r="I223" s="163" t="str">
        <f>IFERROR(IF($E223="JA",Hjelpeberegn_drift!H223,""),"")</f>
        <v/>
      </c>
      <c r="J223" s="163" t="str">
        <f>IFERROR(IF($E223="JA",Hjelpeberegn_drift!I223,""),"")</f>
        <v/>
      </c>
      <c r="K223" s="163" t="str">
        <f>IFERROR(IF($E223="JA",Hjelpeberegn_drift!J223,""),"")</f>
        <v/>
      </c>
      <c r="L223" s="163" t="str">
        <f>IFERROR(IF($E223="JA",Hjelpeberegn_drift!K223,""),"")</f>
        <v/>
      </c>
      <c r="M223" s="163" t="str">
        <f>IFERROR(IF($E223="JA",Hjelpeberegn_drift!L223,""),"")</f>
        <v/>
      </c>
      <c r="N223" s="163" t="str">
        <f>IFERROR(IF($E223="JA",Hjelpeberegn_drift!M223,""),"")</f>
        <v/>
      </c>
      <c r="O223" s="163" t="str">
        <f>IFERROR(IF($E223="JA",Hjelpeberegn_drift!N223,""),"")</f>
        <v/>
      </c>
      <c r="P223" s="163" t="str">
        <f>IFERROR(IF($E223="JA",Hjelpeberegn_drift!O223,""),"")</f>
        <v/>
      </c>
      <c r="Q223" s="163" t="str">
        <f>IFERROR(IF($E223="JA",Hjelpeberegn_drift!P223,""),"")</f>
        <v/>
      </c>
      <c r="R223" s="163" t="str">
        <f>IFERROR(IF($E223="JA",Hjelpeberegn_drift!Q223,""),"")</f>
        <v/>
      </c>
      <c r="S223" s="88">
        <f t="shared" si="4"/>
        <v>0</v>
      </c>
    </row>
    <row r="224" spans="1:19" outlineLevel="1" x14ac:dyDescent="0.25">
      <c r="A224" s="38"/>
      <c r="B224" s="38"/>
      <c r="C224" s="48"/>
      <c r="D224" s="122" t="str">
        <f>IFERROR(_xlfn.XLOOKUP(A224,LstDrift,'Oppslag-fane'!$V$7:$V$15),"")</f>
        <v/>
      </c>
      <c r="E224" s="38"/>
      <c r="F224" s="43"/>
      <c r="G224" s="163" t="str">
        <f>IFERROR(IF($E224="JA",Hjelpeberegn_drift!F224,""),"")</f>
        <v/>
      </c>
      <c r="H224" s="163" t="str">
        <f>IFERROR(IF($E224="JA",Hjelpeberegn_drift!G224,""),"")</f>
        <v/>
      </c>
      <c r="I224" s="163" t="str">
        <f>IFERROR(IF($E224="JA",Hjelpeberegn_drift!H224,""),"")</f>
        <v/>
      </c>
      <c r="J224" s="163" t="str">
        <f>IFERROR(IF($E224="JA",Hjelpeberegn_drift!I224,""),"")</f>
        <v/>
      </c>
      <c r="K224" s="163" t="str">
        <f>IFERROR(IF($E224="JA",Hjelpeberegn_drift!J224,""),"")</f>
        <v/>
      </c>
      <c r="L224" s="163" t="str">
        <f>IFERROR(IF($E224="JA",Hjelpeberegn_drift!K224,""),"")</f>
        <v/>
      </c>
      <c r="M224" s="163" t="str">
        <f>IFERROR(IF($E224="JA",Hjelpeberegn_drift!L224,""),"")</f>
        <v/>
      </c>
      <c r="N224" s="163" t="str">
        <f>IFERROR(IF($E224="JA",Hjelpeberegn_drift!M224,""),"")</f>
        <v/>
      </c>
      <c r="O224" s="163" t="str">
        <f>IFERROR(IF($E224="JA",Hjelpeberegn_drift!N224,""),"")</f>
        <v/>
      </c>
      <c r="P224" s="163" t="str">
        <f>IFERROR(IF($E224="JA",Hjelpeberegn_drift!O224,""),"")</f>
        <v/>
      </c>
      <c r="Q224" s="163" t="str">
        <f>IFERROR(IF($E224="JA",Hjelpeberegn_drift!P224,""),"")</f>
        <v/>
      </c>
      <c r="R224" s="163" t="str">
        <f>IFERROR(IF($E224="JA",Hjelpeberegn_drift!Q224,""),"")</f>
        <v/>
      </c>
      <c r="S224" s="88">
        <f t="shared" si="4"/>
        <v>0</v>
      </c>
    </row>
    <row r="225" spans="1:19" outlineLevel="1" x14ac:dyDescent="0.25">
      <c r="A225" s="38"/>
      <c r="B225" s="38"/>
      <c r="C225" s="48"/>
      <c r="D225" s="122" t="str">
        <f>IFERROR(_xlfn.XLOOKUP(A225,LstDrift,'Oppslag-fane'!$V$7:$V$15),"")</f>
        <v/>
      </c>
      <c r="E225" s="38"/>
      <c r="F225" s="43"/>
      <c r="G225" s="163" t="str">
        <f>IFERROR(IF($E225="JA",Hjelpeberegn_drift!F225,""),"")</f>
        <v/>
      </c>
      <c r="H225" s="163" t="str">
        <f>IFERROR(IF($E225="JA",Hjelpeberegn_drift!G225,""),"")</f>
        <v/>
      </c>
      <c r="I225" s="163" t="str">
        <f>IFERROR(IF($E225="JA",Hjelpeberegn_drift!H225,""),"")</f>
        <v/>
      </c>
      <c r="J225" s="163" t="str">
        <f>IFERROR(IF($E225="JA",Hjelpeberegn_drift!I225,""),"")</f>
        <v/>
      </c>
      <c r="K225" s="163" t="str">
        <f>IFERROR(IF($E225="JA",Hjelpeberegn_drift!J225,""),"")</f>
        <v/>
      </c>
      <c r="L225" s="163" t="str">
        <f>IFERROR(IF($E225="JA",Hjelpeberegn_drift!K225,""),"")</f>
        <v/>
      </c>
      <c r="M225" s="163" t="str">
        <f>IFERROR(IF($E225="JA",Hjelpeberegn_drift!L225,""),"")</f>
        <v/>
      </c>
      <c r="N225" s="163" t="str">
        <f>IFERROR(IF($E225="JA",Hjelpeberegn_drift!M225,""),"")</f>
        <v/>
      </c>
      <c r="O225" s="163" t="str">
        <f>IFERROR(IF($E225="JA",Hjelpeberegn_drift!N225,""),"")</f>
        <v/>
      </c>
      <c r="P225" s="163" t="str">
        <f>IFERROR(IF($E225="JA",Hjelpeberegn_drift!O225,""),"")</f>
        <v/>
      </c>
      <c r="Q225" s="163" t="str">
        <f>IFERROR(IF($E225="JA",Hjelpeberegn_drift!P225,""),"")</f>
        <v/>
      </c>
      <c r="R225" s="163" t="str">
        <f>IFERROR(IF($E225="JA",Hjelpeberegn_drift!Q225,""),"")</f>
        <v/>
      </c>
      <c r="S225" s="88">
        <f t="shared" si="4"/>
        <v>0</v>
      </c>
    </row>
    <row r="226" spans="1:19" outlineLevel="1" x14ac:dyDescent="0.25">
      <c r="A226" s="38"/>
      <c r="B226" s="38"/>
      <c r="C226" s="48"/>
      <c r="D226" s="122" t="str">
        <f>IFERROR(_xlfn.XLOOKUP(A226,LstDrift,'Oppslag-fane'!$V$7:$V$15),"")</f>
        <v/>
      </c>
      <c r="E226" s="38"/>
      <c r="F226" s="43"/>
      <c r="G226" s="163" t="str">
        <f>IFERROR(IF($E226="JA",Hjelpeberegn_drift!F226,""),"")</f>
        <v/>
      </c>
      <c r="H226" s="163" t="str">
        <f>IFERROR(IF($E226="JA",Hjelpeberegn_drift!G226,""),"")</f>
        <v/>
      </c>
      <c r="I226" s="163" t="str">
        <f>IFERROR(IF($E226="JA",Hjelpeberegn_drift!H226,""),"")</f>
        <v/>
      </c>
      <c r="J226" s="163" t="str">
        <f>IFERROR(IF($E226="JA",Hjelpeberegn_drift!I226,""),"")</f>
        <v/>
      </c>
      <c r="K226" s="163" t="str">
        <f>IFERROR(IF($E226="JA",Hjelpeberegn_drift!J226,""),"")</f>
        <v/>
      </c>
      <c r="L226" s="163" t="str">
        <f>IFERROR(IF($E226="JA",Hjelpeberegn_drift!K226,""),"")</f>
        <v/>
      </c>
      <c r="M226" s="163" t="str">
        <f>IFERROR(IF($E226="JA",Hjelpeberegn_drift!L226,""),"")</f>
        <v/>
      </c>
      <c r="N226" s="163" t="str">
        <f>IFERROR(IF($E226="JA",Hjelpeberegn_drift!M226,""),"")</f>
        <v/>
      </c>
      <c r="O226" s="163" t="str">
        <f>IFERROR(IF($E226="JA",Hjelpeberegn_drift!N226,""),"")</f>
        <v/>
      </c>
      <c r="P226" s="163" t="str">
        <f>IFERROR(IF($E226="JA",Hjelpeberegn_drift!O226,""),"")</f>
        <v/>
      </c>
      <c r="Q226" s="163" t="str">
        <f>IFERROR(IF($E226="JA",Hjelpeberegn_drift!P226,""),"")</f>
        <v/>
      </c>
      <c r="R226" s="163" t="str">
        <f>IFERROR(IF($E226="JA",Hjelpeberegn_drift!Q226,""),"")</f>
        <v/>
      </c>
      <c r="S226" s="88">
        <f t="shared" si="4"/>
        <v>0</v>
      </c>
    </row>
    <row r="227" spans="1:19" outlineLevel="1" x14ac:dyDescent="0.25">
      <c r="A227" s="38"/>
      <c r="B227" s="38"/>
      <c r="C227" s="48"/>
      <c r="D227" s="122" t="str">
        <f>IFERROR(_xlfn.XLOOKUP(A227,LstDrift,'Oppslag-fane'!$V$7:$V$15),"")</f>
        <v/>
      </c>
      <c r="E227" s="38"/>
      <c r="F227" s="43"/>
      <c r="G227" s="163" t="str">
        <f>IFERROR(IF($E227="JA",Hjelpeberegn_drift!F227,""),"")</f>
        <v/>
      </c>
      <c r="H227" s="163" t="str">
        <f>IFERROR(IF($E227="JA",Hjelpeberegn_drift!G227,""),"")</f>
        <v/>
      </c>
      <c r="I227" s="163" t="str">
        <f>IFERROR(IF($E227="JA",Hjelpeberegn_drift!H227,""),"")</f>
        <v/>
      </c>
      <c r="J227" s="163" t="str">
        <f>IFERROR(IF($E227="JA",Hjelpeberegn_drift!I227,""),"")</f>
        <v/>
      </c>
      <c r="K227" s="163" t="str">
        <f>IFERROR(IF($E227="JA",Hjelpeberegn_drift!J227,""),"")</f>
        <v/>
      </c>
      <c r="L227" s="163" t="str">
        <f>IFERROR(IF($E227="JA",Hjelpeberegn_drift!K227,""),"")</f>
        <v/>
      </c>
      <c r="M227" s="163" t="str">
        <f>IFERROR(IF($E227="JA",Hjelpeberegn_drift!L227,""),"")</f>
        <v/>
      </c>
      <c r="N227" s="163" t="str">
        <f>IFERROR(IF($E227="JA",Hjelpeberegn_drift!M227,""),"")</f>
        <v/>
      </c>
      <c r="O227" s="163" t="str">
        <f>IFERROR(IF($E227="JA",Hjelpeberegn_drift!N227,""),"")</f>
        <v/>
      </c>
      <c r="P227" s="163" t="str">
        <f>IFERROR(IF($E227="JA",Hjelpeberegn_drift!O227,""),"")</f>
        <v/>
      </c>
      <c r="Q227" s="163" t="str">
        <f>IFERROR(IF($E227="JA",Hjelpeberegn_drift!P227,""),"")</f>
        <v/>
      </c>
      <c r="R227" s="163" t="str">
        <f>IFERROR(IF($E227="JA",Hjelpeberegn_drift!Q227,""),"")</f>
        <v/>
      </c>
      <c r="S227" s="88">
        <f t="shared" si="4"/>
        <v>0</v>
      </c>
    </row>
    <row r="228" spans="1:19" outlineLevel="1" x14ac:dyDescent="0.25">
      <c r="A228" s="38"/>
      <c r="B228" s="38"/>
      <c r="C228" s="48"/>
      <c r="D228" s="122" t="str">
        <f>IFERROR(_xlfn.XLOOKUP(A228,LstDrift,'Oppslag-fane'!$V$7:$V$15),"")</f>
        <v/>
      </c>
      <c r="E228" s="38"/>
      <c r="F228" s="43"/>
      <c r="G228" s="163" t="str">
        <f>IFERROR(IF($E228="JA",Hjelpeberegn_drift!F228,""),"")</f>
        <v/>
      </c>
      <c r="H228" s="163" t="str">
        <f>IFERROR(IF($E228="JA",Hjelpeberegn_drift!G228,""),"")</f>
        <v/>
      </c>
      <c r="I228" s="163" t="str">
        <f>IFERROR(IF($E228="JA",Hjelpeberegn_drift!H228,""),"")</f>
        <v/>
      </c>
      <c r="J228" s="163" t="str">
        <f>IFERROR(IF($E228="JA",Hjelpeberegn_drift!I228,""),"")</f>
        <v/>
      </c>
      <c r="K228" s="163" t="str">
        <f>IFERROR(IF($E228="JA",Hjelpeberegn_drift!J228,""),"")</f>
        <v/>
      </c>
      <c r="L228" s="163" t="str">
        <f>IFERROR(IF($E228="JA",Hjelpeberegn_drift!K228,""),"")</f>
        <v/>
      </c>
      <c r="M228" s="163" t="str">
        <f>IFERROR(IF($E228="JA",Hjelpeberegn_drift!L228,""),"")</f>
        <v/>
      </c>
      <c r="N228" s="163" t="str">
        <f>IFERROR(IF($E228="JA",Hjelpeberegn_drift!M228,""),"")</f>
        <v/>
      </c>
      <c r="O228" s="163" t="str">
        <f>IFERROR(IF($E228="JA",Hjelpeberegn_drift!N228,""),"")</f>
        <v/>
      </c>
      <c r="P228" s="163" t="str">
        <f>IFERROR(IF($E228="JA",Hjelpeberegn_drift!O228,""),"")</f>
        <v/>
      </c>
      <c r="Q228" s="163" t="str">
        <f>IFERROR(IF($E228="JA",Hjelpeberegn_drift!P228,""),"")</f>
        <v/>
      </c>
      <c r="R228" s="163" t="str">
        <f>IFERROR(IF($E228="JA",Hjelpeberegn_drift!Q228,""),"")</f>
        <v/>
      </c>
      <c r="S228" s="88">
        <f t="shared" si="4"/>
        <v>0</v>
      </c>
    </row>
    <row r="229" spans="1:19" outlineLevel="1" x14ac:dyDescent="0.25">
      <c r="A229" s="38"/>
      <c r="B229" s="38"/>
      <c r="C229" s="48"/>
      <c r="D229" s="122" t="str">
        <f>IFERROR(_xlfn.XLOOKUP(A229,LstDrift,'Oppslag-fane'!$V$7:$V$15),"")</f>
        <v/>
      </c>
      <c r="E229" s="38"/>
      <c r="F229" s="43"/>
      <c r="G229" s="163" t="str">
        <f>IFERROR(IF($E229="JA",Hjelpeberegn_drift!F229,""),"")</f>
        <v/>
      </c>
      <c r="H229" s="163" t="str">
        <f>IFERROR(IF($E229="JA",Hjelpeberegn_drift!G229,""),"")</f>
        <v/>
      </c>
      <c r="I229" s="163" t="str">
        <f>IFERROR(IF($E229="JA",Hjelpeberegn_drift!H229,""),"")</f>
        <v/>
      </c>
      <c r="J229" s="163" t="str">
        <f>IFERROR(IF($E229="JA",Hjelpeberegn_drift!I229,""),"")</f>
        <v/>
      </c>
      <c r="K229" s="163" t="str">
        <f>IFERROR(IF($E229="JA",Hjelpeberegn_drift!J229,""),"")</f>
        <v/>
      </c>
      <c r="L229" s="163" t="str">
        <f>IFERROR(IF($E229="JA",Hjelpeberegn_drift!K229,""),"")</f>
        <v/>
      </c>
      <c r="M229" s="163" t="str">
        <f>IFERROR(IF($E229="JA",Hjelpeberegn_drift!L229,""),"")</f>
        <v/>
      </c>
      <c r="N229" s="163" t="str">
        <f>IFERROR(IF($E229="JA",Hjelpeberegn_drift!M229,""),"")</f>
        <v/>
      </c>
      <c r="O229" s="163" t="str">
        <f>IFERROR(IF($E229="JA",Hjelpeberegn_drift!N229,""),"")</f>
        <v/>
      </c>
      <c r="P229" s="163" t="str">
        <f>IFERROR(IF($E229="JA",Hjelpeberegn_drift!O229,""),"")</f>
        <v/>
      </c>
      <c r="Q229" s="163" t="str">
        <f>IFERROR(IF($E229="JA",Hjelpeberegn_drift!P229,""),"")</f>
        <v/>
      </c>
      <c r="R229" s="163" t="str">
        <f>IFERROR(IF($E229="JA",Hjelpeberegn_drift!Q229,""),"")</f>
        <v/>
      </c>
      <c r="S229" s="88">
        <f t="shared" si="4"/>
        <v>0</v>
      </c>
    </row>
    <row r="230" spans="1:19" outlineLevel="1" x14ac:dyDescent="0.25">
      <c r="A230" s="38"/>
      <c r="B230" s="38"/>
      <c r="C230" s="48"/>
      <c r="D230" s="122" t="str">
        <f>IFERROR(_xlfn.XLOOKUP(A230,LstDrift,'Oppslag-fane'!$V$7:$V$15),"")</f>
        <v/>
      </c>
      <c r="E230" s="38"/>
      <c r="F230" s="43"/>
      <c r="G230" s="163" t="str">
        <f>IFERROR(IF($E230="JA",Hjelpeberegn_drift!F230,""),"")</f>
        <v/>
      </c>
      <c r="H230" s="163" t="str">
        <f>IFERROR(IF($E230="JA",Hjelpeberegn_drift!G230,""),"")</f>
        <v/>
      </c>
      <c r="I230" s="163" t="str">
        <f>IFERROR(IF($E230="JA",Hjelpeberegn_drift!H230,""),"")</f>
        <v/>
      </c>
      <c r="J230" s="163" t="str">
        <f>IFERROR(IF($E230="JA",Hjelpeberegn_drift!I230,""),"")</f>
        <v/>
      </c>
      <c r="K230" s="163" t="str">
        <f>IFERROR(IF($E230="JA",Hjelpeberegn_drift!J230,""),"")</f>
        <v/>
      </c>
      <c r="L230" s="163" t="str">
        <f>IFERROR(IF($E230="JA",Hjelpeberegn_drift!K230,""),"")</f>
        <v/>
      </c>
      <c r="M230" s="163" t="str">
        <f>IFERROR(IF($E230="JA",Hjelpeberegn_drift!L230,""),"")</f>
        <v/>
      </c>
      <c r="N230" s="163" t="str">
        <f>IFERROR(IF($E230="JA",Hjelpeberegn_drift!M230,""),"")</f>
        <v/>
      </c>
      <c r="O230" s="163" t="str">
        <f>IFERROR(IF($E230="JA",Hjelpeberegn_drift!N230,""),"")</f>
        <v/>
      </c>
      <c r="P230" s="163" t="str">
        <f>IFERROR(IF($E230="JA",Hjelpeberegn_drift!O230,""),"")</f>
        <v/>
      </c>
      <c r="Q230" s="163" t="str">
        <f>IFERROR(IF($E230="JA",Hjelpeberegn_drift!P230,""),"")</f>
        <v/>
      </c>
      <c r="R230" s="163" t="str">
        <f>IFERROR(IF($E230="JA",Hjelpeberegn_drift!Q230,""),"")</f>
        <v/>
      </c>
      <c r="S230" s="88">
        <f t="shared" si="4"/>
        <v>0</v>
      </c>
    </row>
    <row r="231" spans="1:19" outlineLevel="1" x14ac:dyDescent="0.25">
      <c r="A231" s="38"/>
      <c r="B231" s="38"/>
      <c r="C231" s="48"/>
      <c r="D231" s="122" t="str">
        <f>IFERROR(_xlfn.XLOOKUP(A231,LstDrift,'Oppslag-fane'!$V$7:$V$15),"")</f>
        <v/>
      </c>
      <c r="E231" s="38"/>
      <c r="F231" s="43"/>
      <c r="G231" s="163" t="str">
        <f>IFERROR(IF($E231="JA",Hjelpeberegn_drift!F231,""),"")</f>
        <v/>
      </c>
      <c r="H231" s="163" t="str">
        <f>IFERROR(IF($E231="JA",Hjelpeberegn_drift!G231,""),"")</f>
        <v/>
      </c>
      <c r="I231" s="163" t="str">
        <f>IFERROR(IF($E231="JA",Hjelpeberegn_drift!H231,""),"")</f>
        <v/>
      </c>
      <c r="J231" s="163" t="str">
        <f>IFERROR(IF($E231="JA",Hjelpeberegn_drift!I231,""),"")</f>
        <v/>
      </c>
      <c r="K231" s="163" t="str">
        <f>IFERROR(IF($E231="JA",Hjelpeberegn_drift!J231,""),"")</f>
        <v/>
      </c>
      <c r="L231" s="163" t="str">
        <f>IFERROR(IF($E231="JA",Hjelpeberegn_drift!K231,""),"")</f>
        <v/>
      </c>
      <c r="M231" s="163" t="str">
        <f>IFERROR(IF($E231="JA",Hjelpeberegn_drift!L231,""),"")</f>
        <v/>
      </c>
      <c r="N231" s="163" t="str">
        <f>IFERROR(IF($E231="JA",Hjelpeberegn_drift!M231,""),"")</f>
        <v/>
      </c>
      <c r="O231" s="163" t="str">
        <f>IFERROR(IF($E231="JA",Hjelpeberegn_drift!N231,""),"")</f>
        <v/>
      </c>
      <c r="P231" s="163" t="str">
        <f>IFERROR(IF($E231="JA",Hjelpeberegn_drift!O231,""),"")</f>
        <v/>
      </c>
      <c r="Q231" s="163" t="str">
        <f>IFERROR(IF($E231="JA",Hjelpeberegn_drift!P231,""),"")</f>
        <v/>
      </c>
      <c r="R231" s="163" t="str">
        <f>IFERROR(IF($E231="JA",Hjelpeberegn_drift!Q231,""),"")</f>
        <v/>
      </c>
      <c r="S231" s="88">
        <f t="shared" si="4"/>
        <v>0</v>
      </c>
    </row>
    <row r="232" spans="1:19" outlineLevel="1" x14ac:dyDescent="0.25">
      <c r="A232" s="38"/>
      <c r="B232" s="38"/>
      <c r="C232" s="48"/>
      <c r="D232" s="122" t="str">
        <f>IFERROR(_xlfn.XLOOKUP(A232,LstDrift,'Oppslag-fane'!$V$7:$V$15),"")</f>
        <v/>
      </c>
      <c r="E232" s="38"/>
      <c r="F232" s="43"/>
      <c r="G232" s="163" t="str">
        <f>IFERROR(IF($E232="JA",Hjelpeberegn_drift!F232,""),"")</f>
        <v/>
      </c>
      <c r="H232" s="163" t="str">
        <f>IFERROR(IF($E232="JA",Hjelpeberegn_drift!G232,""),"")</f>
        <v/>
      </c>
      <c r="I232" s="163" t="str">
        <f>IFERROR(IF($E232="JA",Hjelpeberegn_drift!H232,""),"")</f>
        <v/>
      </c>
      <c r="J232" s="163" t="str">
        <f>IFERROR(IF($E232="JA",Hjelpeberegn_drift!I232,""),"")</f>
        <v/>
      </c>
      <c r="K232" s="163" t="str">
        <f>IFERROR(IF($E232="JA",Hjelpeberegn_drift!J232,""),"")</f>
        <v/>
      </c>
      <c r="L232" s="163" t="str">
        <f>IFERROR(IF($E232="JA",Hjelpeberegn_drift!K232,""),"")</f>
        <v/>
      </c>
      <c r="M232" s="163" t="str">
        <f>IFERROR(IF($E232="JA",Hjelpeberegn_drift!L232,""),"")</f>
        <v/>
      </c>
      <c r="N232" s="163" t="str">
        <f>IFERROR(IF($E232="JA",Hjelpeberegn_drift!M232,""),"")</f>
        <v/>
      </c>
      <c r="O232" s="163" t="str">
        <f>IFERROR(IF($E232="JA",Hjelpeberegn_drift!N232,""),"")</f>
        <v/>
      </c>
      <c r="P232" s="163" t="str">
        <f>IFERROR(IF($E232="JA",Hjelpeberegn_drift!O232,""),"")</f>
        <v/>
      </c>
      <c r="Q232" s="163" t="str">
        <f>IFERROR(IF($E232="JA",Hjelpeberegn_drift!P232,""),"")</f>
        <v/>
      </c>
      <c r="R232" s="163" t="str">
        <f>IFERROR(IF($E232="JA",Hjelpeberegn_drift!Q232,""),"")</f>
        <v/>
      </c>
      <c r="S232" s="88">
        <f t="shared" si="4"/>
        <v>0</v>
      </c>
    </row>
    <row r="233" spans="1:19" outlineLevel="1" x14ac:dyDescent="0.25">
      <c r="A233" s="38"/>
      <c r="B233" s="38"/>
      <c r="C233" s="48"/>
      <c r="D233" s="122" t="str">
        <f>IFERROR(_xlfn.XLOOKUP(A233,LstDrift,'Oppslag-fane'!$V$7:$V$15),"")</f>
        <v/>
      </c>
      <c r="E233" s="38"/>
      <c r="F233" s="43"/>
      <c r="G233" s="163" t="str">
        <f>IFERROR(IF($E233="JA",Hjelpeberegn_drift!F233,""),"")</f>
        <v/>
      </c>
      <c r="H233" s="163" t="str">
        <f>IFERROR(IF($E233="JA",Hjelpeberegn_drift!G233,""),"")</f>
        <v/>
      </c>
      <c r="I233" s="163" t="str">
        <f>IFERROR(IF($E233="JA",Hjelpeberegn_drift!H233,""),"")</f>
        <v/>
      </c>
      <c r="J233" s="163" t="str">
        <f>IFERROR(IF($E233="JA",Hjelpeberegn_drift!I233,""),"")</f>
        <v/>
      </c>
      <c r="K233" s="163" t="str">
        <f>IFERROR(IF($E233="JA",Hjelpeberegn_drift!J233,""),"")</f>
        <v/>
      </c>
      <c r="L233" s="163" t="str">
        <f>IFERROR(IF($E233="JA",Hjelpeberegn_drift!K233,""),"")</f>
        <v/>
      </c>
      <c r="M233" s="163" t="str">
        <f>IFERROR(IF($E233="JA",Hjelpeberegn_drift!L233,""),"")</f>
        <v/>
      </c>
      <c r="N233" s="163" t="str">
        <f>IFERROR(IF($E233="JA",Hjelpeberegn_drift!M233,""),"")</f>
        <v/>
      </c>
      <c r="O233" s="163" t="str">
        <f>IFERROR(IF($E233="JA",Hjelpeberegn_drift!N233,""),"")</f>
        <v/>
      </c>
      <c r="P233" s="163" t="str">
        <f>IFERROR(IF($E233="JA",Hjelpeberegn_drift!O233,""),"")</f>
        <v/>
      </c>
      <c r="Q233" s="163" t="str">
        <f>IFERROR(IF($E233="JA",Hjelpeberegn_drift!P233,""),"")</f>
        <v/>
      </c>
      <c r="R233" s="163" t="str">
        <f>IFERROR(IF($E233="JA",Hjelpeberegn_drift!Q233,""),"")</f>
        <v/>
      </c>
      <c r="S233" s="88">
        <f t="shared" si="4"/>
        <v>0</v>
      </c>
    </row>
    <row r="234" spans="1:19" outlineLevel="1" x14ac:dyDescent="0.25">
      <c r="A234" s="38"/>
      <c r="B234" s="38"/>
      <c r="C234" s="48"/>
      <c r="D234" s="122" t="str">
        <f>IFERROR(_xlfn.XLOOKUP(A234,LstDrift,'Oppslag-fane'!$V$7:$V$15),"")</f>
        <v/>
      </c>
      <c r="E234" s="38"/>
      <c r="F234" s="43"/>
      <c r="G234" s="163" t="str">
        <f>IFERROR(IF($E234="JA",Hjelpeberegn_drift!F234,""),"")</f>
        <v/>
      </c>
      <c r="H234" s="163" t="str">
        <f>IFERROR(IF($E234="JA",Hjelpeberegn_drift!G234,""),"")</f>
        <v/>
      </c>
      <c r="I234" s="163" t="str">
        <f>IFERROR(IF($E234="JA",Hjelpeberegn_drift!H234,""),"")</f>
        <v/>
      </c>
      <c r="J234" s="163" t="str">
        <f>IFERROR(IF($E234="JA",Hjelpeberegn_drift!I234,""),"")</f>
        <v/>
      </c>
      <c r="K234" s="163" t="str">
        <f>IFERROR(IF($E234="JA",Hjelpeberegn_drift!J234,""),"")</f>
        <v/>
      </c>
      <c r="L234" s="163" t="str">
        <f>IFERROR(IF($E234="JA",Hjelpeberegn_drift!K234,""),"")</f>
        <v/>
      </c>
      <c r="M234" s="163" t="str">
        <f>IFERROR(IF($E234="JA",Hjelpeberegn_drift!L234,""),"")</f>
        <v/>
      </c>
      <c r="N234" s="163" t="str">
        <f>IFERROR(IF($E234="JA",Hjelpeberegn_drift!M234,""),"")</f>
        <v/>
      </c>
      <c r="O234" s="163" t="str">
        <f>IFERROR(IF($E234="JA",Hjelpeberegn_drift!N234,""),"")</f>
        <v/>
      </c>
      <c r="P234" s="163" t="str">
        <f>IFERROR(IF($E234="JA",Hjelpeberegn_drift!O234,""),"")</f>
        <v/>
      </c>
      <c r="Q234" s="163" t="str">
        <f>IFERROR(IF($E234="JA",Hjelpeberegn_drift!P234,""),"")</f>
        <v/>
      </c>
      <c r="R234" s="163" t="str">
        <f>IFERROR(IF($E234="JA",Hjelpeberegn_drift!Q234,""),"")</f>
        <v/>
      </c>
      <c r="S234" s="88">
        <f t="shared" si="4"/>
        <v>0</v>
      </c>
    </row>
    <row r="235" spans="1:19" outlineLevel="1" x14ac:dyDescent="0.25">
      <c r="A235" s="38"/>
      <c r="B235" s="38"/>
      <c r="C235" s="48"/>
      <c r="D235" s="122" t="str">
        <f>IFERROR(_xlfn.XLOOKUP(A235,LstDrift,'Oppslag-fane'!$V$7:$V$15),"")</f>
        <v/>
      </c>
      <c r="E235" s="38"/>
      <c r="F235" s="43"/>
      <c r="G235" s="163" t="str">
        <f>IFERROR(IF($E235="JA",Hjelpeberegn_drift!F235,""),"")</f>
        <v/>
      </c>
      <c r="H235" s="163" t="str">
        <f>IFERROR(IF($E235="JA",Hjelpeberegn_drift!G235,""),"")</f>
        <v/>
      </c>
      <c r="I235" s="163" t="str">
        <f>IFERROR(IF($E235="JA",Hjelpeberegn_drift!H235,""),"")</f>
        <v/>
      </c>
      <c r="J235" s="163" t="str">
        <f>IFERROR(IF($E235="JA",Hjelpeberegn_drift!I235,""),"")</f>
        <v/>
      </c>
      <c r="K235" s="163" t="str">
        <f>IFERROR(IF($E235="JA",Hjelpeberegn_drift!J235,""),"")</f>
        <v/>
      </c>
      <c r="L235" s="163" t="str">
        <f>IFERROR(IF($E235="JA",Hjelpeberegn_drift!K235,""),"")</f>
        <v/>
      </c>
      <c r="M235" s="163" t="str">
        <f>IFERROR(IF($E235="JA",Hjelpeberegn_drift!L235,""),"")</f>
        <v/>
      </c>
      <c r="N235" s="163" t="str">
        <f>IFERROR(IF($E235="JA",Hjelpeberegn_drift!M235,""),"")</f>
        <v/>
      </c>
      <c r="O235" s="163" t="str">
        <f>IFERROR(IF($E235="JA",Hjelpeberegn_drift!N235,""),"")</f>
        <v/>
      </c>
      <c r="P235" s="163" t="str">
        <f>IFERROR(IF($E235="JA",Hjelpeberegn_drift!O235,""),"")</f>
        <v/>
      </c>
      <c r="Q235" s="163" t="str">
        <f>IFERROR(IF($E235="JA",Hjelpeberegn_drift!P235,""),"")</f>
        <v/>
      </c>
      <c r="R235" s="163" t="str">
        <f>IFERROR(IF($E235="JA",Hjelpeberegn_drift!Q235,""),"")</f>
        <v/>
      </c>
      <c r="S235" s="88">
        <f t="shared" si="4"/>
        <v>0</v>
      </c>
    </row>
    <row r="236" spans="1:19" outlineLevel="1" x14ac:dyDescent="0.25">
      <c r="A236" s="38"/>
      <c r="B236" s="38"/>
      <c r="C236" s="48"/>
      <c r="D236" s="122" t="str">
        <f>IFERROR(_xlfn.XLOOKUP(A236,LstDrift,'Oppslag-fane'!$V$7:$V$15),"")</f>
        <v/>
      </c>
      <c r="E236" s="38"/>
      <c r="F236" s="43"/>
      <c r="G236" s="163" t="str">
        <f>IFERROR(IF($E236="JA",Hjelpeberegn_drift!F236,""),"")</f>
        <v/>
      </c>
      <c r="H236" s="163" t="str">
        <f>IFERROR(IF($E236="JA",Hjelpeberegn_drift!G236,""),"")</f>
        <v/>
      </c>
      <c r="I236" s="163" t="str">
        <f>IFERROR(IF($E236="JA",Hjelpeberegn_drift!H236,""),"")</f>
        <v/>
      </c>
      <c r="J236" s="163" t="str">
        <f>IFERROR(IF($E236="JA",Hjelpeberegn_drift!I236,""),"")</f>
        <v/>
      </c>
      <c r="K236" s="163" t="str">
        <f>IFERROR(IF($E236="JA",Hjelpeberegn_drift!J236,""),"")</f>
        <v/>
      </c>
      <c r="L236" s="163" t="str">
        <f>IFERROR(IF($E236="JA",Hjelpeberegn_drift!K236,""),"")</f>
        <v/>
      </c>
      <c r="M236" s="163" t="str">
        <f>IFERROR(IF($E236="JA",Hjelpeberegn_drift!L236,""),"")</f>
        <v/>
      </c>
      <c r="N236" s="163" t="str">
        <f>IFERROR(IF($E236="JA",Hjelpeberegn_drift!M236,""),"")</f>
        <v/>
      </c>
      <c r="O236" s="163" t="str">
        <f>IFERROR(IF($E236="JA",Hjelpeberegn_drift!N236,""),"")</f>
        <v/>
      </c>
      <c r="P236" s="163" t="str">
        <f>IFERROR(IF($E236="JA",Hjelpeberegn_drift!O236,""),"")</f>
        <v/>
      </c>
      <c r="Q236" s="163" t="str">
        <f>IFERROR(IF($E236="JA",Hjelpeberegn_drift!P236,""),"")</f>
        <v/>
      </c>
      <c r="R236" s="163" t="str">
        <f>IFERROR(IF($E236="JA",Hjelpeberegn_drift!Q236,""),"")</f>
        <v/>
      </c>
      <c r="S236" s="88">
        <f t="shared" si="4"/>
        <v>0</v>
      </c>
    </row>
    <row r="237" spans="1:19" outlineLevel="1" x14ac:dyDescent="0.25">
      <c r="A237" s="38"/>
      <c r="B237" s="38"/>
      <c r="C237" s="48"/>
      <c r="D237" s="122" t="str">
        <f>IFERROR(_xlfn.XLOOKUP(A237,LstDrift,'Oppslag-fane'!$V$7:$V$15),"")</f>
        <v/>
      </c>
      <c r="E237" s="38"/>
      <c r="F237" s="43"/>
      <c r="G237" s="163" t="str">
        <f>IFERROR(IF($E237="JA",Hjelpeberegn_drift!F237,""),"")</f>
        <v/>
      </c>
      <c r="H237" s="163" t="str">
        <f>IFERROR(IF($E237="JA",Hjelpeberegn_drift!G237,""),"")</f>
        <v/>
      </c>
      <c r="I237" s="163" t="str">
        <f>IFERROR(IF($E237="JA",Hjelpeberegn_drift!H237,""),"")</f>
        <v/>
      </c>
      <c r="J237" s="163" t="str">
        <f>IFERROR(IF($E237="JA",Hjelpeberegn_drift!I237,""),"")</f>
        <v/>
      </c>
      <c r="K237" s="163" t="str">
        <f>IFERROR(IF($E237="JA",Hjelpeberegn_drift!J237,""),"")</f>
        <v/>
      </c>
      <c r="L237" s="163" t="str">
        <f>IFERROR(IF($E237="JA",Hjelpeberegn_drift!K237,""),"")</f>
        <v/>
      </c>
      <c r="M237" s="163" t="str">
        <f>IFERROR(IF($E237="JA",Hjelpeberegn_drift!L237,""),"")</f>
        <v/>
      </c>
      <c r="N237" s="163" t="str">
        <f>IFERROR(IF($E237="JA",Hjelpeberegn_drift!M237,""),"")</f>
        <v/>
      </c>
      <c r="O237" s="163" t="str">
        <f>IFERROR(IF($E237="JA",Hjelpeberegn_drift!N237,""),"")</f>
        <v/>
      </c>
      <c r="P237" s="163" t="str">
        <f>IFERROR(IF($E237="JA",Hjelpeberegn_drift!O237,""),"")</f>
        <v/>
      </c>
      <c r="Q237" s="163" t="str">
        <f>IFERROR(IF($E237="JA",Hjelpeberegn_drift!P237,""),"")</f>
        <v/>
      </c>
      <c r="R237" s="163" t="str">
        <f>IFERROR(IF($E237="JA",Hjelpeberegn_drift!Q237,""),"")</f>
        <v/>
      </c>
      <c r="S237" s="88">
        <f t="shared" si="4"/>
        <v>0</v>
      </c>
    </row>
    <row r="238" spans="1:19" outlineLevel="1" x14ac:dyDescent="0.25">
      <c r="A238" s="38"/>
      <c r="B238" s="38"/>
      <c r="C238" s="48"/>
      <c r="D238" s="122" t="str">
        <f>IFERROR(_xlfn.XLOOKUP(A238,LstDrift,'Oppslag-fane'!$V$7:$V$15),"")</f>
        <v/>
      </c>
      <c r="E238" s="38"/>
      <c r="F238" s="43"/>
      <c r="G238" s="163" t="str">
        <f>IFERROR(IF($E238="JA",Hjelpeberegn_drift!F238,""),"")</f>
        <v/>
      </c>
      <c r="H238" s="163" t="str">
        <f>IFERROR(IF($E238="JA",Hjelpeberegn_drift!G238,""),"")</f>
        <v/>
      </c>
      <c r="I238" s="163" t="str">
        <f>IFERROR(IF($E238="JA",Hjelpeberegn_drift!H238,""),"")</f>
        <v/>
      </c>
      <c r="J238" s="163" t="str">
        <f>IFERROR(IF($E238="JA",Hjelpeberegn_drift!I238,""),"")</f>
        <v/>
      </c>
      <c r="K238" s="163" t="str">
        <f>IFERROR(IF($E238="JA",Hjelpeberegn_drift!J238,""),"")</f>
        <v/>
      </c>
      <c r="L238" s="163" t="str">
        <f>IFERROR(IF($E238="JA",Hjelpeberegn_drift!K238,""),"")</f>
        <v/>
      </c>
      <c r="M238" s="163" t="str">
        <f>IFERROR(IF($E238="JA",Hjelpeberegn_drift!L238,""),"")</f>
        <v/>
      </c>
      <c r="N238" s="163" t="str">
        <f>IFERROR(IF($E238="JA",Hjelpeberegn_drift!M238,""),"")</f>
        <v/>
      </c>
      <c r="O238" s="163" t="str">
        <f>IFERROR(IF($E238="JA",Hjelpeberegn_drift!N238,""),"")</f>
        <v/>
      </c>
      <c r="P238" s="163" t="str">
        <f>IFERROR(IF($E238="JA",Hjelpeberegn_drift!O238,""),"")</f>
        <v/>
      </c>
      <c r="Q238" s="163" t="str">
        <f>IFERROR(IF($E238="JA",Hjelpeberegn_drift!P238,""),"")</f>
        <v/>
      </c>
      <c r="R238" s="163" t="str">
        <f>IFERROR(IF($E238="JA",Hjelpeberegn_drift!Q238,""),"")</f>
        <v/>
      </c>
      <c r="S238" s="88">
        <f t="shared" si="4"/>
        <v>0</v>
      </c>
    </row>
    <row r="239" spans="1:19" outlineLevel="1" x14ac:dyDescent="0.25">
      <c r="A239" s="38"/>
      <c r="B239" s="38"/>
      <c r="C239" s="48"/>
      <c r="D239" s="122" t="str">
        <f>IFERROR(_xlfn.XLOOKUP(A239,LstDrift,'Oppslag-fane'!$V$7:$V$15),"")</f>
        <v/>
      </c>
      <c r="E239" s="38"/>
      <c r="F239" s="43"/>
      <c r="G239" s="163" t="str">
        <f>IFERROR(IF($E239="JA",Hjelpeberegn_drift!F239,""),"")</f>
        <v/>
      </c>
      <c r="H239" s="163" t="str">
        <f>IFERROR(IF($E239="JA",Hjelpeberegn_drift!G239,""),"")</f>
        <v/>
      </c>
      <c r="I239" s="163" t="str">
        <f>IFERROR(IF($E239="JA",Hjelpeberegn_drift!H239,""),"")</f>
        <v/>
      </c>
      <c r="J239" s="163" t="str">
        <f>IFERROR(IF($E239="JA",Hjelpeberegn_drift!I239,""),"")</f>
        <v/>
      </c>
      <c r="K239" s="163" t="str">
        <f>IFERROR(IF($E239="JA",Hjelpeberegn_drift!J239,""),"")</f>
        <v/>
      </c>
      <c r="L239" s="163" t="str">
        <f>IFERROR(IF($E239="JA",Hjelpeberegn_drift!K239,""),"")</f>
        <v/>
      </c>
      <c r="M239" s="163" t="str">
        <f>IFERROR(IF($E239="JA",Hjelpeberegn_drift!L239,""),"")</f>
        <v/>
      </c>
      <c r="N239" s="163" t="str">
        <f>IFERROR(IF($E239="JA",Hjelpeberegn_drift!M239,""),"")</f>
        <v/>
      </c>
      <c r="O239" s="163" t="str">
        <f>IFERROR(IF($E239="JA",Hjelpeberegn_drift!N239,""),"")</f>
        <v/>
      </c>
      <c r="P239" s="163" t="str">
        <f>IFERROR(IF($E239="JA",Hjelpeberegn_drift!O239,""),"")</f>
        <v/>
      </c>
      <c r="Q239" s="163" t="str">
        <f>IFERROR(IF($E239="JA",Hjelpeberegn_drift!P239,""),"")</f>
        <v/>
      </c>
      <c r="R239" s="163" t="str">
        <f>IFERROR(IF($E239="JA",Hjelpeberegn_drift!Q239,""),"")</f>
        <v/>
      </c>
      <c r="S239" s="88">
        <f t="shared" si="4"/>
        <v>0</v>
      </c>
    </row>
    <row r="240" spans="1:19" outlineLevel="1" x14ac:dyDescent="0.25">
      <c r="A240" s="38"/>
      <c r="B240" s="38"/>
      <c r="C240" s="48"/>
      <c r="D240" s="122" t="str">
        <f>IFERROR(_xlfn.XLOOKUP(A240,LstDrift,'Oppslag-fane'!$V$7:$V$15),"")</f>
        <v/>
      </c>
      <c r="E240" s="38"/>
      <c r="F240" s="43"/>
      <c r="G240" s="163" t="str">
        <f>IFERROR(IF($E240="JA",Hjelpeberegn_drift!F240,""),"")</f>
        <v/>
      </c>
      <c r="H240" s="163" t="str">
        <f>IFERROR(IF($E240="JA",Hjelpeberegn_drift!G240,""),"")</f>
        <v/>
      </c>
      <c r="I240" s="163" t="str">
        <f>IFERROR(IF($E240="JA",Hjelpeberegn_drift!H240,""),"")</f>
        <v/>
      </c>
      <c r="J240" s="163" t="str">
        <f>IFERROR(IF($E240="JA",Hjelpeberegn_drift!I240,""),"")</f>
        <v/>
      </c>
      <c r="K240" s="163" t="str">
        <f>IFERROR(IF($E240="JA",Hjelpeberegn_drift!J240,""),"")</f>
        <v/>
      </c>
      <c r="L240" s="163" t="str">
        <f>IFERROR(IF($E240="JA",Hjelpeberegn_drift!K240,""),"")</f>
        <v/>
      </c>
      <c r="M240" s="163" t="str">
        <f>IFERROR(IF($E240="JA",Hjelpeberegn_drift!L240,""),"")</f>
        <v/>
      </c>
      <c r="N240" s="163" t="str">
        <f>IFERROR(IF($E240="JA",Hjelpeberegn_drift!M240,""),"")</f>
        <v/>
      </c>
      <c r="O240" s="163" t="str">
        <f>IFERROR(IF($E240="JA",Hjelpeberegn_drift!N240,""),"")</f>
        <v/>
      </c>
      <c r="P240" s="163" t="str">
        <f>IFERROR(IF($E240="JA",Hjelpeberegn_drift!O240,""),"")</f>
        <v/>
      </c>
      <c r="Q240" s="163" t="str">
        <f>IFERROR(IF($E240="JA",Hjelpeberegn_drift!P240,""),"")</f>
        <v/>
      </c>
      <c r="R240" s="163" t="str">
        <f>IFERROR(IF($E240="JA",Hjelpeberegn_drift!Q240,""),"")</f>
        <v/>
      </c>
      <c r="S240" s="88">
        <f t="shared" si="4"/>
        <v>0</v>
      </c>
    </row>
    <row r="241" spans="1:19" outlineLevel="1" x14ac:dyDescent="0.25">
      <c r="A241" s="38"/>
      <c r="B241" s="38"/>
      <c r="C241" s="48"/>
      <c r="D241" s="122" t="str">
        <f>IFERROR(_xlfn.XLOOKUP(A241,LstDrift,'Oppslag-fane'!$V$7:$V$15),"")</f>
        <v/>
      </c>
      <c r="E241" s="38"/>
      <c r="F241" s="43"/>
      <c r="G241" s="163" t="str">
        <f>IFERROR(IF($E241="JA",Hjelpeberegn_drift!F241,""),"")</f>
        <v/>
      </c>
      <c r="H241" s="163" t="str">
        <f>IFERROR(IF($E241="JA",Hjelpeberegn_drift!G241,""),"")</f>
        <v/>
      </c>
      <c r="I241" s="163" t="str">
        <f>IFERROR(IF($E241="JA",Hjelpeberegn_drift!H241,""),"")</f>
        <v/>
      </c>
      <c r="J241" s="163" t="str">
        <f>IFERROR(IF($E241="JA",Hjelpeberegn_drift!I241,""),"")</f>
        <v/>
      </c>
      <c r="K241" s="163" t="str">
        <f>IFERROR(IF($E241="JA",Hjelpeberegn_drift!J241,""),"")</f>
        <v/>
      </c>
      <c r="L241" s="163" t="str">
        <f>IFERROR(IF($E241="JA",Hjelpeberegn_drift!K241,""),"")</f>
        <v/>
      </c>
      <c r="M241" s="163" t="str">
        <f>IFERROR(IF($E241="JA",Hjelpeberegn_drift!L241,""),"")</f>
        <v/>
      </c>
      <c r="N241" s="163" t="str">
        <f>IFERROR(IF($E241="JA",Hjelpeberegn_drift!M241,""),"")</f>
        <v/>
      </c>
      <c r="O241" s="163" t="str">
        <f>IFERROR(IF($E241="JA",Hjelpeberegn_drift!N241,""),"")</f>
        <v/>
      </c>
      <c r="P241" s="163" t="str">
        <f>IFERROR(IF($E241="JA",Hjelpeberegn_drift!O241,""),"")</f>
        <v/>
      </c>
      <c r="Q241" s="163" t="str">
        <f>IFERROR(IF($E241="JA",Hjelpeberegn_drift!P241,""),"")</f>
        <v/>
      </c>
      <c r="R241" s="163" t="str">
        <f>IFERROR(IF($E241="JA",Hjelpeberegn_drift!Q241,""),"")</f>
        <v/>
      </c>
      <c r="S241" s="88">
        <f t="shared" si="4"/>
        <v>0</v>
      </c>
    </row>
    <row r="242" spans="1:19" outlineLevel="1" x14ac:dyDescent="0.25">
      <c r="A242" s="38"/>
      <c r="B242" s="38"/>
      <c r="C242" s="48"/>
      <c r="D242" s="122" t="str">
        <f>IFERROR(_xlfn.XLOOKUP(A242,LstDrift,'Oppslag-fane'!$V$7:$V$15),"")</f>
        <v/>
      </c>
      <c r="E242" s="38"/>
      <c r="F242" s="43"/>
      <c r="G242" s="163" t="str">
        <f>IFERROR(IF($E242="JA",Hjelpeberegn_drift!F242,""),"")</f>
        <v/>
      </c>
      <c r="H242" s="163" t="str">
        <f>IFERROR(IF($E242="JA",Hjelpeberegn_drift!G242,""),"")</f>
        <v/>
      </c>
      <c r="I242" s="163" t="str">
        <f>IFERROR(IF($E242="JA",Hjelpeberegn_drift!H242,""),"")</f>
        <v/>
      </c>
      <c r="J242" s="163" t="str">
        <f>IFERROR(IF($E242="JA",Hjelpeberegn_drift!I242,""),"")</f>
        <v/>
      </c>
      <c r="K242" s="163" t="str">
        <f>IFERROR(IF($E242="JA",Hjelpeberegn_drift!J242,""),"")</f>
        <v/>
      </c>
      <c r="L242" s="163" t="str">
        <f>IFERROR(IF($E242="JA",Hjelpeberegn_drift!K242,""),"")</f>
        <v/>
      </c>
      <c r="M242" s="163" t="str">
        <f>IFERROR(IF($E242="JA",Hjelpeberegn_drift!L242,""),"")</f>
        <v/>
      </c>
      <c r="N242" s="163" t="str">
        <f>IFERROR(IF($E242="JA",Hjelpeberegn_drift!M242,""),"")</f>
        <v/>
      </c>
      <c r="O242" s="163" t="str">
        <f>IFERROR(IF($E242="JA",Hjelpeberegn_drift!N242,""),"")</f>
        <v/>
      </c>
      <c r="P242" s="163" t="str">
        <f>IFERROR(IF($E242="JA",Hjelpeberegn_drift!O242,""),"")</f>
        <v/>
      </c>
      <c r="Q242" s="163" t="str">
        <f>IFERROR(IF($E242="JA",Hjelpeberegn_drift!P242,""),"")</f>
        <v/>
      </c>
      <c r="R242" s="163" t="str">
        <f>IFERROR(IF($E242="JA",Hjelpeberegn_drift!Q242,""),"")</f>
        <v/>
      </c>
      <c r="S242" s="88">
        <f t="shared" si="4"/>
        <v>0</v>
      </c>
    </row>
    <row r="243" spans="1:19" outlineLevel="1" x14ac:dyDescent="0.25">
      <c r="A243" s="38"/>
      <c r="B243" s="38"/>
      <c r="C243" s="48"/>
      <c r="D243" s="122" t="str">
        <f>IFERROR(_xlfn.XLOOKUP(A243,LstDrift,'Oppslag-fane'!$V$7:$V$15),"")</f>
        <v/>
      </c>
      <c r="E243" s="38"/>
      <c r="F243" s="43"/>
      <c r="G243" s="163" t="str">
        <f>IFERROR(IF($E243="JA",Hjelpeberegn_drift!F243,""),"")</f>
        <v/>
      </c>
      <c r="H243" s="163" t="str">
        <f>IFERROR(IF($E243="JA",Hjelpeberegn_drift!G243,""),"")</f>
        <v/>
      </c>
      <c r="I243" s="163" t="str">
        <f>IFERROR(IF($E243="JA",Hjelpeberegn_drift!H243,""),"")</f>
        <v/>
      </c>
      <c r="J243" s="163" t="str">
        <f>IFERROR(IF($E243="JA",Hjelpeberegn_drift!I243,""),"")</f>
        <v/>
      </c>
      <c r="K243" s="163" t="str">
        <f>IFERROR(IF($E243="JA",Hjelpeberegn_drift!J243,""),"")</f>
        <v/>
      </c>
      <c r="L243" s="163" t="str">
        <f>IFERROR(IF($E243="JA",Hjelpeberegn_drift!K243,""),"")</f>
        <v/>
      </c>
      <c r="M243" s="163" t="str">
        <f>IFERROR(IF($E243="JA",Hjelpeberegn_drift!L243,""),"")</f>
        <v/>
      </c>
      <c r="N243" s="163" t="str">
        <f>IFERROR(IF($E243="JA",Hjelpeberegn_drift!M243,""),"")</f>
        <v/>
      </c>
      <c r="O243" s="163" t="str">
        <f>IFERROR(IF($E243="JA",Hjelpeberegn_drift!N243,""),"")</f>
        <v/>
      </c>
      <c r="P243" s="163" t="str">
        <f>IFERROR(IF($E243="JA",Hjelpeberegn_drift!O243,""),"")</f>
        <v/>
      </c>
      <c r="Q243" s="163" t="str">
        <f>IFERROR(IF($E243="JA",Hjelpeberegn_drift!P243,""),"")</f>
        <v/>
      </c>
      <c r="R243" s="163" t="str">
        <f>IFERROR(IF($E243="JA",Hjelpeberegn_drift!Q243,""),"")</f>
        <v/>
      </c>
      <c r="S243" s="88">
        <f t="shared" si="4"/>
        <v>0</v>
      </c>
    </row>
    <row r="244" spans="1:19" outlineLevel="1" x14ac:dyDescent="0.25">
      <c r="A244" s="38"/>
      <c r="B244" s="38"/>
      <c r="C244" s="48"/>
      <c r="D244" s="122" t="str">
        <f>IFERROR(_xlfn.XLOOKUP(A244,LstDrift,'Oppslag-fane'!$V$7:$V$15),"")</f>
        <v/>
      </c>
      <c r="E244" s="38"/>
      <c r="F244" s="43"/>
      <c r="G244" s="163" t="str">
        <f>IFERROR(IF($E244="JA",Hjelpeberegn_drift!F244,""),"")</f>
        <v/>
      </c>
      <c r="H244" s="163" t="str">
        <f>IFERROR(IF($E244="JA",Hjelpeberegn_drift!G244,""),"")</f>
        <v/>
      </c>
      <c r="I244" s="163" t="str">
        <f>IFERROR(IF($E244="JA",Hjelpeberegn_drift!H244,""),"")</f>
        <v/>
      </c>
      <c r="J244" s="163" t="str">
        <f>IFERROR(IF($E244="JA",Hjelpeberegn_drift!I244,""),"")</f>
        <v/>
      </c>
      <c r="K244" s="163" t="str">
        <f>IFERROR(IF($E244="JA",Hjelpeberegn_drift!J244,""),"")</f>
        <v/>
      </c>
      <c r="L244" s="163" t="str">
        <f>IFERROR(IF($E244="JA",Hjelpeberegn_drift!K244,""),"")</f>
        <v/>
      </c>
      <c r="M244" s="163" t="str">
        <f>IFERROR(IF($E244="JA",Hjelpeberegn_drift!L244,""),"")</f>
        <v/>
      </c>
      <c r="N244" s="163" t="str">
        <f>IFERROR(IF($E244="JA",Hjelpeberegn_drift!M244,""),"")</f>
        <v/>
      </c>
      <c r="O244" s="163" t="str">
        <f>IFERROR(IF($E244="JA",Hjelpeberegn_drift!N244,""),"")</f>
        <v/>
      </c>
      <c r="P244" s="163" t="str">
        <f>IFERROR(IF($E244="JA",Hjelpeberegn_drift!O244,""),"")</f>
        <v/>
      </c>
      <c r="Q244" s="163" t="str">
        <f>IFERROR(IF($E244="JA",Hjelpeberegn_drift!P244,""),"")</f>
        <v/>
      </c>
      <c r="R244" s="163" t="str">
        <f>IFERROR(IF($E244="JA",Hjelpeberegn_drift!Q244,""),"")</f>
        <v/>
      </c>
      <c r="S244" s="88">
        <f t="shared" si="4"/>
        <v>0</v>
      </c>
    </row>
    <row r="245" spans="1:19" outlineLevel="1" x14ac:dyDescent="0.25">
      <c r="A245" s="38"/>
      <c r="B245" s="38"/>
      <c r="C245" s="48"/>
      <c r="D245" s="122" t="str">
        <f>IFERROR(_xlfn.XLOOKUP(A245,LstDrift,'Oppslag-fane'!$V$7:$V$15),"")</f>
        <v/>
      </c>
      <c r="E245" s="38"/>
      <c r="F245" s="43"/>
      <c r="G245" s="163" t="str">
        <f>IFERROR(IF($E245="JA",Hjelpeberegn_drift!F245,""),"")</f>
        <v/>
      </c>
      <c r="H245" s="163" t="str">
        <f>IFERROR(IF($E245="JA",Hjelpeberegn_drift!G245,""),"")</f>
        <v/>
      </c>
      <c r="I245" s="163" t="str">
        <f>IFERROR(IF($E245="JA",Hjelpeberegn_drift!H245,""),"")</f>
        <v/>
      </c>
      <c r="J245" s="163" t="str">
        <f>IFERROR(IF($E245="JA",Hjelpeberegn_drift!I245,""),"")</f>
        <v/>
      </c>
      <c r="K245" s="163" t="str">
        <f>IFERROR(IF($E245="JA",Hjelpeberegn_drift!J245,""),"")</f>
        <v/>
      </c>
      <c r="L245" s="163" t="str">
        <f>IFERROR(IF($E245="JA",Hjelpeberegn_drift!K245,""),"")</f>
        <v/>
      </c>
      <c r="M245" s="163" t="str">
        <f>IFERROR(IF($E245="JA",Hjelpeberegn_drift!L245,""),"")</f>
        <v/>
      </c>
      <c r="N245" s="163" t="str">
        <f>IFERROR(IF($E245="JA",Hjelpeberegn_drift!M245,""),"")</f>
        <v/>
      </c>
      <c r="O245" s="163" t="str">
        <f>IFERROR(IF($E245="JA",Hjelpeberegn_drift!N245,""),"")</f>
        <v/>
      </c>
      <c r="P245" s="163" t="str">
        <f>IFERROR(IF($E245="JA",Hjelpeberegn_drift!O245,""),"")</f>
        <v/>
      </c>
      <c r="Q245" s="163" t="str">
        <f>IFERROR(IF($E245="JA",Hjelpeberegn_drift!P245,""),"")</f>
        <v/>
      </c>
      <c r="R245" s="163" t="str">
        <f>IFERROR(IF($E245="JA",Hjelpeberegn_drift!Q245,""),"")</f>
        <v/>
      </c>
      <c r="S245" s="88">
        <f t="shared" si="4"/>
        <v>0</v>
      </c>
    </row>
    <row r="246" spans="1:19" outlineLevel="1" x14ac:dyDescent="0.25">
      <c r="A246" s="38"/>
      <c r="B246" s="38"/>
      <c r="C246" s="48"/>
      <c r="D246" s="122" t="str">
        <f>IFERROR(_xlfn.XLOOKUP(A246,LstDrift,'Oppslag-fane'!$V$7:$V$15),"")</f>
        <v/>
      </c>
      <c r="E246" s="38"/>
      <c r="F246" s="43"/>
      <c r="G246" s="163" t="str">
        <f>IFERROR(IF($E246="JA",Hjelpeberegn_drift!F246,""),"")</f>
        <v/>
      </c>
      <c r="H246" s="163" t="str">
        <f>IFERROR(IF($E246="JA",Hjelpeberegn_drift!G246,""),"")</f>
        <v/>
      </c>
      <c r="I246" s="163" t="str">
        <f>IFERROR(IF($E246="JA",Hjelpeberegn_drift!H246,""),"")</f>
        <v/>
      </c>
      <c r="J246" s="163" t="str">
        <f>IFERROR(IF($E246="JA",Hjelpeberegn_drift!I246,""),"")</f>
        <v/>
      </c>
      <c r="K246" s="163" t="str">
        <f>IFERROR(IF($E246="JA",Hjelpeberegn_drift!J246,""),"")</f>
        <v/>
      </c>
      <c r="L246" s="163" t="str">
        <f>IFERROR(IF($E246="JA",Hjelpeberegn_drift!K246,""),"")</f>
        <v/>
      </c>
      <c r="M246" s="163" t="str">
        <f>IFERROR(IF($E246="JA",Hjelpeberegn_drift!L246,""),"")</f>
        <v/>
      </c>
      <c r="N246" s="163" t="str">
        <f>IFERROR(IF($E246="JA",Hjelpeberegn_drift!M246,""),"")</f>
        <v/>
      </c>
      <c r="O246" s="163" t="str">
        <f>IFERROR(IF($E246="JA",Hjelpeberegn_drift!N246,""),"")</f>
        <v/>
      </c>
      <c r="P246" s="163" t="str">
        <f>IFERROR(IF($E246="JA",Hjelpeberegn_drift!O246,""),"")</f>
        <v/>
      </c>
      <c r="Q246" s="163" t="str">
        <f>IFERROR(IF($E246="JA",Hjelpeberegn_drift!P246,""),"")</f>
        <v/>
      </c>
      <c r="R246" s="163" t="str">
        <f>IFERROR(IF($E246="JA",Hjelpeberegn_drift!Q246,""),"")</f>
        <v/>
      </c>
      <c r="S246" s="88">
        <f t="shared" si="4"/>
        <v>0</v>
      </c>
    </row>
    <row r="247" spans="1:19" outlineLevel="1" x14ac:dyDescent="0.25">
      <c r="A247" s="38"/>
      <c r="B247" s="38"/>
      <c r="C247" s="48"/>
      <c r="D247" s="122" t="str">
        <f>IFERROR(_xlfn.XLOOKUP(A247,LstDrift,'Oppslag-fane'!$V$7:$V$15),"")</f>
        <v/>
      </c>
      <c r="E247" s="38"/>
      <c r="F247" s="43"/>
      <c r="G247" s="163" t="str">
        <f>IFERROR(IF($E247="JA",Hjelpeberegn_drift!F247,""),"")</f>
        <v/>
      </c>
      <c r="H247" s="163" t="str">
        <f>IFERROR(IF($E247="JA",Hjelpeberegn_drift!G247,""),"")</f>
        <v/>
      </c>
      <c r="I247" s="163" t="str">
        <f>IFERROR(IF($E247="JA",Hjelpeberegn_drift!H247,""),"")</f>
        <v/>
      </c>
      <c r="J247" s="163" t="str">
        <f>IFERROR(IF($E247="JA",Hjelpeberegn_drift!I247,""),"")</f>
        <v/>
      </c>
      <c r="K247" s="163" t="str">
        <f>IFERROR(IF($E247="JA",Hjelpeberegn_drift!J247,""),"")</f>
        <v/>
      </c>
      <c r="L247" s="163" t="str">
        <f>IFERROR(IF($E247="JA",Hjelpeberegn_drift!K247,""),"")</f>
        <v/>
      </c>
      <c r="M247" s="163" t="str">
        <f>IFERROR(IF($E247="JA",Hjelpeberegn_drift!L247,""),"")</f>
        <v/>
      </c>
      <c r="N247" s="163" t="str">
        <f>IFERROR(IF($E247="JA",Hjelpeberegn_drift!M247,""),"")</f>
        <v/>
      </c>
      <c r="O247" s="163" t="str">
        <f>IFERROR(IF($E247="JA",Hjelpeberegn_drift!N247,""),"")</f>
        <v/>
      </c>
      <c r="P247" s="163" t="str">
        <f>IFERROR(IF($E247="JA",Hjelpeberegn_drift!O247,""),"")</f>
        <v/>
      </c>
      <c r="Q247" s="163" t="str">
        <f>IFERROR(IF($E247="JA",Hjelpeberegn_drift!P247,""),"")</f>
        <v/>
      </c>
      <c r="R247" s="163" t="str">
        <f>IFERROR(IF($E247="JA",Hjelpeberegn_drift!Q247,""),"")</f>
        <v/>
      </c>
      <c r="S247" s="88">
        <f t="shared" si="4"/>
        <v>0</v>
      </c>
    </row>
    <row r="248" spans="1:19" outlineLevel="1" x14ac:dyDescent="0.25">
      <c r="A248" s="38"/>
      <c r="B248" s="38"/>
      <c r="C248" s="48"/>
      <c r="D248" s="122" t="str">
        <f>IFERROR(_xlfn.XLOOKUP(A248,LstDrift,'Oppslag-fane'!$V$7:$V$15),"")</f>
        <v/>
      </c>
      <c r="E248" s="38"/>
      <c r="F248" s="43"/>
      <c r="G248" s="163" t="str">
        <f>IFERROR(IF($E248="JA",Hjelpeberegn_drift!F248,""),"")</f>
        <v/>
      </c>
      <c r="H248" s="163" t="str">
        <f>IFERROR(IF($E248="JA",Hjelpeberegn_drift!G248,""),"")</f>
        <v/>
      </c>
      <c r="I248" s="163" t="str">
        <f>IFERROR(IF($E248="JA",Hjelpeberegn_drift!H248,""),"")</f>
        <v/>
      </c>
      <c r="J248" s="163" t="str">
        <f>IFERROR(IF($E248="JA",Hjelpeberegn_drift!I248,""),"")</f>
        <v/>
      </c>
      <c r="K248" s="163" t="str">
        <f>IFERROR(IF($E248="JA",Hjelpeberegn_drift!J248,""),"")</f>
        <v/>
      </c>
      <c r="L248" s="163" t="str">
        <f>IFERROR(IF($E248="JA",Hjelpeberegn_drift!K248,""),"")</f>
        <v/>
      </c>
      <c r="M248" s="163" t="str">
        <f>IFERROR(IF($E248="JA",Hjelpeberegn_drift!L248,""),"")</f>
        <v/>
      </c>
      <c r="N248" s="163" t="str">
        <f>IFERROR(IF($E248="JA",Hjelpeberegn_drift!M248,""),"")</f>
        <v/>
      </c>
      <c r="O248" s="163" t="str">
        <f>IFERROR(IF($E248="JA",Hjelpeberegn_drift!N248,""),"")</f>
        <v/>
      </c>
      <c r="P248" s="163" t="str">
        <f>IFERROR(IF($E248="JA",Hjelpeberegn_drift!O248,""),"")</f>
        <v/>
      </c>
      <c r="Q248" s="163" t="str">
        <f>IFERROR(IF($E248="JA",Hjelpeberegn_drift!P248,""),"")</f>
        <v/>
      </c>
      <c r="R248" s="163" t="str">
        <f>IFERROR(IF($E248="JA",Hjelpeberegn_drift!Q248,""),"")</f>
        <v/>
      </c>
      <c r="S248" s="88">
        <f t="shared" si="4"/>
        <v>0</v>
      </c>
    </row>
    <row r="249" spans="1:19" outlineLevel="1" x14ac:dyDescent="0.25">
      <c r="A249" s="38"/>
      <c r="B249" s="38"/>
      <c r="C249" s="48"/>
      <c r="D249" s="122" t="str">
        <f>IFERROR(_xlfn.XLOOKUP(A249,LstDrift,'Oppslag-fane'!$V$7:$V$15),"")</f>
        <v/>
      </c>
      <c r="E249" s="38"/>
      <c r="F249" s="43"/>
      <c r="G249" s="163" t="str">
        <f>IFERROR(IF($E249="JA",Hjelpeberegn_drift!F249,""),"")</f>
        <v/>
      </c>
      <c r="H249" s="163" t="str">
        <f>IFERROR(IF($E249="JA",Hjelpeberegn_drift!G249,""),"")</f>
        <v/>
      </c>
      <c r="I249" s="163" t="str">
        <f>IFERROR(IF($E249="JA",Hjelpeberegn_drift!H249,""),"")</f>
        <v/>
      </c>
      <c r="J249" s="163" t="str">
        <f>IFERROR(IF($E249="JA",Hjelpeberegn_drift!I249,""),"")</f>
        <v/>
      </c>
      <c r="K249" s="163" t="str">
        <f>IFERROR(IF($E249="JA",Hjelpeberegn_drift!J249,""),"")</f>
        <v/>
      </c>
      <c r="L249" s="163" t="str">
        <f>IFERROR(IF($E249="JA",Hjelpeberegn_drift!K249,""),"")</f>
        <v/>
      </c>
      <c r="M249" s="163" t="str">
        <f>IFERROR(IF($E249="JA",Hjelpeberegn_drift!L249,""),"")</f>
        <v/>
      </c>
      <c r="N249" s="163" t="str">
        <f>IFERROR(IF($E249="JA",Hjelpeberegn_drift!M249,""),"")</f>
        <v/>
      </c>
      <c r="O249" s="163" t="str">
        <f>IFERROR(IF($E249="JA",Hjelpeberegn_drift!N249,""),"")</f>
        <v/>
      </c>
      <c r="P249" s="163" t="str">
        <f>IFERROR(IF($E249="JA",Hjelpeberegn_drift!O249,""),"")</f>
        <v/>
      </c>
      <c r="Q249" s="163" t="str">
        <f>IFERROR(IF($E249="JA",Hjelpeberegn_drift!P249,""),"")</f>
        <v/>
      </c>
      <c r="R249" s="163" t="str">
        <f>IFERROR(IF($E249="JA",Hjelpeberegn_drift!Q249,""),"")</f>
        <v/>
      </c>
      <c r="S249" s="88">
        <f t="shared" si="4"/>
        <v>0</v>
      </c>
    </row>
    <row r="250" spans="1:19" outlineLevel="1" x14ac:dyDescent="0.25">
      <c r="A250" s="38"/>
      <c r="B250" s="38"/>
      <c r="C250" s="48"/>
      <c r="D250" s="122" t="str">
        <f>IFERROR(_xlfn.XLOOKUP(A250,LstDrift,'Oppslag-fane'!$V$7:$V$15),"")</f>
        <v/>
      </c>
      <c r="E250" s="38"/>
      <c r="F250" s="43"/>
      <c r="G250" s="163" t="str">
        <f>IFERROR(IF($E250="JA",Hjelpeberegn_drift!F250,""),"")</f>
        <v/>
      </c>
      <c r="H250" s="163" t="str">
        <f>IFERROR(IF($E250="JA",Hjelpeberegn_drift!G250,""),"")</f>
        <v/>
      </c>
      <c r="I250" s="163" t="str">
        <f>IFERROR(IF($E250="JA",Hjelpeberegn_drift!H250,""),"")</f>
        <v/>
      </c>
      <c r="J250" s="163" t="str">
        <f>IFERROR(IF($E250="JA",Hjelpeberegn_drift!I250,""),"")</f>
        <v/>
      </c>
      <c r="K250" s="163" t="str">
        <f>IFERROR(IF($E250="JA",Hjelpeberegn_drift!J250,""),"")</f>
        <v/>
      </c>
      <c r="L250" s="163" t="str">
        <f>IFERROR(IF($E250="JA",Hjelpeberegn_drift!K250,""),"")</f>
        <v/>
      </c>
      <c r="M250" s="163" t="str">
        <f>IFERROR(IF($E250="JA",Hjelpeberegn_drift!L250,""),"")</f>
        <v/>
      </c>
      <c r="N250" s="163" t="str">
        <f>IFERROR(IF($E250="JA",Hjelpeberegn_drift!M250,""),"")</f>
        <v/>
      </c>
      <c r="O250" s="163" t="str">
        <f>IFERROR(IF($E250="JA",Hjelpeberegn_drift!N250,""),"")</f>
        <v/>
      </c>
      <c r="P250" s="163" t="str">
        <f>IFERROR(IF($E250="JA",Hjelpeberegn_drift!O250,""),"")</f>
        <v/>
      </c>
      <c r="Q250" s="163" t="str">
        <f>IFERROR(IF($E250="JA",Hjelpeberegn_drift!P250,""),"")</f>
        <v/>
      </c>
      <c r="R250" s="163" t="str">
        <f>IFERROR(IF($E250="JA",Hjelpeberegn_drift!Q250,""),"")</f>
        <v/>
      </c>
      <c r="S250" s="88">
        <f t="shared" si="4"/>
        <v>0</v>
      </c>
    </row>
    <row r="251" spans="1:19" outlineLevel="1" x14ac:dyDescent="0.25">
      <c r="A251" s="38"/>
      <c r="B251" s="38"/>
      <c r="C251" s="48"/>
      <c r="D251" s="122" t="str">
        <f>IFERROR(_xlfn.XLOOKUP(A251,LstDrift,'Oppslag-fane'!$V$7:$V$15),"")</f>
        <v/>
      </c>
      <c r="E251" s="38"/>
      <c r="F251" s="43"/>
      <c r="G251" s="163" t="str">
        <f>IFERROR(IF($E251="JA",Hjelpeberegn_drift!F251,""),"")</f>
        <v/>
      </c>
      <c r="H251" s="163" t="str">
        <f>IFERROR(IF($E251="JA",Hjelpeberegn_drift!G251,""),"")</f>
        <v/>
      </c>
      <c r="I251" s="163" t="str">
        <f>IFERROR(IF($E251="JA",Hjelpeberegn_drift!H251,""),"")</f>
        <v/>
      </c>
      <c r="J251" s="163" t="str">
        <f>IFERROR(IF($E251="JA",Hjelpeberegn_drift!I251,""),"")</f>
        <v/>
      </c>
      <c r="K251" s="163" t="str">
        <f>IFERROR(IF($E251="JA",Hjelpeberegn_drift!J251,""),"")</f>
        <v/>
      </c>
      <c r="L251" s="163" t="str">
        <f>IFERROR(IF($E251="JA",Hjelpeberegn_drift!K251,""),"")</f>
        <v/>
      </c>
      <c r="M251" s="163" t="str">
        <f>IFERROR(IF($E251="JA",Hjelpeberegn_drift!L251,""),"")</f>
        <v/>
      </c>
      <c r="N251" s="163" t="str">
        <f>IFERROR(IF($E251="JA",Hjelpeberegn_drift!M251,""),"")</f>
        <v/>
      </c>
      <c r="O251" s="163" t="str">
        <f>IFERROR(IF($E251="JA",Hjelpeberegn_drift!N251,""),"")</f>
        <v/>
      </c>
      <c r="P251" s="163" t="str">
        <f>IFERROR(IF($E251="JA",Hjelpeberegn_drift!O251,""),"")</f>
        <v/>
      </c>
      <c r="Q251" s="163" t="str">
        <f>IFERROR(IF($E251="JA",Hjelpeberegn_drift!P251,""),"")</f>
        <v/>
      </c>
      <c r="R251" s="163" t="str">
        <f>IFERROR(IF($E251="JA",Hjelpeberegn_drift!Q251,""),"")</f>
        <v/>
      </c>
      <c r="S251" s="88">
        <f t="shared" si="4"/>
        <v>0</v>
      </c>
    </row>
    <row r="252" spans="1:19" outlineLevel="1" x14ac:dyDescent="0.25">
      <c r="A252" s="38"/>
      <c r="B252" s="38"/>
      <c r="C252" s="48"/>
      <c r="D252" s="122" t="str">
        <f>IFERROR(_xlfn.XLOOKUP(A252,LstDrift,'Oppslag-fane'!$V$7:$V$15),"")</f>
        <v/>
      </c>
      <c r="E252" s="38"/>
      <c r="F252" s="43"/>
      <c r="G252" s="163" t="str">
        <f>IFERROR(IF($E252="JA",Hjelpeberegn_drift!F252,""),"")</f>
        <v/>
      </c>
      <c r="H252" s="163" t="str">
        <f>IFERROR(IF($E252="JA",Hjelpeberegn_drift!G252,""),"")</f>
        <v/>
      </c>
      <c r="I252" s="163" t="str">
        <f>IFERROR(IF($E252="JA",Hjelpeberegn_drift!H252,""),"")</f>
        <v/>
      </c>
      <c r="J252" s="163" t="str">
        <f>IFERROR(IF($E252="JA",Hjelpeberegn_drift!I252,""),"")</f>
        <v/>
      </c>
      <c r="K252" s="163" t="str">
        <f>IFERROR(IF($E252="JA",Hjelpeberegn_drift!J252,""),"")</f>
        <v/>
      </c>
      <c r="L252" s="163" t="str">
        <f>IFERROR(IF($E252="JA",Hjelpeberegn_drift!K252,""),"")</f>
        <v/>
      </c>
      <c r="M252" s="163" t="str">
        <f>IFERROR(IF($E252="JA",Hjelpeberegn_drift!L252,""),"")</f>
        <v/>
      </c>
      <c r="N252" s="163" t="str">
        <f>IFERROR(IF($E252="JA",Hjelpeberegn_drift!M252,""),"")</f>
        <v/>
      </c>
      <c r="O252" s="163" t="str">
        <f>IFERROR(IF($E252="JA",Hjelpeberegn_drift!N252,""),"")</f>
        <v/>
      </c>
      <c r="P252" s="163" t="str">
        <f>IFERROR(IF($E252="JA",Hjelpeberegn_drift!O252,""),"")</f>
        <v/>
      </c>
      <c r="Q252" s="163" t="str">
        <f>IFERROR(IF($E252="JA",Hjelpeberegn_drift!P252,""),"")</f>
        <v/>
      </c>
      <c r="R252" s="163" t="str">
        <f>IFERROR(IF($E252="JA",Hjelpeberegn_drift!Q252,""),"")</f>
        <v/>
      </c>
      <c r="S252" s="88">
        <f t="shared" si="4"/>
        <v>0</v>
      </c>
    </row>
    <row r="253" spans="1:19" outlineLevel="1" x14ac:dyDescent="0.25">
      <c r="A253" s="38"/>
      <c r="B253" s="38"/>
      <c r="C253" s="48"/>
      <c r="D253" s="122" t="str">
        <f>IFERROR(_xlfn.XLOOKUP(A253,LstDrift,'Oppslag-fane'!$V$7:$V$15),"")</f>
        <v/>
      </c>
      <c r="E253" s="38"/>
      <c r="F253" s="43"/>
      <c r="G253" s="163" t="str">
        <f>IFERROR(IF($E253="JA",Hjelpeberegn_drift!F253,""),"")</f>
        <v/>
      </c>
      <c r="H253" s="163" t="str">
        <f>IFERROR(IF($E253="JA",Hjelpeberegn_drift!G253,""),"")</f>
        <v/>
      </c>
      <c r="I253" s="163" t="str">
        <f>IFERROR(IF($E253="JA",Hjelpeberegn_drift!H253,""),"")</f>
        <v/>
      </c>
      <c r="J253" s="163" t="str">
        <f>IFERROR(IF($E253="JA",Hjelpeberegn_drift!I253,""),"")</f>
        <v/>
      </c>
      <c r="K253" s="163" t="str">
        <f>IFERROR(IF($E253="JA",Hjelpeberegn_drift!J253,""),"")</f>
        <v/>
      </c>
      <c r="L253" s="163" t="str">
        <f>IFERROR(IF($E253="JA",Hjelpeberegn_drift!K253,""),"")</f>
        <v/>
      </c>
      <c r="M253" s="163" t="str">
        <f>IFERROR(IF($E253="JA",Hjelpeberegn_drift!L253,""),"")</f>
        <v/>
      </c>
      <c r="N253" s="163" t="str">
        <f>IFERROR(IF($E253="JA",Hjelpeberegn_drift!M253,""),"")</f>
        <v/>
      </c>
      <c r="O253" s="163" t="str">
        <f>IFERROR(IF($E253="JA",Hjelpeberegn_drift!N253,""),"")</f>
        <v/>
      </c>
      <c r="P253" s="163" t="str">
        <f>IFERROR(IF($E253="JA",Hjelpeberegn_drift!O253,""),"")</f>
        <v/>
      </c>
      <c r="Q253" s="163" t="str">
        <f>IFERROR(IF($E253="JA",Hjelpeberegn_drift!P253,""),"")</f>
        <v/>
      </c>
      <c r="R253" s="163" t="str">
        <f>IFERROR(IF($E253="JA",Hjelpeberegn_drift!Q253,""),"")</f>
        <v/>
      </c>
      <c r="S253" s="88">
        <f t="shared" si="4"/>
        <v>0</v>
      </c>
    </row>
    <row r="254" spans="1:19" outlineLevel="1" x14ac:dyDescent="0.25">
      <c r="A254" s="38"/>
      <c r="B254" s="38"/>
      <c r="C254" s="48"/>
      <c r="D254" s="122" t="str">
        <f>IFERROR(_xlfn.XLOOKUP(A254,LstDrift,'Oppslag-fane'!$V$7:$V$15),"")</f>
        <v/>
      </c>
      <c r="E254" s="38"/>
      <c r="F254" s="43"/>
      <c r="G254" s="163" t="str">
        <f>IFERROR(IF($E254="JA",Hjelpeberegn_drift!F254,""),"")</f>
        <v/>
      </c>
      <c r="H254" s="163" t="str">
        <f>IFERROR(IF($E254="JA",Hjelpeberegn_drift!G254,""),"")</f>
        <v/>
      </c>
      <c r="I254" s="163" t="str">
        <f>IFERROR(IF($E254="JA",Hjelpeberegn_drift!H254,""),"")</f>
        <v/>
      </c>
      <c r="J254" s="163" t="str">
        <f>IFERROR(IF($E254="JA",Hjelpeberegn_drift!I254,""),"")</f>
        <v/>
      </c>
      <c r="K254" s="163" t="str">
        <f>IFERROR(IF($E254="JA",Hjelpeberegn_drift!J254,""),"")</f>
        <v/>
      </c>
      <c r="L254" s="163" t="str">
        <f>IFERROR(IF($E254="JA",Hjelpeberegn_drift!K254,""),"")</f>
        <v/>
      </c>
      <c r="M254" s="163" t="str">
        <f>IFERROR(IF($E254="JA",Hjelpeberegn_drift!L254,""),"")</f>
        <v/>
      </c>
      <c r="N254" s="163" t="str">
        <f>IFERROR(IF($E254="JA",Hjelpeberegn_drift!M254,""),"")</f>
        <v/>
      </c>
      <c r="O254" s="163" t="str">
        <f>IFERROR(IF($E254="JA",Hjelpeberegn_drift!N254,""),"")</f>
        <v/>
      </c>
      <c r="P254" s="163" t="str">
        <f>IFERROR(IF($E254="JA",Hjelpeberegn_drift!O254,""),"")</f>
        <v/>
      </c>
      <c r="Q254" s="163" t="str">
        <f>IFERROR(IF($E254="JA",Hjelpeberegn_drift!P254,""),"")</f>
        <v/>
      </c>
      <c r="R254" s="163" t="str">
        <f>IFERROR(IF($E254="JA",Hjelpeberegn_drift!Q254,""),"")</f>
        <v/>
      </c>
      <c r="S254" s="88">
        <f t="shared" si="4"/>
        <v>0</v>
      </c>
    </row>
    <row r="255" spans="1:19" outlineLevel="1" x14ac:dyDescent="0.25">
      <c r="A255" s="38"/>
      <c r="B255" s="38"/>
      <c r="C255" s="48"/>
      <c r="D255" s="122" t="str">
        <f>IFERROR(_xlfn.XLOOKUP(A255,LstDrift,'Oppslag-fane'!$V$7:$V$15),"")</f>
        <v/>
      </c>
      <c r="E255" s="38"/>
      <c r="F255" s="43"/>
      <c r="G255" s="163" t="str">
        <f>IFERROR(IF($E255="JA",Hjelpeberegn_drift!F255,""),"")</f>
        <v/>
      </c>
      <c r="H255" s="163" t="str">
        <f>IFERROR(IF($E255="JA",Hjelpeberegn_drift!G255,""),"")</f>
        <v/>
      </c>
      <c r="I255" s="163" t="str">
        <f>IFERROR(IF($E255="JA",Hjelpeberegn_drift!H255,""),"")</f>
        <v/>
      </c>
      <c r="J255" s="163" t="str">
        <f>IFERROR(IF($E255="JA",Hjelpeberegn_drift!I255,""),"")</f>
        <v/>
      </c>
      <c r="K255" s="163" t="str">
        <f>IFERROR(IF($E255="JA",Hjelpeberegn_drift!J255,""),"")</f>
        <v/>
      </c>
      <c r="L255" s="163" t="str">
        <f>IFERROR(IF($E255="JA",Hjelpeberegn_drift!K255,""),"")</f>
        <v/>
      </c>
      <c r="M255" s="163" t="str">
        <f>IFERROR(IF($E255="JA",Hjelpeberegn_drift!L255,""),"")</f>
        <v/>
      </c>
      <c r="N255" s="163" t="str">
        <f>IFERROR(IF($E255="JA",Hjelpeberegn_drift!M255,""),"")</f>
        <v/>
      </c>
      <c r="O255" s="163" t="str">
        <f>IFERROR(IF($E255="JA",Hjelpeberegn_drift!N255,""),"")</f>
        <v/>
      </c>
      <c r="P255" s="163" t="str">
        <f>IFERROR(IF($E255="JA",Hjelpeberegn_drift!O255,""),"")</f>
        <v/>
      </c>
      <c r="Q255" s="163" t="str">
        <f>IFERROR(IF($E255="JA",Hjelpeberegn_drift!P255,""),"")</f>
        <v/>
      </c>
      <c r="R255" s="163" t="str">
        <f>IFERROR(IF($E255="JA",Hjelpeberegn_drift!Q255,""),"")</f>
        <v/>
      </c>
      <c r="S255" s="88">
        <f t="shared" si="4"/>
        <v>0</v>
      </c>
    </row>
    <row r="256" spans="1:19" outlineLevel="1" x14ac:dyDescent="0.25">
      <c r="A256" s="38"/>
      <c r="B256" s="38"/>
      <c r="C256" s="48"/>
      <c r="D256" s="122" t="str">
        <f>IFERROR(_xlfn.XLOOKUP(A256,LstDrift,'Oppslag-fane'!$V$7:$V$15),"")</f>
        <v/>
      </c>
      <c r="E256" s="38"/>
      <c r="F256" s="43"/>
      <c r="G256" s="163" t="str">
        <f>IFERROR(IF($E256="JA",Hjelpeberegn_drift!F256,""),"")</f>
        <v/>
      </c>
      <c r="H256" s="163" t="str">
        <f>IFERROR(IF($E256="JA",Hjelpeberegn_drift!G256,""),"")</f>
        <v/>
      </c>
      <c r="I256" s="163" t="str">
        <f>IFERROR(IF($E256="JA",Hjelpeberegn_drift!H256,""),"")</f>
        <v/>
      </c>
      <c r="J256" s="163" t="str">
        <f>IFERROR(IF($E256="JA",Hjelpeberegn_drift!I256,""),"")</f>
        <v/>
      </c>
      <c r="K256" s="163" t="str">
        <f>IFERROR(IF($E256="JA",Hjelpeberegn_drift!J256,""),"")</f>
        <v/>
      </c>
      <c r="L256" s="163" t="str">
        <f>IFERROR(IF($E256="JA",Hjelpeberegn_drift!K256,""),"")</f>
        <v/>
      </c>
      <c r="M256" s="163" t="str">
        <f>IFERROR(IF($E256="JA",Hjelpeberegn_drift!L256,""),"")</f>
        <v/>
      </c>
      <c r="N256" s="163" t="str">
        <f>IFERROR(IF($E256="JA",Hjelpeberegn_drift!M256,""),"")</f>
        <v/>
      </c>
      <c r="O256" s="163" t="str">
        <f>IFERROR(IF($E256="JA",Hjelpeberegn_drift!N256,""),"")</f>
        <v/>
      </c>
      <c r="P256" s="163" t="str">
        <f>IFERROR(IF($E256="JA",Hjelpeberegn_drift!O256,""),"")</f>
        <v/>
      </c>
      <c r="Q256" s="163" t="str">
        <f>IFERROR(IF($E256="JA",Hjelpeberegn_drift!P256,""),"")</f>
        <v/>
      </c>
      <c r="R256" s="163" t="str">
        <f>IFERROR(IF($E256="JA",Hjelpeberegn_drift!Q256,""),"")</f>
        <v/>
      </c>
      <c r="S256" s="88">
        <f t="shared" si="4"/>
        <v>0</v>
      </c>
    </row>
    <row r="257" spans="1:19" outlineLevel="1" x14ac:dyDescent="0.25">
      <c r="A257" s="38"/>
      <c r="B257" s="38"/>
      <c r="C257" s="48"/>
      <c r="D257" s="122" t="str">
        <f>IFERROR(_xlfn.XLOOKUP(A257,LstDrift,'Oppslag-fane'!$V$7:$V$15),"")</f>
        <v/>
      </c>
      <c r="E257" s="38"/>
      <c r="F257" s="43"/>
      <c r="G257" s="163" t="str">
        <f>IFERROR(IF($E257="JA",Hjelpeberegn_drift!F257,""),"")</f>
        <v/>
      </c>
      <c r="H257" s="163" t="str">
        <f>IFERROR(IF($E257="JA",Hjelpeberegn_drift!G257,""),"")</f>
        <v/>
      </c>
      <c r="I257" s="163" t="str">
        <f>IFERROR(IF($E257="JA",Hjelpeberegn_drift!H257,""),"")</f>
        <v/>
      </c>
      <c r="J257" s="163" t="str">
        <f>IFERROR(IF($E257="JA",Hjelpeberegn_drift!I257,""),"")</f>
        <v/>
      </c>
      <c r="K257" s="163" t="str">
        <f>IFERROR(IF($E257="JA",Hjelpeberegn_drift!J257,""),"")</f>
        <v/>
      </c>
      <c r="L257" s="163" t="str">
        <f>IFERROR(IF($E257="JA",Hjelpeberegn_drift!K257,""),"")</f>
        <v/>
      </c>
      <c r="M257" s="163" t="str">
        <f>IFERROR(IF($E257="JA",Hjelpeberegn_drift!L257,""),"")</f>
        <v/>
      </c>
      <c r="N257" s="163" t="str">
        <f>IFERROR(IF($E257="JA",Hjelpeberegn_drift!M257,""),"")</f>
        <v/>
      </c>
      <c r="O257" s="163" t="str">
        <f>IFERROR(IF($E257="JA",Hjelpeberegn_drift!N257,""),"")</f>
        <v/>
      </c>
      <c r="P257" s="163" t="str">
        <f>IFERROR(IF($E257="JA",Hjelpeberegn_drift!O257,""),"")</f>
        <v/>
      </c>
      <c r="Q257" s="163" t="str">
        <f>IFERROR(IF($E257="JA",Hjelpeberegn_drift!P257,""),"")</f>
        <v/>
      </c>
      <c r="R257" s="163" t="str">
        <f>IFERROR(IF($E257="JA",Hjelpeberegn_drift!Q257,""),"")</f>
        <v/>
      </c>
      <c r="S257" s="88">
        <f t="shared" si="4"/>
        <v>0</v>
      </c>
    </row>
    <row r="258" spans="1:19" outlineLevel="1" x14ac:dyDescent="0.25">
      <c r="A258" s="38"/>
      <c r="B258" s="38"/>
      <c r="C258" s="48"/>
      <c r="D258" s="122" t="str">
        <f>IFERROR(_xlfn.XLOOKUP(A258,LstDrift,'Oppslag-fane'!$V$7:$V$15),"")</f>
        <v/>
      </c>
      <c r="E258" s="38"/>
      <c r="F258" s="43"/>
      <c r="G258" s="163" t="str">
        <f>IFERROR(IF($E258="JA",Hjelpeberegn_drift!F258,""),"")</f>
        <v/>
      </c>
      <c r="H258" s="163" t="str">
        <f>IFERROR(IF($E258="JA",Hjelpeberegn_drift!G258,""),"")</f>
        <v/>
      </c>
      <c r="I258" s="163" t="str">
        <f>IFERROR(IF($E258="JA",Hjelpeberegn_drift!H258,""),"")</f>
        <v/>
      </c>
      <c r="J258" s="163" t="str">
        <f>IFERROR(IF($E258="JA",Hjelpeberegn_drift!I258,""),"")</f>
        <v/>
      </c>
      <c r="K258" s="163" t="str">
        <f>IFERROR(IF($E258="JA",Hjelpeberegn_drift!J258,""),"")</f>
        <v/>
      </c>
      <c r="L258" s="163" t="str">
        <f>IFERROR(IF($E258="JA",Hjelpeberegn_drift!K258,""),"")</f>
        <v/>
      </c>
      <c r="M258" s="163" t="str">
        <f>IFERROR(IF($E258="JA",Hjelpeberegn_drift!L258,""),"")</f>
        <v/>
      </c>
      <c r="N258" s="163" t="str">
        <f>IFERROR(IF($E258="JA",Hjelpeberegn_drift!M258,""),"")</f>
        <v/>
      </c>
      <c r="O258" s="163" t="str">
        <f>IFERROR(IF($E258="JA",Hjelpeberegn_drift!N258,""),"")</f>
        <v/>
      </c>
      <c r="P258" s="163" t="str">
        <f>IFERROR(IF($E258="JA",Hjelpeberegn_drift!O258,""),"")</f>
        <v/>
      </c>
      <c r="Q258" s="163" t="str">
        <f>IFERROR(IF($E258="JA",Hjelpeberegn_drift!P258,""),"")</f>
        <v/>
      </c>
      <c r="R258" s="163" t="str">
        <f>IFERROR(IF($E258="JA",Hjelpeberegn_drift!Q258,""),"")</f>
        <v/>
      </c>
      <c r="S258" s="88">
        <f t="shared" si="4"/>
        <v>0</v>
      </c>
    </row>
    <row r="259" spans="1:19" outlineLevel="1" x14ac:dyDescent="0.25">
      <c r="A259" s="38"/>
      <c r="B259" s="38"/>
      <c r="C259" s="48"/>
      <c r="D259" s="122" t="str">
        <f>IFERROR(_xlfn.XLOOKUP(A259,LstDrift,'Oppslag-fane'!$V$7:$V$15),"")</f>
        <v/>
      </c>
      <c r="E259" s="38"/>
      <c r="F259" s="43"/>
      <c r="G259" s="163" t="str">
        <f>IFERROR(IF($E259="JA",Hjelpeberegn_drift!F259,""),"")</f>
        <v/>
      </c>
      <c r="H259" s="163" t="str">
        <f>IFERROR(IF($E259="JA",Hjelpeberegn_drift!G259,""),"")</f>
        <v/>
      </c>
      <c r="I259" s="163" t="str">
        <f>IFERROR(IF($E259="JA",Hjelpeberegn_drift!H259,""),"")</f>
        <v/>
      </c>
      <c r="J259" s="163" t="str">
        <f>IFERROR(IF($E259="JA",Hjelpeberegn_drift!I259,""),"")</f>
        <v/>
      </c>
      <c r="K259" s="163" t="str">
        <f>IFERROR(IF($E259="JA",Hjelpeberegn_drift!J259,""),"")</f>
        <v/>
      </c>
      <c r="L259" s="163" t="str">
        <f>IFERROR(IF($E259="JA",Hjelpeberegn_drift!K259,""),"")</f>
        <v/>
      </c>
      <c r="M259" s="163" t="str">
        <f>IFERROR(IF($E259="JA",Hjelpeberegn_drift!L259,""),"")</f>
        <v/>
      </c>
      <c r="N259" s="163" t="str">
        <f>IFERROR(IF($E259="JA",Hjelpeberegn_drift!M259,""),"")</f>
        <v/>
      </c>
      <c r="O259" s="163" t="str">
        <f>IFERROR(IF($E259="JA",Hjelpeberegn_drift!N259,""),"")</f>
        <v/>
      </c>
      <c r="P259" s="163" t="str">
        <f>IFERROR(IF($E259="JA",Hjelpeberegn_drift!O259,""),"")</f>
        <v/>
      </c>
      <c r="Q259" s="163" t="str">
        <f>IFERROR(IF($E259="JA",Hjelpeberegn_drift!P259,""),"")</f>
        <v/>
      </c>
      <c r="R259" s="163" t="str">
        <f>IFERROR(IF($E259="JA",Hjelpeberegn_drift!Q259,""),"")</f>
        <v/>
      </c>
      <c r="S259" s="88">
        <f t="shared" si="4"/>
        <v>0</v>
      </c>
    </row>
    <row r="260" spans="1:19" outlineLevel="1" x14ac:dyDescent="0.25">
      <c r="A260" s="38"/>
      <c r="B260" s="38"/>
      <c r="C260" s="48"/>
      <c r="D260" s="122" t="str">
        <f>IFERROR(_xlfn.XLOOKUP(A260,LstDrift,'Oppslag-fane'!$V$7:$V$15),"")</f>
        <v/>
      </c>
      <c r="E260" s="38"/>
      <c r="F260" s="43"/>
      <c r="G260" s="163" t="str">
        <f>IFERROR(IF($E260="JA",Hjelpeberegn_drift!F260,""),"")</f>
        <v/>
      </c>
      <c r="H260" s="163" t="str">
        <f>IFERROR(IF($E260="JA",Hjelpeberegn_drift!G260,""),"")</f>
        <v/>
      </c>
      <c r="I260" s="163" t="str">
        <f>IFERROR(IF($E260="JA",Hjelpeberegn_drift!H260,""),"")</f>
        <v/>
      </c>
      <c r="J260" s="163" t="str">
        <f>IFERROR(IF($E260="JA",Hjelpeberegn_drift!I260,""),"")</f>
        <v/>
      </c>
      <c r="K260" s="163" t="str">
        <f>IFERROR(IF($E260="JA",Hjelpeberegn_drift!J260,""),"")</f>
        <v/>
      </c>
      <c r="L260" s="163" t="str">
        <f>IFERROR(IF($E260="JA",Hjelpeberegn_drift!K260,""),"")</f>
        <v/>
      </c>
      <c r="M260" s="163" t="str">
        <f>IFERROR(IF($E260="JA",Hjelpeberegn_drift!L260,""),"")</f>
        <v/>
      </c>
      <c r="N260" s="163" t="str">
        <f>IFERROR(IF($E260="JA",Hjelpeberegn_drift!M260,""),"")</f>
        <v/>
      </c>
      <c r="O260" s="163" t="str">
        <f>IFERROR(IF($E260="JA",Hjelpeberegn_drift!N260,""),"")</f>
        <v/>
      </c>
      <c r="P260" s="163" t="str">
        <f>IFERROR(IF($E260="JA",Hjelpeberegn_drift!O260,""),"")</f>
        <v/>
      </c>
      <c r="Q260" s="163" t="str">
        <f>IFERROR(IF($E260="JA",Hjelpeberegn_drift!P260,""),"")</f>
        <v/>
      </c>
      <c r="R260" s="163" t="str">
        <f>IFERROR(IF($E260="JA",Hjelpeberegn_drift!Q260,""),"")</f>
        <v/>
      </c>
      <c r="S260" s="88">
        <f t="shared" si="4"/>
        <v>0</v>
      </c>
    </row>
    <row r="261" spans="1:19" outlineLevel="1" x14ac:dyDescent="0.25">
      <c r="A261" s="38"/>
      <c r="B261" s="38"/>
      <c r="C261" s="48"/>
      <c r="D261" s="122" t="str">
        <f>IFERROR(_xlfn.XLOOKUP(A261,LstDrift,'Oppslag-fane'!$V$7:$V$15),"")</f>
        <v/>
      </c>
      <c r="E261" s="38"/>
      <c r="F261" s="43"/>
      <c r="G261" s="163" t="str">
        <f>IFERROR(IF($E261="JA",Hjelpeberegn_drift!F261,""),"")</f>
        <v/>
      </c>
      <c r="H261" s="163" t="str">
        <f>IFERROR(IF($E261="JA",Hjelpeberegn_drift!G261,""),"")</f>
        <v/>
      </c>
      <c r="I261" s="163" t="str">
        <f>IFERROR(IF($E261="JA",Hjelpeberegn_drift!H261,""),"")</f>
        <v/>
      </c>
      <c r="J261" s="163" t="str">
        <f>IFERROR(IF($E261="JA",Hjelpeberegn_drift!I261,""),"")</f>
        <v/>
      </c>
      <c r="K261" s="163" t="str">
        <f>IFERROR(IF($E261="JA",Hjelpeberegn_drift!J261,""),"")</f>
        <v/>
      </c>
      <c r="L261" s="163" t="str">
        <f>IFERROR(IF($E261="JA",Hjelpeberegn_drift!K261,""),"")</f>
        <v/>
      </c>
      <c r="M261" s="163" t="str">
        <f>IFERROR(IF($E261="JA",Hjelpeberegn_drift!L261,""),"")</f>
        <v/>
      </c>
      <c r="N261" s="163" t="str">
        <f>IFERROR(IF($E261="JA",Hjelpeberegn_drift!M261,""),"")</f>
        <v/>
      </c>
      <c r="O261" s="163" t="str">
        <f>IFERROR(IF($E261="JA",Hjelpeberegn_drift!N261,""),"")</f>
        <v/>
      </c>
      <c r="P261" s="163" t="str">
        <f>IFERROR(IF($E261="JA",Hjelpeberegn_drift!O261,""),"")</f>
        <v/>
      </c>
      <c r="Q261" s="163" t="str">
        <f>IFERROR(IF($E261="JA",Hjelpeberegn_drift!P261,""),"")</f>
        <v/>
      </c>
      <c r="R261" s="163" t="str">
        <f>IFERROR(IF($E261="JA",Hjelpeberegn_drift!Q261,""),"")</f>
        <v/>
      </c>
      <c r="S261" s="88">
        <f t="shared" si="4"/>
        <v>0</v>
      </c>
    </row>
    <row r="262" spans="1:19" outlineLevel="1" x14ac:dyDescent="0.25">
      <c r="A262" s="38"/>
      <c r="B262" s="38"/>
      <c r="C262" s="48"/>
      <c r="D262" s="122" t="str">
        <f>IFERROR(_xlfn.XLOOKUP(A262,LstDrift,'Oppslag-fane'!$V$7:$V$15),"")</f>
        <v/>
      </c>
      <c r="E262" s="38"/>
      <c r="F262" s="43"/>
      <c r="G262" s="163" t="str">
        <f>IFERROR(IF($E262="JA",Hjelpeberegn_drift!F262,""),"")</f>
        <v/>
      </c>
      <c r="H262" s="163" t="str">
        <f>IFERROR(IF($E262="JA",Hjelpeberegn_drift!G262,""),"")</f>
        <v/>
      </c>
      <c r="I262" s="163" t="str">
        <f>IFERROR(IF($E262="JA",Hjelpeberegn_drift!H262,""),"")</f>
        <v/>
      </c>
      <c r="J262" s="163" t="str">
        <f>IFERROR(IF($E262="JA",Hjelpeberegn_drift!I262,""),"")</f>
        <v/>
      </c>
      <c r="K262" s="163" t="str">
        <f>IFERROR(IF($E262="JA",Hjelpeberegn_drift!J262,""),"")</f>
        <v/>
      </c>
      <c r="L262" s="163" t="str">
        <f>IFERROR(IF($E262="JA",Hjelpeberegn_drift!K262,""),"")</f>
        <v/>
      </c>
      <c r="M262" s="163" t="str">
        <f>IFERROR(IF($E262="JA",Hjelpeberegn_drift!L262,""),"")</f>
        <v/>
      </c>
      <c r="N262" s="163" t="str">
        <f>IFERROR(IF($E262="JA",Hjelpeberegn_drift!M262,""),"")</f>
        <v/>
      </c>
      <c r="O262" s="163" t="str">
        <f>IFERROR(IF($E262="JA",Hjelpeberegn_drift!N262,""),"")</f>
        <v/>
      </c>
      <c r="P262" s="163" t="str">
        <f>IFERROR(IF($E262="JA",Hjelpeberegn_drift!O262,""),"")</f>
        <v/>
      </c>
      <c r="Q262" s="163" t="str">
        <f>IFERROR(IF($E262="JA",Hjelpeberegn_drift!P262,""),"")</f>
        <v/>
      </c>
      <c r="R262" s="163" t="str">
        <f>IFERROR(IF($E262="JA",Hjelpeberegn_drift!Q262,""),"")</f>
        <v/>
      </c>
      <c r="S262" s="88">
        <f t="shared" si="4"/>
        <v>0</v>
      </c>
    </row>
    <row r="263" spans="1:19" outlineLevel="1" x14ac:dyDescent="0.25">
      <c r="A263" s="38"/>
      <c r="B263" s="38"/>
      <c r="C263" s="48"/>
      <c r="D263" s="122" t="str">
        <f>IFERROR(_xlfn.XLOOKUP(A263,LstDrift,'Oppslag-fane'!$V$7:$V$15),"")</f>
        <v/>
      </c>
      <c r="E263" s="38"/>
      <c r="F263" s="43"/>
      <c r="G263" s="163" t="str">
        <f>IFERROR(IF($E263="JA",Hjelpeberegn_drift!F263,""),"")</f>
        <v/>
      </c>
      <c r="H263" s="163" t="str">
        <f>IFERROR(IF($E263="JA",Hjelpeberegn_drift!G263,""),"")</f>
        <v/>
      </c>
      <c r="I263" s="163" t="str">
        <f>IFERROR(IF($E263="JA",Hjelpeberegn_drift!H263,""),"")</f>
        <v/>
      </c>
      <c r="J263" s="163" t="str">
        <f>IFERROR(IF($E263="JA",Hjelpeberegn_drift!I263,""),"")</f>
        <v/>
      </c>
      <c r="K263" s="163" t="str">
        <f>IFERROR(IF($E263="JA",Hjelpeberegn_drift!J263,""),"")</f>
        <v/>
      </c>
      <c r="L263" s="163" t="str">
        <f>IFERROR(IF($E263="JA",Hjelpeberegn_drift!K263,""),"")</f>
        <v/>
      </c>
      <c r="M263" s="163" t="str">
        <f>IFERROR(IF($E263="JA",Hjelpeberegn_drift!L263,""),"")</f>
        <v/>
      </c>
      <c r="N263" s="163" t="str">
        <f>IFERROR(IF($E263="JA",Hjelpeberegn_drift!M263,""),"")</f>
        <v/>
      </c>
      <c r="O263" s="163" t="str">
        <f>IFERROR(IF($E263="JA",Hjelpeberegn_drift!N263,""),"")</f>
        <v/>
      </c>
      <c r="P263" s="163" t="str">
        <f>IFERROR(IF($E263="JA",Hjelpeberegn_drift!O263,""),"")</f>
        <v/>
      </c>
      <c r="Q263" s="163" t="str">
        <f>IFERROR(IF($E263="JA",Hjelpeberegn_drift!P263,""),"")</f>
        <v/>
      </c>
      <c r="R263" s="163" t="str">
        <f>IFERROR(IF($E263="JA",Hjelpeberegn_drift!Q263,""),"")</f>
        <v/>
      </c>
      <c r="S263" s="88">
        <f t="shared" si="4"/>
        <v>0</v>
      </c>
    </row>
    <row r="264" spans="1:19" outlineLevel="1" x14ac:dyDescent="0.25">
      <c r="A264" s="38"/>
      <c r="B264" s="38"/>
      <c r="C264" s="48"/>
      <c r="D264" s="122" t="str">
        <f>IFERROR(_xlfn.XLOOKUP(A264,LstDrift,'Oppslag-fane'!$V$7:$V$15),"")</f>
        <v/>
      </c>
      <c r="E264" s="38"/>
      <c r="F264" s="43"/>
      <c r="G264" s="163" t="str">
        <f>IFERROR(IF($E264="JA",Hjelpeberegn_drift!F264,""),"")</f>
        <v/>
      </c>
      <c r="H264" s="163" t="str">
        <f>IFERROR(IF($E264="JA",Hjelpeberegn_drift!G264,""),"")</f>
        <v/>
      </c>
      <c r="I264" s="163" t="str">
        <f>IFERROR(IF($E264="JA",Hjelpeberegn_drift!H264,""),"")</f>
        <v/>
      </c>
      <c r="J264" s="163" t="str">
        <f>IFERROR(IF($E264="JA",Hjelpeberegn_drift!I264,""),"")</f>
        <v/>
      </c>
      <c r="K264" s="163" t="str">
        <f>IFERROR(IF($E264="JA",Hjelpeberegn_drift!J264,""),"")</f>
        <v/>
      </c>
      <c r="L264" s="163" t="str">
        <f>IFERROR(IF($E264="JA",Hjelpeberegn_drift!K264,""),"")</f>
        <v/>
      </c>
      <c r="M264" s="163" t="str">
        <f>IFERROR(IF($E264="JA",Hjelpeberegn_drift!L264,""),"")</f>
        <v/>
      </c>
      <c r="N264" s="163" t="str">
        <f>IFERROR(IF($E264="JA",Hjelpeberegn_drift!M264,""),"")</f>
        <v/>
      </c>
      <c r="O264" s="163" t="str">
        <f>IFERROR(IF($E264="JA",Hjelpeberegn_drift!N264,""),"")</f>
        <v/>
      </c>
      <c r="P264" s="163" t="str">
        <f>IFERROR(IF($E264="JA",Hjelpeberegn_drift!O264,""),"")</f>
        <v/>
      </c>
      <c r="Q264" s="163" t="str">
        <f>IFERROR(IF($E264="JA",Hjelpeberegn_drift!P264,""),"")</f>
        <v/>
      </c>
      <c r="R264" s="163" t="str">
        <f>IFERROR(IF($E264="JA",Hjelpeberegn_drift!Q264,""),"")</f>
        <v/>
      </c>
      <c r="S264" s="88">
        <f t="shared" si="4"/>
        <v>0</v>
      </c>
    </row>
    <row r="265" spans="1:19" outlineLevel="1" x14ac:dyDescent="0.25">
      <c r="A265" s="38"/>
      <c r="B265" s="38"/>
      <c r="C265" s="48"/>
      <c r="D265" s="122" t="str">
        <f>IFERROR(_xlfn.XLOOKUP(A265,LstDrift,'Oppslag-fane'!$V$7:$V$15),"")</f>
        <v/>
      </c>
      <c r="E265" s="38"/>
      <c r="F265" s="43"/>
      <c r="G265" s="163" t="str">
        <f>IFERROR(IF($E265="JA",Hjelpeberegn_drift!F265,""),"")</f>
        <v/>
      </c>
      <c r="H265" s="163" t="str">
        <f>IFERROR(IF($E265="JA",Hjelpeberegn_drift!G265,""),"")</f>
        <v/>
      </c>
      <c r="I265" s="163" t="str">
        <f>IFERROR(IF($E265="JA",Hjelpeberegn_drift!H265,""),"")</f>
        <v/>
      </c>
      <c r="J265" s="163" t="str">
        <f>IFERROR(IF($E265="JA",Hjelpeberegn_drift!I265,""),"")</f>
        <v/>
      </c>
      <c r="K265" s="163" t="str">
        <f>IFERROR(IF($E265="JA",Hjelpeberegn_drift!J265,""),"")</f>
        <v/>
      </c>
      <c r="L265" s="163" t="str">
        <f>IFERROR(IF($E265="JA",Hjelpeberegn_drift!K265,""),"")</f>
        <v/>
      </c>
      <c r="M265" s="163" t="str">
        <f>IFERROR(IF($E265="JA",Hjelpeberegn_drift!L265,""),"")</f>
        <v/>
      </c>
      <c r="N265" s="163" t="str">
        <f>IFERROR(IF($E265="JA",Hjelpeberegn_drift!M265,""),"")</f>
        <v/>
      </c>
      <c r="O265" s="163" t="str">
        <f>IFERROR(IF($E265="JA",Hjelpeberegn_drift!N265,""),"")</f>
        <v/>
      </c>
      <c r="P265" s="163" t="str">
        <f>IFERROR(IF($E265="JA",Hjelpeberegn_drift!O265,""),"")</f>
        <v/>
      </c>
      <c r="Q265" s="163" t="str">
        <f>IFERROR(IF($E265="JA",Hjelpeberegn_drift!P265,""),"")</f>
        <v/>
      </c>
      <c r="R265" s="163" t="str">
        <f>IFERROR(IF($E265="JA",Hjelpeberegn_drift!Q265,""),"")</f>
        <v/>
      </c>
      <c r="S265" s="88">
        <f t="shared" si="4"/>
        <v>0</v>
      </c>
    </row>
    <row r="266" spans="1:19" outlineLevel="1" x14ac:dyDescent="0.25">
      <c r="A266" s="38"/>
      <c r="B266" s="38"/>
      <c r="C266" s="48"/>
      <c r="D266" s="122" t="str">
        <f>IFERROR(_xlfn.XLOOKUP(A266,LstDrift,'Oppslag-fane'!$V$7:$V$15),"")</f>
        <v/>
      </c>
      <c r="E266" s="38"/>
      <c r="F266" s="43"/>
      <c r="G266" s="163" t="str">
        <f>IFERROR(IF($E266="JA",Hjelpeberegn_drift!F266,""),"")</f>
        <v/>
      </c>
      <c r="H266" s="163" t="str">
        <f>IFERROR(IF($E266="JA",Hjelpeberegn_drift!G266,""),"")</f>
        <v/>
      </c>
      <c r="I266" s="163" t="str">
        <f>IFERROR(IF($E266="JA",Hjelpeberegn_drift!H266,""),"")</f>
        <v/>
      </c>
      <c r="J266" s="163" t="str">
        <f>IFERROR(IF($E266="JA",Hjelpeberegn_drift!I266,""),"")</f>
        <v/>
      </c>
      <c r="K266" s="163" t="str">
        <f>IFERROR(IF($E266="JA",Hjelpeberegn_drift!J266,""),"")</f>
        <v/>
      </c>
      <c r="L266" s="163" t="str">
        <f>IFERROR(IF($E266="JA",Hjelpeberegn_drift!K266,""),"")</f>
        <v/>
      </c>
      <c r="M266" s="163" t="str">
        <f>IFERROR(IF($E266="JA",Hjelpeberegn_drift!L266,""),"")</f>
        <v/>
      </c>
      <c r="N266" s="163" t="str">
        <f>IFERROR(IF($E266="JA",Hjelpeberegn_drift!M266,""),"")</f>
        <v/>
      </c>
      <c r="O266" s="163" t="str">
        <f>IFERROR(IF($E266="JA",Hjelpeberegn_drift!N266,""),"")</f>
        <v/>
      </c>
      <c r="P266" s="163" t="str">
        <f>IFERROR(IF($E266="JA",Hjelpeberegn_drift!O266,""),"")</f>
        <v/>
      </c>
      <c r="Q266" s="163" t="str">
        <f>IFERROR(IF($E266="JA",Hjelpeberegn_drift!P266,""),"")</f>
        <v/>
      </c>
      <c r="R266" s="163" t="str">
        <f>IFERROR(IF($E266="JA",Hjelpeberegn_drift!Q266,""),"")</f>
        <v/>
      </c>
      <c r="S266" s="88">
        <f t="shared" si="4"/>
        <v>0</v>
      </c>
    </row>
    <row r="267" spans="1:19" outlineLevel="1" x14ac:dyDescent="0.25">
      <c r="A267" s="38"/>
      <c r="B267" s="38"/>
      <c r="C267" s="48"/>
      <c r="D267" s="122" t="str">
        <f>IFERROR(_xlfn.XLOOKUP(A267,LstDrift,'Oppslag-fane'!$V$7:$V$15),"")</f>
        <v/>
      </c>
      <c r="E267" s="38"/>
      <c r="F267" s="43"/>
      <c r="G267" s="163" t="str">
        <f>IFERROR(IF($E267="JA",Hjelpeberegn_drift!F267,""),"")</f>
        <v/>
      </c>
      <c r="H267" s="163" t="str">
        <f>IFERROR(IF($E267="JA",Hjelpeberegn_drift!G267,""),"")</f>
        <v/>
      </c>
      <c r="I267" s="163" t="str">
        <f>IFERROR(IF($E267="JA",Hjelpeberegn_drift!H267,""),"")</f>
        <v/>
      </c>
      <c r="J267" s="163" t="str">
        <f>IFERROR(IF($E267="JA",Hjelpeberegn_drift!I267,""),"")</f>
        <v/>
      </c>
      <c r="K267" s="163" t="str">
        <f>IFERROR(IF($E267="JA",Hjelpeberegn_drift!J267,""),"")</f>
        <v/>
      </c>
      <c r="L267" s="163" t="str">
        <f>IFERROR(IF($E267="JA",Hjelpeberegn_drift!K267,""),"")</f>
        <v/>
      </c>
      <c r="M267" s="163" t="str">
        <f>IFERROR(IF($E267="JA",Hjelpeberegn_drift!L267,""),"")</f>
        <v/>
      </c>
      <c r="N267" s="163" t="str">
        <f>IFERROR(IF($E267="JA",Hjelpeberegn_drift!M267,""),"")</f>
        <v/>
      </c>
      <c r="O267" s="163" t="str">
        <f>IFERROR(IF($E267="JA",Hjelpeberegn_drift!N267,""),"")</f>
        <v/>
      </c>
      <c r="P267" s="163" t="str">
        <f>IFERROR(IF($E267="JA",Hjelpeberegn_drift!O267,""),"")</f>
        <v/>
      </c>
      <c r="Q267" s="163" t="str">
        <f>IFERROR(IF($E267="JA",Hjelpeberegn_drift!P267,""),"")</f>
        <v/>
      </c>
      <c r="R267" s="163" t="str">
        <f>IFERROR(IF($E267="JA",Hjelpeberegn_drift!Q267,""),"")</f>
        <v/>
      </c>
      <c r="S267" s="88">
        <f t="shared" si="4"/>
        <v>0</v>
      </c>
    </row>
    <row r="268" spans="1:19" outlineLevel="1" x14ac:dyDescent="0.25">
      <c r="A268" s="38"/>
      <c r="B268" s="38"/>
      <c r="C268" s="48"/>
      <c r="D268" s="122" t="str">
        <f>IFERROR(_xlfn.XLOOKUP(A268,LstDrift,'Oppslag-fane'!$V$7:$V$15),"")</f>
        <v/>
      </c>
      <c r="E268" s="38"/>
      <c r="F268" s="43"/>
      <c r="G268" s="163" t="str">
        <f>IFERROR(IF($E268="JA",Hjelpeberegn_drift!F268,""),"")</f>
        <v/>
      </c>
      <c r="H268" s="163" t="str">
        <f>IFERROR(IF($E268="JA",Hjelpeberegn_drift!G268,""),"")</f>
        <v/>
      </c>
      <c r="I268" s="163" t="str">
        <f>IFERROR(IF($E268="JA",Hjelpeberegn_drift!H268,""),"")</f>
        <v/>
      </c>
      <c r="J268" s="163" t="str">
        <f>IFERROR(IF($E268="JA",Hjelpeberegn_drift!I268,""),"")</f>
        <v/>
      </c>
      <c r="K268" s="163" t="str">
        <f>IFERROR(IF($E268="JA",Hjelpeberegn_drift!J268,""),"")</f>
        <v/>
      </c>
      <c r="L268" s="163" t="str">
        <f>IFERROR(IF($E268="JA",Hjelpeberegn_drift!K268,""),"")</f>
        <v/>
      </c>
      <c r="M268" s="163" t="str">
        <f>IFERROR(IF($E268="JA",Hjelpeberegn_drift!L268,""),"")</f>
        <v/>
      </c>
      <c r="N268" s="163" t="str">
        <f>IFERROR(IF($E268="JA",Hjelpeberegn_drift!M268,""),"")</f>
        <v/>
      </c>
      <c r="O268" s="163" t="str">
        <f>IFERROR(IF($E268="JA",Hjelpeberegn_drift!N268,""),"")</f>
        <v/>
      </c>
      <c r="P268" s="163" t="str">
        <f>IFERROR(IF($E268="JA",Hjelpeberegn_drift!O268,""),"")</f>
        <v/>
      </c>
      <c r="Q268" s="163" t="str">
        <f>IFERROR(IF($E268="JA",Hjelpeberegn_drift!P268,""),"")</f>
        <v/>
      </c>
      <c r="R268" s="163" t="str">
        <f>IFERROR(IF($E268="JA",Hjelpeberegn_drift!Q268,""),"")</f>
        <v/>
      </c>
      <c r="S268" s="88">
        <f t="shared" ref="S268:S291" si="5">IF(E268="JA",F268,SUM(G268:R268))</f>
        <v>0</v>
      </c>
    </row>
    <row r="269" spans="1:19" outlineLevel="1" x14ac:dyDescent="0.25">
      <c r="A269" s="38"/>
      <c r="B269" s="38"/>
      <c r="C269" s="48"/>
      <c r="D269" s="122" t="str">
        <f>IFERROR(_xlfn.XLOOKUP(A269,LstDrift,'Oppslag-fane'!$V$7:$V$15),"")</f>
        <v/>
      </c>
      <c r="E269" s="38"/>
      <c r="F269" s="43"/>
      <c r="G269" s="163" t="str">
        <f>IFERROR(IF($E269="JA",Hjelpeberegn_drift!F269,""),"")</f>
        <v/>
      </c>
      <c r="H269" s="163" t="str">
        <f>IFERROR(IF($E269="JA",Hjelpeberegn_drift!G269,""),"")</f>
        <v/>
      </c>
      <c r="I269" s="163" t="str">
        <f>IFERROR(IF($E269="JA",Hjelpeberegn_drift!H269,""),"")</f>
        <v/>
      </c>
      <c r="J269" s="163" t="str">
        <f>IFERROR(IF($E269="JA",Hjelpeberegn_drift!I269,""),"")</f>
        <v/>
      </c>
      <c r="K269" s="163" t="str">
        <f>IFERROR(IF($E269="JA",Hjelpeberegn_drift!J269,""),"")</f>
        <v/>
      </c>
      <c r="L269" s="163" t="str">
        <f>IFERROR(IF($E269="JA",Hjelpeberegn_drift!K269,""),"")</f>
        <v/>
      </c>
      <c r="M269" s="163" t="str">
        <f>IFERROR(IF($E269="JA",Hjelpeberegn_drift!L269,""),"")</f>
        <v/>
      </c>
      <c r="N269" s="163" t="str">
        <f>IFERROR(IF($E269="JA",Hjelpeberegn_drift!M269,""),"")</f>
        <v/>
      </c>
      <c r="O269" s="163" t="str">
        <f>IFERROR(IF($E269="JA",Hjelpeberegn_drift!N269,""),"")</f>
        <v/>
      </c>
      <c r="P269" s="163" t="str">
        <f>IFERROR(IF($E269="JA",Hjelpeberegn_drift!O269,""),"")</f>
        <v/>
      </c>
      <c r="Q269" s="163" t="str">
        <f>IFERROR(IF($E269="JA",Hjelpeberegn_drift!P269,""),"")</f>
        <v/>
      </c>
      <c r="R269" s="163" t="str">
        <f>IFERROR(IF($E269="JA",Hjelpeberegn_drift!Q269,""),"")</f>
        <v/>
      </c>
      <c r="S269" s="88">
        <f t="shared" si="5"/>
        <v>0</v>
      </c>
    </row>
    <row r="270" spans="1:19" outlineLevel="1" x14ac:dyDescent="0.25">
      <c r="A270" s="38"/>
      <c r="B270" s="38"/>
      <c r="C270" s="48"/>
      <c r="D270" s="122" t="str">
        <f>IFERROR(_xlfn.XLOOKUP(A270,LstDrift,'Oppslag-fane'!$V$7:$V$15),"")</f>
        <v/>
      </c>
      <c r="E270" s="38"/>
      <c r="F270" s="43"/>
      <c r="G270" s="163" t="str">
        <f>IFERROR(IF($E270="JA",Hjelpeberegn_drift!F270,""),"")</f>
        <v/>
      </c>
      <c r="H270" s="163" t="str">
        <f>IFERROR(IF($E270="JA",Hjelpeberegn_drift!G270,""),"")</f>
        <v/>
      </c>
      <c r="I270" s="163" t="str">
        <f>IFERROR(IF($E270="JA",Hjelpeberegn_drift!H270,""),"")</f>
        <v/>
      </c>
      <c r="J270" s="163" t="str">
        <f>IFERROR(IF($E270="JA",Hjelpeberegn_drift!I270,""),"")</f>
        <v/>
      </c>
      <c r="K270" s="163" t="str">
        <f>IFERROR(IF($E270="JA",Hjelpeberegn_drift!J270,""),"")</f>
        <v/>
      </c>
      <c r="L270" s="163" t="str">
        <f>IFERROR(IF($E270="JA",Hjelpeberegn_drift!K270,""),"")</f>
        <v/>
      </c>
      <c r="M270" s="163" t="str">
        <f>IFERROR(IF($E270="JA",Hjelpeberegn_drift!L270,""),"")</f>
        <v/>
      </c>
      <c r="N270" s="163" t="str">
        <f>IFERROR(IF($E270="JA",Hjelpeberegn_drift!M270,""),"")</f>
        <v/>
      </c>
      <c r="O270" s="163" t="str">
        <f>IFERROR(IF($E270="JA",Hjelpeberegn_drift!N270,""),"")</f>
        <v/>
      </c>
      <c r="P270" s="163" t="str">
        <f>IFERROR(IF($E270="JA",Hjelpeberegn_drift!O270,""),"")</f>
        <v/>
      </c>
      <c r="Q270" s="163" t="str">
        <f>IFERROR(IF($E270="JA",Hjelpeberegn_drift!P270,""),"")</f>
        <v/>
      </c>
      <c r="R270" s="163" t="str">
        <f>IFERROR(IF($E270="JA",Hjelpeberegn_drift!Q270,""),"")</f>
        <v/>
      </c>
      <c r="S270" s="88">
        <f t="shared" si="5"/>
        <v>0</v>
      </c>
    </row>
    <row r="271" spans="1:19" outlineLevel="1" x14ac:dyDescent="0.25">
      <c r="A271" s="38"/>
      <c r="B271" s="38"/>
      <c r="C271" s="48"/>
      <c r="D271" s="122" t="str">
        <f>IFERROR(_xlfn.XLOOKUP(A271,LstDrift,'Oppslag-fane'!$V$7:$V$15),"")</f>
        <v/>
      </c>
      <c r="E271" s="38"/>
      <c r="F271" s="43"/>
      <c r="G271" s="163" t="str">
        <f>IFERROR(IF($E271="JA",Hjelpeberegn_drift!F271,""),"")</f>
        <v/>
      </c>
      <c r="H271" s="163" t="str">
        <f>IFERROR(IF($E271="JA",Hjelpeberegn_drift!G271,""),"")</f>
        <v/>
      </c>
      <c r="I271" s="163" t="str">
        <f>IFERROR(IF($E271="JA",Hjelpeberegn_drift!H271,""),"")</f>
        <v/>
      </c>
      <c r="J271" s="163" t="str">
        <f>IFERROR(IF($E271="JA",Hjelpeberegn_drift!I271,""),"")</f>
        <v/>
      </c>
      <c r="K271" s="163" t="str">
        <f>IFERROR(IF($E271="JA",Hjelpeberegn_drift!J271,""),"")</f>
        <v/>
      </c>
      <c r="L271" s="163" t="str">
        <f>IFERROR(IF($E271="JA",Hjelpeberegn_drift!K271,""),"")</f>
        <v/>
      </c>
      <c r="M271" s="163" t="str">
        <f>IFERROR(IF($E271="JA",Hjelpeberegn_drift!L271,""),"")</f>
        <v/>
      </c>
      <c r="N271" s="163" t="str">
        <f>IFERROR(IF($E271="JA",Hjelpeberegn_drift!M271,""),"")</f>
        <v/>
      </c>
      <c r="O271" s="163" t="str">
        <f>IFERROR(IF($E271="JA",Hjelpeberegn_drift!N271,""),"")</f>
        <v/>
      </c>
      <c r="P271" s="163" t="str">
        <f>IFERROR(IF($E271="JA",Hjelpeberegn_drift!O271,""),"")</f>
        <v/>
      </c>
      <c r="Q271" s="163" t="str">
        <f>IFERROR(IF($E271="JA",Hjelpeberegn_drift!P271,""),"")</f>
        <v/>
      </c>
      <c r="R271" s="163" t="str">
        <f>IFERROR(IF($E271="JA",Hjelpeberegn_drift!Q271,""),"")</f>
        <v/>
      </c>
      <c r="S271" s="88">
        <f t="shared" si="5"/>
        <v>0</v>
      </c>
    </row>
    <row r="272" spans="1:19" outlineLevel="1" x14ac:dyDescent="0.25">
      <c r="A272" s="38"/>
      <c r="B272" s="38"/>
      <c r="C272" s="48"/>
      <c r="D272" s="122" t="str">
        <f>IFERROR(_xlfn.XLOOKUP(A272,LstDrift,'Oppslag-fane'!$V$7:$V$15),"")</f>
        <v/>
      </c>
      <c r="E272" s="38"/>
      <c r="F272" s="43"/>
      <c r="G272" s="163" t="str">
        <f>IFERROR(IF($E272="JA",Hjelpeberegn_drift!F272,""),"")</f>
        <v/>
      </c>
      <c r="H272" s="163" t="str">
        <f>IFERROR(IF($E272="JA",Hjelpeberegn_drift!G272,""),"")</f>
        <v/>
      </c>
      <c r="I272" s="163" t="str">
        <f>IFERROR(IF($E272="JA",Hjelpeberegn_drift!H272,""),"")</f>
        <v/>
      </c>
      <c r="J272" s="163" t="str">
        <f>IFERROR(IF($E272="JA",Hjelpeberegn_drift!I272,""),"")</f>
        <v/>
      </c>
      <c r="K272" s="163" t="str">
        <f>IFERROR(IF($E272="JA",Hjelpeberegn_drift!J272,""),"")</f>
        <v/>
      </c>
      <c r="L272" s="163" t="str">
        <f>IFERROR(IF($E272="JA",Hjelpeberegn_drift!K272,""),"")</f>
        <v/>
      </c>
      <c r="M272" s="163" t="str">
        <f>IFERROR(IF($E272="JA",Hjelpeberegn_drift!L272,""),"")</f>
        <v/>
      </c>
      <c r="N272" s="163" t="str">
        <f>IFERROR(IF($E272="JA",Hjelpeberegn_drift!M272,""),"")</f>
        <v/>
      </c>
      <c r="O272" s="163" t="str">
        <f>IFERROR(IF($E272="JA",Hjelpeberegn_drift!N272,""),"")</f>
        <v/>
      </c>
      <c r="P272" s="163" t="str">
        <f>IFERROR(IF($E272="JA",Hjelpeberegn_drift!O272,""),"")</f>
        <v/>
      </c>
      <c r="Q272" s="163" t="str">
        <f>IFERROR(IF($E272="JA",Hjelpeberegn_drift!P272,""),"")</f>
        <v/>
      </c>
      <c r="R272" s="163" t="str">
        <f>IFERROR(IF($E272="JA",Hjelpeberegn_drift!Q272,""),"")</f>
        <v/>
      </c>
      <c r="S272" s="88">
        <f t="shared" si="5"/>
        <v>0</v>
      </c>
    </row>
    <row r="273" spans="1:19" outlineLevel="1" x14ac:dyDescent="0.25">
      <c r="A273" s="38"/>
      <c r="B273" s="38"/>
      <c r="C273" s="48"/>
      <c r="D273" s="122" t="str">
        <f>IFERROR(_xlfn.XLOOKUP(A273,LstDrift,'Oppslag-fane'!$V$7:$V$15),"")</f>
        <v/>
      </c>
      <c r="E273" s="38"/>
      <c r="F273" s="43"/>
      <c r="G273" s="163" t="str">
        <f>IFERROR(IF($E273="JA",Hjelpeberegn_drift!F273,""),"")</f>
        <v/>
      </c>
      <c r="H273" s="163" t="str">
        <f>IFERROR(IF($E273="JA",Hjelpeberegn_drift!G273,""),"")</f>
        <v/>
      </c>
      <c r="I273" s="163" t="str">
        <f>IFERROR(IF($E273="JA",Hjelpeberegn_drift!H273,""),"")</f>
        <v/>
      </c>
      <c r="J273" s="163" t="str">
        <f>IFERROR(IF($E273="JA",Hjelpeberegn_drift!I273,""),"")</f>
        <v/>
      </c>
      <c r="K273" s="163" t="str">
        <f>IFERROR(IF($E273="JA",Hjelpeberegn_drift!J273,""),"")</f>
        <v/>
      </c>
      <c r="L273" s="163" t="str">
        <f>IFERROR(IF($E273="JA",Hjelpeberegn_drift!K273,""),"")</f>
        <v/>
      </c>
      <c r="M273" s="163" t="str">
        <f>IFERROR(IF($E273="JA",Hjelpeberegn_drift!L273,""),"")</f>
        <v/>
      </c>
      <c r="N273" s="163" t="str">
        <f>IFERROR(IF($E273="JA",Hjelpeberegn_drift!M273,""),"")</f>
        <v/>
      </c>
      <c r="O273" s="163" t="str">
        <f>IFERROR(IF($E273="JA",Hjelpeberegn_drift!N273,""),"")</f>
        <v/>
      </c>
      <c r="P273" s="163" t="str">
        <f>IFERROR(IF($E273="JA",Hjelpeberegn_drift!O273,""),"")</f>
        <v/>
      </c>
      <c r="Q273" s="163" t="str">
        <f>IFERROR(IF($E273="JA",Hjelpeberegn_drift!P273,""),"")</f>
        <v/>
      </c>
      <c r="R273" s="163" t="str">
        <f>IFERROR(IF($E273="JA",Hjelpeberegn_drift!Q273,""),"")</f>
        <v/>
      </c>
      <c r="S273" s="88">
        <f t="shared" si="5"/>
        <v>0</v>
      </c>
    </row>
    <row r="274" spans="1:19" outlineLevel="1" x14ac:dyDescent="0.25">
      <c r="A274" s="38"/>
      <c r="B274" s="38"/>
      <c r="C274" s="48"/>
      <c r="D274" s="122" t="str">
        <f>IFERROR(_xlfn.XLOOKUP(A274,LstDrift,'Oppslag-fane'!$V$7:$V$15),"")</f>
        <v/>
      </c>
      <c r="E274" s="38"/>
      <c r="F274" s="43"/>
      <c r="G274" s="163" t="str">
        <f>IFERROR(IF($E274="JA",Hjelpeberegn_drift!F274,""),"")</f>
        <v/>
      </c>
      <c r="H274" s="163" t="str">
        <f>IFERROR(IF($E274="JA",Hjelpeberegn_drift!G274,""),"")</f>
        <v/>
      </c>
      <c r="I274" s="163" t="str">
        <f>IFERROR(IF($E274="JA",Hjelpeberegn_drift!H274,""),"")</f>
        <v/>
      </c>
      <c r="J274" s="163" t="str">
        <f>IFERROR(IF($E274="JA",Hjelpeberegn_drift!I274,""),"")</f>
        <v/>
      </c>
      <c r="K274" s="163" t="str">
        <f>IFERROR(IF($E274="JA",Hjelpeberegn_drift!J274,""),"")</f>
        <v/>
      </c>
      <c r="L274" s="163" t="str">
        <f>IFERROR(IF($E274="JA",Hjelpeberegn_drift!K274,""),"")</f>
        <v/>
      </c>
      <c r="M274" s="163" t="str">
        <f>IFERROR(IF($E274="JA",Hjelpeberegn_drift!L274,""),"")</f>
        <v/>
      </c>
      <c r="N274" s="163" t="str">
        <f>IFERROR(IF($E274="JA",Hjelpeberegn_drift!M274,""),"")</f>
        <v/>
      </c>
      <c r="O274" s="163" t="str">
        <f>IFERROR(IF($E274="JA",Hjelpeberegn_drift!N274,""),"")</f>
        <v/>
      </c>
      <c r="P274" s="163" t="str">
        <f>IFERROR(IF($E274="JA",Hjelpeberegn_drift!O274,""),"")</f>
        <v/>
      </c>
      <c r="Q274" s="163" t="str">
        <f>IFERROR(IF($E274="JA",Hjelpeberegn_drift!P274,""),"")</f>
        <v/>
      </c>
      <c r="R274" s="163" t="str">
        <f>IFERROR(IF($E274="JA",Hjelpeberegn_drift!Q274,""),"")</f>
        <v/>
      </c>
      <c r="S274" s="88">
        <f t="shared" si="5"/>
        <v>0</v>
      </c>
    </row>
    <row r="275" spans="1:19" outlineLevel="1" x14ac:dyDescent="0.25">
      <c r="A275" s="38"/>
      <c r="B275" s="38"/>
      <c r="C275" s="48"/>
      <c r="D275" s="122" t="str">
        <f>IFERROR(_xlfn.XLOOKUP(A275,LstDrift,'Oppslag-fane'!$V$7:$V$15),"")</f>
        <v/>
      </c>
      <c r="E275" s="38"/>
      <c r="F275" s="43"/>
      <c r="G275" s="163" t="str">
        <f>IFERROR(IF($E275="JA",Hjelpeberegn_drift!F275,""),"")</f>
        <v/>
      </c>
      <c r="H275" s="163" t="str">
        <f>IFERROR(IF($E275="JA",Hjelpeberegn_drift!G275,""),"")</f>
        <v/>
      </c>
      <c r="I275" s="163" t="str">
        <f>IFERROR(IF($E275="JA",Hjelpeberegn_drift!H275,""),"")</f>
        <v/>
      </c>
      <c r="J275" s="163" t="str">
        <f>IFERROR(IF($E275="JA",Hjelpeberegn_drift!I275,""),"")</f>
        <v/>
      </c>
      <c r="K275" s="163" t="str">
        <f>IFERROR(IF($E275="JA",Hjelpeberegn_drift!J275,""),"")</f>
        <v/>
      </c>
      <c r="L275" s="163" t="str">
        <f>IFERROR(IF($E275="JA",Hjelpeberegn_drift!K275,""),"")</f>
        <v/>
      </c>
      <c r="M275" s="163" t="str">
        <f>IFERROR(IF($E275="JA",Hjelpeberegn_drift!L275,""),"")</f>
        <v/>
      </c>
      <c r="N275" s="163" t="str">
        <f>IFERROR(IF($E275="JA",Hjelpeberegn_drift!M275,""),"")</f>
        <v/>
      </c>
      <c r="O275" s="163" t="str">
        <f>IFERROR(IF($E275="JA",Hjelpeberegn_drift!N275,""),"")</f>
        <v/>
      </c>
      <c r="P275" s="163" t="str">
        <f>IFERROR(IF($E275="JA",Hjelpeberegn_drift!O275,""),"")</f>
        <v/>
      </c>
      <c r="Q275" s="163" t="str">
        <f>IFERROR(IF($E275="JA",Hjelpeberegn_drift!P275,""),"")</f>
        <v/>
      </c>
      <c r="R275" s="163" t="str">
        <f>IFERROR(IF($E275="JA",Hjelpeberegn_drift!Q275,""),"")</f>
        <v/>
      </c>
      <c r="S275" s="88">
        <f t="shared" si="5"/>
        <v>0</v>
      </c>
    </row>
    <row r="276" spans="1:19" outlineLevel="1" x14ac:dyDescent="0.25">
      <c r="A276" s="38"/>
      <c r="B276" s="38"/>
      <c r="C276" s="48"/>
      <c r="D276" s="122" t="str">
        <f>IFERROR(_xlfn.XLOOKUP(A276,LstDrift,'Oppslag-fane'!$V$7:$V$15),"")</f>
        <v/>
      </c>
      <c r="E276" s="38"/>
      <c r="F276" s="43"/>
      <c r="G276" s="163" t="str">
        <f>IFERROR(IF($E276="JA",Hjelpeberegn_drift!F276,""),"")</f>
        <v/>
      </c>
      <c r="H276" s="163" t="str">
        <f>IFERROR(IF($E276="JA",Hjelpeberegn_drift!G276,""),"")</f>
        <v/>
      </c>
      <c r="I276" s="163" t="str">
        <f>IFERROR(IF($E276="JA",Hjelpeberegn_drift!H276,""),"")</f>
        <v/>
      </c>
      <c r="J276" s="163" t="str">
        <f>IFERROR(IF($E276="JA",Hjelpeberegn_drift!I276,""),"")</f>
        <v/>
      </c>
      <c r="K276" s="163" t="str">
        <f>IFERROR(IF($E276="JA",Hjelpeberegn_drift!J276,""),"")</f>
        <v/>
      </c>
      <c r="L276" s="163" t="str">
        <f>IFERROR(IF($E276="JA",Hjelpeberegn_drift!K276,""),"")</f>
        <v/>
      </c>
      <c r="M276" s="163" t="str">
        <f>IFERROR(IF($E276="JA",Hjelpeberegn_drift!L276,""),"")</f>
        <v/>
      </c>
      <c r="N276" s="163" t="str">
        <f>IFERROR(IF($E276="JA",Hjelpeberegn_drift!M276,""),"")</f>
        <v/>
      </c>
      <c r="O276" s="163" t="str">
        <f>IFERROR(IF($E276="JA",Hjelpeberegn_drift!N276,""),"")</f>
        <v/>
      </c>
      <c r="P276" s="163" t="str">
        <f>IFERROR(IF($E276="JA",Hjelpeberegn_drift!O276,""),"")</f>
        <v/>
      </c>
      <c r="Q276" s="163" t="str">
        <f>IFERROR(IF($E276="JA",Hjelpeberegn_drift!P276,""),"")</f>
        <v/>
      </c>
      <c r="R276" s="163" t="str">
        <f>IFERROR(IF($E276="JA",Hjelpeberegn_drift!Q276,""),"")</f>
        <v/>
      </c>
      <c r="S276" s="88">
        <f t="shared" si="5"/>
        <v>0</v>
      </c>
    </row>
    <row r="277" spans="1:19" outlineLevel="1" x14ac:dyDescent="0.25">
      <c r="A277" s="38"/>
      <c r="B277" s="38"/>
      <c r="C277" s="48"/>
      <c r="D277" s="122" t="str">
        <f>IFERROR(_xlfn.XLOOKUP(A277,LstDrift,'Oppslag-fane'!$V$7:$V$15),"")</f>
        <v/>
      </c>
      <c r="E277" s="38"/>
      <c r="F277" s="43"/>
      <c r="G277" s="163" t="str">
        <f>IFERROR(IF($E277="JA",Hjelpeberegn_drift!F277,""),"")</f>
        <v/>
      </c>
      <c r="H277" s="163" t="str">
        <f>IFERROR(IF($E277="JA",Hjelpeberegn_drift!G277,""),"")</f>
        <v/>
      </c>
      <c r="I277" s="163" t="str">
        <f>IFERROR(IF($E277="JA",Hjelpeberegn_drift!H277,""),"")</f>
        <v/>
      </c>
      <c r="J277" s="163" t="str">
        <f>IFERROR(IF($E277="JA",Hjelpeberegn_drift!I277,""),"")</f>
        <v/>
      </c>
      <c r="K277" s="163" t="str">
        <f>IFERROR(IF($E277="JA",Hjelpeberegn_drift!J277,""),"")</f>
        <v/>
      </c>
      <c r="L277" s="163" t="str">
        <f>IFERROR(IF($E277="JA",Hjelpeberegn_drift!K277,""),"")</f>
        <v/>
      </c>
      <c r="M277" s="163" t="str">
        <f>IFERROR(IF($E277="JA",Hjelpeberegn_drift!L277,""),"")</f>
        <v/>
      </c>
      <c r="N277" s="163" t="str">
        <f>IFERROR(IF($E277="JA",Hjelpeberegn_drift!M277,""),"")</f>
        <v/>
      </c>
      <c r="O277" s="163" t="str">
        <f>IFERROR(IF($E277="JA",Hjelpeberegn_drift!N277,""),"")</f>
        <v/>
      </c>
      <c r="P277" s="163" t="str">
        <f>IFERROR(IF($E277="JA",Hjelpeberegn_drift!O277,""),"")</f>
        <v/>
      </c>
      <c r="Q277" s="163" t="str">
        <f>IFERROR(IF($E277="JA",Hjelpeberegn_drift!P277,""),"")</f>
        <v/>
      </c>
      <c r="R277" s="163" t="str">
        <f>IFERROR(IF($E277="JA",Hjelpeberegn_drift!Q277,""),"")</f>
        <v/>
      </c>
      <c r="S277" s="88">
        <f t="shared" si="5"/>
        <v>0</v>
      </c>
    </row>
    <row r="278" spans="1:19" outlineLevel="1" x14ac:dyDescent="0.25">
      <c r="A278" s="38"/>
      <c r="B278" s="38"/>
      <c r="C278" s="48"/>
      <c r="D278" s="122" t="str">
        <f>IFERROR(_xlfn.XLOOKUP(A278,LstDrift,'Oppslag-fane'!$V$7:$V$15),"")</f>
        <v/>
      </c>
      <c r="E278" s="38"/>
      <c r="F278" s="43"/>
      <c r="G278" s="163" t="str">
        <f>IFERROR(IF($E278="JA",Hjelpeberegn_drift!F278,""),"")</f>
        <v/>
      </c>
      <c r="H278" s="163" t="str">
        <f>IFERROR(IF($E278="JA",Hjelpeberegn_drift!G278,""),"")</f>
        <v/>
      </c>
      <c r="I278" s="163" t="str">
        <f>IFERROR(IF($E278="JA",Hjelpeberegn_drift!H278,""),"")</f>
        <v/>
      </c>
      <c r="J278" s="163" t="str">
        <f>IFERROR(IF($E278="JA",Hjelpeberegn_drift!I278,""),"")</f>
        <v/>
      </c>
      <c r="K278" s="163" t="str">
        <f>IFERROR(IF($E278="JA",Hjelpeberegn_drift!J278,""),"")</f>
        <v/>
      </c>
      <c r="L278" s="163" t="str">
        <f>IFERROR(IF($E278="JA",Hjelpeberegn_drift!K278,""),"")</f>
        <v/>
      </c>
      <c r="M278" s="163" t="str">
        <f>IFERROR(IF($E278="JA",Hjelpeberegn_drift!L278,""),"")</f>
        <v/>
      </c>
      <c r="N278" s="163" t="str">
        <f>IFERROR(IF($E278="JA",Hjelpeberegn_drift!M278,""),"")</f>
        <v/>
      </c>
      <c r="O278" s="163" t="str">
        <f>IFERROR(IF($E278="JA",Hjelpeberegn_drift!N278,""),"")</f>
        <v/>
      </c>
      <c r="P278" s="163" t="str">
        <f>IFERROR(IF($E278="JA",Hjelpeberegn_drift!O278,""),"")</f>
        <v/>
      </c>
      <c r="Q278" s="163" t="str">
        <f>IFERROR(IF($E278="JA",Hjelpeberegn_drift!P278,""),"")</f>
        <v/>
      </c>
      <c r="R278" s="163" t="str">
        <f>IFERROR(IF($E278="JA",Hjelpeberegn_drift!Q278,""),"")</f>
        <v/>
      </c>
      <c r="S278" s="88">
        <f t="shared" si="5"/>
        <v>0</v>
      </c>
    </row>
    <row r="279" spans="1:19" outlineLevel="1" x14ac:dyDescent="0.25">
      <c r="A279" s="38"/>
      <c r="B279" s="38"/>
      <c r="C279" s="48"/>
      <c r="D279" s="122" t="str">
        <f>IFERROR(_xlfn.XLOOKUP(A279,LstDrift,'Oppslag-fane'!$V$7:$V$15),"")</f>
        <v/>
      </c>
      <c r="E279" s="38"/>
      <c r="F279" s="43"/>
      <c r="G279" s="163" t="str">
        <f>IFERROR(IF($E279="JA",Hjelpeberegn_drift!F279,""),"")</f>
        <v/>
      </c>
      <c r="H279" s="163" t="str">
        <f>IFERROR(IF($E279="JA",Hjelpeberegn_drift!G279,""),"")</f>
        <v/>
      </c>
      <c r="I279" s="163" t="str">
        <f>IFERROR(IF($E279="JA",Hjelpeberegn_drift!H279,""),"")</f>
        <v/>
      </c>
      <c r="J279" s="163" t="str">
        <f>IFERROR(IF($E279="JA",Hjelpeberegn_drift!I279,""),"")</f>
        <v/>
      </c>
      <c r="K279" s="163" t="str">
        <f>IFERROR(IF($E279="JA",Hjelpeberegn_drift!J279,""),"")</f>
        <v/>
      </c>
      <c r="L279" s="163" t="str">
        <f>IFERROR(IF($E279="JA",Hjelpeberegn_drift!K279,""),"")</f>
        <v/>
      </c>
      <c r="M279" s="163" t="str">
        <f>IFERROR(IF($E279="JA",Hjelpeberegn_drift!L279,""),"")</f>
        <v/>
      </c>
      <c r="N279" s="163" t="str">
        <f>IFERROR(IF($E279="JA",Hjelpeberegn_drift!M279,""),"")</f>
        <v/>
      </c>
      <c r="O279" s="163" t="str">
        <f>IFERROR(IF($E279="JA",Hjelpeberegn_drift!N279,""),"")</f>
        <v/>
      </c>
      <c r="P279" s="163" t="str">
        <f>IFERROR(IF($E279="JA",Hjelpeberegn_drift!O279,""),"")</f>
        <v/>
      </c>
      <c r="Q279" s="163" t="str">
        <f>IFERROR(IF($E279="JA",Hjelpeberegn_drift!P279,""),"")</f>
        <v/>
      </c>
      <c r="R279" s="163" t="str">
        <f>IFERROR(IF($E279="JA",Hjelpeberegn_drift!Q279,""),"")</f>
        <v/>
      </c>
      <c r="S279" s="88">
        <f t="shared" si="5"/>
        <v>0</v>
      </c>
    </row>
    <row r="280" spans="1:19" outlineLevel="1" x14ac:dyDescent="0.25">
      <c r="A280" s="38"/>
      <c r="B280" s="38"/>
      <c r="C280" s="48"/>
      <c r="D280" s="122" t="str">
        <f>IFERROR(_xlfn.XLOOKUP(A280,LstDrift,'Oppslag-fane'!$V$7:$V$15),"")</f>
        <v/>
      </c>
      <c r="E280" s="38"/>
      <c r="F280" s="43"/>
      <c r="G280" s="163" t="str">
        <f>IFERROR(IF($E280="JA",Hjelpeberegn_drift!F280,""),"")</f>
        <v/>
      </c>
      <c r="H280" s="163" t="str">
        <f>IFERROR(IF($E280="JA",Hjelpeberegn_drift!G280,""),"")</f>
        <v/>
      </c>
      <c r="I280" s="163" t="str">
        <f>IFERROR(IF($E280="JA",Hjelpeberegn_drift!H280,""),"")</f>
        <v/>
      </c>
      <c r="J280" s="163" t="str">
        <f>IFERROR(IF($E280="JA",Hjelpeberegn_drift!I280,""),"")</f>
        <v/>
      </c>
      <c r="K280" s="163" t="str">
        <f>IFERROR(IF($E280="JA",Hjelpeberegn_drift!J280,""),"")</f>
        <v/>
      </c>
      <c r="L280" s="163" t="str">
        <f>IFERROR(IF($E280="JA",Hjelpeberegn_drift!K280,""),"")</f>
        <v/>
      </c>
      <c r="M280" s="163" t="str">
        <f>IFERROR(IF($E280="JA",Hjelpeberegn_drift!L280,""),"")</f>
        <v/>
      </c>
      <c r="N280" s="163" t="str">
        <f>IFERROR(IF($E280="JA",Hjelpeberegn_drift!M280,""),"")</f>
        <v/>
      </c>
      <c r="O280" s="163" t="str">
        <f>IFERROR(IF($E280="JA",Hjelpeberegn_drift!N280,""),"")</f>
        <v/>
      </c>
      <c r="P280" s="163" t="str">
        <f>IFERROR(IF($E280="JA",Hjelpeberegn_drift!O280,""),"")</f>
        <v/>
      </c>
      <c r="Q280" s="163" t="str">
        <f>IFERROR(IF($E280="JA",Hjelpeberegn_drift!P280,""),"")</f>
        <v/>
      </c>
      <c r="R280" s="163" t="str">
        <f>IFERROR(IF($E280="JA",Hjelpeberegn_drift!Q280,""),"")</f>
        <v/>
      </c>
      <c r="S280" s="88">
        <f t="shared" si="5"/>
        <v>0</v>
      </c>
    </row>
    <row r="281" spans="1:19" outlineLevel="1" x14ac:dyDescent="0.25">
      <c r="A281" s="38"/>
      <c r="B281" s="38"/>
      <c r="C281" s="48"/>
      <c r="D281" s="122" t="str">
        <f>IFERROR(_xlfn.XLOOKUP(A281,LstDrift,'Oppslag-fane'!$V$7:$V$15),"")</f>
        <v/>
      </c>
      <c r="E281" s="38"/>
      <c r="F281" s="43"/>
      <c r="G281" s="163" t="str">
        <f>IFERROR(IF($E281="JA",Hjelpeberegn_drift!F281,""),"")</f>
        <v/>
      </c>
      <c r="H281" s="163" t="str">
        <f>IFERROR(IF($E281="JA",Hjelpeberegn_drift!G281,""),"")</f>
        <v/>
      </c>
      <c r="I281" s="163" t="str">
        <f>IFERROR(IF($E281="JA",Hjelpeberegn_drift!H281,""),"")</f>
        <v/>
      </c>
      <c r="J281" s="163" t="str">
        <f>IFERROR(IF($E281="JA",Hjelpeberegn_drift!I281,""),"")</f>
        <v/>
      </c>
      <c r="K281" s="163" t="str">
        <f>IFERROR(IF($E281="JA",Hjelpeberegn_drift!J281,""),"")</f>
        <v/>
      </c>
      <c r="L281" s="163" t="str">
        <f>IFERROR(IF($E281="JA",Hjelpeberegn_drift!K281,""),"")</f>
        <v/>
      </c>
      <c r="M281" s="163" t="str">
        <f>IFERROR(IF($E281="JA",Hjelpeberegn_drift!L281,""),"")</f>
        <v/>
      </c>
      <c r="N281" s="163" t="str">
        <f>IFERROR(IF($E281="JA",Hjelpeberegn_drift!M281,""),"")</f>
        <v/>
      </c>
      <c r="O281" s="163" t="str">
        <f>IFERROR(IF($E281="JA",Hjelpeberegn_drift!N281,""),"")</f>
        <v/>
      </c>
      <c r="P281" s="163" t="str">
        <f>IFERROR(IF($E281="JA",Hjelpeberegn_drift!O281,""),"")</f>
        <v/>
      </c>
      <c r="Q281" s="163" t="str">
        <f>IFERROR(IF($E281="JA",Hjelpeberegn_drift!P281,""),"")</f>
        <v/>
      </c>
      <c r="R281" s="163" t="str">
        <f>IFERROR(IF($E281="JA",Hjelpeberegn_drift!Q281,""),"")</f>
        <v/>
      </c>
      <c r="S281" s="88">
        <f t="shared" si="5"/>
        <v>0</v>
      </c>
    </row>
    <row r="282" spans="1:19" outlineLevel="1" x14ac:dyDescent="0.25">
      <c r="A282" s="38"/>
      <c r="B282" s="38"/>
      <c r="C282" s="48"/>
      <c r="D282" s="122" t="str">
        <f>IFERROR(_xlfn.XLOOKUP(A282,LstDrift,'Oppslag-fane'!$V$7:$V$15),"")</f>
        <v/>
      </c>
      <c r="E282" s="38"/>
      <c r="F282" s="43"/>
      <c r="G282" s="163" t="str">
        <f>IFERROR(IF($E282="JA",Hjelpeberegn_drift!F282,""),"")</f>
        <v/>
      </c>
      <c r="H282" s="163" t="str">
        <f>IFERROR(IF($E282="JA",Hjelpeberegn_drift!G282,""),"")</f>
        <v/>
      </c>
      <c r="I282" s="163" t="str">
        <f>IFERROR(IF($E282="JA",Hjelpeberegn_drift!H282,""),"")</f>
        <v/>
      </c>
      <c r="J282" s="163" t="str">
        <f>IFERROR(IF($E282="JA",Hjelpeberegn_drift!I282,""),"")</f>
        <v/>
      </c>
      <c r="K282" s="163" t="str">
        <f>IFERROR(IF($E282="JA",Hjelpeberegn_drift!J282,""),"")</f>
        <v/>
      </c>
      <c r="L282" s="163" t="str">
        <f>IFERROR(IF($E282="JA",Hjelpeberegn_drift!K282,""),"")</f>
        <v/>
      </c>
      <c r="M282" s="163" t="str">
        <f>IFERROR(IF($E282="JA",Hjelpeberegn_drift!L282,""),"")</f>
        <v/>
      </c>
      <c r="N282" s="163" t="str">
        <f>IFERROR(IF($E282="JA",Hjelpeberegn_drift!M282,""),"")</f>
        <v/>
      </c>
      <c r="O282" s="163" t="str">
        <f>IFERROR(IF($E282="JA",Hjelpeberegn_drift!N282,""),"")</f>
        <v/>
      </c>
      <c r="P282" s="163" t="str">
        <f>IFERROR(IF($E282="JA",Hjelpeberegn_drift!O282,""),"")</f>
        <v/>
      </c>
      <c r="Q282" s="163" t="str">
        <f>IFERROR(IF($E282="JA",Hjelpeberegn_drift!P282,""),"")</f>
        <v/>
      </c>
      <c r="R282" s="163" t="str">
        <f>IFERROR(IF($E282="JA",Hjelpeberegn_drift!Q282,""),"")</f>
        <v/>
      </c>
      <c r="S282" s="88">
        <f t="shared" si="5"/>
        <v>0</v>
      </c>
    </row>
    <row r="283" spans="1:19" outlineLevel="1" x14ac:dyDescent="0.25">
      <c r="A283" s="38"/>
      <c r="B283" s="38"/>
      <c r="C283" s="48"/>
      <c r="D283" s="122" t="str">
        <f>IFERROR(_xlfn.XLOOKUP(A283,LstDrift,'Oppslag-fane'!$V$7:$V$15),"")</f>
        <v/>
      </c>
      <c r="E283" s="38"/>
      <c r="F283" s="43"/>
      <c r="G283" s="163" t="str">
        <f>IFERROR(IF($E283="JA",Hjelpeberegn_drift!F283,""),"")</f>
        <v/>
      </c>
      <c r="H283" s="163" t="str">
        <f>IFERROR(IF($E283="JA",Hjelpeberegn_drift!G283,""),"")</f>
        <v/>
      </c>
      <c r="I283" s="163" t="str">
        <f>IFERROR(IF($E283="JA",Hjelpeberegn_drift!H283,""),"")</f>
        <v/>
      </c>
      <c r="J283" s="163" t="str">
        <f>IFERROR(IF($E283="JA",Hjelpeberegn_drift!I283,""),"")</f>
        <v/>
      </c>
      <c r="K283" s="163" t="str">
        <f>IFERROR(IF($E283="JA",Hjelpeberegn_drift!J283,""),"")</f>
        <v/>
      </c>
      <c r="L283" s="163" t="str">
        <f>IFERROR(IF($E283="JA",Hjelpeberegn_drift!K283,""),"")</f>
        <v/>
      </c>
      <c r="M283" s="163" t="str">
        <f>IFERROR(IF($E283="JA",Hjelpeberegn_drift!L283,""),"")</f>
        <v/>
      </c>
      <c r="N283" s="163" t="str">
        <f>IFERROR(IF($E283="JA",Hjelpeberegn_drift!M283,""),"")</f>
        <v/>
      </c>
      <c r="O283" s="163" t="str">
        <f>IFERROR(IF($E283="JA",Hjelpeberegn_drift!N283,""),"")</f>
        <v/>
      </c>
      <c r="P283" s="163" t="str">
        <f>IFERROR(IF($E283="JA",Hjelpeberegn_drift!O283,""),"")</f>
        <v/>
      </c>
      <c r="Q283" s="163" t="str">
        <f>IFERROR(IF($E283="JA",Hjelpeberegn_drift!P283,""),"")</f>
        <v/>
      </c>
      <c r="R283" s="163" t="str">
        <f>IFERROR(IF($E283="JA",Hjelpeberegn_drift!Q283,""),"")</f>
        <v/>
      </c>
      <c r="S283" s="88">
        <f t="shared" si="5"/>
        <v>0</v>
      </c>
    </row>
    <row r="284" spans="1:19" outlineLevel="1" x14ac:dyDescent="0.25">
      <c r="A284" s="38"/>
      <c r="B284" s="38"/>
      <c r="C284" s="48"/>
      <c r="D284" s="122" t="str">
        <f>IFERROR(_xlfn.XLOOKUP(A284,LstDrift,'Oppslag-fane'!$V$7:$V$15),"")</f>
        <v/>
      </c>
      <c r="E284" s="38"/>
      <c r="F284" s="43"/>
      <c r="G284" s="163" t="str">
        <f>IFERROR(IF($E284="JA",Hjelpeberegn_drift!F284,""),"")</f>
        <v/>
      </c>
      <c r="H284" s="163" t="str">
        <f>IFERROR(IF($E284="JA",Hjelpeberegn_drift!G284,""),"")</f>
        <v/>
      </c>
      <c r="I284" s="163" t="str">
        <f>IFERROR(IF($E284="JA",Hjelpeberegn_drift!H284,""),"")</f>
        <v/>
      </c>
      <c r="J284" s="163" t="str">
        <f>IFERROR(IF($E284="JA",Hjelpeberegn_drift!I284,""),"")</f>
        <v/>
      </c>
      <c r="K284" s="163" t="str">
        <f>IFERROR(IF($E284="JA",Hjelpeberegn_drift!J284,""),"")</f>
        <v/>
      </c>
      <c r="L284" s="163" t="str">
        <f>IFERROR(IF($E284="JA",Hjelpeberegn_drift!K284,""),"")</f>
        <v/>
      </c>
      <c r="M284" s="163" t="str">
        <f>IFERROR(IF($E284="JA",Hjelpeberegn_drift!L284,""),"")</f>
        <v/>
      </c>
      <c r="N284" s="163" t="str">
        <f>IFERROR(IF($E284="JA",Hjelpeberegn_drift!M284,""),"")</f>
        <v/>
      </c>
      <c r="O284" s="163" t="str">
        <f>IFERROR(IF($E284="JA",Hjelpeberegn_drift!N284,""),"")</f>
        <v/>
      </c>
      <c r="P284" s="163" t="str">
        <f>IFERROR(IF($E284="JA",Hjelpeberegn_drift!O284,""),"")</f>
        <v/>
      </c>
      <c r="Q284" s="163" t="str">
        <f>IFERROR(IF($E284="JA",Hjelpeberegn_drift!P284,""),"")</f>
        <v/>
      </c>
      <c r="R284" s="163" t="str">
        <f>IFERROR(IF($E284="JA",Hjelpeberegn_drift!Q284,""),"")</f>
        <v/>
      </c>
      <c r="S284" s="88">
        <f t="shared" si="5"/>
        <v>0</v>
      </c>
    </row>
    <row r="285" spans="1:19" outlineLevel="1" x14ac:dyDescent="0.25">
      <c r="A285" s="38"/>
      <c r="B285" s="38"/>
      <c r="C285" s="48"/>
      <c r="D285" s="122" t="str">
        <f>IFERROR(_xlfn.XLOOKUP(A285,LstDrift,'Oppslag-fane'!$V$7:$V$15),"")</f>
        <v/>
      </c>
      <c r="E285" s="38"/>
      <c r="F285" s="43"/>
      <c r="G285" s="163" t="str">
        <f>IFERROR(IF($E285="JA",Hjelpeberegn_drift!F285,""),"")</f>
        <v/>
      </c>
      <c r="H285" s="163" t="str">
        <f>IFERROR(IF($E285="JA",Hjelpeberegn_drift!G285,""),"")</f>
        <v/>
      </c>
      <c r="I285" s="163" t="str">
        <f>IFERROR(IF($E285="JA",Hjelpeberegn_drift!H285,""),"")</f>
        <v/>
      </c>
      <c r="J285" s="163" t="str">
        <f>IFERROR(IF($E285="JA",Hjelpeberegn_drift!I285,""),"")</f>
        <v/>
      </c>
      <c r="K285" s="163" t="str">
        <f>IFERROR(IF($E285="JA",Hjelpeberegn_drift!J285,""),"")</f>
        <v/>
      </c>
      <c r="L285" s="163" t="str">
        <f>IFERROR(IF($E285="JA",Hjelpeberegn_drift!K285,""),"")</f>
        <v/>
      </c>
      <c r="M285" s="163" t="str">
        <f>IFERROR(IF($E285="JA",Hjelpeberegn_drift!L285,""),"")</f>
        <v/>
      </c>
      <c r="N285" s="163" t="str">
        <f>IFERROR(IF($E285="JA",Hjelpeberegn_drift!M285,""),"")</f>
        <v/>
      </c>
      <c r="O285" s="163" t="str">
        <f>IFERROR(IF($E285="JA",Hjelpeberegn_drift!N285,""),"")</f>
        <v/>
      </c>
      <c r="P285" s="163" t="str">
        <f>IFERROR(IF($E285="JA",Hjelpeberegn_drift!O285,""),"")</f>
        <v/>
      </c>
      <c r="Q285" s="163" t="str">
        <f>IFERROR(IF($E285="JA",Hjelpeberegn_drift!P285,""),"")</f>
        <v/>
      </c>
      <c r="R285" s="163" t="str">
        <f>IFERROR(IF($E285="JA",Hjelpeberegn_drift!Q285,""),"")</f>
        <v/>
      </c>
      <c r="S285" s="88">
        <f t="shared" si="5"/>
        <v>0</v>
      </c>
    </row>
    <row r="286" spans="1:19" outlineLevel="1" x14ac:dyDescent="0.25">
      <c r="A286" s="38"/>
      <c r="B286" s="38"/>
      <c r="C286" s="48"/>
      <c r="D286" s="122" t="str">
        <f>IFERROR(_xlfn.XLOOKUP(A286,LstDrift,'Oppslag-fane'!$V$7:$V$15),"")</f>
        <v/>
      </c>
      <c r="E286" s="38"/>
      <c r="F286" s="43"/>
      <c r="G286" s="163" t="str">
        <f>IFERROR(IF($E286="JA",Hjelpeberegn_drift!F286,""),"")</f>
        <v/>
      </c>
      <c r="H286" s="163" t="str">
        <f>IFERROR(IF($E286="JA",Hjelpeberegn_drift!G286,""),"")</f>
        <v/>
      </c>
      <c r="I286" s="163" t="str">
        <f>IFERROR(IF($E286="JA",Hjelpeberegn_drift!H286,""),"")</f>
        <v/>
      </c>
      <c r="J286" s="163" t="str">
        <f>IFERROR(IF($E286="JA",Hjelpeberegn_drift!I286,""),"")</f>
        <v/>
      </c>
      <c r="K286" s="163" t="str">
        <f>IFERROR(IF($E286="JA",Hjelpeberegn_drift!J286,""),"")</f>
        <v/>
      </c>
      <c r="L286" s="163" t="str">
        <f>IFERROR(IF($E286="JA",Hjelpeberegn_drift!K286,""),"")</f>
        <v/>
      </c>
      <c r="M286" s="163" t="str">
        <f>IFERROR(IF($E286="JA",Hjelpeberegn_drift!L286,""),"")</f>
        <v/>
      </c>
      <c r="N286" s="163" t="str">
        <f>IFERROR(IF($E286="JA",Hjelpeberegn_drift!M286,""),"")</f>
        <v/>
      </c>
      <c r="O286" s="163" t="str">
        <f>IFERROR(IF($E286="JA",Hjelpeberegn_drift!N286,""),"")</f>
        <v/>
      </c>
      <c r="P286" s="163" t="str">
        <f>IFERROR(IF($E286="JA",Hjelpeberegn_drift!O286,""),"")</f>
        <v/>
      </c>
      <c r="Q286" s="163" t="str">
        <f>IFERROR(IF($E286="JA",Hjelpeberegn_drift!P286,""),"")</f>
        <v/>
      </c>
      <c r="R286" s="163" t="str">
        <f>IFERROR(IF($E286="JA",Hjelpeberegn_drift!Q286,""),"")</f>
        <v/>
      </c>
      <c r="S286" s="88">
        <f t="shared" si="5"/>
        <v>0</v>
      </c>
    </row>
    <row r="287" spans="1:19" outlineLevel="1" x14ac:dyDescent="0.25">
      <c r="A287" s="38"/>
      <c r="B287" s="38"/>
      <c r="C287" s="48"/>
      <c r="D287" s="122" t="str">
        <f>IFERROR(_xlfn.XLOOKUP(A287,LstDrift,'Oppslag-fane'!$V$7:$V$15),"")</f>
        <v/>
      </c>
      <c r="E287" s="38"/>
      <c r="F287" s="43"/>
      <c r="G287" s="163" t="str">
        <f>IFERROR(IF($E287="JA",Hjelpeberegn_drift!F287,""),"")</f>
        <v/>
      </c>
      <c r="H287" s="163" t="str">
        <f>IFERROR(IF($E287="JA",Hjelpeberegn_drift!G287,""),"")</f>
        <v/>
      </c>
      <c r="I287" s="163" t="str">
        <f>IFERROR(IF($E287="JA",Hjelpeberegn_drift!H287,""),"")</f>
        <v/>
      </c>
      <c r="J287" s="163" t="str">
        <f>IFERROR(IF($E287="JA",Hjelpeberegn_drift!I287,""),"")</f>
        <v/>
      </c>
      <c r="K287" s="163" t="str">
        <f>IFERROR(IF($E287="JA",Hjelpeberegn_drift!J287,""),"")</f>
        <v/>
      </c>
      <c r="L287" s="163" t="str">
        <f>IFERROR(IF($E287="JA",Hjelpeberegn_drift!K287,""),"")</f>
        <v/>
      </c>
      <c r="M287" s="163" t="str">
        <f>IFERROR(IF($E287="JA",Hjelpeberegn_drift!L287,""),"")</f>
        <v/>
      </c>
      <c r="N287" s="163" t="str">
        <f>IFERROR(IF($E287="JA",Hjelpeberegn_drift!M287,""),"")</f>
        <v/>
      </c>
      <c r="O287" s="163" t="str">
        <f>IFERROR(IF($E287="JA",Hjelpeberegn_drift!N287,""),"")</f>
        <v/>
      </c>
      <c r="P287" s="163" t="str">
        <f>IFERROR(IF($E287="JA",Hjelpeberegn_drift!O287,""),"")</f>
        <v/>
      </c>
      <c r="Q287" s="163" t="str">
        <f>IFERROR(IF($E287="JA",Hjelpeberegn_drift!P287,""),"")</f>
        <v/>
      </c>
      <c r="R287" s="163" t="str">
        <f>IFERROR(IF($E287="JA",Hjelpeberegn_drift!Q287,""),"")</f>
        <v/>
      </c>
      <c r="S287" s="88">
        <f t="shared" si="5"/>
        <v>0</v>
      </c>
    </row>
    <row r="288" spans="1:19" outlineLevel="1" x14ac:dyDescent="0.25">
      <c r="A288" s="38"/>
      <c r="B288" s="38"/>
      <c r="C288" s="48"/>
      <c r="D288" s="122" t="str">
        <f>IFERROR(_xlfn.XLOOKUP(A288,LstDrift,'Oppslag-fane'!$V$7:$V$15),"")</f>
        <v/>
      </c>
      <c r="E288" s="38"/>
      <c r="F288" s="43"/>
      <c r="G288" s="163" t="str">
        <f>IFERROR(IF($E288="JA",Hjelpeberegn_drift!F288,""),"")</f>
        <v/>
      </c>
      <c r="H288" s="163" t="str">
        <f>IFERROR(IF($E288="JA",Hjelpeberegn_drift!G288,""),"")</f>
        <v/>
      </c>
      <c r="I288" s="163" t="str">
        <f>IFERROR(IF($E288="JA",Hjelpeberegn_drift!H288,""),"")</f>
        <v/>
      </c>
      <c r="J288" s="163" t="str">
        <f>IFERROR(IF($E288="JA",Hjelpeberegn_drift!I288,""),"")</f>
        <v/>
      </c>
      <c r="K288" s="163" t="str">
        <f>IFERROR(IF($E288="JA",Hjelpeberegn_drift!J288,""),"")</f>
        <v/>
      </c>
      <c r="L288" s="163" t="str">
        <f>IFERROR(IF($E288="JA",Hjelpeberegn_drift!K288,""),"")</f>
        <v/>
      </c>
      <c r="M288" s="163" t="str">
        <f>IFERROR(IF($E288="JA",Hjelpeberegn_drift!L288,""),"")</f>
        <v/>
      </c>
      <c r="N288" s="163" t="str">
        <f>IFERROR(IF($E288="JA",Hjelpeberegn_drift!M288,""),"")</f>
        <v/>
      </c>
      <c r="O288" s="163" t="str">
        <f>IFERROR(IF($E288="JA",Hjelpeberegn_drift!N288,""),"")</f>
        <v/>
      </c>
      <c r="P288" s="163" t="str">
        <f>IFERROR(IF($E288="JA",Hjelpeberegn_drift!O288,""),"")</f>
        <v/>
      </c>
      <c r="Q288" s="163" t="str">
        <f>IFERROR(IF($E288="JA",Hjelpeberegn_drift!P288,""),"")</f>
        <v/>
      </c>
      <c r="R288" s="163" t="str">
        <f>IFERROR(IF($E288="JA",Hjelpeberegn_drift!Q288,""),"")</f>
        <v/>
      </c>
      <c r="S288" s="88">
        <f t="shared" si="5"/>
        <v>0</v>
      </c>
    </row>
    <row r="289" spans="1:19" outlineLevel="1" x14ac:dyDescent="0.25">
      <c r="A289" s="38"/>
      <c r="B289" s="38"/>
      <c r="C289" s="48"/>
      <c r="D289" s="122" t="str">
        <f>IFERROR(_xlfn.XLOOKUP(A289,LstDrift,'Oppslag-fane'!$V$7:$V$15),"")</f>
        <v/>
      </c>
      <c r="E289" s="38"/>
      <c r="F289" s="43"/>
      <c r="G289" s="163" t="str">
        <f>IFERROR(IF($E289="JA",Hjelpeberegn_drift!F289,""),"")</f>
        <v/>
      </c>
      <c r="H289" s="163" t="str">
        <f>IFERROR(IF($E289="JA",Hjelpeberegn_drift!G289,""),"")</f>
        <v/>
      </c>
      <c r="I289" s="163" t="str">
        <f>IFERROR(IF($E289="JA",Hjelpeberegn_drift!H289,""),"")</f>
        <v/>
      </c>
      <c r="J289" s="163" t="str">
        <f>IFERROR(IF($E289="JA",Hjelpeberegn_drift!I289,""),"")</f>
        <v/>
      </c>
      <c r="K289" s="163" t="str">
        <f>IFERROR(IF($E289="JA",Hjelpeberegn_drift!J289,""),"")</f>
        <v/>
      </c>
      <c r="L289" s="163" t="str">
        <f>IFERROR(IF($E289="JA",Hjelpeberegn_drift!K289,""),"")</f>
        <v/>
      </c>
      <c r="M289" s="163" t="str">
        <f>IFERROR(IF($E289="JA",Hjelpeberegn_drift!L289,""),"")</f>
        <v/>
      </c>
      <c r="N289" s="163" t="str">
        <f>IFERROR(IF($E289="JA",Hjelpeberegn_drift!M289,""),"")</f>
        <v/>
      </c>
      <c r="O289" s="163" t="str">
        <f>IFERROR(IF($E289="JA",Hjelpeberegn_drift!N289,""),"")</f>
        <v/>
      </c>
      <c r="P289" s="163" t="str">
        <f>IFERROR(IF($E289="JA",Hjelpeberegn_drift!O289,""),"")</f>
        <v/>
      </c>
      <c r="Q289" s="163" t="str">
        <f>IFERROR(IF($E289="JA",Hjelpeberegn_drift!P289,""),"")</f>
        <v/>
      </c>
      <c r="R289" s="163" t="str">
        <f>IFERROR(IF($E289="JA",Hjelpeberegn_drift!Q289,""),"")</f>
        <v/>
      </c>
      <c r="S289" s="88">
        <f t="shared" si="5"/>
        <v>0</v>
      </c>
    </row>
    <row r="290" spans="1:19" outlineLevel="1" x14ac:dyDescent="0.25">
      <c r="A290" s="38"/>
      <c r="B290" s="38"/>
      <c r="C290" s="48"/>
      <c r="D290" s="122" t="str">
        <f>IFERROR(_xlfn.XLOOKUP(A290,LstDrift,'Oppslag-fane'!$V$7:$V$15),"")</f>
        <v/>
      </c>
      <c r="E290" s="38"/>
      <c r="F290" s="43"/>
      <c r="G290" s="163" t="str">
        <f>IFERROR(IF($E290="JA",Hjelpeberegn_drift!F290,""),"")</f>
        <v/>
      </c>
      <c r="H290" s="163" t="str">
        <f>IFERROR(IF($E290="JA",Hjelpeberegn_drift!G290,""),"")</f>
        <v/>
      </c>
      <c r="I290" s="163" t="str">
        <f>IFERROR(IF($E290="JA",Hjelpeberegn_drift!H290,""),"")</f>
        <v/>
      </c>
      <c r="J290" s="163" t="str">
        <f>IFERROR(IF($E290="JA",Hjelpeberegn_drift!I290,""),"")</f>
        <v/>
      </c>
      <c r="K290" s="163" t="str">
        <f>IFERROR(IF($E290="JA",Hjelpeberegn_drift!J290,""),"")</f>
        <v/>
      </c>
      <c r="L290" s="163" t="str">
        <f>IFERROR(IF($E290="JA",Hjelpeberegn_drift!K290,""),"")</f>
        <v/>
      </c>
      <c r="M290" s="163" t="str">
        <f>IFERROR(IF($E290="JA",Hjelpeberegn_drift!L290,""),"")</f>
        <v/>
      </c>
      <c r="N290" s="163" t="str">
        <f>IFERROR(IF($E290="JA",Hjelpeberegn_drift!M290,""),"")</f>
        <v/>
      </c>
      <c r="O290" s="163" t="str">
        <f>IFERROR(IF($E290="JA",Hjelpeberegn_drift!N290,""),"")</f>
        <v/>
      </c>
      <c r="P290" s="163" t="str">
        <f>IFERROR(IF($E290="JA",Hjelpeberegn_drift!O290,""),"")</f>
        <v/>
      </c>
      <c r="Q290" s="163" t="str">
        <f>IFERROR(IF($E290="JA",Hjelpeberegn_drift!P290,""),"")</f>
        <v/>
      </c>
      <c r="R290" s="163" t="str">
        <f>IFERROR(IF($E290="JA",Hjelpeberegn_drift!Q290,""),"")</f>
        <v/>
      </c>
      <c r="S290" s="88">
        <f t="shared" si="5"/>
        <v>0</v>
      </c>
    </row>
    <row r="291" spans="1:19" outlineLevel="1" x14ac:dyDescent="0.25">
      <c r="A291" s="38"/>
      <c r="B291" s="38"/>
      <c r="C291" s="48"/>
      <c r="D291" s="122" t="str">
        <f>IFERROR(_xlfn.XLOOKUP(A291,LstDrift,'Oppslag-fane'!$V$7:$V$15),"")</f>
        <v/>
      </c>
      <c r="E291" s="38"/>
      <c r="F291" s="43"/>
      <c r="G291" s="163" t="str">
        <f>IFERROR(IF($E291="JA",Hjelpeberegn_drift!F291,""),"")</f>
        <v/>
      </c>
      <c r="H291" s="163" t="str">
        <f>IFERROR(IF($E291="JA",Hjelpeberegn_drift!G291,""),"")</f>
        <v/>
      </c>
      <c r="I291" s="163" t="str">
        <f>IFERROR(IF($E291="JA",Hjelpeberegn_drift!H291,""),"")</f>
        <v/>
      </c>
      <c r="J291" s="163" t="str">
        <f>IFERROR(IF($E291="JA",Hjelpeberegn_drift!I291,""),"")</f>
        <v/>
      </c>
      <c r="K291" s="163" t="str">
        <f>IFERROR(IF($E291="JA",Hjelpeberegn_drift!J291,""),"")</f>
        <v/>
      </c>
      <c r="L291" s="163" t="str">
        <f>IFERROR(IF($E291="JA",Hjelpeberegn_drift!K291,""),"")</f>
        <v/>
      </c>
      <c r="M291" s="163" t="str">
        <f>IFERROR(IF($E291="JA",Hjelpeberegn_drift!L291,""),"")</f>
        <v/>
      </c>
      <c r="N291" s="163" t="str">
        <f>IFERROR(IF($E291="JA",Hjelpeberegn_drift!M291,""),"")</f>
        <v/>
      </c>
      <c r="O291" s="163" t="str">
        <f>IFERROR(IF($E291="JA",Hjelpeberegn_drift!N291,""),"")</f>
        <v/>
      </c>
      <c r="P291" s="163" t="str">
        <f>IFERROR(IF($E291="JA",Hjelpeberegn_drift!O291,""),"")</f>
        <v/>
      </c>
      <c r="Q291" s="163" t="str">
        <f>IFERROR(IF($E291="JA",Hjelpeberegn_drift!P291,""),"")</f>
        <v/>
      </c>
      <c r="R291" s="163" t="str">
        <f>IFERROR(IF($E291="JA",Hjelpeberegn_drift!Q291,""),"")</f>
        <v/>
      </c>
      <c r="S291" s="88">
        <f t="shared" si="5"/>
        <v>0</v>
      </c>
    </row>
    <row r="292" spans="1:19" x14ac:dyDescent="0.25">
      <c r="A292" s="169" t="s">
        <v>387</v>
      </c>
      <c r="B292" s="170"/>
      <c r="C292" s="89"/>
      <c r="D292" s="89"/>
      <c r="E292" s="89"/>
      <c r="F292" s="90"/>
      <c r="G292" s="88">
        <f>SUM(G11:G291)</f>
        <v>0</v>
      </c>
      <c r="H292" s="88">
        <f t="shared" ref="H292:S292" si="6">SUM(H11:H291)</f>
        <v>0</v>
      </c>
      <c r="I292" s="88">
        <f t="shared" si="6"/>
        <v>0</v>
      </c>
      <c r="J292" s="88">
        <f t="shared" si="6"/>
        <v>0</v>
      </c>
      <c r="K292" s="88">
        <f t="shared" si="6"/>
        <v>0</v>
      </c>
      <c r="L292" s="88">
        <f t="shared" si="6"/>
        <v>0</v>
      </c>
      <c r="M292" s="88">
        <f t="shared" si="6"/>
        <v>0</v>
      </c>
      <c r="N292" s="88">
        <f t="shared" si="6"/>
        <v>0</v>
      </c>
      <c r="O292" s="88">
        <f t="shared" si="6"/>
        <v>0</v>
      </c>
      <c r="P292" s="88">
        <f t="shared" si="6"/>
        <v>0</v>
      </c>
      <c r="Q292" s="88">
        <f>SUM(Q11:Q291)</f>
        <v>0</v>
      </c>
      <c r="R292" s="88">
        <f>SUM(R11:R291)</f>
        <v>0</v>
      </c>
      <c r="S292" s="88">
        <f t="shared" si="6"/>
        <v>0</v>
      </c>
    </row>
    <row r="293" spans="1:19" x14ac:dyDescent="0.25">
      <c r="A293" s="91"/>
      <c r="B293" s="91"/>
      <c r="C293" s="9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9" x14ac:dyDescent="0.25">
      <c r="A294" s="91"/>
      <c r="B294" s="9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1:19" x14ac:dyDescent="0.25">
      <c r="A295" s="91"/>
      <c r="B295" s="9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</sheetData>
  <sheetProtection algorithmName="SHA-512" hashValue="1rPV+QBO6CL8OZ/dco6JydG199uZhZFhg0WtQ1Zy52z7e71WalbGaoK/Ckpri8B5r5KWnYYvEzfjYC4wEUyc0Q==" saltValue="roSnPz5+qaeNv5bZT+g3CQ==" spinCount="100000" sheet="1" formatCells="0" formatColumns="0"/>
  <mergeCells count="1">
    <mergeCell ref="A292:B292"/>
  </mergeCells>
  <conditionalFormatting sqref="F11:F291">
    <cfRule type="expression" dxfId="7" priority="4">
      <formula>$E11="NEI"</formula>
    </cfRule>
  </conditionalFormatting>
  <conditionalFormatting sqref="G11:H12 G12:R14">
    <cfRule type="expression" dxfId="6" priority="6">
      <formula>$E11="JA"</formula>
    </cfRule>
  </conditionalFormatting>
  <conditionalFormatting sqref="G11:R291">
    <cfRule type="expression" dxfId="5" priority="1" stopIfTrue="1">
      <formula>$E11="JA"</formula>
    </cfRule>
  </conditionalFormatting>
  <conditionalFormatting sqref="G15:R291">
    <cfRule type="expression" dxfId="4" priority="5">
      <formula>$E15="JA"</formula>
    </cfRule>
  </conditionalFormatting>
  <dataValidations count="2">
    <dataValidation type="list" allowBlank="1" showInputMessage="1" showErrorMessage="1" sqref="A11:A291" xr:uid="{D51E6077-3CC5-40E3-854F-50986115EB28}">
      <formula1>LstDrift</formula1>
    </dataValidation>
    <dataValidation type="list" allowBlank="1" showInputMessage="1" showErrorMessage="1" sqref="E11:E291" xr:uid="{217E0A70-E05F-47CF-8B1E-D8C40740D24B}">
      <formula1>"JA,NEI"</formula1>
    </dataValidation>
  </dataValidations>
  <pageMargins left="0.7" right="0.7" top="0.75" bottom="0.75" header="0.3" footer="0.3"/>
  <pageSetup orientation="portrait" r:id="rId1"/>
  <ignoredErrors>
    <ignoredError sqref="I11:R12 G13:R6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16E9FB-30A7-4EB0-9C6F-BAAD8E2282A6}">
          <x14:formula1>
            <xm:f>Prosjektopplysninger!$B$12:$B$24</xm:f>
          </x14:formula1>
          <xm:sqref>C11:C291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CDD4A-9362-4633-A12E-08EDC657B937}">
  <sheetPr>
    <tabColor rgb="FF92D050"/>
  </sheetPr>
  <dimension ref="A1:O42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59.7109375" style="152" customWidth="1"/>
    <col min="2" max="2" width="19.5703125" style="152" customWidth="1"/>
    <col min="3" max="15" width="13.42578125" style="152" customWidth="1"/>
    <col min="16" max="16" width="13.5703125" style="152" bestFit="1" customWidth="1"/>
    <col min="17" max="21" width="13.5703125" style="152" customWidth="1"/>
    <col min="22" max="16384" width="9.140625" style="152"/>
  </cols>
  <sheetData>
    <row r="1" spans="1:15" ht="18" x14ac:dyDescent="0.25">
      <c r="A1" s="129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x14ac:dyDescent="0.2">
      <c r="A3" s="130"/>
      <c r="B3" s="131" t="s">
        <v>16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x14ac:dyDescent="0.2">
      <c r="A4" s="132" t="s">
        <v>17</v>
      </c>
      <c r="B4" s="133" t="str">
        <f>Prosjektopplysninger!B3</f>
        <v>Budsjettmal</v>
      </c>
    </row>
    <row r="5" spans="1:15" x14ac:dyDescent="0.2">
      <c r="A5" s="132" t="s">
        <v>18</v>
      </c>
      <c r="B5" s="133" t="str">
        <f>Prosjektopplysninger!B8</f>
        <v>Norges Forskningsråd</v>
      </c>
    </row>
    <row r="6" spans="1:15" x14ac:dyDescent="0.2">
      <c r="A6" s="132" t="s">
        <v>20</v>
      </c>
      <c r="B6" s="134">
        <f>Prosjektopplysninger!B5</f>
        <v>0</v>
      </c>
    </row>
    <row r="7" spans="1:15" x14ac:dyDescent="0.2">
      <c r="A7" s="132" t="s">
        <v>21</v>
      </c>
      <c r="B7" s="134">
        <f>Prosjektopplysninger!B6</f>
        <v>0</v>
      </c>
    </row>
    <row r="8" spans="1:15" x14ac:dyDescent="0.2">
      <c r="A8" s="130"/>
      <c r="B8" s="130"/>
    </row>
    <row r="9" spans="1:15" x14ac:dyDescent="0.2">
      <c r="A9" s="132" t="s">
        <v>22</v>
      </c>
      <c r="B9" s="135">
        <f>B20</f>
        <v>0</v>
      </c>
    </row>
    <row r="10" spans="1:15" x14ac:dyDescent="0.2">
      <c r="A10" s="132" t="s">
        <v>23</v>
      </c>
      <c r="B10" s="92"/>
      <c r="D10" s="161"/>
    </row>
    <row r="11" spans="1:15" x14ac:dyDescent="0.2">
      <c r="A11" s="130"/>
      <c r="B11" s="136"/>
    </row>
    <row r="12" spans="1:15" x14ac:dyDescent="0.2">
      <c r="A12" s="130"/>
      <c r="B12" s="136"/>
    </row>
    <row r="13" spans="1:15" x14ac:dyDescent="0.2">
      <c r="A13" s="130"/>
      <c r="B13" s="136"/>
    </row>
    <row r="14" spans="1:15" x14ac:dyDescent="0.2">
      <c r="A14" s="130"/>
      <c r="B14" s="136"/>
      <c r="C14" s="162" t="str">
        <f>IF(Hjelpeberegn_personal!B303=0,"",Hjelpeberegn_personal!B303)</f>
        <v/>
      </c>
      <c r="D14" s="162" t="str">
        <f>IF(Hjelpeberegn_personal!C303=0,"",Hjelpeberegn_personal!C303)</f>
        <v/>
      </c>
      <c r="E14" s="162" t="str">
        <f>IF(Hjelpeberegn_personal!D303=0,"",Hjelpeberegn_personal!D303)</f>
        <v/>
      </c>
      <c r="F14" s="162" t="str">
        <f>IF(Hjelpeberegn_personal!E303=0,"",Hjelpeberegn_personal!E303)</f>
        <v/>
      </c>
      <c r="G14" s="162" t="str">
        <f>IF(Hjelpeberegn_personal!F303=0,"",Hjelpeberegn_personal!F303)</f>
        <v/>
      </c>
      <c r="H14" s="162" t="str">
        <f>IF(Hjelpeberegn_personal!G303=0,"",Hjelpeberegn_personal!G303)</f>
        <v/>
      </c>
      <c r="I14" s="162" t="str">
        <f>IF(Hjelpeberegn_personal!H303=0,"",Hjelpeberegn_personal!H303)</f>
        <v/>
      </c>
      <c r="J14" s="162" t="str">
        <f>IF(Hjelpeberegn_personal!I303=0,"",Hjelpeberegn_personal!I303)</f>
        <v/>
      </c>
      <c r="K14" s="162" t="str">
        <f>IF(Hjelpeberegn_personal!J303=0,"",Hjelpeberegn_personal!J303)</f>
        <v/>
      </c>
      <c r="L14" s="162" t="str">
        <f>IF(Hjelpeberegn_personal!K303=0,"",Hjelpeberegn_personal!K303)</f>
        <v/>
      </c>
      <c r="M14" s="162" t="str">
        <f>IF(Hjelpeberegn_personal!L303=0,"",Hjelpeberegn_personal!L303)</f>
        <v/>
      </c>
      <c r="N14" s="162" t="str">
        <f>IF(Hjelpeberegn_personal!M303=0,"",Hjelpeberegn_personal!M303)</f>
        <v/>
      </c>
      <c r="O14" s="162" t="str">
        <f>IF(Hjelpeberegn_personal!N303=0,"",Hjelpeberegn_personal!N303)</f>
        <v/>
      </c>
    </row>
    <row r="15" spans="1:15" ht="18" x14ac:dyDescent="0.25">
      <c r="A15" s="129" t="s">
        <v>412</v>
      </c>
      <c r="B15" s="138" t="s">
        <v>414</v>
      </c>
      <c r="C15" s="137" t="str">
        <f>IF(Hjelpeberegn_personal!B304=0,"",Hjelpeberegn_personal!B304)</f>
        <v/>
      </c>
      <c r="D15" s="137" t="str">
        <f>IF(Hjelpeberegn_personal!C304=0,"",Hjelpeberegn_personal!C304)</f>
        <v/>
      </c>
      <c r="E15" s="137" t="str">
        <f>IF(Hjelpeberegn_personal!D304=0,"",Hjelpeberegn_personal!D304)</f>
        <v/>
      </c>
      <c r="F15" s="137" t="str">
        <f>IF(Hjelpeberegn_personal!E304=0,"",Hjelpeberegn_personal!E304)</f>
        <v/>
      </c>
      <c r="G15" s="137" t="str">
        <f>IF(Hjelpeberegn_personal!F304=0,"",Hjelpeberegn_personal!F304)</f>
        <v/>
      </c>
      <c r="H15" s="137" t="str">
        <f>IF(Hjelpeberegn_personal!G304=0,"",Hjelpeberegn_personal!G304)</f>
        <v/>
      </c>
      <c r="I15" s="137" t="str">
        <f>IF(Hjelpeberegn_personal!H304=0,"",Hjelpeberegn_personal!H304)</f>
        <v/>
      </c>
      <c r="J15" s="137" t="str">
        <f>IF(Hjelpeberegn_personal!I304=0,"",Hjelpeberegn_personal!I304)</f>
        <v/>
      </c>
      <c r="K15" s="137" t="str">
        <f>IF(Hjelpeberegn_personal!J304=0,"",Hjelpeberegn_personal!J304)</f>
        <v/>
      </c>
      <c r="L15" s="137" t="str">
        <f>IF(Hjelpeberegn_personal!K304=0,"",Hjelpeberegn_personal!K304)</f>
        <v/>
      </c>
      <c r="M15" s="137" t="str">
        <f>IF(Hjelpeberegn_personal!L304=0,"",Hjelpeberegn_personal!L304)</f>
        <v/>
      </c>
      <c r="N15" s="137" t="str">
        <f>IF(Hjelpeberegn_personal!M304=0,"",Hjelpeberegn_personal!M304)</f>
        <v/>
      </c>
      <c r="O15" s="137" t="str">
        <f>IF(Hjelpeberegn_personal!N304=0,"",Hjelpeberegn_personal!N304)</f>
        <v/>
      </c>
    </row>
    <row r="16" spans="1:15" ht="15" x14ac:dyDescent="0.25">
      <c r="A16" s="98" t="s">
        <v>407</v>
      </c>
      <c r="B16" s="135">
        <f t="shared" ref="B16:B21" si="0">SUM(C16:O16)</f>
        <v>0</v>
      </c>
      <c r="C16" s="139">
        <f>SUMIF(Hjelpeberegn_personal!$C$309:$C$453,'Finans.- og beslutningsrapport'!C14,Hjelpeberegn_personal!$R$309:$R$453)</f>
        <v>0</v>
      </c>
      <c r="D16" s="139">
        <f>SUMIF(Hjelpeberegn_personal!$C$309:$C$453,'Finans.- og beslutningsrapport'!D14,Hjelpeberegn_personal!$R$309:$R$453)</f>
        <v>0</v>
      </c>
      <c r="E16" s="139">
        <f>SUMIF(Hjelpeberegn_personal!$C$309:$C$453,'Finans.- og beslutningsrapport'!E14,Hjelpeberegn_personal!$R$309:$R$453)</f>
        <v>0</v>
      </c>
      <c r="F16" s="139">
        <f>SUMIF(Hjelpeberegn_personal!$C$309:$C$453,'Finans.- og beslutningsrapport'!F14,Hjelpeberegn_personal!$R$309:$R$453)</f>
        <v>0</v>
      </c>
      <c r="G16" s="139">
        <f>SUMIF(Hjelpeberegn_personal!$C$309:$C$453,'Finans.- og beslutningsrapport'!G14,Hjelpeberegn_personal!$R$309:$R$453)</f>
        <v>0</v>
      </c>
      <c r="H16" s="139">
        <f>SUMIF(Hjelpeberegn_personal!$C$309:$C$453,'Finans.- og beslutningsrapport'!H14,Hjelpeberegn_personal!$R$309:$R$453)</f>
        <v>0</v>
      </c>
      <c r="I16" s="139">
        <f>SUMIF(Hjelpeberegn_personal!$C$309:$C$453,'Finans.- og beslutningsrapport'!I14,Hjelpeberegn_personal!$R$309:$R$453)</f>
        <v>0</v>
      </c>
      <c r="J16" s="139">
        <f>SUMIF(Hjelpeberegn_personal!$C$309:$C$453,'Finans.- og beslutningsrapport'!J14,Hjelpeberegn_personal!$R$309:$R$453)</f>
        <v>0</v>
      </c>
      <c r="K16" s="139">
        <f>SUMIF(Hjelpeberegn_personal!$C$309:$C$453,'Finans.- og beslutningsrapport'!K14,Hjelpeberegn_personal!$R$309:$R$453)</f>
        <v>0</v>
      </c>
      <c r="L16" s="139">
        <f>SUMIF(Hjelpeberegn_personal!$C$309:$C$453,'Finans.- og beslutningsrapport'!L14,Hjelpeberegn_personal!$R$309:$R$453)</f>
        <v>0</v>
      </c>
      <c r="M16" s="139">
        <f>SUMIF(Hjelpeberegn_personal!$C$309:$C$453,'Finans.- og beslutningsrapport'!M14,Hjelpeberegn_personal!$R$309:$R$453)</f>
        <v>0</v>
      </c>
      <c r="N16" s="139">
        <f>SUMIF(Hjelpeberegn_personal!$C$309:$C$453,'Finans.- og beslutningsrapport'!N14,Hjelpeberegn_personal!$R$309:$R$453)</f>
        <v>0</v>
      </c>
      <c r="O16" s="139">
        <f>SUMIF(Hjelpeberegn_personal!$C$309:$C$453,'Finans.- og beslutningsrapport'!O14,Hjelpeberegn_personal!$R$309:$R$453)</f>
        <v>0</v>
      </c>
    </row>
    <row r="17" spans="1:15" ht="15" x14ac:dyDescent="0.25">
      <c r="A17" s="98" t="s">
        <v>408</v>
      </c>
      <c r="B17" s="135">
        <f t="shared" si="0"/>
        <v>0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15" x14ac:dyDescent="0.25">
      <c r="A18" s="93" t="s">
        <v>409</v>
      </c>
      <c r="B18" s="135">
        <f t="shared" si="0"/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 ht="15" x14ac:dyDescent="0.25">
      <c r="A19" s="93" t="s">
        <v>410</v>
      </c>
      <c r="B19" s="135">
        <f t="shared" si="0"/>
        <v>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15" x14ac:dyDescent="0.25">
      <c r="A20" s="13" t="s">
        <v>411</v>
      </c>
      <c r="B20" s="140">
        <f t="shared" si="0"/>
        <v>0</v>
      </c>
      <c r="C20" s="141">
        <f>SUM(C16:C19)</f>
        <v>0</v>
      </c>
      <c r="D20" s="141">
        <f t="shared" ref="D20:J20" si="1">SUM(D16:D19)</f>
        <v>0</v>
      </c>
      <c r="E20" s="141">
        <f t="shared" si="1"/>
        <v>0</v>
      </c>
      <c r="F20" s="141">
        <f t="shared" si="1"/>
        <v>0</v>
      </c>
      <c r="G20" s="141">
        <f t="shared" si="1"/>
        <v>0</v>
      </c>
      <c r="H20" s="141">
        <f t="shared" si="1"/>
        <v>0</v>
      </c>
      <c r="I20" s="141">
        <f t="shared" si="1"/>
        <v>0</v>
      </c>
      <c r="J20" s="141">
        <f t="shared" si="1"/>
        <v>0</v>
      </c>
      <c r="K20" s="141">
        <f t="shared" ref="K20:L20" si="2">SUM(K16:K19)</f>
        <v>0</v>
      </c>
      <c r="L20" s="141">
        <f t="shared" si="2"/>
        <v>0</v>
      </c>
      <c r="M20" s="141">
        <f t="shared" ref="M20:N20" si="3">SUM(M16:M19)</f>
        <v>0</v>
      </c>
      <c r="N20" s="141">
        <f t="shared" si="3"/>
        <v>0</v>
      </c>
      <c r="O20" s="141">
        <f t="shared" ref="O20" si="4">SUM(O16:O19)</f>
        <v>0</v>
      </c>
    </row>
    <row r="21" spans="1:15" ht="15" x14ac:dyDescent="0.25">
      <c r="A21" s="13" t="s">
        <v>413</v>
      </c>
      <c r="B21" s="135">
        <f t="shared" si="0"/>
        <v>0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x14ac:dyDescent="0.2">
      <c r="A22" s="130"/>
      <c r="B22" s="136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15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</row>
    <row r="24" spans="1:15" ht="18" x14ac:dyDescent="0.25">
      <c r="A24" s="129" t="s">
        <v>24</v>
      </c>
      <c r="B24" s="137"/>
      <c r="C24" s="131"/>
      <c r="D24" s="131"/>
      <c r="E24" s="131"/>
      <c r="F24" s="131"/>
      <c r="G24" s="131"/>
      <c r="H24" s="130"/>
      <c r="I24" s="130"/>
      <c r="J24" s="130"/>
      <c r="K24" s="130"/>
      <c r="L24" s="130"/>
      <c r="M24" s="130"/>
      <c r="N24" s="130"/>
      <c r="O24" s="130"/>
    </row>
    <row r="25" spans="1:15" x14ac:dyDescent="0.2">
      <c r="A25" s="142" t="s">
        <v>25</v>
      </c>
      <c r="B25" s="135">
        <f>SUM(C25:O25)</f>
        <v>0</v>
      </c>
      <c r="C25" s="139">
        <f>SUMIF(Personalkostnader!$E$13:$E$157,'Finans.- og beslutningsrapport'!C$14,Personalkostnader!$P$13:$P$157)+SUMIF(Hjelpeberegn_drift!$C$11:$C$291,'Finans.- og beslutningsrapport'!C$14,Hjelpeberegn_drift!$S$11:$S$291)</f>
        <v>0</v>
      </c>
      <c r="D25" s="139">
        <f>SUMIF(Personalkostnader!$E$13:$E$157,'Finans.- og beslutningsrapport'!D$14,Personalkostnader!$P$13:$P$157)+SUMIF(Hjelpeberegn_drift!$C$11:$C$291,'Finans.- og beslutningsrapport'!D$14,Hjelpeberegn_drift!$S$11:$S$291)</f>
        <v>0</v>
      </c>
      <c r="E25" s="139">
        <f>SUMIF(Personalkostnader!$E$13:$E$157,'Finans.- og beslutningsrapport'!E$14,Personalkostnader!$P$13:$P$157)+SUMIF(Hjelpeberegn_drift!$C$11:$C$291,'Finans.- og beslutningsrapport'!E$14,Hjelpeberegn_drift!$S$11:$S$291)</f>
        <v>0</v>
      </c>
      <c r="F25" s="139">
        <f>SUMIF(Personalkostnader!$E$13:$E$157,'Finans.- og beslutningsrapport'!F$14,Personalkostnader!$P$13:$P$157)+SUMIF(Hjelpeberegn_drift!$C$11:$C$291,'Finans.- og beslutningsrapport'!F$14,Hjelpeberegn_drift!$S$11:$S$291)</f>
        <v>0</v>
      </c>
      <c r="G25" s="139">
        <f>SUMIF(Personalkostnader!$E$13:$E$157,'Finans.- og beslutningsrapport'!G$14,Personalkostnader!$P$13:$P$157)+SUMIF(Hjelpeberegn_drift!$C$11:$C$291,'Finans.- og beslutningsrapport'!G$14,Hjelpeberegn_drift!$S$11:$S$291)</f>
        <v>0</v>
      </c>
      <c r="H25" s="139">
        <f>SUMIF(Personalkostnader!$E$13:$E$157,'Finans.- og beslutningsrapport'!H$14,Personalkostnader!$P$13:$P$157)+SUMIF(Hjelpeberegn_drift!$C$11:$C$291,'Finans.- og beslutningsrapport'!H$14,Hjelpeberegn_drift!$S$11:$S$291)</f>
        <v>0</v>
      </c>
      <c r="I25" s="139">
        <f>SUMIF(Personalkostnader!$E$13:$E$157,'Finans.- og beslutningsrapport'!I$14,Personalkostnader!$P$13:$P$157)+SUMIF(Hjelpeberegn_drift!$C$11:$C$291,'Finans.- og beslutningsrapport'!I$14,Hjelpeberegn_drift!$S$11:$S$291)</f>
        <v>0</v>
      </c>
      <c r="J25" s="139">
        <f>SUMIF(Personalkostnader!$E$13:$E$157,'Finans.- og beslutningsrapport'!J$14,Personalkostnader!$P$13:$P$157)+SUMIF(Hjelpeberegn_drift!$C$11:$C$291,'Finans.- og beslutningsrapport'!J$14,Hjelpeberegn_drift!$S$11:$S$291)</f>
        <v>0</v>
      </c>
      <c r="K25" s="139">
        <f>SUMIF(Personalkostnader!$E$13:$E$157,'Finans.- og beslutningsrapport'!K$14,Personalkostnader!$P$13:$P$157)+SUMIF(Hjelpeberegn_drift!$C$11:$C$291,'Finans.- og beslutningsrapport'!K$14,Hjelpeberegn_drift!$S$11:$S$291)</f>
        <v>0</v>
      </c>
      <c r="L25" s="139">
        <f>SUMIF(Personalkostnader!$E$13:$E$157,'Finans.- og beslutningsrapport'!L$14,Personalkostnader!$P$13:$P$157)+SUMIF(Hjelpeberegn_drift!$C$11:$C$291,'Finans.- og beslutningsrapport'!L$14,Hjelpeberegn_drift!$S$11:$S$291)</f>
        <v>0</v>
      </c>
      <c r="M25" s="139">
        <f>SUMIF(Personalkostnader!$E$13:$E$157,'Finans.- og beslutningsrapport'!M$14,Personalkostnader!$P$13:$P$157)+SUMIF(Hjelpeberegn_drift!$C$11:$C$291,'Finans.- og beslutningsrapport'!M$14,Hjelpeberegn_drift!$S$11:$S$291)</f>
        <v>0</v>
      </c>
      <c r="N25" s="139">
        <f>SUMIF(Personalkostnader!$E$13:$E$157,'Finans.- og beslutningsrapport'!N$14,Personalkostnader!$P$13:$P$157)+SUMIF(Hjelpeberegn_drift!$C$11:$C$291,'Finans.- og beslutningsrapport'!N$14,Hjelpeberegn_drift!$S$11:$S$291)</f>
        <v>0</v>
      </c>
      <c r="O25" s="139">
        <f>SUMIF(Personalkostnader!$E$13:$E$157,'Finans.- og beslutningsrapport'!O$14,Personalkostnader!$P$13:$P$157)+SUMIF(Hjelpeberegn_drift!$C$11:$C$291,'Finans.- og beslutningsrapport'!O$14,Hjelpeberegn_drift!$S$11:$S$291)</f>
        <v>0</v>
      </c>
    </row>
    <row r="26" spans="1:15" x14ac:dyDescent="0.2">
      <c r="A26" s="142" t="s">
        <v>26</v>
      </c>
      <c r="B26" s="135">
        <f>SUM(C26:O26)</f>
        <v>0</v>
      </c>
      <c r="C26" s="143">
        <f>C20</f>
        <v>0</v>
      </c>
      <c r="D26" s="143">
        <f t="shared" ref="D26:J26" si="5">D20</f>
        <v>0</v>
      </c>
      <c r="E26" s="143">
        <f t="shared" si="5"/>
        <v>0</v>
      </c>
      <c r="F26" s="143">
        <f t="shared" si="5"/>
        <v>0</v>
      </c>
      <c r="G26" s="143">
        <f t="shared" si="5"/>
        <v>0</v>
      </c>
      <c r="H26" s="143">
        <f t="shared" si="5"/>
        <v>0</v>
      </c>
      <c r="I26" s="143">
        <f t="shared" si="5"/>
        <v>0</v>
      </c>
      <c r="J26" s="143">
        <f t="shared" si="5"/>
        <v>0</v>
      </c>
      <c r="K26" s="143">
        <f t="shared" ref="K26:L26" si="6">K20</f>
        <v>0</v>
      </c>
      <c r="L26" s="143">
        <f t="shared" si="6"/>
        <v>0</v>
      </c>
      <c r="M26" s="143">
        <f t="shared" ref="M26:N26" si="7">M20</f>
        <v>0</v>
      </c>
      <c r="N26" s="143">
        <f t="shared" si="7"/>
        <v>0</v>
      </c>
      <c r="O26" s="143">
        <f t="shared" ref="O26" si="8">O20</f>
        <v>0</v>
      </c>
    </row>
    <row r="27" spans="1:15" x14ac:dyDescent="0.2">
      <c r="A27" s="142" t="s">
        <v>27</v>
      </c>
      <c r="B27" s="135">
        <f>SUM(C27:O27)</f>
        <v>0</v>
      </c>
      <c r="C27" s="143">
        <f>C21</f>
        <v>0</v>
      </c>
      <c r="D27" s="143">
        <f t="shared" ref="D27:J27" si="9">D21</f>
        <v>0</v>
      </c>
      <c r="E27" s="143">
        <f t="shared" si="9"/>
        <v>0</v>
      </c>
      <c r="F27" s="143">
        <f t="shared" si="9"/>
        <v>0</v>
      </c>
      <c r="G27" s="143">
        <f t="shared" si="9"/>
        <v>0</v>
      </c>
      <c r="H27" s="143">
        <f t="shared" si="9"/>
        <v>0</v>
      </c>
      <c r="I27" s="143">
        <f t="shared" si="9"/>
        <v>0</v>
      </c>
      <c r="J27" s="143">
        <f t="shared" si="9"/>
        <v>0</v>
      </c>
      <c r="K27" s="143">
        <f t="shared" ref="K27:L27" si="10">K21</f>
        <v>0</v>
      </c>
      <c r="L27" s="143">
        <f t="shared" si="10"/>
        <v>0</v>
      </c>
      <c r="M27" s="143">
        <f t="shared" ref="M27:N27" si="11">M21</f>
        <v>0</v>
      </c>
      <c r="N27" s="143">
        <f t="shared" si="11"/>
        <v>0</v>
      </c>
      <c r="O27" s="143">
        <f t="shared" ref="O27" si="12">O21</f>
        <v>0</v>
      </c>
    </row>
    <row r="28" spans="1:15" x14ac:dyDescent="0.2">
      <c r="A28" s="142" t="s">
        <v>28</v>
      </c>
      <c r="B28" s="135">
        <f>SUM(C28:O28)</f>
        <v>0</v>
      </c>
      <c r="C28" s="143">
        <f>C25-C26-C27</f>
        <v>0</v>
      </c>
      <c r="D28" s="143">
        <f t="shared" ref="D28:J28" si="13">D25-D26-D27</f>
        <v>0</v>
      </c>
      <c r="E28" s="143">
        <f t="shared" si="13"/>
        <v>0</v>
      </c>
      <c r="F28" s="143">
        <f t="shared" si="13"/>
        <v>0</v>
      </c>
      <c r="G28" s="143">
        <f t="shared" si="13"/>
        <v>0</v>
      </c>
      <c r="H28" s="143">
        <f t="shared" si="13"/>
        <v>0</v>
      </c>
      <c r="I28" s="143">
        <f t="shared" si="13"/>
        <v>0</v>
      </c>
      <c r="J28" s="143">
        <f t="shared" si="13"/>
        <v>0</v>
      </c>
      <c r="K28" s="143">
        <f t="shared" ref="K28:L28" si="14">K25-K26-K27</f>
        <v>0</v>
      </c>
      <c r="L28" s="143">
        <f t="shared" si="14"/>
        <v>0</v>
      </c>
      <c r="M28" s="143">
        <f t="shared" ref="M28:N28" si="15">M25-M26-M27</f>
        <v>0</v>
      </c>
      <c r="N28" s="143">
        <f t="shared" si="15"/>
        <v>0</v>
      </c>
      <c r="O28" s="143">
        <f t="shared" ref="O28" si="16">O25-O26-O27</f>
        <v>0</v>
      </c>
    </row>
    <row r="29" spans="1:15" x14ac:dyDescent="0.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1:15" x14ac:dyDescent="0.2">
      <c r="A30" s="144" t="s">
        <v>418</v>
      </c>
      <c r="B30" s="145" t="str">
        <f>IF(B28&gt;0,B28/B25,"")</f>
        <v/>
      </c>
      <c r="C30" s="145" t="str">
        <f>IF(C28&gt;0,C28/C25,"")</f>
        <v/>
      </c>
      <c r="D30" s="145" t="str">
        <f t="shared" ref="D30:J30" si="17">IF(D28&gt;0,D28/D25,"")</f>
        <v/>
      </c>
      <c r="E30" s="145" t="str">
        <f t="shared" si="17"/>
        <v/>
      </c>
      <c r="F30" s="145" t="str">
        <f t="shared" si="17"/>
        <v/>
      </c>
      <c r="G30" s="145" t="str">
        <f t="shared" si="17"/>
        <v/>
      </c>
      <c r="H30" s="145" t="str">
        <f t="shared" si="17"/>
        <v/>
      </c>
      <c r="I30" s="145" t="str">
        <f t="shared" si="17"/>
        <v/>
      </c>
      <c r="J30" s="145" t="str">
        <f t="shared" si="17"/>
        <v/>
      </c>
      <c r="K30" s="145" t="str">
        <f t="shared" ref="K30:L30" si="18">IF(K28&gt;0,K28/K25,"")</f>
        <v/>
      </c>
      <c r="L30" s="145" t="str">
        <f t="shared" si="18"/>
        <v/>
      </c>
      <c r="M30" s="145" t="str">
        <f t="shared" ref="M30:N30" si="19">IF(M28&gt;0,M28/M25,"")</f>
        <v/>
      </c>
      <c r="N30" s="145" t="str">
        <f t="shared" si="19"/>
        <v/>
      </c>
      <c r="O30" s="145" t="str">
        <f t="shared" ref="O30" si="20">IF(O28&gt;0,O28/O25,"")</f>
        <v/>
      </c>
    </row>
    <row r="31" spans="1:15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</row>
    <row r="32" spans="1:15" ht="21" x14ac:dyDescent="0.35">
      <c r="A32" s="146" t="s">
        <v>415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15" x14ac:dyDescent="0.2">
      <c r="A33" s="142" t="s">
        <v>29</v>
      </c>
      <c r="B33" s="143">
        <f>SUM(C33:O33)</f>
        <v>0</v>
      </c>
      <c r="C33" s="143">
        <f>SUMIFS(Personalkostnader!$R$13:$R$157,Personalkostnader!$O$13:$O$157,"5100 - DI (Prosjektlønnet)",Personalkostnader!$E$13:$E$157,'Finans.- og beslutningsrapport'!C$14)</f>
        <v>0</v>
      </c>
      <c r="D33" s="143">
        <f>SUMIFS(Personalkostnader!$R$13:$R$157,Personalkostnader!$O$13:$O$157,"5100 - DI (Prosjektlønnet)",Personalkostnader!$E$13:$E$157,'Finans.- og beslutningsrapport'!D$14)</f>
        <v>0</v>
      </c>
      <c r="E33" s="143">
        <f>SUMIFS(Personalkostnader!$R$13:$R$157,Personalkostnader!$O$13:$O$157,"5100 - DI (Prosjektlønnet)",Personalkostnader!$E$13:$E$157,'Finans.- og beslutningsrapport'!E$14)</f>
        <v>0</v>
      </c>
      <c r="F33" s="143">
        <f>SUMIFS(Personalkostnader!$R$13:$R$157,Personalkostnader!$O$13:$O$157,"5100 - DI (Prosjektlønnet)",Personalkostnader!$E$13:$E$157,'Finans.- og beslutningsrapport'!F$14)</f>
        <v>0</v>
      </c>
      <c r="G33" s="143">
        <f>SUMIFS(Personalkostnader!$R$13:$R$157,Personalkostnader!$O$13:$O$157,"5100 - DI (Prosjektlønnet)",Personalkostnader!$E$13:$E$157,'Finans.- og beslutningsrapport'!G$14)</f>
        <v>0</v>
      </c>
      <c r="H33" s="143">
        <f>SUMIFS(Personalkostnader!$R$13:$R$157,Personalkostnader!$O$13:$O$157,"5100 - DI (Prosjektlønnet)",Personalkostnader!$E$13:$E$157,'Finans.- og beslutningsrapport'!H$14)</f>
        <v>0</v>
      </c>
      <c r="I33" s="143">
        <f>SUMIFS(Personalkostnader!$R$13:$R$157,Personalkostnader!$O$13:$O$157,"5100 - DI (Prosjektlønnet)",Personalkostnader!$E$13:$E$157,'Finans.- og beslutningsrapport'!I$14)</f>
        <v>0</v>
      </c>
      <c r="J33" s="143">
        <f>SUMIFS(Personalkostnader!$R$13:$R$157,Personalkostnader!$O$13:$O$157,"5100 - DI (Prosjektlønnet)",Personalkostnader!$E$13:$E$157,'Finans.- og beslutningsrapport'!J$14)</f>
        <v>0</v>
      </c>
      <c r="K33" s="143">
        <f>SUMIFS(Personalkostnader!$R$13:$R$157,Personalkostnader!$O$13:$O$157,"5100 - DI (Prosjektlønnet)",Personalkostnader!$E$13:$E$157,'Finans.- og beslutningsrapport'!K$14)</f>
        <v>0</v>
      </c>
      <c r="L33" s="143">
        <f>SUMIFS(Personalkostnader!$R$13:$R$157,Personalkostnader!$O$13:$O$157,"5100 - DI (Prosjektlønnet)",Personalkostnader!$E$13:$E$157,'Finans.- og beslutningsrapport'!L$14)</f>
        <v>0</v>
      </c>
      <c r="M33" s="143">
        <f>SUMIFS(Personalkostnader!$R$13:$R$157,Personalkostnader!$O$13:$O$157,"5100 - DI (Prosjektlønnet)",Personalkostnader!$E$13:$E$157,'Finans.- og beslutningsrapport'!M$14)</f>
        <v>0</v>
      </c>
      <c r="N33" s="143">
        <f>SUMIFS(Personalkostnader!$R$13:$R$157,Personalkostnader!$O$13:$O$157,"5100 - DI (Prosjektlønnet)",Personalkostnader!$E$13:$E$157,'Finans.- og beslutningsrapport'!N$14)</f>
        <v>0</v>
      </c>
      <c r="O33" s="143">
        <f>SUMIFS(Personalkostnader!$R$13:$R$157,Personalkostnader!$O$13:$O$157,"5100 - DI (Prosjektlønnet)",Personalkostnader!$E$13:$E$157,'Finans.- og beslutningsrapport'!O$14)</f>
        <v>0</v>
      </c>
    </row>
    <row r="34" spans="1:15" x14ac:dyDescent="0.2">
      <c r="A34" s="142" t="s">
        <v>30</v>
      </c>
      <c r="B34" s="143">
        <f>SUM(C34:O34)</f>
        <v>0</v>
      </c>
      <c r="C34" s="143">
        <f>SUMIFS(Personalkostnader!$R$13:$R$157,Personalkostnader!$O$13:$O$157,"9402 Frikjøp - DA (Rammelønnet)",Personalkostnader!$E$13:$E$157,'Finans.- og beslutningsrapport'!C$14)+
SUMIFS(Personalkostnader!$R$13:$R$157,Personalkostnader!$O$13:$O$157,"9404 Timeføring - DA (Rammelønnet)",Personalkostnader!$E$13:$E$157,'Finans.- og beslutningsrapport'!C$14)</f>
        <v>0</v>
      </c>
      <c r="D34" s="143">
        <f>SUMIFS(Personalkostnader!$R$13:$R$157,Personalkostnader!$O$13:$O$157,"9402 Frikjøp - DA (Rammelønnet)",Personalkostnader!$E$13:$E$157,'Finans.- og beslutningsrapport'!D$14)+
SUMIFS(Personalkostnader!$R$13:$R$157,Personalkostnader!$O$13:$O$157,"9404 Timeføring - DA (Rammelønnet)",Personalkostnader!$E$13:$E$157,'Finans.- og beslutningsrapport'!D$14)</f>
        <v>0</v>
      </c>
      <c r="E34" s="143">
        <f>SUMIFS(Personalkostnader!$R$13:$R$157,Personalkostnader!$O$13:$O$157,"9402 Frikjøp - DA (Rammelønnet)",Personalkostnader!$E$13:$E$157,'Finans.- og beslutningsrapport'!E$14)+
SUMIFS(Personalkostnader!$R$13:$R$157,Personalkostnader!$O$13:$O$157,"9404 Timeføring - DA (Rammelønnet)",Personalkostnader!$E$13:$E$157,'Finans.- og beslutningsrapport'!E$14)</f>
        <v>0</v>
      </c>
      <c r="F34" s="143">
        <f>SUMIFS(Personalkostnader!$R$13:$R$157,Personalkostnader!$O$13:$O$157,"9402 Frikjøp - DA (Rammelønnet)",Personalkostnader!$E$13:$E$157,'Finans.- og beslutningsrapport'!F$14)+
SUMIFS(Personalkostnader!$R$13:$R$157,Personalkostnader!$O$13:$O$157,"9404 Timeføring - DA (Rammelønnet)",Personalkostnader!$E$13:$E$157,'Finans.- og beslutningsrapport'!F$14)</f>
        <v>0</v>
      </c>
      <c r="G34" s="143">
        <f>SUMIFS(Personalkostnader!$R$13:$R$157,Personalkostnader!$O$13:$O$157,"9402 Frikjøp - DA (Rammelønnet)",Personalkostnader!$E$13:$E$157,'Finans.- og beslutningsrapport'!G$14)+
SUMIFS(Personalkostnader!$R$13:$R$157,Personalkostnader!$O$13:$O$157,"9404 Timeføring - DA (Rammelønnet)",Personalkostnader!$E$13:$E$157,'Finans.- og beslutningsrapport'!G$14)</f>
        <v>0</v>
      </c>
      <c r="H34" s="143">
        <f>SUMIFS(Personalkostnader!$R$13:$R$157,Personalkostnader!$O$13:$O$157,"9402 Frikjøp - DA (Rammelønnet)",Personalkostnader!$E$13:$E$157,'Finans.- og beslutningsrapport'!H$14)+
SUMIFS(Personalkostnader!$R$13:$R$157,Personalkostnader!$O$13:$O$157,"9404 Timeføring - DA (Rammelønnet)",Personalkostnader!$E$13:$E$157,'Finans.- og beslutningsrapport'!H$14)</f>
        <v>0</v>
      </c>
      <c r="I34" s="143">
        <f>SUMIFS(Personalkostnader!$R$13:$R$157,Personalkostnader!$O$13:$O$157,"9402 Frikjøp - DA (Rammelønnet)",Personalkostnader!$E$13:$E$157,'Finans.- og beslutningsrapport'!I$14)+
SUMIFS(Personalkostnader!$R$13:$R$157,Personalkostnader!$O$13:$O$157,"9404 Timeføring - DA (Rammelønnet)",Personalkostnader!$E$13:$E$157,'Finans.- og beslutningsrapport'!I$14)</f>
        <v>0</v>
      </c>
      <c r="J34" s="143">
        <f>SUMIFS(Personalkostnader!$R$13:$R$157,Personalkostnader!$O$13:$O$157,"9402 Frikjøp - DA (Rammelønnet)",Personalkostnader!$E$13:$E$157,'Finans.- og beslutningsrapport'!J$14)+
SUMIFS(Personalkostnader!$R$13:$R$157,Personalkostnader!$O$13:$O$157,"9404 Timeføring - DA (Rammelønnet)",Personalkostnader!$E$13:$E$157,'Finans.- og beslutningsrapport'!J$14)</f>
        <v>0</v>
      </c>
      <c r="K34" s="143">
        <f>SUMIFS(Personalkostnader!$R$13:$R$157,Personalkostnader!$O$13:$O$157,"9402 Frikjøp - DA (Rammelønnet)",Personalkostnader!$E$13:$E$157,'Finans.- og beslutningsrapport'!K$14)+
SUMIFS(Personalkostnader!$R$13:$R$157,Personalkostnader!$O$13:$O$157,"9404 Timeføring - DA (Rammelønnet)",Personalkostnader!$E$13:$E$157,'Finans.- og beslutningsrapport'!K$14)</f>
        <v>0</v>
      </c>
      <c r="L34" s="143">
        <f>SUMIFS(Personalkostnader!$R$13:$R$157,Personalkostnader!$O$13:$O$157,"9402 Frikjøp - DA (Rammelønnet)",Personalkostnader!$E$13:$E$157,'Finans.- og beslutningsrapport'!L$14)+
SUMIFS(Personalkostnader!$R$13:$R$157,Personalkostnader!$O$13:$O$157,"9404 Timeføring - DA (Rammelønnet)",Personalkostnader!$E$13:$E$157,'Finans.- og beslutningsrapport'!L$14)</f>
        <v>0</v>
      </c>
      <c r="M34" s="143">
        <f>SUMIFS(Personalkostnader!$R$13:$R$157,Personalkostnader!$O$13:$O$157,"9402 Frikjøp - DA (Rammelønnet)",Personalkostnader!$E$13:$E$157,'Finans.- og beslutningsrapport'!M$14)+
SUMIFS(Personalkostnader!$R$13:$R$157,Personalkostnader!$O$13:$O$157,"9404 Timeføring - DA (Rammelønnet)",Personalkostnader!$E$13:$E$157,'Finans.- og beslutningsrapport'!M$14)</f>
        <v>0</v>
      </c>
      <c r="N34" s="143">
        <f>SUMIFS(Personalkostnader!$R$13:$R$157,Personalkostnader!$O$13:$O$157,"9402 Frikjøp - DA (Rammelønnet)",Personalkostnader!$E$13:$E$157,'Finans.- og beslutningsrapport'!N$14)+
SUMIFS(Personalkostnader!$R$13:$R$157,Personalkostnader!$O$13:$O$157,"9404 Timeføring - DA (Rammelønnet)",Personalkostnader!$E$13:$E$157,'Finans.- og beslutningsrapport'!N$14)</f>
        <v>0</v>
      </c>
      <c r="O34" s="143">
        <f>SUMIFS(Personalkostnader!$R$13:$R$157,Personalkostnader!$O$13:$O$157,"9402 Frikjøp - DA (Rammelønnet)",Personalkostnader!$E$13:$E$157,'Finans.- og beslutningsrapport'!O$14)+
SUMIFS(Personalkostnader!$R$13:$R$157,Personalkostnader!$O$13:$O$157,"9404 Timeføring - DA (Rammelønnet)",Personalkostnader!$E$13:$E$157,'Finans.- og beslutningsrapport'!O$14)</f>
        <v>0</v>
      </c>
    </row>
    <row r="35" spans="1:15" x14ac:dyDescent="0.2">
      <c r="A35" s="142" t="s">
        <v>493</v>
      </c>
      <c r="B35" s="143">
        <f>SUM(C35:O35)</f>
        <v>0</v>
      </c>
      <c r="C35" s="143">
        <f>SUMIFS(Driftskostnader!$S$11:$S$291,Driftskostnader!$D$11:$D$291,9414,Driftskostnader!$C$11:$C$291,$C$14)</f>
        <v>0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5" x14ac:dyDescent="0.2">
      <c r="A36" s="142" t="s">
        <v>31</v>
      </c>
      <c r="B36" s="143">
        <f>SUM(C36:O36)</f>
        <v>0</v>
      </c>
      <c r="C36" s="143">
        <f>SUMIFS(Personalkostnader!$Q$13:$Q$157,Personalkostnader!$O$13:$O$157,"9402 Frikjøp - DA (Rammelønnet)",Personalkostnader!$E$13:$E$157,'Finans.- og beslutningsrapport'!C$14)+
SUMIFS(Personalkostnader!$Q$13:$Q$157,Personalkostnader!$O$13:$O$157,"9404 Timeføring - DA (Rammelønnet)",Personalkostnader!$E$13:$E$157,'Finans.- og beslutningsrapport'!C$14)</f>
        <v>0</v>
      </c>
      <c r="D36" s="143">
        <f>SUMIFS(Personalkostnader!$Q$13:$Q$157,Personalkostnader!$O$13:$O$157,"9402 Frikjøp - DA (Rammelønnet)",Personalkostnader!$E$13:$E$157,'Finans.- og beslutningsrapport'!D$14)+
SUMIFS(Personalkostnader!$Q$13:$Q$157,Personalkostnader!$O$13:$O$157,"9404 Timeføring - DA (Rammelønnet)",Personalkostnader!$E$13:$E$157,'Finans.- og beslutningsrapport'!D$14)</f>
        <v>0</v>
      </c>
      <c r="E36" s="143">
        <f>SUMIFS(Personalkostnader!$Q$13:$Q$157,Personalkostnader!$O$13:$O$157,"9402 Frikjøp - DA (Rammelønnet)",Personalkostnader!$E$13:$E$157,'Finans.- og beslutningsrapport'!E$14)+
SUMIFS(Personalkostnader!$Q$13:$Q$157,Personalkostnader!$O$13:$O$157,"9404 Timeføring - DA (Rammelønnet)",Personalkostnader!$E$13:$E$157,'Finans.- og beslutningsrapport'!E$14)</f>
        <v>0</v>
      </c>
      <c r="F36" s="143">
        <f>SUMIFS(Personalkostnader!$Q$13:$Q$157,Personalkostnader!$O$13:$O$157,"9402 Frikjøp - DA (Rammelønnet)",Personalkostnader!$E$13:$E$157,'Finans.- og beslutningsrapport'!F$14)+
SUMIFS(Personalkostnader!$Q$13:$Q$157,Personalkostnader!$O$13:$O$157,"9404 Timeføring - DA (Rammelønnet)",Personalkostnader!$E$13:$E$157,'Finans.- og beslutningsrapport'!F$14)</f>
        <v>0</v>
      </c>
      <c r="G36" s="143">
        <f>SUMIFS(Personalkostnader!$Q$13:$Q$157,Personalkostnader!$O$13:$O$157,"9402 Frikjøp - DA (Rammelønnet)",Personalkostnader!$E$13:$E$157,'Finans.- og beslutningsrapport'!G$14)+
SUMIFS(Personalkostnader!$Q$13:$Q$157,Personalkostnader!$O$13:$O$157,"9404 Timeføring - DA (Rammelønnet)",Personalkostnader!$E$13:$E$157,'Finans.- og beslutningsrapport'!G$14)</f>
        <v>0</v>
      </c>
      <c r="H36" s="143">
        <f>SUMIFS(Personalkostnader!$Q$13:$Q$157,Personalkostnader!$O$13:$O$157,"9402 Frikjøp - DA (Rammelønnet)",Personalkostnader!$E$13:$E$157,'Finans.- og beslutningsrapport'!H$14)+
SUMIFS(Personalkostnader!$Q$13:$Q$157,Personalkostnader!$O$13:$O$157,"9404 Timeføring - DA (Rammelønnet)",Personalkostnader!$E$13:$E$157,'Finans.- og beslutningsrapport'!H$14)</f>
        <v>0</v>
      </c>
      <c r="I36" s="143">
        <f>SUMIFS(Personalkostnader!$Q$13:$Q$157,Personalkostnader!$O$13:$O$157,"9402 Frikjøp - DA (Rammelønnet)",Personalkostnader!$E$13:$E$157,'Finans.- og beslutningsrapport'!I$14)+
SUMIFS(Personalkostnader!$Q$13:$Q$157,Personalkostnader!$O$13:$O$157,"9404 Timeføring - DA (Rammelønnet)",Personalkostnader!$E$13:$E$157,'Finans.- og beslutningsrapport'!I$14)</f>
        <v>0</v>
      </c>
      <c r="J36" s="143">
        <f>SUMIFS(Personalkostnader!$Q$13:$Q$157,Personalkostnader!$O$13:$O$157,"9402 Frikjøp - DA (Rammelønnet)",Personalkostnader!$E$13:$E$157,'Finans.- og beslutningsrapport'!J$14)+
SUMIFS(Personalkostnader!$Q$13:$Q$157,Personalkostnader!$O$13:$O$157,"9404 Timeføring - DA (Rammelønnet)",Personalkostnader!$E$13:$E$157,'Finans.- og beslutningsrapport'!J$14)</f>
        <v>0</v>
      </c>
      <c r="K36" s="143">
        <f>SUMIFS(Personalkostnader!$Q$13:$Q$157,Personalkostnader!$O$13:$O$157,"9402 Frikjøp - DA (Rammelønnet)",Personalkostnader!$E$13:$E$157,'Finans.- og beslutningsrapport'!K$14)+
SUMIFS(Personalkostnader!$Q$13:$Q$157,Personalkostnader!$O$13:$O$157,"9404 Timeføring - DA (Rammelønnet)",Personalkostnader!$E$13:$E$157,'Finans.- og beslutningsrapport'!K$14)</f>
        <v>0</v>
      </c>
      <c r="L36" s="143">
        <f>SUMIFS(Personalkostnader!$Q$13:$Q$157,Personalkostnader!$O$13:$O$157,"9402 Frikjøp - DA (Rammelønnet)",Personalkostnader!$E$13:$E$157,'Finans.- og beslutningsrapport'!L$14)+
SUMIFS(Personalkostnader!$Q$13:$Q$157,Personalkostnader!$O$13:$O$157,"9404 Timeføring - DA (Rammelønnet)",Personalkostnader!$E$13:$E$157,'Finans.- og beslutningsrapport'!L$14)</f>
        <v>0</v>
      </c>
      <c r="M36" s="143">
        <f>SUMIFS(Personalkostnader!$Q$13:$Q$157,Personalkostnader!$O$13:$O$157,"9402 Frikjøp - DA (Rammelønnet)",Personalkostnader!$E$13:$E$157,'Finans.- og beslutningsrapport'!M$14)+
SUMIFS(Personalkostnader!$Q$13:$Q$157,Personalkostnader!$O$13:$O$157,"9404 Timeføring - DA (Rammelønnet)",Personalkostnader!$E$13:$E$157,'Finans.- og beslutningsrapport'!M$14)</f>
        <v>0</v>
      </c>
      <c r="N36" s="143">
        <f>SUMIFS(Personalkostnader!$Q$13:$Q$157,Personalkostnader!$O$13:$O$157,"9402 Frikjøp - DA (Rammelønnet)",Personalkostnader!$E$13:$E$157,'Finans.- og beslutningsrapport'!N$14)+
SUMIFS(Personalkostnader!$Q$13:$Q$157,Personalkostnader!$O$13:$O$157,"9404 Timeføring - DA (Rammelønnet)",Personalkostnader!$E$13:$E$157,'Finans.- og beslutningsrapport'!N$14)</f>
        <v>0</v>
      </c>
      <c r="O36" s="143">
        <f>SUMIFS(Personalkostnader!$Q$13:$Q$157,Personalkostnader!$O$13:$O$157,"9402 Frikjøp - DA (Rammelønnet)",Personalkostnader!$E$13:$E$157,'Finans.- og beslutningsrapport'!O$14)+
SUMIFS(Personalkostnader!$Q$13:$Q$157,Personalkostnader!$O$13:$O$157,"9404 Timeføring - DA (Rammelønnet)",Personalkostnader!$E$13:$E$157,'Finans.- og beslutningsrapport'!O$14)</f>
        <v>0</v>
      </c>
    </row>
    <row r="37" spans="1:15" x14ac:dyDescent="0.2">
      <c r="A37" s="142" t="s">
        <v>32</v>
      </c>
      <c r="B37" s="143">
        <f>SUM(C37:O37)</f>
        <v>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">
      <c r="A38" s="147" t="s">
        <v>33</v>
      </c>
      <c r="B38" s="148">
        <f t="shared" ref="B38:G38" si="21">SUM(B33:B37)</f>
        <v>0</v>
      </c>
      <c r="C38" s="148">
        <f t="shared" si="21"/>
        <v>0</v>
      </c>
      <c r="D38" s="148">
        <f t="shared" si="21"/>
        <v>0</v>
      </c>
      <c r="E38" s="148">
        <f t="shared" si="21"/>
        <v>0</v>
      </c>
      <c r="F38" s="148">
        <f t="shared" si="21"/>
        <v>0</v>
      </c>
      <c r="G38" s="148">
        <f t="shared" si="21"/>
        <v>0</v>
      </c>
      <c r="H38" s="148">
        <f t="shared" ref="H38:J38" si="22">SUM(H33:H37)</f>
        <v>0</v>
      </c>
      <c r="I38" s="148">
        <f t="shared" si="22"/>
        <v>0</v>
      </c>
      <c r="J38" s="148">
        <f t="shared" si="22"/>
        <v>0</v>
      </c>
      <c r="K38" s="148">
        <f t="shared" ref="K38:L38" si="23">SUM(K33:K37)</f>
        <v>0</v>
      </c>
      <c r="L38" s="148">
        <f t="shared" si="23"/>
        <v>0</v>
      </c>
      <c r="M38" s="148">
        <f t="shared" ref="M38:N38" si="24">SUM(M33:M37)</f>
        <v>0</v>
      </c>
      <c r="N38" s="148">
        <f t="shared" si="24"/>
        <v>0</v>
      </c>
      <c r="O38" s="148">
        <f t="shared" ref="O38" si="25">SUM(O33:O37)</f>
        <v>0</v>
      </c>
    </row>
    <row r="39" spans="1:15" x14ac:dyDescent="0.2">
      <c r="A39" s="149" t="s">
        <v>34</v>
      </c>
      <c r="B39" s="143">
        <f>SUM(C39:O39)</f>
        <v>0</v>
      </c>
      <c r="C39" s="143">
        <f>C28</f>
        <v>0</v>
      </c>
      <c r="D39" s="143">
        <f>D28</f>
        <v>0</v>
      </c>
      <c r="E39" s="143">
        <f>E28</f>
        <v>0</v>
      </c>
      <c r="F39" s="143">
        <f>F28</f>
        <v>0</v>
      </c>
      <c r="G39" s="143">
        <f>G28</f>
        <v>0</v>
      </c>
      <c r="H39" s="143">
        <f t="shared" ref="H39:J39" si="26">H28</f>
        <v>0</v>
      </c>
      <c r="I39" s="143">
        <f t="shared" si="26"/>
        <v>0</v>
      </c>
      <c r="J39" s="143">
        <f t="shared" si="26"/>
        <v>0</v>
      </c>
      <c r="K39" s="143">
        <f t="shared" ref="K39:L39" si="27">K28</f>
        <v>0</v>
      </c>
      <c r="L39" s="143">
        <f t="shared" si="27"/>
        <v>0</v>
      </c>
      <c r="M39" s="143">
        <f t="shared" ref="M39:N39" si="28">M28</f>
        <v>0</v>
      </c>
      <c r="N39" s="143">
        <f t="shared" si="28"/>
        <v>0</v>
      </c>
      <c r="O39" s="143">
        <f t="shared" ref="O39" si="29">O28</f>
        <v>0</v>
      </c>
    </row>
    <row r="40" spans="1:15" x14ac:dyDescent="0.2">
      <c r="A40" s="147" t="s">
        <v>35</v>
      </c>
      <c r="B40" s="148">
        <f t="shared" ref="B40:G40" si="30">B38-B39</f>
        <v>0</v>
      </c>
      <c r="C40" s="148">
        <f t="shared" si="30"/>
        <v>0</v>
      </c>
      <c r="D40" s="148">
        <f t="shared" si="30"/>
        <v>0</v>
      </c>
      <c r="E40" s="148">
        <f t="shared" si="30"/>
        <v>0</v>
      </c>
      <c r="F40" s="148">
        <f t="shared" si="30"/>
        <v>0</v>
      </c>
      <c r="G40" s="148">
        <f t="shared" si="30"/>
        <v>0</v>
      </c>
      <c r="H40" s="148">
        <f t="shared" ref="H40:J40" si="31">H38-H39</f>
        <v>0</v>
      </c>
      <c r="I40" s="148">
        <f t="shared" si="31"/>
        <v>0</v>
      </c>
      <c r="J40" s="148">
        <f t="shared" si="31"/>
        <v>0</v>
      </c>
      <c r="K40" s="148">
        <f t="shared" ref="K40:L40" si="32">K38-K39</f>
        <v>0</v>
      </c>
      <c r="L40" s="148">
        <f t="shared" si="32"/>
        <v>0</v>
      </c>
      <c r="M40" s="148">
        <f t="shared" ref="M40:N40" si="33">M38-M39</f>
        <v>0</v>
      </c>
      <c r="N40" s="148">
        <f t="shared" si="33"/>
        <v>0</v>
      </c>
      <c r="O40" s="148">
        <f t="shared" ref="O40" si="34">O38-O39</f>
        <v>0</v>
      </c>
    </row>
    <row r="41" spans="1:15" x14ac:dyDescent="0.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15" x14ac:dyDescent="0.25">
      <c r="A42" s="150" t="s">
        <v>36</v>
      </c>
      <c r="B42" s="151" t="str">
        <f>IF((B26+B27)&gt;0,B40/(B26+B27),"")</f>
        <v/>
      </c>
      <c r="C42" s="151" t="str">
        <f t="shared" ref="C42:J42" si="35">IF((C26+C27)&gt;0,C40/(C26+C27),"")</f>
        <v/>
      </c>
      <c r="D42" s="151" t="str">
        <f t="shared" si="35"/>
        <v/>
      </c>
      <c r="E42" s="151" t="str">
        <f t="shared" si="35"/>
        <v/>
      </c>
      <c r="F42" s="151" t="str">
        <f t="shared" si="35"/>
        <v/>
      </c>
      <c r="G42" s="151" t="str">
        <f t="shared" si="35"/>
        <v/>
      </c>
      <c r="H42" s="151" t="str">
        <f t="shared" si="35"/>
        <v/>
      </c>
      <c r="I42" s="151" t="str">
        <f t="shared" si="35"/>
        <v/>
      </c>
      <c r="J42" s="151" t="str">
        <f t="shared" si="35"/>
        <v/>
      </c>
      <c r="K42" s="151" t="str">
        <f t="shared" ref="K42:L42" si="36">IF((K26+K27)&gt;0,K40/(K26+K27),"")</f>
        <v/>
      </c>
      <c r="L42" s="151" t="str">
        <f t="shared" si="36"/>
        <v/>
      </c>
      <c r="M42" s="151" t="str">
        <f t="shared" ref="M42:N42" si="37">IF((M26+M27)&gt;0,M40/(M26+M27),"")</f>
        <v/>
      </c>
      <c r="N42" s="151" t="str">
        <f t="shared" si="37"/>
        <v/>
      </c>
      <c r="O42" s="151" t="str">
        <f t="shared" ref="O42" si="38">IF((O26+O27)&gt;0,O40/(O26+O27),"")</f>
        <v/>
      </c>
    </row>
  </sheetData>
  <sheetProtection algorithmName="SHA-512" hashValue="hnPJ4q8+RJuMsW3dhuhtwotY/N8GAPEam26cE5GNp44k18QrrdesChGk47qU/RBmhONL/WWWoErVELAcLa0tbw==" saltValue="9m6zO9GN9oB1chhGe/tAAw==" spinCount="100000" sheet="1" objects="1" scenarios="1" formatCells="0" formatColumns="0"/>
  <phoneticPr fontId="11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76E7-E691-4226-80B8-6224A1E723FA}">
  <sheetPr>
    <tabColor rgb="FF92D050"/>
  </sheetPr>
  <dimension ref="A1:P46"/>
  <sheetViews>
    <sheetView zoomScaleNormal="100" workbookViewId="0">
      <selection activeCell="B12" sqref="B12"/>
    </sheetView>
  </sheetViews>
  <sheetFormatPr defaultColWidth="11.42578125" defaultRowHeight="15" outlineLevelCol="1" x14ac:dyDescent="0.25"/>
  <cols>
    <col min="1" max="1" width="46.85546875" style="119" customWidth="1"/>
    <col min="2" max="3" width="11.42578125" style="119"/>
    <col min="4" max="4" width="11.28515625" style="119" customWidth="1"/>
    <col min="5" max="5" width="11.28515625" style="153" customWidth="1"/>
    <col min="6" max="7" width="11.42578125" style="119"/>
    <col min="8" max="14" width="11.42578125" style="119" customWidth="1" outlineLevel="1"/>
    <col min="15" max="16" width="11.42578125" style="119" customWidth="1"/>
    <col min="17" max="17" width="11.7109375" style="119" bestFit="1" customWidth="1"/>
    <col min="18" max="16384" width="11.42578125" style="119"/>
  </cols>
  <sheetData>
    <row r="1" spans="1:16" x14ac:dyDescent="0.25">
      <c r="A1" s="83"/>
      <c r="B1" t="s">
        <v>419</v>
      </c>
      <c r="C1"/>
      <c r="D1"/>
      <c r="E1" s="96"/>
      <c r="F1"/>
      <c r="G1"/>
      <c r="H1"/>
      <c r="I1"/>
      <c r="J1"/>
      <c r="K1"/>
      <c r="L1"/>
      <c r="M1"/>
      <c r="N1"/>
      <c r="O1"/>
    </row>
    <row r="2" spans="1:16" ht="15.75" thickBot="1" x14ac:dyDescent="0.3">
      <c r="A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54"/>
    </row>
    <row r="3" spans="1:16" x14ac:dyDescent="0.25">
      <c r="A3" s="98" t="s">
        <v>421</v>
      </c>
      <c r="B3" s="99">
        <f>IF(Prosjektopplysninger!B5="",2023,YEAR(Prosjektopplysninger!B5))</f>
        <v>2023</v>
      </c>
      <c r="C3" s="99">
        <f>B3+1</f>
        <v>2024</v>
      </c>
      <c r="D3" s="99">
        <f t="shared" ref="D3:K3" si="0">C3+1</f>
        <v>2025</v>
      </c>
      <c r="E3" s="99">
        <f t="shared" si="0"/>
        <v>2026</v>
      </c>
      <c r="F3" s="99">
        <f t="shared" si="0"/>
        <v>2027</v>
      </c>
      <c r="G3" s="99">
        <f t="shared" si="0"/>
        <v>2028</v>
      </c>
      <c r="H3" s="99">
        <f t="shared" si="0"/>
        <v>2029</v>
      </c>
      <c r="I3" s="99">
        <f t="shared" si="0"/>
        <v>2030</v>
      </c>
      <c r="J3" s="99">
        <f t="shared" si="0"/>
        <v>2031</v>
      </c>
      <c r="K3" s="99">
        <f t="shared" si="0"/>
        <v>2032</v>
      </c>
      <c r="L3" s="99">
        <f>K3+1</f>
        <v>2033</v>
      </c>
      <c r="M3" s="99">
        <f>L3+1</f>
        <v>2034</v>
      </c>
      <c r="N3" s="99">
        <f>M3+1</f>
        <v>2035</v>
      </c>
      <c r="O3" s="100" t="s">
        <v>386</v>
      </c>
    </row>
    <row r="4" spans="1:16" x14ac:dyDescent="0.25">
      <c r="A4" t="s">
        <v>422</v>
      </c>
      <c r="B4" s="101">
        <f>(Hjelpeberegn_personal!I150+Hjelpeberegn_personal!J150)/1000</f>
        <v>0</v>
      </c>
      <c r="C4" s="101">
        <f>(Hjelpeberegn_personal!K150+Hjelpeberegn_personal!L150)/1000</f>
        <v>0</v>
      </c>
      <c r="D4" s="101">
        <f>(Hjelpeberegn_personal!M150+Hjelpeberegn_personal!N150)/1000</f>
        <v>0</v>
      </c>
      <c r="E4" s="101">
        <f>(Hjelpeberegn_personal!P150+Hjelpeberegn_personal!O150)/1000</f>
        <v>0</v>
      </c>
      <c r="F4" s="101">
        <f>(Hjelpeberegn_personal!R150+Hjelpeberegn_personal!Q150)/1000</f>
        <v>0</v>
      </c>
      <c r="G4" s="101">
        <f>(Hjelpeberegn_personal!T150+Hjelpeberegn_personal!S150)/1000</f>
        <v>0</v>
      </c>
      <c r="H4" s="101">
        <f>(Hjelpeberegn_personal!V150+Hjelpeberegn_personal!U150)/1000</f>
        <v>0</v>
      </c>
      <c r="I4" s="101">
        <f>(Hjelpeberegn_personal!X150+Hjelpeberegn_personal!W150)/1000</f>
        <v>0</v>
      </c>
      <c r="J4" s="101">
        <f>(Hjelpeberegn_personal!Z150+Hjelpeberegn_personal!Y150)/1000</f>
        <v>0</v>
      </c>
      <c r="K4" s="101">
        <f>(Hjelpeberegn_personal!AB150+Hjelpeberegn_personal!AA150)/1000</f>
        <v>0</v>
      </c>
      <c r="L4" s="101">
        <f>(Hjelpeberegn_personal!AD150+Hjelpeberegn_personal!AC150)/1000</f>
        <v>0</v>
      </c>
      <c r="M4" s="101">
        <f>(Hjelpeberegn_personal!AF150+Hjelpeberegn_personal!AE150)/1000</f>
        <v>0</v>
      </c>
      <c r="N4" s="101">
        <f>(Hjelpeberegn_personal!AG150+Hjelpeberegn_personal!AH150)/1000</f>
        <v>0</v>
      </c>
      <c r="O4" s="102">
        <f>SUM(B4:N4)</f>
        <v>0</v>
      </c>
    </row>
    <row r="5" spans="1:16" x14ac:dyDescent="0.25">
      <c r="A5" s="39" t="s">
        <v>423</v>
      </c>
      <c r="B5" s="101">
        <f>SUMIFS(Hjelpeberegn_drift!F$11:F$291,Hjelpeberegn_drift!$A$11:$A$291,"Underleverandører")/1000</f>
        <v>0</v>
      </c>
      <c r="C5" s="101">
        <f>SUMIFS(Hjelpeberegn_drift!G$11:G$291,Hjelpeberegn_drift!$A$11:$A$291,"Underleverandører")/1000</f>
        <v>0</v>
      </c>
      <c r="D5" s="101">
        <f>SUMIFS(Hjelpeberegn_drift!H$11:H$291,Hjelpeberegn_drift!$A$11:$A$291,"Underleverandører")/1000</f>
        <v>0</v>
      </c>
      <c r="E5" s="101">
        <f>SUMIFS(Hjelpeberegn_drift!I$11:I$291,Hjelpeberegn_drift!$A$11:$A$291,"Underleverandører")/1000</f>
        <v>0</v>
      </c>
      <c r="F5" s="101">
        <f>SUMIFS(Hjelpeberegn_drift!J$11:J$291,Hjelpeberegn_drift!$A$11:$A$291,"Underleverandører")/1000</f>
        <v>0</v>
      </c>
      <c r="G5" s="101">
        <f>SUMIFS(Hjelpeberegn_drift!K$11:K$291,Hjelpeberegn_drift!$A$11:$A$291,"Underleverandører")/1000</f>
        <v>0</v>
      </c>
      <c r="H5" s="101">
        <f>SUMIFS(Hjelpeberegn_drift!L$11:L$291,Hjelpeberegn_drift!$A$11:$A$291,"Underleverandører")/1000</f>
        <v>0</v>
      </c>
      <c r="I5" s="101">
        <f>SUMIFS(Hjelpeberegn_drift!M$11:M$291,Hjelpeberegn_drift!$A$11:$A$291,"Underleverandører")/1000</f>
        <v>0</v>
      </c>
      <c r="J5" s="101">
        <f>SUMIFS(Hjelpeberegn_drift!N$11:N$291,Hjelpeberegn_drift!$A$11:$A$291,"Underleverandører")/1000</f>
        <v>0</v>
      </c>
      <c r="K5" s="101">
        <f>SUMIFS(Hjelpeberegn_drift!O$11:O$291,Hjelpeberegn_drift!$A$11:$A$291,"Underleverandører")/1000</f>
        <v>0</v>
      </c>
      <c r="L5" s="101">
        <f>SUMIFS(Hjelpeberegn_drift!P$11:P$291,Hjelpeberegn_drift!$A$11:$A$291,"Underleverandører")/1000</f>
        <v>0</v>
      </c>
      <c r="M5" s="101">
        <f>SUMIFS(Hjelpeberegn_drift!Q$11:Q$291,Hjelpeberegn_drift!$A$11:$A$291,"Underleverandører")/1000</f>
        <v>0</v>
      </c>
      <c r="N5" s="101">
        <f>SUMIFS(Hjelpeberegn_drift!R$11:R$291,Hjelpeberegn_drift!$A$11:$A$291,"Underleverandører")/1000</f>
        <v>0</v>
      </c>
      <c r="O5" s="102">
        <f>SUM(B5:N5)</f>
        <v>0</v>
      </c>
    </row>
    <row r="6" spans="1:16" x14ac:dyDescent="0.25">
      <c r="A6" s="39" t="s">
        <v>395</v>
      </c>
      <c r="B6" s="101">
        <f>(SUMIF(Hjelpeberegn_drift!$A$11:$A$291,"Leiestedskostnader",Hjelpeberegn_drift!F$11:F$291)+SUMIF(Hjelpeberegn_drift!$A$11:$A$291,"Utstyr (aktiveres)",Hjelpeberegn_drift!F$11:F$291)+SUMIF(Hjelpeberegn_drift!$A$11:$A$291,"Utstyr (kostn.føres)",Hjelpeberegn_drift!F$11:F$291))/1000</f>
        <v>0</v>
      </c>
      <c r="C6" s="101">
        <f>(SUMIF(Hjelpeberegn_drift!$A$11:$A$291,"Leiestedskostnader",Hjelpeberegn_drift!G$11:G$291)+SUMIF(Hjelpeberegn_drift!$A$11:$A$291,"Utstyr (aktiveres)",Hjelpeberegn_drift!G$11:G$291)+SUMIF(Hjelpeberegn_drift!$A$11:$A$291,"Utstyr (kostn.føres)",Hjelpeberegn_drift!G$11:G$291))/1000</f>
        <v>0</v>
      </c>
      <c r="D6" s="101">
        <f>(SUMIF(Hjelpeberegn_drift!$A$11:$A$291,"Leiestedskostnader",Hjelpeberegn_drift!H$11:H$291)+SUMIF(Hjelpeberegn_drift!$A$11:$A$291,"Utstyr (aktiveres)",Hjelpeberegn_drift!H$11:H$291)+SUMIF(Hjelpeberegn_drift!$A$11:$A$291,"Utstyr (kostn.føres)",Hjelpeberegn_drift!H$11:H$291))/1000</f>
        <v>0</v>
      </c>
      <c r="E6" s="101">
        <f>(SUMIF(Hjelpeberegn_drift!$A$11:$A$291,"Leiestedskostnader",Hjelpeberegn_drift!I$11:I$291)+SUMIF(Hjelpeberegn_drift!$A$11:$A$291,"Utstyr (aktiveres)",Hjelpeberegn_drift!I$11:I$291)+SUMIF(Hjelpeberegn_drift!$A$11:$A$291,"Utstyr (kostn.føres)",Hjelpeberegn_drift!I$11:I$291))/1000</f>
        <v>0</v>
      </c>
      <c r="F6" s="101">
        <f>(SUMIF(Hjelpeberegn_drift!$A$11:$A$291,"Leiestedskostnader",Hjelpeberegn_drift!J$11:J$291)+SUMIF(Hjelpeberegn_drift!$A$11:$A$291,"Utstyr (aktiveres)",Hjelpeberegn_drift!J$11:J$291)+SUMIF(Hjelpeberegn_drift!$A$11:$A$291,"Utstyr (kostn.føres)",Hjelpeberegn_drift!J$11:J$291))/1000</f>
        <v>0</v>
      </c>
      <c r="G6" s="101">
        <f>(SUMIF(Hjelpeberegn_drift!$A$11:$A$291,"Leiestedskostnader",Hjelpeberegn_drift!K$11:K$291)+SUMIF(Hjelpeberegn_drift!$A$11:$A$291,"Utstyr (aktiveres)",Hjelpeberegn_drift!K$11:K$291)+SUMIF(Hjelpeberegn_drift!$A$11:$A$291,"Utstyr (kostn.føres)",Hjelpeberegn_drift!K$11:K$291))/1000</f>
        <v>0</v>
      </c>
      <c r="H6" s="101">
        <f>(SUMIF(Hjelpeberegn_drift!$A$11:$A$291,"Leiestedskostnader",Hjelpeberegn_drift!L$11:L$291)+SUMIF(Hjelpeberegn_drift!$A$11:$A$291,"Utstyr (aktiveres)",Hjelpeberegn_drift!L$11:L$291)+SUMIF(Hjelpeberegn_drift!$A$11:$A$291,"Utstyr (kostn.føres)",Hjelpeberegn_drift!L$11:L$291))/1000</f>
        <v>0</v>
      </c>
      <c r="I6" s="101">
        <f>(SUMIF(Hjelpeberegn_drift!$A$11:$A$291,"Leiestedskostnader",Hjelpeberegn_drift!M$11:M$291)+SUMIF(Hjelpeberegn_drift!$A$11:$A$291,"Utstyr (aktiveres)",Hjelpeberegn_drift!M$11:M$291)+SUMIF(Hjelpeberegn_drift!$A$11:$A$291,"Utstyr (kostn.føres)",Hjelpeberegn_drift!M$11:M$291))/1000</f>
        <v>0</v>
      </c>
      <c r="J6" s="101">
        <f>(SUMIF(Hjelpeberegn_drift!$A$11:$A$291,"Leiestedskostnader",Hjelpeberegn_drift!N$11:N$291)+SUMIF(Hjelpeberegn_drift!$A$11:$A$291,"Utstyr (aktiveres)",Hjelpeberegn_drift!N$11:N$291)+SUMIF(Hjelpeberegn_drift!$A$11:$A$291,"Utstyr (kostn.føres)",Hjelpeberegn_drift!N$11:N$291))/1000</f>
        <v>0</v>
      </c>
      <c r="K6" s="101">
        <f>(SUMIF(Hjelpeberegn_drift!$A$11:$A$291,"Leiestedskostnader",Hjelpeberegn_drift!O$11:O$291)+SUMIF(Hjelpeberegn_drift!$A$11:$A$291,"Utstyr (aktiveres)",Hjelpeberegn_drift!O$11:O$291)+SUMIF(Hjelpeberegn_drift!$A$11:$A$291,"Utstyr (kostn.føres)",Hjelpeberegn_drift!O$11:O$291))/1000</f>
        <v>0</v>
      </c>
      <c r="L6" s="101">
        <f>(SUMIF(Hjelpeberegn_drift!$A$11:$A$291,"Leiestedskostnader",Hjelpeberegn_drift!P$11:P$291)+SUMIF(Hjelpeberegn_drift!$A$11:$A$291,"Utstyr (aktiveres)",Hjelpeberegn_drift!P$11:P$291)+SUMIF(Hjelpeberegn_drift!$A$11:$A$291,"Utstyr (kostn.føres)",Hjelpeberegn_drift!P$11:P$291))/1000</f>
        <v>0</v>
      </c>
      <c r="M6" s="101">
        <f>(SUMIF(Hjelpeberegn_drift!$A$11:$A$291,"Leiestedskostnader",Hjelpeberegn_drift!Q$11:Q$291)+SUMIF(Hjelpeberegn_drift!$A$11:$A$291,"Utstyr (aktiveres)",Hjelpeberegn_drift!Q$11:Q$291)+SUMIF(Hjelpeberegn_drift!$A$11:$A$291,"Utstyr (kostn.føres)",Hjelpeberegn_drift!Q$11:Q$291))/1000</f>
        <v>0</v>
      </c>
      <c r="N6" s="101">
        <f>(SUMIF(Hjelpeberegn_drift!$A$11:$A$291,"Leiestedskostnader",Hjelpeberegn_drift!R$11:R$291)+SUMIF(Hjelpeberegn_drift!$A$11:$A$291,"Utstyr (aktiveres)",Hjelpeberegn_drift!R$11:R$291)+SUMIF(Hjelpeberegn_drift!$A$11:$A$291,"Utstyr (kostn.føres)",Hjelpeberegn_drift!R$11:R$291))/1000</f>
        <v>0</v>
      </c>
      <c r="O6" s="102">
        <f>SUM(B6:N6)</f>
        <v>0</v>
      </c>
    </row>
    <row r="7" spans="1:16" x14ac:dyDescent="0.25">
      <c r="A7" s="39" t="s">
        <v>389</v>
      </c>
      <c r="B7" s="103">
        <f>(Hjelpeberegn_drift!F292/1000)-'NFR-søknad (NTNU)'!B5-'NFR-søknad (NTNU)'!B6</f>
        <v>0</v>
      </c>
      <c r="C7" s="103">
        <f>(Hjelpeberegn_drift!G292/1000)-'NFR-søknad (NTNU)'!C5-'NFR-søknad (NTNU)'!C6</f>
        <v>0</v>
      </c>
      <c r="D7" s="103">
        <f>(Hjelpeberegn_drift!H292/1000)-'NFR-søknad (NTNU)'!D5-'NFR-søknad (NTNU)'!D6</f>
        <v>0</v>
      </c>
      <c r="E7" s="103">
        <f>(Hjelpeberegn_drift!I292/1000)-'NFR-søknad (NTNU)'!E5-'NFR-søknad (NTNU)'!E6</f>
        <v>0</v>
      </c>
      <c r="F7" s="103">
        <f>(Hjelpeberegn_drift!J292/1000)-'NFR-søknad (NTNU)'!F5-'NFR-søknad (NTNU)'!F6</f>
        <v>0</v>
      </c>
      <c r="G7" s="103">
        <f>(Hjelpeberegn_drift!K292/1000)-'NFR-søknad (NTNU)'!G5-'NFR-søknad (NTNU)'!G6</f>
        <v>0</v>
      </c>
      <c r="H7" s="103">
        <f>(Hjelpeberegn_drift!L292/1000)-'NFR-søknad (NTNU)'!H5-'NFR-søknad (NTNU)'!H6</f>
        <v>0</v>
      </c>
      <c r="I7" s="103">
        <f>(Hjelpeberegn_drift!M292/1000)-'NFR-søknad (NTNU)'!I5-'NFR-søknad (NTNU)'!I6</f>
        <v>0</v>
      </c>
      <c r="J7" s="103">
        <f>(Hjelpeberegn_drift!N292/1000)-'NFR-søknad (NTNU)'!J5-'NFR-søknad (NTNU)'!J6</f>
        <v>0</v>
      </c>
      <c r="K7" s="103">
        <f>(Hjelpeberegn_drift!O292/1000)-'NFR-søknad (NTNU)'!K5-'NFR-søknad (NTNU)'!K6</f>
        <v>0</v>
      </c>
      <c r="L7" s="103">
        <f>(Hjelpeberegn_drift!P292/1000)-'NFR-søknad (NTNU)'!L5-'NFR-søknad (NTNU)'!L6</f>
        <v>0</v>
      </c>
      <c r="M7" s="103">
        <f>(Hjelpeberegn_drift!Q292/1000)-'NFR-søknad (NTNU)'!M5-'NFR-søknad (NTNU)'!M6</f>
        <v>0</v>
      </c>
      <c r="N7" s="103">
        <f>(Hjelpeberegn_drift!R292/1000)-'NFR-søknad (NTNU)'!N5-'NFR-søknad (NTNU)'!N6</f>
        <v>0</v>
      </c>
      <c r="O7" s="104">
        <f>SUM(B7:N7)</f>
        <v>0</v>
      </c>
    </row>
    <row r="8" spans="1:16" x14ac:dyDescent="0.25">
      <c r="A8" s="1" t="s">
        <v>420</v>
      </c>
      <c r="B8" s="105">
        <f>SUM(B4:B7)</f>
        <v>0</v>
      </c>
      <c r="C8" s="105">
        <f t="shared" ref="C8:K8" si="1">SUM(C4:C7)</f>
        <v>0</v>
      </c>
      <c r="D8" s="105">
        <f t="shared" si="1"/>
        <v>0</v>
      </c>
      <c r="E8" s="105">
        <f t="shared" si="1"/>
        <v>0</v>
      </c>
      <c r="F8" s="105">
        <f t="shared" si="1"/>
        <v>0</v>
      </c>
      <c r="G8" s="105">
        <f t="shared" si="1"/>
        <v>0</v>
      </c>
      <c r="H8" s="105">
        <f t="shared" si="1"/>
        <v>0</v>
      </c>
      <c r="I8" s="105">
        <f t="shared" si="1"/>
        <v>0</v>
      </c>
      <c r="J8" s="105">
        <f t="shared" si="1"/>
        <v>0</v>
      </c>
      <c r="K8" s="105">
        <f t="shared" si="1"/>
        <v>0</v>
      </c>
      <c r="L8" s="105">
        <f>SUM(L4:L7)</f>
        <v>0</v>
      </c>
      <c r="M8" s="105">
        <f>SUM(M4:M7)</f>
        <v>0</v>
      </c>
      <c r="N8" s="105">
        <f>SUM(N4:N7)</f>
        <v>0</v>
      </c>
      <c r="O8" s="102">
        <f>SUM(O4:O7)</f>
        <v>0</v>
      </c>
    </row>
    <row r="9" spans="1:16" x14ac:dyDescent="0.25">
      <c r="A9" s="3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6"/>
    </row>
    <row r="10" spans="1:16" x14ac:dyDescent="0.25">
      <c r="A10" s="39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6"/>
    </row>
    <row r="11" spans="1:16" x14ac:dyDescent="0.25">
      <c r="A11" s="98" t="s">
        <v>424</v>
      </c>
      <c r="B11" s="107">
        <f>B3</f>
        <v>2023</v>
      </c>
      <c r="C11" s="107">
        <f>B11+1</f>
        <v>2024</v>
      </c>
      <c r="D11" s="107">
        <f t="shared" ref="D11:K11" si="2">C11+1</f>
        <v>2025</v>
      </c>
      <c r="E11" s="107">
        <f t="shared" si="2"/>
        <v>2026</v>
      </c>
      <c r="F11" s="107">
        <f t="shared" si="2"/>
        <v>2027</v>
      </c>
      <c r="G11" s="107">
        <f t="shared" si="2"/>
        <v>2028</v>
      </c>
      <c r="H11" s="107">
        <f t="shared" si="2"/>
        <v>2029</v>
      </c>
      <c r="I11" s="107">
        <f t="shared" si="2"/>
        <v>2030</v>
      </c>
      <c r="J11" s="107">
        <f t="shared" si="2"/>
        <v>2031</v>
      </c>
      <c r="K11" s="107">
        <f t="shared" si="2"/>
        <v>2032</v>
      </c>
      <c r="L11" s="107">
        <f>K11+1</f>
        <v>2033</v>
      </c>
      <c r="M11" s="107">
        <f>L11+1</f>
        <v>2034</v>
      </c>
      <c r="N11" s="107">
        <f>M11+1</f>
        <v>2035</v>
      </c>
      <c r="O11" s="108" t="s">
        <v>386</v>
      </c>
    </row>
    <row r="12" spans="1:16" x14ac:dyDescent="0.25">
      <c r="A12" s="39" t="s">
        <v>425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102">
        <f t="shared" ref="O12:O17" si="3">SUM(B12:N12)</f>
        <v>0</v>
      </c>
    </row>
    <row r="13" spans="1:16" x14ac:dyDescent="0.25">
      <c r="A13" s="39" t="s">
        <v>426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02">
        <f t="shared" si="3"/>
        <v>0</v>
      </c>
    </row>
    <row r="14" spans="1:16" x14ac:dyDescent="0.25">
      <c r="A14" s="39" t="s">
        <v>427</v>
      </c>
      <c r="B14" s="103">
        <f>B17-B12-B13-B15-B16</f>
        <v>0</v>
      </c>
      <c r="C14" s="103">
        <f t="shared" ref="C14:K14" si="4">C17-C12-C13-C15-C16</f>
        <v>0</v>
      </c>
      <c r="D14" s="103">
        <f t="shared" si="4"/>
        <v>0</v>
      </c>
      <c r="E14" s="103">
        <f t="shared" si="4"/>
        <v>0</v>
      </c>
      <c r="F14" s="103">
        <f t="shared" si="4"/>
        <v>0</v>
      </c>
      <c r="G14" s="103">
        <f t="shared" si="4"/>
        <v>0</v>
      </c>
      <c r="H14" s="103">
        <f t="shared" si="4"/>
        <v>0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>L17-L12-L13-L15-L16</f>
        <v>0</v>
      </c>
      <c r="M14" s="103">
        <f>M17-M12-M13-M15-M16</f>
        <v>0</v>
      </c>
      <c r="N14" s="103">
        <f>N17-N12-N13-N15-N16</f>
        <v>0</v>
      </c>
      <c r="O14" s="102">
        <f t="shared" si="3"/>
        <v>0</v>
      </c>
    </row>
    <row r="15" spans="1:16" x14ac:dyDescent="0.25">
      <c r="A15" s="39" t="s">
        <v>428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102">
        <f t="shared" si="3"/>
        <v>0</v>
      </c>
    </row>
    <row r="16" spans="1:16" x14ac:dyDescent="0.25">
      <c r="A16" s="39" t="s">
        <v>429</v>
      </c>
      <c r="B16" s="103">
        <f t="shared" ref="B16:K16" si="5">B27</f>
        <v>0</v>
      </c>
      <c r="C16" s="103">
        <f t="shared" si="5"/>
        <v>0</v>
      </c>
      <c r="D16" s="103">
        <f t="shared" si="5"/>
        <v>0</v>
      </c>
      <c r="E16" s="103">
        <f t="shared" si="5"/>
        <v>0</v>
      </c>
      <c r="F16" s="103">
        <f t="shared" si="5"/>
        <v>0</v>
      </c>
      <c r="G16" s="103">
        <f t="shared" si="5"/>
        <v>0</v>
      </c>
      <c r="H16" s="103">
        <f t="shared" si="5"/>
        <v>0</v>
      </c>
      <c r="I16" s="103">
        <f t="shared" si="5"/>
        <v>0</v>
      </c>
      <c r="J16" s="103">
        <f t="shared" si="5"/>
        <v>0</v>
      </c>
      <c r="K16" s="103">
        <f t="shared" si="5"/>
        <v>0</v>
      </c>
      <c r="L16" s="103">
        <f>L27</f>
        <v>0</v>
      </c>
      <c r="M16" s="103">
        <f>M27</f>
        <v>0</v>
      </c>
      <c r="N16" s="103">
        <f>N27</f>
        <v>0</v>
      </c>
      <c r="O16" s="104">
        <f t="shared" si="3"/>
        <v>0</v>
      </c>
    </row>
    <row r="17" spans="1:15" x14ac:dyDescent="0.25">
      <c r="A17" s="1" t="s">
        <v>420</v>
      </c>
      <c r="B17" s="105">
        <f>B8</f>
        <v>0</v>
      </c>
      <c r="C17" s="105">
        <f t="shared" ref="C17:K17" si="6">C8</f>
        <v>0</v>
      </c>
      <c r="D17" s="105">
        <f t="shared" si="6"/>
        <v>0</v>
      </c>
      <c r="E17" s="105">
        <f t="shared" si="6"/>
        <v>0</v>
      </c>
      <c r="F17" s="105">
        <f t="shared" si="6"/>
        <v>0</v>
      </c>
      <c r="G17" s="105">
        <f t="shared" si="6"/>
        <v>0</v>
      </c>
      <c r="H17" s="105">
        <f t="shared" si="6"/>
        <v>0</v>
      </c>
      <c r="I17" s="105">
        <f t="shared" si="6"/>
        <v>0</v>
      </c>
      <c r="J17" s="105">
        <f t="shared" si="6"/>
        <v>0</v>
      </c>
      <c r="K17" s="105">
        <f t="shared" si="6"/>
        <v>0</v>
      </c>
      <c r="L17" s="105">
        <f>L8</f>
        <v>0</v>
      </c>
      <c r="M17" s="105">
        <f>M8</f>
        <v>0</v>
      </c>
      <c r="N17" s="105">
        <f>N8</f>
        <v>0</v>
      </c>
      <c r="O17" s="102">
        <f t="shared" si="3"/>
        <v>0</v>
      </c>
    </row>
    <row r="18" spans="1:15" x14ac:dyDescent="0.25">
      <c r="A18" s="39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6"/>
    </row>
    <row r="19" spans="1:15" x14ac:dyDescent="0.25">
      <c r="A19" s="39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6"/>
    </row>
    <row r="20" spans="1:15" ht="34.5" customHeight="1" x14ac:dyDescent="0.25">
      <c r="A20" s="98" t="s">
        <v>430</v>
      </c>
      <c r="B20" s="109" t="s">
        <v>431</v>
      </c>
      <c r="C20" s="109" t="s">
        <v>432</v>
      </c>
      <c r="D20" s="109" t="s">
        <v>433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6"/>
    </row>
    <row r="21" spans="1:15" x14ac:dyDescent="0.25">
      <c r="A21" s="39" t="s">
        <v>37</v>
      </c>
      <c r="B21" s="101">
        <f>O30</f>
        <v>0</v>
      </c>
      <c r="C21" s="101">
        <f>O26</f>
        <v>0</v>
      </c>
      <c r="D21" s="101">
        <f>SUM(O27:O29)</f>
        <v>0</v>
      </c>
      <c r="E21" s="105">
        <f>SUM(B21:D21)</f>
        <v>0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6"/>
    </row>
    <row r="22" spans="1:15" x14ac:dyDescent="0.25">
      <c r="A22" s="1" t="s">
        <v>420</v>
      </c>
      <c r="B22" s="110">
        <f>B21</f>
        <v>0</v>
      </c>
      <c r="C22" s="110">
        <f>C21</f>
        <v>0</v>
      </c>
      <c r="D22" s="110">
        <f>D21</f>
        <v>0</v>
      </c>
      <c r="E22" s="110">
        <f>SUM(B22:D22)</f>
        <v>0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6"/>
    </row>
    <row r="23" spans="1:15" x14ac:dyDescent="0.25">
      <c r="A23" s="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6"/>
    </row>
    <row r="24" spans="1:15" x14ac:dyDescent="0.25">
      <c r="A24" s="39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6"/>
    </row>
    <row r="25" spans="1:15" x14ac:dyDescent="0.25">
      <c r="A25" s="98" t="s">
        <v>434</v>
      </c>
      <c r="B25" s="107">
        <f>B3</f>
        <v>2023</v>
      </c>
      <c r="C25" s="107">
        <f>B25+1</f>
        <v>2024</v>
      </c>
      <c r="D25" s="107">
        <f t="shared" ref="D25:K25" si="7">C25+1</f>
        <v>2025</v>
      </c>
      <c r="E25" s="107">
        <f t="shared" si="7"/>
        <v>2026</v>
      </c>
      <c r="F25" s="107">
        <f t="shared" si="7"/>
        <v>2027</v>
      </c>
      <c r="G25" s="107">
        <f t="shared" si="7"/>
        <v>2028</v>
      </c>
      <c r="H25" s="107">
        <f t="shared" si="7"/>
        <v>2029</v>
      </c>
      <c r="I25" s="107">
        <f t="shared" si="7"/>
        <v>2030</v>
      </c>
      <c r="J25" s="107">
        <f t="shared" si="7"/>
        <v>2031</v>
      </c>
      <c r="K25" s="107">
        <f t="shared" si="7"/>
        <v>2032</v>
      </c>
      <c r="L25" s="107">
        <f>K25+1</f>
        <v>2033</v>
      </c>
      <c r="M25" s="107">
        <f>L25+1</f>
        <v>2034</v>
      </c>
      <c r="N25" s="107">
        <f>M25+1</f>
        <v>2035</v>
      </c>
      <c r="O25" s="108" t="s">
        <v>386</v>
      </c>
    </row>
    <row r="26" spans="1:15" x14ac:dyDescent="0.25">
      <c r="A26" s="39" t="s">
        <v>435</v>
      </c>
      <c r="B26" s="111">
        <f>B8-SUM(B27:B30)</f>
        <v>0</v>
      </c>
      <c r="C26" s="111">
        <f t="shared" ref="C26:N26" si="8">C8-SUM(C27:C30)</f>
        <v>0</v>
      </c>
      <c r="D26" s="111">
        <f t="shared" si="8"/>
        <v>0</v>
      </c>
      <c r="E26" s="111">
        <f t="shared" si="8"/>
        <v>0</v>
      </c>
      <c r="F26" s="111">
        <f t="shared" si="8"/>
        <v>0</v>
      </c>
      <c r="G26" s="111">
        <f t="shared" si="8"/>
        <v>0</v>
      </c>
      <c r="H26" s="111">
        <f t="shared" si="8"/>
        <v>0</v>
      </c>
      <c r="I26" s="111">
        <f t="shared" si="8"/>
        <v>0</v>
      </c>
      <c r="J26" s="111">
        <f t="shared" si="8"/>
        <v>0</v>
      </c>
      <c r="K26" s="111">
        <f t="shared" si="8"/>
        <v>0</v>
      </c>
      <c r="L26" s="111">
        <f t="shared" si="8"/>
        <v>0</v>
      </c>
      <c r="M26" s="111">
        <f t="shared" si="8"/>
        <v>0</v>
      </c>
      <c r="N26" s="111">
        <f t="shared" si="8"/>
        <v>0</v>
      </c>
      <c r="O26" s="102">
        <f>SUM(B26:N26)</f>
        <v>0</v>
      </c>
    </row>
    <row r="27" spans="1:15" x14ac:dyDescent="0.25">
      <c r="A27" s="39" t="s">
        <v>436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51"/>
      <c r="M27" s="51"/>
      <c r="N27" s="51"/>
      <c r="O27" s="102">
        <f>SUM(B27:N27)</f>
        <v>0</v>
      </c>
    </row>
    <row r="28" spans="1:15" x14ac:dyDescent="0.25">
      <c r="A28" s="39" t="s">
        <v>437</v>
      </c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51"/>
      <c r="N28" s="51"/>
      <c r="O28" s="102">
        <f>SUM(B28:N28)</f>
        <v>0</v>
      </c>
    </row>
    <row r="29" spans="1:15" x14ac:dyDescent="0.25">
      <c r="A29" s="39" t="s">
        <v>438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  <c r="L29" s="51"/>
      <c r="M29" s="51"/>
      <c r="N29" s="51"/>
      <c r="O29" s="102">
        <f>SUM(B29:N29)</f>
        <v>0</v>
      </c>
    </row>
    <row r="30" spans="1:15" x14ac:dyDescent="0.25">
      <c r="A30" s="39" t="s">
        <v>439</v>
      </c>
      <c r="B30" s="111">
        <f>B46</f>
        <v>0</v>
      </c>
      <c r="C30" s="111">
        <f t="shared" ref="C30:N30" si="9">C46</f>
        <v>0</v>
      </c>
      <c r="D30" s="111">
        <f t="shared" si="9"/>
        <v>0</v>
      </c>
      <c r="E30" s="111">
        <f t="shared" si="9"/>
        <v>0</v>
      </c>
      <c r="F30" s="111">
        <f t="shared" si="9"/>
        <v>0</v>
      </c>
      <c r="G30" s="111">
        <f t="shared" si="9"/>
        <v>0</v>
      </c>
      <c r="H30" s="111">
        <f t="shared" si="9"/>
        <v>0</v>
      </c>
      <c r="I30" s="111">
        <f t="shared" si="9"/>
        <v>0</v>
      </c>
      <c r="J30" s="111">
        <f t="shared" si="9"/>
        <v>0</v>
      </c>
      <c r="K30" s="111">
        <f t="shared" si="9"/>
        <v>0</v>
      </c>
      <c r="L30" s="111">
        <f t="shared" si="9"/>
        <v>0</v>
      </c>
      <c r="M30" s="111">
        <f t="shared" si="9"/>
        <v>0</v>
      </c>
      <c r="N30" s="111">
        <f t="shared" si="9"/>
        <v>0</v>
      </c>
      <c r="O30" s="104">
        <f>SUM(B30:N30)</f>
        <v>0</v>
      </c>
    </row>
    <row r="31" spans="1:15" x14ac:dyDescent="0.25">
      <c r="A31" s="1" t="s">
        <v>420</v>
      </c>
      <c r="B31" s="105">
        <f>SUM(B26:B30)</f>
        <v>0</v>
      </c>
      <c r="C31" s="105">
        <f t="shared" ref="C31:K31" si="10">SUM(C26:C30)</f>
        <v>0</v>
      </c>
      <c r="D31" s="105">
        <f t="shared" si="10"/>
        <v>0</v>
      </c>
      <c r="E31" s="105">
        <f t="shared" si="10"/>
        <v>0</v>
      </c>
      <c r="F31" s="105">
        <f t="shared" si="10"/>
        <v>0</v>
      </c>
      <c r="G31" s="105">
        <f t="shared" si="10"/>
        <v>0</v>
      </c>
      <c r="H31" s="105">
        <f t="shared" si="10"/>
        <v>0</v>
      </c>
      <c r="I31" s="105">
        <f t="shared" si="10"/>
        <v>0</v>
      </c>
      <c r="J31" s="105">
        <f t="shared" si="10"/>
        <v>0</v>
      </c>
      <c r="K31" s="105">
        <f t="shared" si="10"/>
        <v>0</v>
      </c>
      <c r="L31" s="105">
        <f>SUM(L26:L30)</f>
        <v>0</v>
      </c>
      <c r="M31" s="105">
        <f>SUM(M26:M30)</f>
        <v>0</v>
      </c>
      <c r="N31" s="105"/>
      <c r="O31" s="102">
        <f>SUM(O26:O30)</f>
        <v>0</v>
      </c>
    </row>
    <row r="32" spans="1:15" x14ac:dyDescent="0.25">
      <c r="A32" s="39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06"/>
    </row>
    <row r="33" spans="1:15" ht="18.75" x14ac:dyDescent="0.3">
      <c r="A33" s="113"/>
      <c r="B33"/>
      <c r="C33"/>
      <c r="D33"/>
      <c r="E33" s="96"/>
      <c r="F33"/>
      <c r="G33"/>
      <c r="H33"/>
      <c r="I33"/>
      <c r="J33"/>
      <c r="K33"/>
      <c r="L33"/>
      <c r="M33"/>
      <c r="N33"/>
      <c r="O33" s="106"/>
    </row>
    <row r="34" spans="1:15" x14ac:dyDescent="0.25">
      <c r="A34" s="98" t="s">
        <v>440</v>
      </c>
      <c r="B34" s="107">
        <f>B3</f>
        <v>2023</v>
      </c>
      <c r="C34" s="107">
        <f>B34+1</f>
        <v>2024</v>
      </c>
      <c r="D34" s="107">
        <f t="shared" ref="D34:K34" si="11">C34+1</f>
        <v>2025</v>
      </c>
      <c r="E34" s="107">
        <f t="shared" si="11"/>
        <v>2026</v>
      </c>
      <c r="F34" s="107">
        <f t="shared" si="11"/>
        <v>2027</v>
      </c>
      <c r="G34" s="107">
        <f t="shared" si="11"/>
        <v>2028</v>
      </c>
      <c r="H34" s="107">
        <f t="shared" si="11"/>
        <v>2029</v>
      </c>
      <c r="I34" s="107">
        <f t="shared" si="11"/>
        <v>2030</v>
      </c>
      <c r="J34" s="107">
        <f t="shared" si="11"/>
        <v>2031</v>
      </c>
      <c r="K34" s="107">
        <f t="shared" si="11"/>
        <v>2032</v>
      </c>
      <c r="L34" s="107">
        <f>K34+1</f>
        <v>2033</v>
      </c>
      <c r="M34" s="107">
        <f>L34+1</f>
        <v>2034</v>
      </c>
      <c r="N34" s="107">
        <f>M34+1</f>
        <v>2035</v>
      </c>
      <c r="O34" s="108" t="s">
        <v>386</v>
      </c>
    </row>
    <row r="35" spans="1:15" ht="15" customHeight="1" x14ac:dyDescent="0.25">
      <c r="A35" s="39" t="s">
        <v>441</v>
      </c>
      <c r="B35" s="50"/>
      <c r="C35" s="52"/>
      <c r="D35" s="52"/>
      <c r="E35" s="52"/>
      <c r="F35" s="52"/>
      <c r="G35" s="52"/>
      <c r="H35" s="52"/>
      <c r="I35" s="52"/>
      <c r="J35" s="52"/>
      <c r="K35" s="53"/>
      <c r="L35" s="53"/>
      <c r="M35" s="53"/>
      <c r="N35" s="53"/>
      <c r="O35" s="102">
        <f t="shared" ref="O35:O45" si="12">SUM(B35:N35)</f>
        <v>0</v>
      </c>
    </row>
    <row r="36" spans="1:15" ht="15" customHeight="1" x14ac:dyDescent="0.25">
      <c r="A36" s="39" t="s">
        <v>442</v>
      </c>
      <c r="B36" s="101">
        <f>SUMIF(Hjelpeberegn_personal!$B$309:$B$453,"Stipendiat",Hjelpeberegn_personal!E$309:E$453)/1000</f>
        <v>0</v>
      </c>
      <c r="C36" s="101">
        <f>SUMIF(Hjelpeberegn_personal!$B$309:$B$453,"Stipendiat",Hjelpeberegn_personal!F$309:F$453)/1000</f>
        <v>0</v>
      </c>
      <c r="D36" s="101">
        <f>SUMIF(Hjelpeberegn_personal!$B$309:$B$453,"Stipendiat",Hjelpeberegn_personal!G$309:G$453)/1000</f>
        <v>0</v>
      </c>
      <c r="E36" s="101">
        <f>SUMIF(Hjelpeberegn_personal!$B$309:$B$453,"Stipendiat",Hjelpeberegn_personal!H$309:H$453)/1000</f>
        <v>0</v>
      </c>
      <c r="F36" s="101">
        <f>SUMIF(Hjelpeberegn_personal!$B$309:$B$453,"Stipendiat",Hjelpeberegn_personal!I$309:I$453)/1000</f>
        <v>0</v>
      </c>
      <c r="G36" s="101">
        <f>SUMIF(Hjelpeberegn_personal!$B$309:$B$453,"Stipendiat",Hjelpeberegn_personal!J$309:J$453)/1000</f>
        <v>0</v>
      </c>
      <c r="H36" s="101">
        <f>SUMIF(Hjelpeberegn_personal!$B$309:$B$453,"Stipendiat",Hjelpeberegn_personal!K$309:K$453)/1000</f>
        <v>0</v>
      </c>
      <c r="I36" s="101">
        <f>SUMIF(Hjelpeberegn_personal!$B$309:$B$453,"Stipendiat",Hjelpeberegn_personal!L$309:L$453)/1000</f>
        <v>0</v>
      </c>
      <c r="J36" s="101">
        <f>SUMIF(Hjelpeberegn_personal!$B$309:$B$453,"Stipendiat",Hjelpeberegn_personal!M$309:M$453)/1000</f>
        <v>0</v>
      </c>
      <c r="K36" s="101">
        <f>SUMIF(Hjelpeberegn_personal!$B$309:$B$453,"Stipendiat",Hjelpeberegn_personal!N$309:N$453)/1000</f>
        <v>0</v>
      </c>
      <c r="L36" s="101">
        <f>SUMIF(Hjelpeberegn_personal!$B$309:$B$453,"Stipendiat",Hjelpeberegn_personal!O$309:O$453)/1000</f>
        <v>0</v>
      </c>
      <c r="M36" s="101">
        <f>SUMIF(Hjelpeberegn_personal!$B$309:$B$453,"Stipendiat",Hjelpeberegn_personal!P$309:P$453)/1000</f>
        <v>0</v>
      </c>
      <c r="N36" s="101">
        <f>SUMIF(Hjelpeberegn_personal!$B$309:$B$453,"Stipendiat",Hjelpeberegn_personal!Q$309:Q$453)/1000</f>
        <v>0</v>
      </c>
      <c r="O36" s="102">
        <f t="shared" si="12"/>
        <v>0</v>
      </c>
    </row>
    <row r="37" spans="1:15" ht="15" customHeight="1" x14ac:dyDescent="0.25">
      <c r="A37" s="39" t="s">
        <v>443</v>
      </c>
      <c r="B37" s="101">
        <f>SUMIF(Hjelpeberegn_personal!$B$309:$B$453,"Postdoc",Hjelpeberegn_personal!E$309:E$453)/1000</f>
        <v>0</v>
      </c>
      <c r="C37" s="101">
        <f>SUMIF(Hjelpeberegn_personal!$B$309:$B$453,"Postdoc",Hjelpeberegn_personal!F$309:F$453)/1000</f>
        <v>0</v>
      </c>
      <c r="D37" s="101">
        <f>SUMIF(Hjelpeberegn_personal!$B$309:$B$453,"Postdoc",Hjelpeberegn_personal!G$309:G$453)/1000</f>
        <v>0</v>
      </c>
      <c r="E37" s="101">
        <f>SUMIF(Hjelpeberegn_personal!$B$309:$B$453,"Postdoc",Hjelpeberegn_personal!H$309:H$453)/1000</f>
        <v>0</v>
      </c>
      <c r="F37" s="101">
        <f>SUMIF(Hjelpeberegn_personal!$B$309:$B$453,"Postdoc",Hjelpeberegn_personal!I$309:I$453)/1000</f>
        <v>0</v>
      </c>
      <c r="G37" s="101">
        <f>SUMIF(Hjelpeberegn_personal!$B$309:$B$453,"Postdoc",Hjelpeberegn_personal!J$309:J$453)/1000</f>
        <v>0</v>
      </c>
      <c r="H37" s="101">
        <f>SUMIF(Hjelpeberegn_personal!$B$309:$B$453,"Postdoc",Hjelpeberegn_personal!K$309:K$453)/1000</f>
        <v>0</v>
      </c>
      <c r="I37" s="101">
        <f>SUMIF(Hjelpeberegn_personal!$B$309:$B$453,"Postdoc",Hjelpeberegn_personal!L$309:L$453)/1000</f>
        <v>0</v>
      </c>
      <c r="J37" s="101">
        <f>SUMIF(Hjelpeberegn_personal!$B$309:$B$453,"Postdoc",Hjelpeberegn_personal!M$309:M$453)/1000</f>
        <v>0</v>
      </c>
      <c r="K37" s="101">
        <f>SUMIF(Hjelpeberegn_personal!$B$309:$B$453,"Postdoc",Hjelpeberegn_personal!N$309:N$453)/1000</f>
        <v>0</v>
      </c>
      <c r="L37" s="101">
        <f>SUMIF(Hjelpeberegn_personal!$B$309:$B$453,"Postdoc",Hjelpeberegn_personal!O$309:O$453)/1000</f>
        <v>0</v>
      </c>
      <c r="M37" s="101">
        <f>SUMIF(Hjelpeberegn_personal!$B$309:$B$453,"Postdoc",Hjelpeberegn_personal!P$309:P$453)/1000</f>
        <v>0</v>
      </c>
      <c r="N37" s="101">
        <f>SUMIF(Hjelpeberegn_personal!$B$309:$B$453,"Postdoc",Hjelpeberegn_personal!Q$309:Q$453)/1000</f>
        <v>0</v>
      </c>
      <c r="O37" s="102">
        <f t="shared" si="12"/>
        <v>0</v>
      </c>
    </row>
    <row r="38" spans="1:15" ht="15" customHeight="1" x14ac:dyDescent="0.25">
      <c r="A38" s="39" t="s">
        <v>444</v>
      </c>
      <c r="B38" s="50"/>
      <c r="C38" s="52"/>
      <c r="D38" s="52"/>
      <c r="E38" s="52"/>
      <c r="F38" s="52"/>
      <c r="G38" s="52"/>
      <c r="H38" s="52"/>
      <c r="I38" s="52"/>
      <c r="J38" s="52"/>
      <c r="K38" s="53"/>
      <c r="L38" s="53"/>
      <c r="M38" s="53"/>
      <c r="N38" s="52"/>
      <c r="O38" s="102">
        <f t="shared" si="12"/>
        <v>0</v>
      </c>
    </row>
    <row r="39" spans="1:15" ht="15" customHeight="1" x14ac:dyDescent="0.25">
      <c r="A39" s="39" t="s">
        <v>445</v>
      </c>
      <c r="B39" s="50"/>
      <c r="C39" s="52"/>
      <c r="D39" s="52"/>
      <c r="E39" s="52"/>
      <c r="F39" s="52"/>
      <c r="G39" s="52"/>
      <c r="H39" s="52"/>
      <c r="I39" s="52"/>
      <c r="J39" s="52"/>
      <c r="K39" s="53"/>
      <c r="L39" s="53"/>
      <c r="M39" s="53"/>
      <c r="N39" s="52"/>
      <c r="O39" s="102">
        <f t="shared" si="12"/>
        <v>0</v>
      </c>
    </row>
    <row r="40" spans="1:15" ht="15" customHeight="1" x14ac:dyDescent="0.25">
      <c r="A40" s="39" t="s">
        <v>446</v>
      </c>
      <c r="B40" s="101">
        <f>(Hjelpeberegn_personal!E454/1000)-'NFR-søknad (NTNU)'!B36-'NFR-søknad (NTNU)'!B37</f>
        <v>0</v>
      </c>
      <c r="C40" s="101">
        <f>(Hjelpeberegn_personal!F454/1000)-'NFR-søknad (NTNU)'!C36-'NFR-søknad (NTNU)'!C37</f>
        <v>0</v>
      </c>
      <c r="D40" s="101">
        <f>(Hjelpeberegn_personal!G454/1000)-'NFR-søknad (NTNU)'!D36-'NFR-søknad (NTNU)'!D37</f>
        <v>0</v>
      </c>
      <c r="E40" s="101">
        <f>(Hjelpeberegn_personal!H454/1000)-'NFR-søknad (NTNU)'!E36-'NFR-søknad (NTNU)'!E37</f>
        <v>0</v>
      </c>
      <c r="F40" s="101">
        <f>(Hjelpeberegn_personal!I454/1000)-'NFR-søknad (NTNU)'!F36-'NFR-søknad (NTNU)'!F37</f>
        <v>0</v>
      </c>
      <c r="G40" s="101">
        <f>(Hjelpeberegn_personal!J454/1000)-'NFR-søknad (NTNU)'!G36-'NFR-søknad (NTNU)'!G37</f>
        <v>0</v>
      </c>
      <c r="H40" s="101">
        <f>(Hjelpeberegn_personal!K454/1000)-'NFR-søknad (NTNU)'!H36-'NFR-søknad (NTNU)'!H37</f>
        <v>0</v>
      </c>
      <c r="I40" s="101">
        <f>(Hjelpeberegn_personal!L454/1000)-'NFR-søknad (NTNU)'!I36-'NFR-søknad (NTNU)'!I37</f>
        <v>0</v>
      </c>
      <c r="J40" s="101">
        <f>(Hjelpeberegn_personal!M454/1000)-'NFR-søknad (NTNU)'!J36-'NFR-søknad (NTNU)'!J37</f>
        <v>0</v>
      </c>
      <c r="K40" s="101">
        <f>(Hjelpeberegn_personal!N454/1000)-'NFR-søknad (NTNU)'!K36-'NFR-søknad (NTNU)'!K37</f>
        <v>0</v>
      </c>
      <c r="L40" s="101">
        <f>(Hjelpeberegn_personal!O454/1000)-'NFR-søknad (NTNU)'!L36-'NFR-søknad (NTNU)'!L37</f>
        <v>0</v>
      </c>
      <c r="M40" s="101">
        <f>(Hjelpeberegn_personal!P454/1000)-'NFR-søknad (NTNU)'!M36-'NFR-søknad (NTNU)'!M37</f>
        <v>0</v>
      </c>
      <c r="N40" s="101">
        <f>(Hjelpeberegn_personal!Q454/1000)-'NFR-søknad (NTNU)'!N36-'NFR-søknad (NTNU)'!N37</f>
        <v>0</v>
      </c>
      <c r="O40" s="102">
        <f t="shared" si="12"/>
        <v>0</v>
      </c>
    </row>
    <row r="41" spans="1:15" ht="15" customHeight="1" x14ac:dyDescent="0.25">
      <c r="A41" s="39" t="s">
        <v>447</v>
      </c>
      <c r="B41" s="50"/>
      <c r="C41" s="52"/>
      <c r="D41" s="52"/>
      <c r="E41" s="52"/>
      <c r="F41" s="52"/>
      <c r="G41" s="52"/>
      <c r="H41" s="52"/>
      <c r="I41" s="52"/>
      <c r="J41" s="52"/>
      <c r="K41" s="53"/>
      <c r="L41" s="53"/>
      <c r="M41" s="53"/>
      <c r="N41" s="52"/>
      <c r="O41" s="102">
        <f t="shared" si="12"/>
        <v>0</v>
      </c>
    </row>
    <row r="42" spans="1:15" ht="15" customHeight="1" x14ac:dyDescent="0.25">
      <c r="A42" s="114" t="s">
        <v>448</v>
      </c>
      <c r="B42" s="115">
        <f>SUM(B35:B41)</f>
        <v>0</v>
      </c>
      <c r="C42" s="115">
        <f t="shared" ref="C42:K42" si="13">SUM(C35:C41)</f>
        <v>0</v>
      </c>
      <c r="D42" s="115">
        <f t="shared" si="13"/>
        <v>0</v>
      </c>
      <c r="E42" s="115">
        <f t="shared" si="13"/>
        <v>0</v>
      </c>
      <c r="F42" s="115">
        <f t="shared" si="13"/>
        <v>0</v>
      </c>
      <c r="G42" s="115">
        <f t="shared" si="13"/>
        <v>0</v>
      </c>
      <c r="H42" s="115">
        <f t="shared" si="13"/>
        <v>0</v>
      </c>
      <c r="I42" s="115">
        <f t="shared" si="13"/>
        <v>0</v>
      </c>
      <c r="J42" s="115">
        <f t="shared" si="13"/>
        <v>0</v>
      </c>
      <c r="K42" s="115">
        <f t="shared" si="13"/>
        <v>0</v>
      </c>
      <c r="L42" s="115">
        <f>SUM(L35:L41)</f>
        <v>0</v>
      </c>
      <c r="M42" s="115">
        <f>SUM(M35:M41)</f>
        <v>0</v>
      </c>
      <c r="N42" s="115">
        <f>SUM(N35:N41)</f>
        <v>0</v>
      </c>
      <c r="O42" s="102">
        <f t="shared" si="12"/>
        <v>0</v>
      </c>
    </row>
    <row r="43" spans="1:15" ht="15" customHeight="1" x14ac:dyDescent="0.25">
      <c r="A43" s="116" t="s">
        <v>449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02">
        <f t="shared" si="12"/>
        <v>0</v>
      </c>
    </row>
    <row r="44" spans="1:15" ht="15" customHeight="1" x14ac:dyDescent="0.25">
      <c r="A44" s="39" t="s">
        <v>395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02">
        <f t="shared" si="12"/>
        <v>0</v>
      </c>
    </row>
    <row r="45" spans="1:15" ht="15" customHeight="1" x14ac:dyDescent="0.25">
      <c r="A45" s="39" t="s">
        <v>389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04">
        <f t="shared" si="12"/>
        <v>0</v>
      </c>
    </row>
    <row r="46" spans="1:15" ht="15.75" thickBot="1" x14ac:dyDescent="0.3">
      <c r="A46" s="16" t="s">
        <v>450</v>
      </c>
      <c r="B46" s="117">
        <f>SUM(B42:B45)</f>
        <v>0</v>
      </c>
      <c r="C46" s="117">
        <f t="shared" ref="C46:O46" si="14">SUM(C42:C45)</f>
        <v>0</v>
      </c>
      <c r="D46" s="117">
        <f t="shared" si="14"/>
        <v>0</v>
      </c>
      <c r="E46" s="117">
        <f t="shared" si="14"/>
        <v>0</v>
      </c>
      <c r="F46" s="117">
        <f t="shared" si="14"/>
        <v>0</v>
      </c>
      <c r="G46" s="117">
        <f t="shared" si="14"/>
        <v>0</v>
      </c>
      <c r="H46" s="117">
        <f t="shared" si="14"/>
        <v>0</v>
      </c>
      <c r="I46" s="117">
        <f t="shared" si="14"/>
        <v>0</v>
      </c>
      <c r="J46" s="117">
        <f t="shared" si="14"/>
        <v>0</v>
      </c>
      <c r="K46" s="117">
        <f t="shared" si="14"/>
        <v>0</v>
      </c>
      <c r="L46" s="117">
        <f>SUM(L42:L45)</f>
        <v>0</v>
      </c>
      <c r="M46" s="117">
        <f>SUM(M42:M45)</f>
        <v>0</v>
      </c>
      <c r="N46" s="117"/>
      <c r="O46" s="118">
        <f t="shared" si="14"/>
        <v>0</v>
      </c>
    </row>
  </sheetData>
  <sheetProtection algorithmName="SHA-512" hashValue="ycVqKmpgk4GhEvfV5Mfu2CXHxyIU5B0OC715XRMfif2kA8bstz+F9NZDc1rJsi1k7bHd1029Hlvpb5inplOIpA==" saltValue="Wu6EExY4XPD2P6EC7kSstQ==" spinCount="100000" sheet="1" objects="1" scenarios="1"/>
  <conditionalFormatting sqref="B32:N32">
    <cfRule type="cellIs" dxfId="3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F7ED-96F1-4258-8F59-2EBDB952EC7E}">
  <sheetPr>
    <tabColor rgb="FFFFFF00"/>
  </sheetPr>
  <dimension ref="A3:AD475"/>
  <sheetViews>
    <sheetView zoomScaleNormal="100" workbookViewId="0">
      <selection activeCell="I6" sqref="I6"/>
    </sheetView>
  </sheetViews>
  <sheetFormatPr defaultColWidth="8.7109375" defaultRowHeight="15" x14ac:dyDescent="0.25"/>
  <cols>
    <col min="1" max="1" width="10.85546875" customWidth="1"/>
    <col min="2" max="2" width="31.5703125" customWidth="1"/>
    <col min="3" max="4" width="13.28515625" customWidth="1"/>
    <col min="6" max="6" width="12.5703125" customWidth="1"/>
    <col min="7" max="7" width="39.28515625" customWidth="1"/>
    <col min="9" max="9" width="12.85546875" customWidth="1"/>
    <col min="12" max="12" width="9.42578125" customWidth="1"/>
    <col min="13" max="13" width="15" customWidth="1"/>
    <col min="14" max="14" width="23.7109375" customWidth="1"/>
    <col min="17" max="17" width="12.85546875" style="59" bestFit="1" customWidth="1"/>
    <col min="21" max="21" width="21.85546875" customWidth="1"/>
  </cols>
  <sheetData>
    <row r="3" spans="1:30" x14ac:dyDescent="0.25">
      <c r="J3" s="58">
        <v>470600</v>
      </c>
      <c r="K3" s="58">
        <v>464600</v>
      </c>
      <c r="L3" s="58">
        <v>206000</v>
      </c>
    </row>
    <row r="4" spans="1:30" ht="15.75" x14ac:dyDescent="0.25">
      <c r="J4" s="171" t="s">
        <v>365</v>
      </c>
      <c r="K4" s="171"/>
      <c r="L4" s="30" t="s">
        <v>369</v>
      </c>
    </row>
    <row r="5" spans="1:30" s="61" customFormat="1" ht="18.75" x14ac:dyDescent="0.3">
      <c r="A5" s="60" t="s">
        <v>1</v>
      </c>
      <c r="F5" s="60" t="s">
        <v>302</v>
      </c>
      <c r="I5" s="60" t="s">
        <v>3</v>
      </c>
      <c r="J5" s="5" t="s">
        <v>366</v>
      </c>
      <c r="K5" s="5" t="s">
        <v>367</v>
      </c>
      <c r="L5" s="5" t="s">
        <v>368</v>
      </c>
      <c r="N5" s="60" t="s">
        <v>7</v>
      </c>
      <c r="P5" s="60" t="s">
        <v>8</v>
      </c>
      <c r="Q5" s="62"/>
      <c r="U5" s="60" t="s">
        <v>393</v>
      </c>
    </row>
    <row r="6" spans="1:30" x14ac:dyDescent="0.25">
      <c r="A6" s="1" t="s">
        <v>323</v>
      </c>
      <c r="B6" s="1" t="s">
        <v>38</v>
      </c>
      <c r="C6" s="1" t="s">
        <v>324</v>
      </c>
      <c r="D6" s="1" t="s">
        <v>342</v>
      </c>
      <c r="F6" s="63" t="s">
        <v>2</v>
      </c>
      <c r="G6" s="63" t="s">
        <v>38</v>
      </c>
      <c r="I6">
        <v>250</v>
      </c>
      <c r="J6" s="64">
        <f>J$3/($I6*1000)</f>
        <v>1.8824000000000001</v>
      </c>
      <c r="K6" s="64">
        <f t="shared" ref="K6:L21" si="0">K$3/($I6*1000)</f>
        <v>1.8584000000000001</v>
      </c>
      <c r="L6" s="64">
        <f t="shared" si="0"/>
        <v>0.82399999999999995</v>
      </c>
      <c r="N6" t="s">
        <v>364</v>
      </c>
      <c r="P6" t="s">
        <v>452</v>
      </c>
      <c r="U6" s="63" t="s">
        <v>401</v>
      </c>
      <c r="V6" s="63" t="s">
        <v>400</v>
      </c>
    </row>
    <row r="7" spans="1:30" x14ac:dyDescent="0.25">
      <c r="A7" t="s">
        <v>13</v>
      </c>
      <c r="B7" t="s">
        <v>316</v>
      </c>
      <c r="C7" s="65" t="s">
        <v>326</v>
      </c>
      <c r="D7" s="65" t="s">
        <v>343</v>
      </c>
      <c r="F7" s="178">
        <v>10050001</v>
      </c>
      <c r="G7" s="179" t="s">
        <v>505</v>
      </c>
      <c r="I7">
        <f>I6+10</f>
        <v>260</v>
      </c>
      <c r="J7" s="64">
        <f t="shared" ref="J7:L70" si="1">J$3/($I7*1000)</f>
        <v>1.81</v>
      </c>
      <c r="K7" s="64">
        <f t="shared" si="0"/>
        <v>1.7869230769230768</v>
      </c>
      <c r="L7" s="64">
        <f t="shared" si="0"/>
        <v>0.79230769230769227</v>
      </c>
      <c r="N7" t="s">
        <v>327</v>
      </c>
      <c r="P7" t="s">
        <v>453</v>
      </c>
      <c r="U7" t="s">
        <v>398</v>
      </c>
      <c r="V7">
        <v>6800</v>
      </c>
    </row>
    <row r="8" spans="1:30" x14ac:dyDescent="0.25">
      <c r="A8" t="s">
        <v>314</v>
      </c>
      <c r="B8" t="s">
        <v>358</v>
      </c>
      <c r="C8" s="65" t="s">
        <v>325</v>
      </c>
      <c r="D8" s="65" t="s">
        <v>343</v>
      </c>
      <c r="F8" s="178">
        <v>10050002</v>
      </c>
      <c r="G8" s="179" t="s">
        <v>39</v>
      </c>
      <c r="I8">
        <f t="shared" ref="I8:I71" si="2">I7+10</f>
        <v>270</v>
      </c>
      <c r="J8" s="64">
        <f t="shared" si="1"/>
        <v>1.742962962962963</v>
      </c>
      <c r="K8" s="64">
        <f t="shared" si="0"/>
        <v>1.7207407407407407</v>
      </c>
      <c r="L8" s="64">
        <f t="shared" si="0"/>
        <v>0.76296296296296295</v>
      </c>
      <c r="P8" t="s">
        <v>454</v>
      </c>
      <c r="U8" t="s">
        <v>388</v>
      </c>
      <c r="V8">
        <v>7100</v>
      </c>
    </row>
    <row r="9" spans="1:30" ht="18.75" x14ac:dyDescent="0.3">
      <c r="A9" t="s">
        <v>14</v>
      </c>
      <c r="B9" t="s">
        <v>315</v>
      </c>
      <c r="C9" s="65" t="s">
        <v>326</v>
      </c>
      <c r="D9" s="65" t="s">
        <v>343</v>
      </c>
      <c r="F9" s="178">
        <v>12000501</v>
      </c>
      <c r="G9" s="179" t="s">
        <v>40</v>
      </c>
      <c r="I9">
        <f t="shared" si="2"/>
        <v>280</v>
      </c>
      <c r="J9" s="64">
        <f t="shared" si="1"/>
        <v>1.6807142857142856</v>
      </c>
      <c r="K9" s="64">
        <f t="shared" si="0"/>
        <v>1.6592857142857143</v>
      </c>
      <c r="L9" s="64">
        <f t="shared" si="0"/>
        <v>0.73571428571428577</v>
      </c>
      <c r="N9" s="60" t="s">
        <v>377</v>
      </c>
      <c r="P9" s="166" t="str">
        <f>IF(B13="Stipendiat","5100 - DI (Prosjektlønnet)",IF(B13="Postdoc","5100 - DI (Prosjektlønnet)","9402 - Frikjøp (rammelønnet"""))</f>
        <v>9402 - Frikjøp (rammelønnet"</v>
      </c>
      <c r="U9" t="s">
        <v>396</v>
      </c>
      <c r="V9">
        <v>9432</v>
      </c>
      <c r="Z9" s="61"/>
      <c r="AA9" s="172" t="s">
        <v>488</v>
      </c>
      <c r="AB9" s="172"/>
      <c r="AC9" s="172"/>
      <c r="AD9" s="172"/>
    </row>
    <row r="10" spans="1:30" ht="15.75" x14ac:dyDescent="0.25">
      <c r="A10" t="s">
        <v>11</v>
      </c>
      <c r="B10" t="s">
        <v>318</v>
      </c>
      <c r="C10" s="65" t="s">
        <v>326</v>
      </c>
      <c r="D10" s="65" t="s">
        <v>343</v>
      </c>
      <c r="F10" s="178">
        <v>12000502</v>
      </c>
      <c r="G10" s="179" t="s">
        <v>41</v>
      </c>
      <c r="I10">
        <f t="shared" si="2"/>
        <v>290</v>
      </c>
      <c r="J10" s="64">
        <f t="shared" si="1"/>
        <v>1.6227586206896552</v>
      </c>
      <c r="K10" s="64">
        <f t="shared" si="0"/>
        <v>1.6020689655172413</v>
      </c>
      <c r="L10" s="64">
        <f t="shared" si="0"/>
        <v>0.71034482758620687</v>
      </c>
      <c r="N10" s="57">
        <v>4.3999999999999997E-2</v>
      </c>
      <c r="U10" t="s">
        <v>397</v>
      </c>
      <c r="V10">
        <v>6580</v>
      </c>
      <c r="AA10" s="171" t="s">
        <v>484</v>
      </c>
      <c r="AB10" s="171"/>
      <c r="AC10" s="171" t="s">
        <v>487</v>
      </c>
      <c r="AD10" s="171"/>
    </row>
    <row r="11" spans="1:30" ht="18.75" x14ac:dyDescent="0.3">
      <c r="A11" t="s">
        <v>12</v>
      </c>
      <c r="B11" t="s">
        <v>317</v>
      </c>
      <c r="C11" s="65" t="s">
        <v>326</v>
      </c>
      <c r="D11" s="65" t="s">
        <v>343</v>
      </c>
      <c r="F11" s="178">
        <v>12050501</v>
      </c>
      <c r="G11" s="179" t="s">
        <v>506</v>
      </c>
      <c r="I11">
        <f t="shared" si="2"/>
        <v>300</v>
      </c>
      <c r="J11" s="64">
        <f t="shared" si="1"/>
        <v>1.5686666666666667</v>
      </c>
      <c r="K11" s="64">
        <f t="shared" si="0"/>
        <v>1.5486666666666666</v>
      </c>
      <c r="L11" s="64">
        <f t="shared" si="0"/>
        <v>0.68666666666666665</v>
      </c>
      <c r="P11" s="60" t="s">
        <v>390</v>
      </c>
      <c r="U11" t="s">
        <v>402</v>
      </c>
      <c r="V11">
        <v>6500</v>
      </c>
      <c r="AA11" t="s">
        <v>485</v>
      </c>
      <c r="AB11" t="s">
        <v>486</v>
      </c>
      <c r="AC11" t="s">
        <v>485</v>
      </c>
      <c r="AD11" t="s">
        <v>486</v>
      </c>
    </row>
    <row r="12" spans="1:30" x14ac:dyDescent="0.25">
      <c r="A12" t="s">
        <v>10</v>
      </c>
      <c r="B12" t="s">
        <v>319</v>
      </c>
      <c r="C12" s="65" t="s">
        <v>326</v>
      </c>
      <c r="D12" s="65" t="s">
        <v>343</v>
      </c>
      <c r="F12" s="178">
        <v>13000501</v>
      </c>
      <c r="G12" s="179" t="s">
        <v>507</v>
      </c>
      <c r="I12">
        <f t="shared" si="2"/>
        <v>310</v>
      </c>
      <c r="J12" s="64">
        <f t="shared" si="1"/>
        <v>1.5180645161290323</v>
      </c>
      <c r="K12" s="64">
        <f t="shared" si="0"/>
        <v>1.4987096774193549</v>
      </c>
      <c r="L12" s="64">
        <f t="shared" si="0"/>
        <v>0.6645161290322581</v>
      </c>
      <c r="N12" s="66">
        <v>1</v>
      </c>
      <c r="P12" s="67">
        <v>2023</v>
      </c>
      <c r="Q12" s="68">
        <v>1244000</v>
      </c>
      <c r="U12" t="s">
        <v>399</v>
      </c>
      <c r="V12">
        <v>6890</v>
      </c>
      <c r="Z12" s="67">
        <v>2023</v>
      </c>
      <c r="AA12" s="23">
        <v>1</v>
      </c>
      <c r="AB12" s="18">
        <f>AA12</f>
        <v>1</v>
      </c>
      <c r="AC12" s="23">
        <v>1</v>
      </c>
      <c r="AD12" s="18">
        <f>AC12</f>
        <v>1</v>
      </c>
    </row>
    <row r="13" spans="1:30" x14ac:dyDescent="0.25">
      <c r="A13" t="s">
        <v>311</v>
      </c>
      <c r="B13" t="s">
        <v>320</v>
      </c>
      <c r="C13" s="65" t="s">
        <v>325</v>
      </c>
      <c r="D13" s="65" t="s">
        <v>344</v>
      </c>
      <c r="F13" s="178">
        <v>13050001</v>
      </c>
      <c r="G13" s="179" t="s">
        <v>508</v>
      </c>
      <c r="I13">
        <f t="shared" si="2"/>
        <v>320</v>
      </c>
      <c r="J13" s="64">
        <f t="shared" si="1"/>
        <v>1.4706250000000001</v>
      </c>
      <c r="K13" s="64">
        <f t="shared" si="0"/>
        <v>1.451875</v>
      </c>
      <c r="L13" s="64">
        <f t="shared" si="0"/>
        <v>0.64375000000000004</v>
      </c>
      <c r="N13" s="66">
        <f>N12*(1+$N$10)</f>
        <v>1.044</v>
      </c>
      <c r="P13" s="67">
        <v>2024</v>
      </c>
      <c r="Q13" s="68">
        <v>1312000</v>
      </c>
      <c r="R13" t="s">
        <v>391</v>
      </c>
      <c r="S13" s="69">
        <v>0.04</v>
      </c>
      <c r="U13" t="s">
        <v>490</v>
      </c>
      <c r="V13">
        <v>9414</v>
      </c>
      <c r="Z13" s="67">
        <v>2024</v>
      </c>
      <c r="AA13" s="24">
        <v>5.2999999999999999E-2</v>
      </c>
      <c r="AB13" s="18">
        <f>AB12*(1+AA13)</f>
        <v>1.0529999999999999</v>
      </c>
      <c r="AC13" s="24">
        <v>7.2999999999999995E-2</v>
      </c>
      <c r="AD13" s="18">
        <f>AD12*(1+AC13)</f>
        <v>1.073</v>
      </c>
    </row>
    <row r="14" spans="1:30" x14ac:dyDescent="0.25">
      <c r="A14" t="s">
        <v>9</v>
      </c>
      <c r="B14" t="s">
        <v>321</v>
      </c>
      <c r="C14" s="65" t="s">
        <v>326</v>
      </c>
      <c r="D14" s="65" t="s">
        <v>343</v>
      </c>
      <c r="F14" s="178">
        <v>13051001</v>
      </c>
      <c r="G14" s="179" t="s">
        <v>42</v>
      </c>
      <c r="I14">
        <f t="shared" si="2"/>
        <v>330</v>
      </c>
      <c r="J14" s="64">
        <f t="shared" si="1"/>
        <v>1.426060606060606</v>
      </c>
      <c r="K14" s="64">
        <f t="shared" si="0"/>
        <v>1.407878787878788</v>
      </c>
      <c r="L14" s="64">
        <f t="shared" si="0"/>
        <v>0.62424242424242427</v>
      </c>
      <c r="N14" s="66">
        <f>N13*(1+$N$10)</f>
        <v>1.089936</v>
      </c>
      <c r="P14" s="67">
        <v>2025</v>
      </c>
      <c r="Q14" s="68">
        <v>1363000</v>
      </c>
      <c r="R14" t="s">
        <v>392</v>
      </c>
      <c r="S14" s="69">
        <v>0.03</v>
      </c>
      <c r="U14" t="s">
        <v>394</v>
      </c>
      <c r="V14">
        <v>6700</v>
      </c>
      <c r="Z14" s="67">
        <v>2025</v>
      </c>
      <c r="AA14" s="24">
        <v>3.4000000000000002E-2</v>
      </c>
      <c r="AB14" s="18">
        <f t="shared" ref="AB14:AB34" si="3">AB13*(1+AA14)</f>
        <v>1.088802</v>
      </c>
      <c r="AC14" s="24">
        <v>3.4000000000000002E-2</v>
      </c>
      <c r="AD14" s="18">
        <f t="shared" ref="AD14:AD34" si="4">AD13*(1+AC14)</f>
        <v>1.1094820000000001</v>
      </c>
    </row>
    <row r="15" spans="1:30" x14ac:dyDescent="0.25">
      <c r="A15" t="s">
        <v>313</v>
      </c>
      <c r="B15" t="s">
        <v>322</v>
      </c>
      <c r="C15" s="65" t="s">
        <v>325</v>
      </c>
      <c r="D15" s="65" t="s">
        <v>344</v>
      </c>
      <c r="F15" s="178">
        <v>13051501</v>
      </c>
      <c r="G15" s="179" t="s">
        <v>509</v>
      </c>
      <c r="I15">
        <f t="shared" si="2"/>
        <v>340</v>
      </c>
      <c r="J15" s="64">
        <f t="shared" si="1"/>
        <v>1.3841176470588235</v>
      </c>
      <c r="K15" s="64">
        <f t="shared" si="0"/>
        <v>1.3664705882352941</v>
      </c>
      <c r="L15" s="64">
        <f t="shared" si="0"/>
        <v>0.60588235294117643</v>
      </c>
      <c r="N15" s="66">
        <f t="shared" ref="N15:N34" si="5">N14*(1+$N$10)</f>
        <v>1.1378931840000002</v>
      </c>
      <c r="P15" s="67">
        <v>2026</v>
      </c>
      <c r="Q15" s="68">
        <v>1414000</v>
      </c>
      <c r="U15" t="s">
        <v>403</v>
      </c>
      <c r="V15">
        <v>3910</v>
      </c>
      <c r="Z15" s="67">
        <v>2026</v>
      </c>
      <c r="AA15" s="24">
        <v>3.5000000000000003E-2</v>
      </c>
      <c r="AB15" s="18">
        <f t="shared" si="3"/>
        <v>1.1269100699999999</v>
      </c>
      <c r="AC15" s="24">
        <v>3.5000000000000003E-2</v>
      </c>
      <c r="AD15" s="18">
        <f t="shared" si="4"/>
        <v>1.14831387</v>
      </c>
    </row>
    <row r="16" spans="1:30" x14ac:dyDescent="0.25">
      <c r="A16" t="s">
        <v>308</v>
      </c>
      <c r="B16" t="s">
        <v>359</v>
      </c>
      <c r="C16" s="65" t="s">
        <v>325</v>
      </c>
      <c r="D16" s="65" t="s">
        <v>343</v>
      </c>
      <c r="F16" s="178">
        <v>13052001</v>
      </c>
      <c r="G16" s="179" t="s">
        <v>510</v>
      </c>
      <c r="I16">
        <f t="shared" si="2"/>
        <v>350</v>
      </c>
      <c r="J16" s="64">
        <f t="shared" si="1"/>
        <v>1.3445714285714285</v>
      </c>
      <c r="K16" s="64">
        <f t="shared" si="0"/>
        <v>1.3274285714285714</v>
      </c>
      <c r="L16" s="64">
        <f t="shared" si="0"/>
        <v>0.58857142857142852</v>
      </c>
      <c r="N16" s="66">
        <f t="shared" si="5"/>
        <v>1.1879604840960003</v>
      </c>
      <c r="P16" s="67">
        <v>2027</v>
      </c>
      <c r="Q16" s="68">
        <v>1464000</v>
      </c>
      <c r="Z16" s="67">
        <v>2027</v>
      </c>
      <c r="AA16" s="24">
        <v>3.3000000000000002E-2</v>
      </c>
      <c r="AB16" s="18">
        <f t="shared" si="3"/>
        <v>1.1640981023099999</v>
      </c>
      <c r="AC16" s="24">
        <v>3.3000000000000002E-2</v>
      </c>
      <c r="AD16" s="18">
        <f t="shared" si="4"/>
        <v>1.1862082277099999</v>
      </c>
    </row>
    <row r="17" spans="1:30" x14ac:dyDescent="0.25">
      <c r="A17" t="s">
        <v>310</v>
      </c>
      <c r="B17" t="s">
        <v>360</v>
      </c>
      <c r="C17" s="65" t="s">
        <v>325</v>
      </c>
      <c r="D17" s="65" t="s">
        <v>343</v>
      </c>
      <c r="F17" s="178">
        <v>13052501</v>
      </c>
      <c r="G17" s="179" t="s">
        <v>511</v>
      </c>
      <c r="I17">
        <f t="shared" si="2"/>
        <v>360</v>
      </c>
      <c r="J17" s="64">
        <f t="shared" si="1"/>
        <v>1.3072222222222223</v>
      </c>
      <c r="K17" s="64">
        <f t="shared" si="0"/>
        <v>1.2905555555555555</v>
      </c>
      <c r="L17" s="64">
        <f t="shared" si="0"/>
        <v>0.57222222222222219</v>
      </c>
      <c r="N17" s="66">
        <f t="shared" si="5"/>
        <v>1.2402307453962245</v>
      </c>
      <c r="P17" s="67">
        <v>2028</v>
      </c>
      <c r="Q17" s="68">
        <v>1518000</v>
      </c>
      <c r="Z17" s="67">
        <v>2028</v>
      </c>
      <c r="AA17" s="24">
        <v>3.3000000000000002E-2</v>
      </c>
      <c r="AB17" s="18">
        <f t="shared" si="3"/>
        <v>1.2025133396862298</v>
      </c>
      <c r="AC17" s="24">
        <v>3.3000000000000002E-2</v>
      </c>
      <c r="AD17" s="18">
        <f t="shared" si="4"/>
        <v>1.2253530992244297</v>
      </c>
    </row>
    <row r="18" spans="1:30" x14ac:dyDescent="0.25">
      <c r="A18" t="s">
        <v>307</v>
      </c>
      <c r="B18" t="s">
        <v>361</v>
      </c>
      <c r="C18" s="65" t="s">
        <v>325</v>
      </c>
      <c r="D18" s="65" t="s">
        <v>343</v>
      </c>
      <c r="F18" s="178">
        <v>13053001</v>
      </c>
      <c r="G18" s="179" t="s">
        <v>512</v>
      </c>
      <c r="I18">
        <f t="shared" si="2"/>
        <v>370</v>
      </c>
      <c r="J18" s="64">
        <f t="shared" si="1"/>
        <v>1.271891891891892</v>
      </c>
      <c r="K18" s="64">
        <f t="shared" si="0"/>
        <v>1.2556756756756757</v>
      </c>
      <c r="L18" s="64">
        <f t="shared" si="0"/>
        <v>0.55675675675675673</v>
      </c>
      <c r="N18" s="66">
        <f t="shared" si="5"/>
        <v>1.2948008981936583</v>
      </c>
      <c r="P18" s="67">
        <v>2029</v>
      </c>
      <c r="Q18" s="68">
        <v>1568000</v>
      </c>
      <c r="Z18" s="67">
        <v>2029</v>
      </c>
      <c r="AA18" s="24">
        <v>3.3000000000000002E-2</v>
      </c>
      <c r="AB18" s="18">
        <f t="shared" si="3"/>
        <v>1.2421962798958752</v>
      </c>
      <c r="AC18" s="24">
        <v>3.3000000000000002E-2</v>
      </c>
      <c r="AD18" s="18">
        <f t="shared" si="4"/>
        <v>1.2657897514988359</v>
      </c>
    </row>
    <row r="19" spans="1:30" x14ac:dyDescent="0.25">
      <c r="A19" t="s">
        <v>309</v>
      </c>
      <c r="B19" t="s">
        <v>362</v>
      </c>
      <c r="C19" s="65" t="s">
        <v>325</v>
      </c>
      <c r="D19" s="65" t="s">
        <v>343</v>
      </c>
      <c r="F19" s="178">
        <v>13053501</v>
      </c>
      <c r="G19" s="179" t="s">
        <v>513</v>
      </c>
      <c r="I19">
        <f t="shared" si="2"/>
        <v>380</v>
      </c>
      <c r="J19" s="64">
        <f t="shared" si="1"/>
        <v>1.2384210526315789</v>
      </c>
      <c r="K19" s="64">
        <f t="shared" si="0"/>
        <v>1.2226315789473685</v>
      </c>
      <c r="L19" s="64">
        <f t="shared" si="0"/>
        <v>0.54210526315789476</v>
      </c>
      <c r="N19" s="66">
        <f t="shared" si="5"/>
        <v>1.3517721377141794</v>
      </c>
      <c r="P19" s="67">
        <v>2030</v>
      </c>
      <c r="Q19" s="68">
        <v>1623000</v>
      </c>
      <c r="Z19" s="67">
        <v>2030</v>
      </c>
      <c r="AA19" s="24">
        <v>3.3000000000000002E-2</v>
      </c>
      <c r="AB19" s="18">
        <f t="shared" si="3"/>
        <v>1.283188757132439</v>
      </c>
      <c r="AC19" s="24">
        <v>3.3000000000000002E-2</v>
      </c>
      <c r="AD19" s="18">
        <f t="shared" si="4"/>
        <v>1.3075608132982974</v>
      </c>
    </row>
    <row r="20" spans="1:30" x14ac:dyDescent="0.25">
      <c r="A20" t="s">
        <v>312</v>
      </c>
      <c r="B20" t="s">
        <v>363</v>
      </c>
      <c r="C20" s="65" t="s">
        <v>325</v>
      </c>
      <c r="D20" s="65" t="s">
        <v>343</v>
      </c>
      <c r="F20" s="178">
        <v>13059901</v>
      </c>
      <c r="G20" s="179" t="s">
        <v>43</v>
      </c>
      <c r="I20">
        <f t="shared" si="2"/>
        <v>390</v>
      </c>
      <c r="J20" s="64">
        <f t="shared" si="1"/>
        <v>1.2066666666666668</v>
      </c>
      <c r="K20" s="64">
        <f t="shared" si="0"/>
        <v>1.1912820512820512</v>
      </c>
      <c r="L20" s="64">
        <f t="shared" si="0"/>
        <v>0.52820512820512822</v>
      </c>
      <c r="N20" s="66">
        <f t="shared" si="5"/>
        <v>1.4112501117736034</v>
      </c>
      <c r="P20" s="67">
        <v>2031</v>
      </c>
      <c r="Q20" s="68">
        <f>ROUND(Q19*1.035,-3)</f>
        <v>1680000</v>
      </c>
      <c r="Z20" s="67">
        <v>2031</v>
      </c>
      <c r="AA20" s="24">
        <v>3.3000000000000002E-2</v>
      </c>
      <c r="AB20" s="18">
        <f t="shared" si="3"/>
        <v>1.3255339861178093</v>
      </c>
      <c r="AC20" s="24">
        <v>3.3000000000000002E-2</v>
      </c>
      <c r="AD20" s="18">
        <f t="shared" si="4"/>
        <v>1.3507103201371411</v>
      </c>
    </row>
    <row r="21" spans="1:30" x14ac:dyDescent="0.25">
      <c r="F21" s="178">
        <v>14000501</v>
      </c>
      <c r="G21" s="179" t="s">
        <v>514</v>
      </c>
      <c r="I21">
        <f t="shared" si="2"/>
        <v>400</v>
      </c>
      <c r="J21" s="64">
        <f t="shared" si="1"/>
        <v>1.1765000000000001</v>
      </c>
      <c r="K21" s="64">
        <f t="shared" si="0"/>
        <v>1.1615</v>
      </c>
      <c r="L21" s="64">
        <f t="shared" si="0"/>
        <v>0.51500000000000001</v>
      </c>
      <c r="N21" s="66">
        <f t="shared" si="5"/>
        <v>1.473345116691642</v>
      </c>
      <c r="P21" s="67">
        <v>2032</v>
      </c>
      <c r="Q21" s="68">
        <f t="shared" ref="Q21:Q34" si="6">ROUND(Q20*1.035,-3)</f>
        <v>1739000</v>
      </c>
      <c r="Z21" s="67">
        <v>2032</v>
      </c>
      <c r="AA21" s="24">
        <v>3.3000000000000002E-2</v>
      </c>
      <c r="AB21" s="18">
        <f t="shared" si="3"/>
        <v>1.3692766076596969</v>
      </c>
      <c r="AC21" s="24">
        <v>3.3000000000000002E-2</v>
      </c>
      <c r="AD21" s="18">
        <f t="shared" si="4"/>
        <v>1.3952837607016666</v>
      </c>
    </row>
    <row r="22" spans="1:30" x14ac:dyDescent="0.25">
      <c r="F22" s="178">
        <v>14400501</v>
      </c>
      <c r="G22" s="179" t="s">
        <v>44</v>
      </c>
      <c r="I22">
        <f t="shared" si="2"/>
        <v>410</v>
      </c>
      <c r="J22" s="64">
        <f t="shared" si="1"/>
        <v>1.1478048780487804</v>
      </c>
      <c r="K22" s="64">
        <f t="shared" si="1"/>
        <v>1.133170731707317</v>
      </c>
      <c r="L22" s="64">
        <f t="shared" si="1"/>
        <v>0.5024390243902439</v>
      </c>
      <c r="N22" s="66">
        <f t="shared" si="5"/>
        <v>1.5381723018260742</v>
      </c>
      <c r="P22" s="67">
        <v>2033</v>
      </c>
      <c r="Q22" s="68">
        <f t="shared" si="6"/>
        <v>1800000</v>
      </c>
      <c r="Z22" s="67">
        <v>2033</v>
      </c>
      <c r="AA22" s="24">
        <v>3.3000000000000002E-2</v>
      </c>
      <c r="AB22" s="18">
        <f t="shared" si="3"/>
        <v>1.4144627357124668</v>
      </c>
      <c r="AC22" s="24">
        <v>3.3000000000000002E-2</v>
      </c>
      <c r="AD22" s="18">
        <f t="shared" si="4"/>
        <v>1.4413281248048215</v>
      </c>
    </row>
    <row r="23" spans="1:30" x14ac:dyDescent="0.25">
      <c r="F23" s="178">
        <v>14401001</v>
      </c>
      <c r="G23" s="179" t="s">
        <v>45</v>
      </c>
      <c r="I23">
        <f t="shared" si="2"/>
        <v>420</v>
      </c>
      <c r="J23" s="64">
        <f t="shared" si="1"/>
        <v>1.1204761904761904</v>
      </c>
      <c r="K23" s="64">
        <f t="shared" si="1"/>
        <v>1.1061904761904762</v>
      </c>
      <c r="L23" s="64">
        <f t="shared" si="1"/>
        <v>0.49047619047619045</v>
      </c>
      <c r="N23" s="66">
        <f t="shared" si="5"/>
        <v>1.6058518831064215</v>
      </c>
      <c r="P23" s="67">
        <v>2034</v>
      </c>
      <c r="Q23" s="68">
        <f t="shared" si="6"/>
        <v>1863000</v>
      </c>
      <c r="Z23" s="67">
        <v>2034</v>
      </c>
      <c r="AA23" s="24">
        <v>3.3000000000000002E-2</v>
      </c>
      <c r="AB23" s="18">
        <f t="shared" si="3"/>
        <v>1.461140005990978</v>
      </c>
      <c r="AC23" s="24">
        <v>3.3000000000000002E-2</v>
      </c>
      <c r="AD23" s="18">
        <f t="shared" si="4"/>
        <v>1.4888919529233806</v>
      </c>
    </row>
    <row r="24" spans="1:30" x14ac:dyDescent="0.25">
      <c r="F24" s="178">
        <v>14401002</v>
      </c>
      <c r="G24" s="179" t="s">
        <v>46</v>
      </c>
      <c r="I24">
        <f t="shared" si="2"/>
        <v>430</v>
      </c>
      <c r="J24" s="64">
        <f t="shared" si="1"/>
        <v>1.0944186046511628</v>
      </c>
      <c r="K24" s="64">
        <f t="shared" si="1"/>
        <v>1.0804651162790697</v>
      </c>
      <c r="L24" s="64">
        <f t="shared" si="1"/>
        <v>0.47906976744186047</v>
      </c>
      <c r="N24" s="66">
        <f t="shared" si="5"/>
        <v>1.6765093659631041</v>
      </c>
      <c r="P24" s="67">
        <v>2035</v>
      </c>
      <c r="Q24" s="68">
        <f t="shared" si="6"/>
        <v>1928000</v>
      </c>
      <c r="Z24" s="67">
        <v>2035</v>
      </c>
      <c r="AA24" s="24">
        <v>3.3000000000000002E-2</v>
      </c>
      <c r="AB24" s="18">
        <f t="shared" si="3"/>
        <v>1.5093576261886803</v>
      </c>
      <c r="AC24" s="24">
        <v>3.3000000000000002E-2</v>
      </c>
      <c r="AD24" s="18">
        <f t="shared" si="4"/>
        <v>1.5380253873698519</v>
      </c>
    </row>
    <row r="25" spans="1:30" x14ac:dyDescent="0.25">
      <c r="F25" s="178">
        <v>14401501</v>
      </c>
      <c r="G25" s="179" t="s">
        <v>515</v>
      </c>
      <c r="I25">
        <f t="shared" si="2"/>
        <v>440</v>
      </c>
      <c r="J25" s="64">
        <f t="shared" si="1"/>
        <v>1.0695454545454546</v>
      </c>
      <c r="K25" s="64">
        <f t="shared" si="1"/>
        <v>1.0559090909090909</v>
      </c>
      <c r="L25" s="64">
        <f t="shared" si="1"/>
        <v>0.4681818181818182</v>
      </c>
      <c r="N25" s="66">
        <f t="shared" si="5"/>
        <v>1.7502757780654807</v>
      </c>
      <c r="P25" s="67">
        <v>2036</v>
      </c>
      <c r="Q25" s="68">
        <f t="shared" si="6"/>
        <v>1995000</v>
      </c>
      <c r="Z25" s="67">
        <v>2036</v>
      </c>
      <c r="AA25" s="24">
        <v>3.3000000000000002E-2</v>
      </c>
      <c r="AB25" s="18">
        <f t="shared" si="3"/>
        <v>1.5591664278529067</v>
      </c>
      <c r="AC25" s="24">
        <v>3.3000000000000002E-2</v>
      </c>
      <c r="AD25" s="18">
        <f t="shared" si="4"/>
        <v>1.5887802251530569</v>
      </c>
    </row>
    <row r="26" spans="1:30" x14ac:dyDescent="0.25">
      <c r="F26" s="178">
        <v>14500501</v>
      </c>
      <c r="G26" s="179" t="s">
        <v>47</v>
      </c>
      <c r="I26">
        <f t="shared" si="2"/>
        <v>450</v>
      </c>
      <c r="J26" s="64">
        <f t="shared" si="1"/>
        <v>1.0457777777777777</v>
      </c>
      <c r="K26" s="64">
        <f t="shared" si="1"/>
        <v>1.0324444444444445</v>
      </c>
      <c r="L26" s="64">
        <f t="shared" si="1"/>
        <v>0.45777777777777778</v>
      </c>
      <c r="N26" s="66">
        <f t="shared" si="5"/>
        <v>1.827287912300362</v>
      </c>
      <c r="P26" s="67">
        <v>2037</v>
      </c>
      <c r="Q26" s="68">
        <f t="shared" si="6"/>
        <v>2065000</v>
      </c>
      <c r="Z26" s="67">
        <v>2037</v>
      </c>
      <c r="AA26" s="24">
        <v>3.3000000000000002E-2</v>
      </c>
      <c r="AB26" s="18">
        <f t="shared" si="3"/>
        <v>1.6106189199720524</v>
      </c>
      <c r="AC26" s="24">
        <v>3.3000000000000002E-2</v>
      </c>
      <c r="AD26" s="18">
        <f t="shared" si="4"/>
        <v>1.6412099725831077</v>
      </c>
    </row>
    <row r="27" spans="1:30" x14ac:dyDescent="0.25">
      <c r="F27" s="178">
        <v>14501001</v>
      </c>
      <c r="G27" s="179" t="s">
        <v>516</v>
      </c>
      <c r="I27">
        <f t="shared" si="2"/>
        <v>460</v>
      </c>
      <c r="J27" s="64">
        <f t="shared" si="1"/>
        <v>1.0230434782608695</v>
      </c>
      <c r="K27" s="64">
        <f t="shared" si="1"/>
        <v>1.01</v>
      </c>
      <c r="L27" s="64">
        <f t="shared" si="1"/>
        <v>0.44782608695652176</v>
      </c>
      <c r="N27" s="66">
        <f t="shared" si="5"/>
        <v>1.907688580441578</v>
      </c>
      <c r="P27" s="67">
        <v>2038</v>
      </c>
      <c r="Q27" s="68">
        <f t="shared" si="6"/>
        <v>2137000</v>
      </c>
      <c r="Z27" s="67">
        <v>2038</v>
      </c>
      <c r="AA27" s="24">
        <v>3.3000000000000002E-2</v>
      </c>
      <c r="AB27" s="18">
        <f t="shared" si="3"/>
        <v>1.6637693443311301</v>
      </c>
      <c r="AC27" s="24">
        <v>3.3000000000000002E-2</v>
      </c>
      <c r="AD27" s="18">
        <f t="shared" si="4"/>
        <v>1.6953699016783501</v>
      </c>
    </row>
    <row r="28" spans="1:30" x14ac:dyDescent="0.25">
      <c r="F28" s="178">
        <v>14501501</v>
      </c>
      <c r="G28" s="179" t="s">
        <v>517</v>
      </c>
      <c r="I28">
        <f t="shared" si="2"/>
        <v>470</v>
      </c>
      <c r="J28" s="64">
        <f t="shared" si="1"/>
        <v>1.0012765957446808</v>
      </c>
      <c r="K28" s="64">
        <f t="shared" si="1"/>
        <v>0.98851063829787233</v>
      </c>
      <c r="L28" s="64">
        <f t="shared" si="1"/>
        <v>0.43829787234042555</v>
      </c>
      <c r="N28" s="66">
        <f t="shared" si="5"/>
        <v>1.9916268779810076</v>
      </c>
      <c r="P28" s="67">
        <v>2039</v>
      </c>
      <c r="Q28" s="68">
        <f t="shared" si="6"/>
        <v>2212000</v>
      </c>
      <c r="Z28" s="67">
        <v>2039</v>
      </c>
      <c r="AA28" s="24">
        <v>3.3000000000000002E-2</v>
      </c>
      <c r="AB28" s="18">
        <f t="shared" si="3"/>
        <v>1.7186737326940573</v>
      </c>
      <c r="AC28" s="24">
        <v>3.3000000000000002E-2</v>
      </c>
      <c r="AD28" s="18">
        <f t="shared" si="4"/>
        <v>1.7513171084337356</v>
      </c>
    </row>
    <row r="29" spans="1:30" x14ac:dyDescent="0.25">
      <c r="F29" s="178">
        <v>14600501</v>
      </c>
      <c r="G29" s="179" t="s">
        <v>48</v>
      </c>
      <c r="I29">
        <f t="shared" si="2"/>
        <v>480</v>
      </c>
      <c r="J29" s="64">
        <f t="shared" si="1"/>
        <v>0.98041666666666671</v>
      </c>
      <c r="K29" s="64">
        <f t="shared" si="1"/>
        <v>0.96791666666666665</v>
      </c>
      <c r="L29" s="64">
        <f t="shared" si="1"/>
        <v>0.42916666666666664</v>
      </c>
      <c r="N29" s="66">
        <f t="shared" si="5"/>
        <v>2.0792584606121718</v>
      </c>
      <c r="P29" s="67">
        <v>2040</v>
      </c>
      <c r="Q29" s="68">
        <f t="shared" si="6"/>
        <v>2289000</v>
      </c>
      <c r="Z29" s="67">
        <v>2040</v>
      </c>
      <c r="AA29" s="24">
        <v>3.3000000000000002E-2</v>
      </c>
      <c r="AB29" s="18">
        <f t="shared" si="3"/>
        <v>1.7753899658729611</v>
      </c>
      <c r="AC29" s="24">
        <v>3.3000000000000002E-2</v>
      </c>
      <c r="AD29" s="18">
        <f t="shared" si="4"/>
        <v>1.8091105730120487</v>
      </c>
    </row>
    <row r="30" spans="1:30" x14ac:dyDescent="0.25">
      <c r="F30" s="178">
        <v>14600502</v>
      </c>
      <c r="G30" s="179" t="s">
        <v>518</v>
      </c>
      <c r="I30">
        <f t="shared" si="2"/>
        <v>490</v>
      </c>
      <c r="J30" s="64">
        <f t="shared" si="1"/>
        <v>0.96040816326530609</v>
      </c>
      <c r="K30" s="64">
        <f t="shared" si="1"/>
        <v>0.94816326530612249</v>
      </c>
      <c r="L30" s="64">
        <f t="shared" si="1"/>
        <v>0.42040816326530611</v>
      </c>
      <c r="N30" s="66">
        <f t="shared" si="5"/>
        <v>2.1707458328791076</v>
      </c>
      <c r="P30" s="67">
        <v>2041</v>
      </c>
      <c r="Q30" s="68">
        <f t="shared" si="6"/>
        <v>2369000</v>
      </c>
      <c r="Z30" s="67">
        <v>2041</v>
      </c>
      <c r="AA30" s="24">
        <v>3.3000000000000002E-2</v>
      </c>
      <c r="AB30" s="18">
        <f t="shared" si="3"/>
        <v>1.8339778347467686</v>
      </c>
      <c r="AC30" s="24">
        <v>3.3000000000000002E-2</v>
      </c>
      <c r="AD30" s="18">
        <f t="shared" si="4"/>
        <v>1.8688112219214461</v>
      </c>
    </row>
    <row r="31" spans="1:30" x14ac:dyDescent="0.25">
      <c r="F31" s="178">
        <v>14601001</v>
      </c>
      <c r="G31" s="179" t="s">
        <v>519</v>
      </c>
      <c r="I31">
        <f t="shared" si="2"/>
        <v>500</v>
      </c>
      <c r="J31" s="64">
        <f t="shared" si="1"/>
        <v>0.94120000000000004</v>
      </c>
      <c r="K31" s="64">
        <f t="shared" si="1"/>
        <v>0.92920000000000003</v>
      </c>
      <c r="L31" s="64">
        <f t="shared" si="1"/>
        <v>0.41199999999999998</v>
      </c>
      <c r="N31" s="66">
        <f t="shared" si="5"/>
        <v>2.2662586495257884</v>
      </c>
      <c r="P31" s="67">
        <v>2042</v>
      </c>
      <c r="Q31" s="68">
        <f t="shared" si="6"/>
        <v>2452000</v>
      </c>
      <c r="Z31" s="67">
        <v>2042</v>
      </c>
      <c r="AA31" s="24">
        <v>3.3000000000000002E-2</v>
      </c>
      <c r="AB31" s="18">
        <f t="shared" si="3"/>
        <v>1.8944991032934118</v>
      </c>
      <c r="AC31" s="24">
        <v>3.3000000000000002E-2</v>
      </c>
      <c r="AD31" s="18">
        <f t="shared" si="4"/>
        <v>1.9304819922448537</v>
      </c>
    </row>
    <row r="32" spans="1:30" x14ac:dyDescent="0.25">
      <c r="F32" s="178">
        <v>16000501</v>
      </c>
      <c r="G32" s="179" t="s">
        <v>520</v>
      </c>
      <c r="I32">
        <f t="shared" si="2"/>
        <v>510</v>
      </c>
      <c r="J32" s="64">
        <f t="shared" si="1"/>
        <v>0.92274509803921567</v>
      </c>
      <c r="K32" s="64">
        <f t="shared" si="1"/>
        <v>0.91098039215686277</v>
      </c>
      <c r="L32" s="64">
        <f t="shared" si="1"/>
        <v>0.40392156862745099</v>
      </c>
      <c r="N32" s="66">
        <f t="shared" si="5"/>
        <v>2.365974030104923</v>
      </c>
      <c r="P32" s="67">
        <v>2043</v>
      </c>
      <c r="Q32" s="68">
        <f t="shared" si="6"/>
        <v>2538000</v>
      </c>
      <c r="Z32" s="67">
        <v>2043</v>
      </c>
      <c r="AA32" s="24">
        <v>3.3000000000000002E-2</v>
      </c>
      <c r="AB32" s="18">
        <f t="shared" si="3"/>
        <v>1.9570175737020943</v>
      </c>
      <c r="AC32" s="24">
        <v>3.3000000000000002E-2</v>
      </c>
      <c r="AD32" s="18">
        <f t="shared" si="4"/>
        <v>1.9941878979889338</v>
      </c>
    </row>
    <row r="33" spans="6:30" x14ac:dyDescent="0.25">
      <c r="F33" s="178">
        <v>16001001</v>
      </c>
      <c r="G33" s="179" t="s">
        <v>521</v>
      </c>
      <c r="I33">
        <f t="shared" si="2"/>
        <v>520</v>
      </c>
      <c r="J33" s="64">
        <f t="shared" si="1"/>
        <v>0.90500000000000003</v>
      </c>
      <c r="K33" s="64">
        <f t="shared" si="1"/>
        <v>0.89346153846153842</v>
      </c>
      <c r="L33" s="64">
        <f t="shared" si="1"/>
        <v>0.39615384615384613</v>
      </c>
      <c r="N33" s="66">
        <f t="shared" si="5"/>
        <v>2.4700768874295398</v>
      </c>
      <c r="P33" s="67">
        <v>2044</v>
      </c>
      <c r="Q33" s="68">
        <f t="shared" si="6"/>
        <v>2627000</v>
      </c>
      <c r="Z33" s="67">
        <v>2044</v>
      </c>
      <c r="AA33" s="24">
        <v>3.3000000000000002E-2</v>
      </c>
      <c r="AB33" s="18">
        <f t="shared" si="3"/>
        <v>2.0215991536342632</v>
      </c>
      <c r="AC33" s="24">
        <v>3.3000000000000002E-2</v>
      </c>
      <c r="AD33" s="18">
        <f t="shared" si="4"/>
        <v>2.0599960986225683</v>
      </c>
    </row>
    <row r="34" spans="6:30" x14ac:dyDescent="0.25">
      <c r="F34" s="178">
        <v>16001501</v>
      </c>
      <c r="G34" s="179" t="s">
        <v>522</v>
      </c>
      <c r="I34">
        <f t="shared" si="2"/>
        <v>530</v>
      </c>
      <c r="J34" s="64">
        <f t="shared" si="1"/>
        <v>0.88792452830188684</v>
      </c>
      <c r="K34" s="64">
        <f t="shared" si="1"/>
        <v>0.87660377358490571</v>
      </c>
      <c r="L34" s="64">
        <f t="shared" si="1"/>
        <v>0.38867924528301889</v>
      </c>
      <c r="N34" s="66">
        <f t="shared" si="5"/>
        <v>2.5787602704764399</v>
      </c>
      <c r="P34" s="67">
        <v>2045</v>
      </c>
      <c r="Q34" s="68">
        <f t="shared" si="6"/>
        <v>2719000</v>
      </c>
      <c r="Z34" s="67">
        <v>2045</v>
      </c>
      <c r="AA34" s="24">
        <v>3.3000000000000002E-2</v>
      </c>
      <c r="AB34" s="18">
        <f t="shared" si="3"/>
        <v>2.0883119257041938</v>
      </c>
      <c r="AC34" s="24">
        <v>3.3000000000000002E-2</v>
      </c>
      <c r="AD34" s="18">
        <f t="shared" si="4"/>
        <v>2.127975969877113</v>
      </c>
    </row>
    <row r="35" spans="6:30" x14ac:dyDescent="0.25">
      <c r="F35" s="178">
        <v>16050501</v>
      </c>
      <c r="G35" s="179" t="s">
        <v>523</v>
      </c>
      <c r="I35">
        <f t="shared" si="2"/>
        <v>540</v>
      </c>
      <c r="J35" s="64">
        <f t="shared" si="1"/>
        <v>0.87148148148148152</v>
      </c>
      <c r="K35" s="64">
        <f t="shared" si="1"/>
        <v>0.86037037037037034</v>
      </c>
      <c r="L35" s="64">
        <f t="shared" si="1"/>
        <v>0.38148148148148148</v>
      </c>
    </row>
    <row r="36" spans="6:30" x14ac:dyDescent="0.25">
      <c r="F36" s="178">
        <v>16100501</v>
      </c>
      <c r="G36" s="179" t="s">
        <v>524</v>
      </c>
      <c r="I36">
        <f t="shared" si="2"/>
        <v>550</v>
      </c>
      <c r="J36" s="64">
        <f t="shared" si="1"/>
        <v>0.85563636363636364</v>
      </c>
      <c r="K36" s="64">
        <f t="shared" si="1"/>
        <v>0.84472727272727277</v>
      </c>
      <c r="L36" s="64">
        <f t="shared" si="1"/>
        <v>0.37454545454545457</v>
      </c>
    </row>
    <row r="37" spans="6:30" x14ac:dyDescent="0.25">
      <c r="F37" s="178">
        <v>16200501</v>
      </c>
      <c r="G37" s="179" t="s">
        <v>525</v>
      </c>
      <c r="I37">
        <f t="shared" si="2"/>
        <v>560</v>
      </c>
      <c r="J37" s="64">
        <f t="shared" si="1"/>
        <v>0.8403571428571428</v>
      </c>
      <c r="K37" s="64">
        <f t="shared" si="1"/>
        <v>0.82964285714285713</v>
      </c>
      <c r="L37" s="64">
        <f t="shared" si="1"/>
        <v>0.36785714285714288</v>
      </c>
    </row>
    <row r="38" spans="6:30" x14ac:dyDescent="0.25">
      <c r="F38" s="178">
        <v>16200502</v>
      </c>
      <c r="G38" s="179" t="s">
        <v>526</v>
      </c>
      <c r="I38">
        <f t="shared" si="2"/>
        <v>570</v>
      </c>
      <c r="J38" s="64">
        <f t="shared" si="1"/>
        <v>0.82561403508771924</v>
      </c>
      <c r="K38" s="64">
        <f t="shared" si="1"/>
        <v>0.81508771929824564</v>
      </c>
      <c r="L38" s="64">
        <f t="shared" si="1"/>
        <v>0.36140350877192984</v>
      </c>
    </row>
    <row r="39" spans="6:30" x14ac:dyDescent="0.25">
      <c r="F39" s="178">
        <v>16201001</v>
      </c>
      <c r="G39" s="179" t="s">
        <v>527</v>
      </c>
      <c r="I39">
        <f t="shared" si="2"/>
        <v>580</v>
      </c>
      <c r="J39" s="64">
        <f t="shared" si="1"/>
        <v>0.81137931034482758</v>
      </c>
      <c r="K39" s="64">
        <f t="shared" si="1"/>
        <v>0.80103448275862066</v>
      </c>
      <c r="L39" s="64">
        <f t="shared" si="1"/>
        <v>0.35517241379310344</v>
      </c>
    </row>
    <row r="40" spans="6:30" x14ac:dyDescent="0.25">
      <c r="F40" s="178">
        <v>16201501</v>
      </c>
      <c r="G40" s="179" t="s">
        <v>528</v>
      </c>
      <c r="I40">
        <f t="shared" si="2"/>
        <v>590</v>
      </c>
      <c r="J40" s="64">
        <f t="shared" si="1"/>
        <v>0.79762711864406777</v>
      </c>
      <c r="K40" s="64">
        <f t="shared" si="1"/>
        <v>0.78745762711864409</v>
      </c>
      <c r="L40" s="64">
        <f t="shared" si="1"/>
        <v>0.34915254237288135</v>
      </c>
    </row>
    <row r="41" spans="6:30" x14ac:dyDescent="0.25">
      <c r="F41" s="178">
        <v>16201502</v>
      </c>
      <c r="G41" s="179" t="s">
        <v>529</v>
      </c>
      <c r="I41">
        <f t="shared" si="2"/>
        <v>600</v>
      </c>
      <c r="J41" s="64">
        <f t="shared" si="1"/>
        <v>0.78433333333333333</v>
      </c>
      <c r="K41" s="64">
        <f t="shared" si="1"/>
        <v>0.77433333333333332</v>
      </c>
      <c r="L41" s="64">
        <f t="shared" si="1"/>
        <v>0.34333333333333332</v>
      </c>
    </row>
    <row r="42" spans="6:30" x14ac:dyDescent="0.25">
      <c r="F42" s="178">
        <v>16202001</v>
      </c>
      <c r="G42" s="179" t="s">
        <v>530</v>
      </c>
      <c r="I42">
        <f t="shared" si="2"/>
        <v>610</v>
      </c>
      <c r="J42" s="64">
        <f t="shared" si="1"/>
        <v>0.77147540983606555</v>
      </c>
      <c r="K42" s="64">
        <f t="shared" si="1"/>
        <v>0.76163934426229507</v>
      </c>
      <c r="L42" s="64">
        <f t="shared" si="1"/>
        <v>0.3377049180327869</v>
      </c>
    </row>
    <row r="43" spans="6:30" x14ac:dyDescent="0.25">
      <c r="F43" s="178">
        <v>16202501</v>
      </c>
      <c r="G43" s="179" t="s">
        <v>531</v>
      </c>
      <c r="I43">
        <f t="shared" si="2"/>
        <v>620</v>
      </c>
      <c r="J43" s="64">
        <f t="shared" si="1"/>
        <v>0.75903225806451613</v>
      </c>
      <c r="K43" s="64">
        <f t="shared" si="1"/>
        <v>0.74935483870967745</v>
      </c>
      <c r="L43" s="64">
        <f t="shared" si="1"/>
        <v>0.33225806451612905</v>
      </c>
    </row>
    <row r="44" spans="6:30" x14ac:dyDescent="0.25">
      <c r="F44" s="178">
        <v>16302001</v>
      </c>
      <c r="G44" s="179" t="s">
        <v>532</v>
      </c>
      <c r="I44">
        <f t="shared" si="2"/>
        <v>630</v>
      </c>
      <c r="J44" s="64">
        <f t="shared" si="1"/>
        <v>0.74698412698412697</v>
      </c>
      <c r="K44" s="64">
        <f t="shared" si="1"/>
        <v>0.73746031746031748</v>
      </c>
      <c r="L44" s="64">
        <f t="shared" si="1"/>
        <v>0.32698412698412699</v>
      </c>
    </row>
    <row r="45" spans="6:30" x14ac:dyDescent="0.25">
      <c r="F45" s="178">
        <v>16304001</v>
      </c>
      <c r="G45" s="179" t="s">
        <v>533</v>
      </c>
      <c r="I45">
        <f t="shared" si="2"/>
        <v>640</v>
      </c>
      <c r="J45" s="64">
        <f t="shared" si="1"/>
        <v>0.73531250000000004</v>
      </c>
      <c r="K45" s="64">
        <f t="shared" si="1"/>
        <v>0.72593750000000001</v>
      </c>
      <c r="L45" s="64">
        <f t="shared" si="1"/>
        <v>0.32187500000000002</v>
      </c>
    </row>
    <row r="46" spans="6:30" x14ac:dyDescent="0.25">
      <c r="F46" s="178">
        <v>16304002</v>
      </c>
      <c r="G46" s="179" t="s">
        <v>534</v>
      </c>
      <c r="I46">
        <f t="shared" si="2"/>
        <v>650</v>
      </c>
      <c r="J46" s="64">
        <f t="shared" si="1"/>
        <v>0.72399999999999998</v>
      </c>
      <c r="K46" s="64">
        <f t="shared" si="1"/>
        <v>0.71476923076923082</v>
      </c>
      <c r="L46" s="64">
        <f t="shared" si="1"/>
        <v>0.31692307692307692</v>
      </c>
    </row>
    <row r="47" spans="6:30" x14ac:dyDescent="0.25">
      <c r="F47" s="178">
        <v>16304003</v>
      </c>
      <c r="G47" s="179" t="s">
        <v>535</v>
      </c>
      <c r="I47">
        <f t="shared" si="2"/>
        <v>660</v>
      </c>
      <c r="J47" s="64">
        <f t="shared" si="1"/>
        <v>0.71303030303030301</v>
      </c>
      <c r="K47" s="64">
        <f t="shared" si="1"/>
        <v>0.70393939393939398</v>
      </c>
      <c r="L47" s="64">
        <f t="shared" si="1"/>
        <v>0.31212121212121213</v>
      </c>
    </row>
    <row r="48" spans="6:30" x14ac:dyDescent="0.25">
      <c r="F48" s="178">
        <v>16304004</v>
      </c>
      <c r="G48" s="179" t="s">
        <v>536</v>
      </c>
      <c r="I48">
        <f t="shared" si="2"/>
        <v>670</v>
      </c>
      <c r="J48" s="64">
        <f t="shared" si="1"/>
        <v>0.70238805970149254</v>
      </c>
      <c r="K48" s="64">
        <f t="shared" si="1"/>
        <v>0.69343283582089554</v>
      </c>
      <c r="L48" s="64">
        <f t="shared" si="1"/>
        <v>0.30746268656716419</v>
      </c>
    </row>
    <row r="49" spans="6:12" x14ac:dyDescent="0.25">
      <c r="F49" s="178">
        <v>16304005</v>
      </c>
      <c r="G49" s="179" t="s">
        <v>537</v>
      </c>
      <c r="I49">
        <f t="shared" si="2"/>
        <v>680</v>
      </c>
      <c r="J49" s="64">
        <f t="shared" si="1"/>
        <v>0.69205882352941173</v>
      </c>
      <c r="K49" s="64">
        <f t="shared" si="1"/>
        <v>0.68323529411764705</v>
      </c>
      <c r="L49" s="64">
        <f t="shared" si="1"/>
        <v>0.30294117647058821</v>
      </c>
    </row>
    <row r="50" spans="6:12" x14ac:dyDescent="0.25">
      <c r="F50" s="178">
        <v>16304006</v>
      </c>
      <c r="G50" s="179" t="s">
        <v>538</v>
      </c>
      <c r="I50">
        <f t="shared" si="2"/>
        <v>690</v>
      </c>
      <c r="J50" s="64">
        <f t="shared" si="1"/>
        <v>0.68202898550724633</v>
      </c>
      <c r="K50" s="64">
        <f t="shared" si="1"/>
        <v>0.67333333333333334</v>
      </c>
      <c r="L50" s="64">
        <f t="shared" si="1"/>
        <v>0.29855072463768118</v>
      </c>
    </row>
    <row r="51" spans="6:12" x14ac:dyDescent="0.25">
      <c r="F51" s="178">
        <v>16304007</v>
      </c>
      <c r="G51" s="179" t="s">
        <v>539</v>
      </c>
      <c r="I51">
        <f t="shared" si="2"/>
        <v>700</v>
      </c>
      <c r="J51" s="64">
        <f t="shared" si="1"/>
        <v>0.67228571428571426</v>
      </c>
      <c r="K51" s="64">
        <f t="shared" si="1"/>
        <v>0.6637142857142857</v>
      </c>
      <c r="L51" s="64">
        <f t="shared" si="1"/>
        <v>0.29428571428571426</v>
      </c>
    </row>
    <row r="52" spans="6:12" x14ac:dyDescent="0.25">
      <c r="F52" s="178">
        <v>16304008</v>
      </c>
      <c r="G52" s="179" t="s">
        <v>540</v>
      </c>
      <c r="I52">
        <f t="shared" si="2"/>
        <v>710</v>
      </c>
      <c r="J52" s="64">
        <f t="shared" si="1"/>
        <v>0.66281690140845073</v>
      </c>
      <c r="K52" s="64">
        <f t="shared" si="1"/>
        <v>0.65436619718309863</v>
      </c>
      <c r="L52" s="64">
        <f t="shared" si="1"/>
        <v>0.29014084507042254</v>
      </c>
    </row>
    <row r="53" spans="6:12" x14ac:dyDescent="0.25">
      <c r="F53" s="178">
        <v>16305001</v>
      </c>
      <c r="G53" s="179" t="s">
        <v>541</v>
      </c>
      <c r="I53">
        <f t="shared" si="2"/>
        <v>720</v>
      </c>
      <c r="J53" s="64">
        <f t="shared" si="1"/>
        <v>0.65361111111111114</v>
      </c>
      <c r="K53" s="64">
        <f t="shared" si="1"/>
        <v>0.64527777777777773</v>
      </c>
      <c r="L53" s="64">
        <f t="shared" si="1"/>
        <v>0.28611111111111109</v>
      </c>
    </row>
    <row r="54" spans="6:12" x14ac:dyDescent="0.25">
      <c r="F54" s="178">
        <v>16305002</v>
      </c>
      <c r="G54" s="179" t="s">
        <v>542</v>
      </c>
      <c r="I54">
        <f t="shared" si="2"/>
        <v>730</v>
      </c>
      <c r="J54" s="64">
        <f t="shared" si="1"/>
        <v>0.64465753424657535</v>
      </c>
      <c r="K54" s="64">
        <f t="shared" si="1"/>
        <v>0.6364383561643836</v>
      </c>
      <c r="L54" s="64">
        <f t="shared" si="1"/>
        <v>0.28219178082191781</v>
      </c>
    </row>
    <row r="55" spans="6:12" x14ac:dyDescent="0.25">
      <c r="F55" s="178">
        <v>16305003</v>
      </c>
      <c r="G55" s="179" t="s">
        <v>543</v>
      </c>
      <c r="I55">
        <f t="shared" si="2"/>
        <v>740</v>
      </c>
      <c r="J55" s="64">
        <f t="shared" si="1"/>
        <v>0.635945945945946</v>
      </c>
      <c r="K55" s="64">
        <f t="shared" si="1"/>
        <v>0.62783783783783786</v>
      </c>
      <c r="L55" s="64">
        <f t="shared" si="1"/>
        <v>0.27837837837837837</v>
      </c>
    </row>
    <row r="56" spans="6:12" x14ac:dyDescent="0.25">
      <c r="F56" s="178">
        <v>16305004</v>
      </c>
      <c r="G56" s="179" t="s">
        <v>544</v>
      </c>
      <c r="I56">
        <f t="shared" si="2"/>
        <v>750</v>
      </c>
      <c r="J56" s="64">
        <f t="shared" si="1"/>
        <v>0.62746666666666662</v>
      </c>
      <c r="K56" s="64">
        <f t="shared" si="1"/>
        <v>0.61946666666666672</v>
      </c>
      <c r="L56" s="64">
        <f t="shared" si="1"/>
        <v>0.27466666666666667</v>
      </c>
    </row>
    <row r="57" spans="6:12" x14ac:dyDescent="0.25">
      <c r="F57" s="178">
        <v>16306001</v>
      </c>
      <c r="G57" s="179" t="s">
        <v>545</v>
      </c>
      <c r="I57">
        <f t="shared" si="2"/>
        <v>760</v>
      </c>
      <c r="J57" s="64">
        <f t="shared" si="1"/>
        <v>0.61921052631578943</v>
      </c>
      <c r="K57" s="64">
        <f t="shared" si="1"/>
        <v>0.61131578947368426</v>
      </c>
      <c r="L57" s="64">
        <f t="shared" si="1"/>
        <v>0.27105263157894738</v>
      </c>
    </row>
    <row r="58" spans="6:12" x14ac:dyDescent="0.25">
      <c r="F58" s="178">
        <v>16306002</v>
      </c>
      <c r="G58" s="179" t="s">
        <v>546</v>
      </c>
      <c r="I58">
        <f t="shared" si="2"/>
        <v>770</v>
      </c>
      <c r="J58" s="64">
        <f t="shared" si="1"/>
        <v>0.61116883116883114</v>
      </c>
      <c r="K58" s="64">
        <f t="shared" si="1"/>
        <v>0.60337662337662334</v>
      </c>
      <c r="L58" s="64">
        <f t="shared" si="1"/>
        <v>0.26753246753246751</v>
      </c>
    </row>
    <row r="59" spans="6:12" x14ac:dyDescent="0.25">
      <c r="F59" s="178">
        <v>16306003</v>
      </c>
      <c r="G59" s="179" t="s">
        <v>547</v>
      </c>
      <c r="I59">
        <f t="shared" si="2"/>
        <v>780</v>
      </c>
      <c r="J59" s="64">
        <f t="shared" si="1"/>
        <v>0.60333333333333339</v>
      </c>
      <c r="K59" s="64">
        <f t="shared" si="1"/>
        <v>0.59564102564102561</v>
      </c>
      <c r="L59" s="64">
        <f t="shared" si="1"/>
        <v>0.26410256410256411</v>
      </c>
    </row>
    <row r="60" spans="6:12" x14ac:dyDescent="0.25">
      <c r="F60" s="178">
        <v>16306004</v>
      </c>
      <c r="G60" s="179" t="s">
        <v>548</v>
      </c>
      <c r="I60">
        <f t="shared" si="2"/>
        <v>790</v>
      </c>
      <c r="J60" s="64">
        <f t="shared" si="1"/>
        <v>0.59569620253164557</v>
      </c>
      <c r="K60" s="64">
        <f t="shared" si="1"/>
        <v>0.58810126582278477</v>
      </c>
      <c r="L60" s="64">
        <f t="shared" si="1"/>
        <v>0.26075949367088608</v>
      </c>
    </row>
    <row r="61" spans="6:12" x14ac:dyDescent="0.25">
      <c r="F61" s="178">
        <v>16306005</v>
      </c>
      <c r="G61" s="179" t="s">
        <v>549</v>
      </c>
      <c r="I61">
        <f t="shared" si="2"/>
        <v>800</v>
      </c>
      <c r="J61" s="64">
        <f t="shared" si="1"/>
        <v>0.58825000000000005</v>
      </c>
      <c r="K61" s="64">
        <f t="shared" si="1"/>
        <v>0.58074999999999999</v>
      </c>
      <c r="L61" s="64">
        <f t="shared" si="1"/>
        <v>0.25750000000000001</v>
      </c>
    </row>
    <row r="62" spans="6:12" x14ac:dyDescent="0.25">
      <c r="F62" s="178">
        <v>16306006</v>
      </c>
      <c r="G62" s="179" t="s">
        <v>550</v>
      </c>
      <c r="I62">
        <f t="shared" si="2"/>
        <v>810</v>
      </c>
      <c r="J62" s="64">
        <f t="shared" si="1"/>
        <v>0.58098765432098765</v>
      </c>
      <c r="K62" s="64">
        <f t="shared" si="1"/>
        <v>0.57358024691358023</v>
      </c>
      <c r="L62" s="64">
        <f t="shared" si="1"/>
        <v>0.25432098765432098</v>
      </c>
    </row>
    <row r="63" spans="6:12" x14ac:dyDescent="0.25">
      <c r="F63" s="178">
        <v>16306007</v>
      </c>
      <c r="G63" s="179" t="s">
        <v>551</v>
      </c>
      <c r="I63">
        <f t="shared" si="2"/>
        <v>820</v>
      </c>
      <c r="J63" s="64">
        <f t="shared" si="1"/>
        <v>0.5739024390243902</v>
      </c>
      <c r="K63" s="64">
        <f t="shared" si="1"/>
        <v>0.56658536585365848</v>
      </c>
      <c r="L63" s="64">
        <f t="shared" si="1"/>
        <v>0.25121951219512195</v>
      </c>
    </row>
    <row r="64" spans="6:12" x14ac:dyDescent="0.25">
      <c r="F64" s="178">
        <v>16307001</v>
      </c>
      <c r="G64" s="179" t="s">
        <v>552</v>
      </c>
      <c r="I64">
        <f t="shared" si="2"/>
        <v>830</v>
      </c>
      <c r="J64" s="64">
        <f t="shared" si="1"/>
        <v>0.56698795180722894</v>
      </c>
      <c r="K64" s="64">
        <f t="shared" si="1"/>
        <v>0.55975903614457834</v>
      </c>
      <c r="L64" s="64">
        <f t="shared" si="1"/>
        <v>0.24819277108433735</v>
      </c>
    </row>
    <row r="65" spans="6:12" x14ac:dyDescent="0.25">
      <c r="F65" s="178">
        <v>16307002</v>
      </c>
      <c r="G65" s="179" t="s">
        <v>553</v>
      </c>
      <c r="I65">
        <f t="shared" si="2"/>
        <v>840</v>
      </c>
      <c r="J65" s="64">
        <f t="shared" si="1"/>
        <v>0.5602380952380952</v>
      </c>
      <c r="K65" s="64">
        <f t="shared" si="1"/>
        <v>0.55309523809523808</v>
      </c>
      <c r="L65" s="64">
        <f t="shared" si="1"/>
        <v>0.24523809523809523</v>
      </c>
    </row>
    <row r="66" spans="6:12" x14ac:dyDescent="0.25">
      <c r="F66" s="178">
        <v>16308001</v>
      </c>
      <c r="G66" s="179" t="s">
        <v>554</v>
      </c>
      <c r="I66">
        <f t="shared" si="2"/>
        <v>850</v>
      </c>
      <c r="J66" s="64">
        <f t="shared" si="1"/>
        <v>0.55364705882352938</v>
      </c>
      <c r="K66" s="64">
        <f t="shared" si="1"/>
        <v>0.5465882352941176</v>
      </c>
      <c r="L66" s="64">
        <f t="shared" si="1"/>
        <v>0.24235294117647058</v>
      </c>
    </row>
    <row r="67" spans="6:12" x14ac:dyDescent="0.25">
      <c r="F67" s="178">
        <v>16308002</v>
      </c>
      <c r="G67" s="179" t="s">
        <v>555</v>
      </c>
      <c r="I67">
        <f t="shared" si="2"/>
        <v>860</v>
      </c>
      <c r="J67" s="64">
        <f t="shared" si="1"/>
        <v>0.5472093023255814</v>
      </c>
      <c r="K67" s="64">
        <f t="shared" si="1"/>
        <v>0.54023255813953486</v>
      </c>
      <c r="L67" s="64">
        <f t="shared" si="1"/>
        <v>0.23953488372093024</v>
      </c>
    </row>
    <row r="68" spans="6:12" x14ac:dyDescent="0.25">
      <c r="F68" s="178">
        <v>16308003</v>
      </c>
      <c r="G68" s="179" t="s">
        <v>556</v>
      </c>
      <c r="I68">
        <f t="shared" si="2"/>
        <v>870</v>
      </c>
      <c r="J68" s="64">
        <f t="shared" si="1"/>
        <v>0.54091954022988509</v>
      </c>
      <c r="K68" s="64">
        <f t="shared" si="1"/>
        <v>0.53402298850574714</v>
      </c>
      <c r="L68" s="64">
        <f t="shared" si="1"/>
        <v>0.23678160919540231</v>
      </c>
    </row>
    <row r="69" spans="6:12" x14ac:dyDescent="0.25">
      <c r="F69" s="178">
        <v>16308004</v>
      </c>
      <c r="G69" s="179" t="s">
        <v>557</v>
      </c>
      <c r="I69">
        <f t="shared" si="2"/>
        <v>880</v>
      </c>
      <c r="J69" s="64">
        <f t="shared" si="1"/>
        <v>0.53477272727272729</v>
      </c>
      <c r="K69" s="64">
        <f t="shared" si="1"/>
        <v>0.52795454545454545</v>
      </c>
      <c r="L69" s="64">
        <f t="shared" si="1"/>
        <v>0.2340909090909091</v>
      </c>
    </row>
    <row r="70" spans="6:12" x14ac:dyDescent="0.25">
      <c r="F70" s="178">
        <v>16309001</v>
      </c>
      <c r="G70" s="179" t="s">
        <v>558</v>
      </c>
      <c r="I70">
        <f t="shared" si="2"/>
        <v>890</v>
      </c>
      <c r="J70" s="64">
        <f t="shared" si="1"/>
        <v>0.52876404494382023</v>
      </c>
      <c r="K70" s="64">
        <f t="shared" si="1"/>
        <v>0.52202247191011231</v>
      </c>
      <c r="L70" s="64">
        <f t="shared" si="1"/>
        <v>0.23146067415730337</v>
      </c>
    </row>
    <row r="71" spans="6:12" x14ac:dyDescent="0.25">
      <c r="F71" s="178">
        <v>16309002</v>
      </c>
      <c r="G71" s="179" t="s">
        <v>559</v>
      </c>
      <c r="I71">
        <f t="shared" si="2"/>
        <v>900</v>
      </c>
      <c r="J71" s="64">
        <f t="shared" ref="J71:L102" si="7">J$3/($I71*1000)</f>
        <v>0.52288888888888885</v>
      </c>
      <c r="K71" s="64">
        <f t="shared" si="7"/>
        <v>0.51622222222222225</v>
      </c>
      <c r="L71" s="64">
        <f t="shared" si="7"/>
        <v>0.22888888888888889</v>
      </c>
    </row>
    <row r="72" spans="6:12" x14ac:dyDescent="0.25">
      <c r="F72" s="178">
        <v>16400501</v>
      </c>
      <c r="G72" s="179" t="s">
        <v>560</v>
      </c>
      <c r="I72">
        <f t="shared" ref="I72:I91" si="8">I71+10</f>
        <v>910</v>
      </c>
      <c r="J72" s="64">
        <f t="shared" si="7"/>
        <v>0.51714285714285713</v>
      </c>
      <c r="K72" s="64">
        <f t="shared" si="7"/>
        <v>0.51054945054945056</v>
      </c>
      <c r="L72" s="64">
        <f t="shared" si="7"/>
        <v>0.22637362637362637</v>
      </c>
    </row>
    <row r="73" spans="6:12" x14ac:dyDescent="0.25">
      <c r="F73" s="178">
        <v>16401001</v>
      </c>
      <c r="G73" s="179" t="s">
        <v>561</v>
      </c>
      <c r="I73">
        <f t="shared" si="8"/>
        <v>920</v>
      </c>
      <c r="J73" s="64">
        <f t="shared" si="7"/>
        <v>0.51152173913043475</v>
      </c>
      <c r="K73" s="64">
        <f t="shared" si="7"/>
        <v>0.505</v>
      </c>
      <c r="L73" s="64">
        <f t="shared" si="7"/>
        <v>0.22391304347826088</v>
      </c>
    </row>
    <row r="74" spans="6:12" x14ac:dyDescent="0.25">
      <c r="F74" s="178">
        <v>16500501</v>
      </c>
      <c r="G74" s="179" t="s">
        <v>562</v>
      </c>
      <c r="I74">
        <f t="shared" si="8"/>
        <v>930</v>
      </c>
      <c r="J74" s="64">
        <f t="shared" si="7"/>
        <v>0.50602150537634405</v>
      </c>
      <c r="K74" s="64">
        <f t="shared" si="7"/>
        <v>0.49956989247311828</v>
      </c>
      <c r="L74" s="64">
        <f t="shared" si="7"/>
        <v>0.22150537634408601</v>
      </c>
    </row>
    <row r="75" spans="6:12" x14ac:dyDescent="0.25">
      <c r="F75" s="178">
        <v>16501001</v>
      </c>
      <c r="G75" s="179" t="s">
        <v>563</v>
      </c>
      <c r="I75">
        <f t="shared" si="8"/>
        <v>940</v>
      </c>
      <c r="J75" s="64">
        <f t="shared" si="7"/>
        <v>0.50063829787234038</v>
      </c>
      <c r="K75" s="64">
        <f t="shared" si="7"/>
        <v>0.49425531914893617</v>
      </c>
      <c r="L75" s="64">
        <f t="shared" si="7"/>
        <v>0.21914893617021278</v>
      </c>
    </row>
    <row r="76" spans="6:12" x14ac:dyDescent="0.25">
      <c r="F76" s="178">
        <v>16501501</v>
      </c>
      <c r="G76" s="179" t="s">
        <v>564</v>
      </c>
      <c r="I76">
        <f t="shared" si="8"/>
        <v>950</v>
      </c>
      <c r="J76" s="64">
        <f t="shared" si="7"/>
        <v>0.49536842105263157</v>
      </c>
      <c r="K76" s="64">
        <f t="shared" si="7"/>
        <v>0.48905263157894735</v>
      </c>
      <c r="L76" s="64">
        <f t="shared" si="7"/>
        <v>0.21684210526315789</v>
      </c>
    </row>
    <row r="77" spans="6:12" x14ac:dyDescent="0.25">
      <c r="F77" s="178">
        <v>16502001</v>
      </c>
      <c r="G77" s="179" t="s">
        <v>565</v>
      </c>
      <c r="I77">
        <f t="shared" si="8"/>
        <v>960</v>
      </c>
      <c r="J77" s="64">
        <f t="shared" si="7"/>
        <v>0.49020833333333336</v>
      </c>
      <c r="K77" s="64">
        <f t="shared" si="7"/>
        <v>0.48395833333333332</v>
      </c>
      <c r="L77" s="64">
        <f t="shared" si="7"/>
        <v>0.21458333333333332</v>
      </c>
    </row>
    <row r="78" spans="6:12" x14ac:dyDescent="0.25">
      <c r="F78" s="178">
        <v>16502002</v>
      </c>
      <c r="G78" s="179" t="s">
        <v>566</v>
      </c>
      <c r="I78">
        <f t="shared" si="8"/>
        <v>970</v>
      </c>
      <c r="J78" s="64">
        <f t="shared" si="7"/>
        <v>0.48515463917525775</v>
      </c>
      <c r="K78" s="64">
        <f t="shared" si="7"/>
        <v>0.47896907216494844</v>
      </c>
      <c r="L78" s="64">
        <f t="shared" si="7"/>
        <v>0.21237113402061855</v>
      </c>
    </row>
    <row r="79" spans="6:12" x14ac:dyDescent="0.25">
      <c r="F79" s="178">
        <v>16600501</v>
      </c>
      <c r="G79" s="179" t="s">
        <v>567</v>
      </c>
      <c r="I79">
        <f t="shared" si="8"/>
        <v>980</v>
      </c>
      <c r="J79" s="64">
        <f t="shared" si="7"/>
        <v>0.48020408163265305</v>
      </c>
      <c r="K79" s="64">
        <f t="shared" si="7"/>
        <v>0.47408163265306125</v>
      </c>
      <c r="L79" s="64">
        <f t="shared" si="7"/>
        <v>0.21020408163265306</v>
      </c>
    </row>
    <row r="80" spans="6:12" x14ac:dyDescent="0.25">
      <c r="F80" s="178">
        <v>16601001</v>
      </c>
      <c r="G80" s="179" t="s">
        <v>568</v>
      </c>
      <c r="I80">
        <f t="shared" si="8"/>
        <v>990</v>
      </c>
      <c r="J80" s="64">
        <f t="shared" si="7"/>
        <v>0.47535353535353536</v>
      </c>
      <c r="K80" s="64">
        <f t="shared" si="7"/>
        <v>0.46929292929292932</v>
      </c>
      <c r="L80" s="64">
        <f t="shared" si="7"/>
        <v>0.20808080808080809</v>
      </c>
    </row>
    <row r="81" spans="6:12" x14ac:dyDescent="0.25">
      <c r="F81" s="178">
        <v>16601002</v>
      </c>
      <c r="G81" s="179" t="s">
        <v>569</v>
      </c>
      <c r="I81">
        <f t="shared" si="8"/>
        <v>1000</v>
      </c>
      <c r="J81" s="64">
        <f t="shared" si="7"/>
        <v>0.47060000000000002</v>
      </c>
      <c r="K81" s="64">
        <f t="shared" si="7"/>
        <v>0.46460000000000001</v>
      </c>
      <c r="L81" s="64">
        <f t="shared" si="7"/>
        <v>0.20599999999999999</v>
      </c>
    </row>
    <row r="82" spans="6:12" x14ac:dyDescent="0.25">
      <c r="F82" s="178">
        <v>16601003</v>
      </c>
      <c r="G82" s="179" t="s">
        <v>570</v>
      </c>
      <c r="I82">
        <f t="shared" si="8"/>
        <v>1010</v>
      </c>
      <c r="J82" s="64">
        <f t="shared" si="7"/>
        <v>0.46594059405940597</v>
      </c>
      <c r="K82" s="64">
        <f t="shared" si="7"/>
        <v>0.46</v>
      </c>
      <c r="L82" s="64">
        <f t="shared" si="7"/>
        <v>0.20396039603960395</v>
      </c>
    </row>
    <row r="83" spans="6:12" x14ac:dyDescent="0.25">
      <c r="F83" s="178">
        <v>16601004</v>
      </c>
      <c r="G83" s="179" t="s">
        <v>571</v>
      </c>
      <c r="I83">
        <f t="shared" si="8"/>
        <v>1020</v>
      </c>
      <c r="J83" s="64">
        <f t="shared" si="7"/>
        <v>0.46137254901960784</v>
      </c>
      <c r="K83" s="64">
        <f t="shared" si="7"/>
        <v>0.45549019607843139</v>
      </c>
      <c r="L83" s="64">
        <f t="shared" si="7"/>
        <v>0.20196078431372549</v>
      </c>
    </row>
    <row r="84" spans="6:12" x14ac:dyDescent="0.25">
      <c r="F84" s="178">
        <v>16601005</v>
      </c>
      <c r="G84" s="179" t="s">
        <v>572</v>
      </c>
      <c r="I84">
        <f t="shared" si="8"/>
        <v>1030</v>
      </c>
      <c r="J84" s="64">
        <f t="shared" si="7"/>
        <v>0.45689320388349514</v>
      </c>
      <c r="K84" s="64">
        <f t="shared" si="7"/>
        <v>0.45106796116504855</v>
      </c>
      <c r="L84" s="64">
        <f t="shared" si="7"/>
        <v>0.2</v>
      </c>
    </row>
    <row r="85" spans="6:12" x14ac:dyDescent="0.25">
      <c r="F85" s="178">
        <v>16601006</v>
      </c>
      <c r="G85" s="179" t="s">
        <v>573</v>
      </c>
      <c r="I85">
        <f t="shared" si="8"/>
        <v>1040</v>
      </c>
      <c r="J85" s="64">
        <f t="shared" si="7"/>
        <v>0.45250000000000001</v>
      </c>
      <c r="K85" s="64">
        <f t="shared" si="7"/>
        <v>0.44673076923076921</v>
      </c>
      <c r="L85" s="64">
        <f t="shared" si="7"/>
        <v>0.19807692307692307</v>
      </c>
    </row>
    <row r="86" spans="6:12" x14ac:dyDescent="0.25">
      <c r="F86" s="178">
        <v>16601007</v>
      </c>
      <c r="G86" s="179" t="s">
        <v>574</v>
      </c>
      <c r="I86">
        <f t="shared" si="8"/>
        <v>1050</v>
      </c>
      <c r="J86" s="64">
        <f t="shared" si="7"/>
        <v>0.44819047619047619</v>
      </c>
      <c r="K86" s="64">
        <f t="shared" si="7"/>
        <v>0.44247619047619047</v>
      </c>
      <c r="L86" s="64">
        <f t="shared" si="7"/>
        <v>0.19619047619047619</v>
      </c>
    </row>
    <row r="87" spans="6:12" x14ac:dyDescent="0.25">
      <c r="F87" s="178">
        <v>16601500</v>
      </c>
      <c r="G87" s="179" t="s">
        <v>575</v>
      </c>
      <c r="I87">
        <f t="shared" si="8"/>
        <v>1060</v>
      </c>
      <c r="J87" s="64">
        <f t="shared" si="7"/>
        <v>0.44396226415094342</v>
      </c>
      <c r="K87" s="64">
        <f t="shared" si="7"/>
        <v>0.43830188679245285</v>
      </c>
      <c r="L87" s="64">
        <f t="shared" si="7"/>
        <v>0.19433962264150945</v>
      </c>
    </row>
    <row r="88" spans="6:12" x14ac:dyDescent="0.25">
      <c r="F88" s="178">
        <v>16601501</v>
      </c>
      <c r="G88" s="179" t="s">
        <v>576</v>
      </c>
      <c r="I88">
        <f t="shared" si="8"/>
        <v>1070</v>
      </c>
      <c r="J88" s="64">
        <f t="shared" si="7"/>
        <v>0.43981308411214953</v>
      </c>
      <c r="K88" s="64">
        <f t="shared" si="7"/>
        <v>0.4342056074766355</v>
      </c>
      <c r="L88" s="64">
        <f t="shared" si="7"/>
        <v>0.19252336448598131</v>
      </c>
    </row>
    <row r="89" spans="6:12" x14ac:dyDescent="0.25">
      <c r="F89" s="178">
        <v>16601502</v>
      </c>
      <c r="G89" s="179" t="s">
        <v>577</v>
      </c>
      <c r="I89">
        <f t="shared" si="8"/>
        <v>1080</v>
      </c>
      <c r="J89" s="64">
        <f t="shared" si="7"/>
        <v>0.43574074074074076</v>
      </c>
      <c r="K89" s="64">
        <f t="shared" si="7"/>
        <v>0.43018518518518517</v>
      </c>
      <c r="L89" s="64">
        <f t="shared" si="7"/>
        <v>0.19074074074074074</v>
      </c>
    </row>
    <row r="90" spans="6:12" x14ac:dyDescent="0.25">
      <c r="F90" s="178">
        <v>16601503</v>
      </c>
      <c r="G90" s="179" t="s">
        <v>578</v>
      </c>
      <c r="I90">
        <f t="shared" si="8"/>
        <v>1090</v>
      </c>
      <c r="J90" s="64">
        <f t="shared" si="7"/>
        <v>0.43174311926605502</v>
      </c>
      <c r="K90" s="64">
        <f t="shared" si="7"/>
        <v>0.42623853211009172</v>
      </c>
      <c r="L90" s="64">
        <f t="shared" si="7"/>
        <v>0.1889908256880734</v>
      </c>
    </row>
    <row r="91" spans="6:12" x14ac:dyDescent="0.25">
      <c r="F91" s="178">
        <v>16602001</v>
      </c>
      <c r="G91" s="179" t="s">
        <v>579</v>
      </c>
      <c r="I91">
        <f t="shared" si="8"/>
        <v>1100</v>
      </c>
      <c r="J91" s="64">
        <f t="shared" si="7"/>
        <v>0.42781818181818182</v>
      </c>
      <c r="K91" s="64">
        <f t="shared" si="7"/>
        <v>0.42236363636363639</v>
      </c>
      <c r="L91" s="64">
        <f t="shared" si="7"/>
        <v>0.18727272727272729</v>
      </c>
    </row>
    <row r="92" spans="6:12" x14ac:dyDescent="0.25">
      <c r="F92" s="178">
        <v>16602002</v>
      </c>
      <c r="G92" s="179" t="s">
        <v>580</v>
      </c>
      <c r="I92">
        <f>I91+10</f>
        <v>1110</v>
      </c>
      <c r="J92" s="64">
        <f t="shared" si="7"/>
        <v>0.42396396396396396</v>
      </c>
      <c r="K92" s="64">
        <f t="shared" si="7"/>
        <v>0.41855855855855856</v>
      </c>
      <c r="L92" s="64">
        <f t="shared" si="7"/>
        <v>0.18558558558558558</v>
      </c>
    </row>
    <row r="93" spans="6:12" x14ac:dyDescent="0.25">
      <c r="F93" s="178">
        <v>16602003</v>
      </c>
      <c r="G93" s="179" t="s">
        <v>581</v>
      </c>
      <c r="I93">
        <f t="shared" ref="I93:I119" si="9">I92+10</f>
        <v>1120</v>
      </c>
      <c r="J93" s="64">
        <f t="shared" si="7"/>
        <v>0.4201785714285714</v>
      </c>
      <c r="K93" s="64">
        <f t="shared" si="7"/>
        <v>0.41482142857142856</v>
      </c>
      <c r="L93" s="64">
        <f t="shared" si="7"/>
        <v>0.18392857142857144</v>
      </c>
    </row>
    <row r="94" spans="6:12" x14ac:dyDescent="0.25">
      <c r="F94" s="178">
        <v>16602004</v>
      </c>
      <c r="G94" s="179" t="s">
        <v>582</v>
      </c>
      <c r="I94">
        <f t="shared" si="9"/>
        <v>1130</v>
      </c>
      <c r="J94" s="64">
        <f t="shared" si="7"/>
        <v>0.41646017699115045</v>
      </c>
      <c r="K94" s="64">
        <f t="shared" si="7"/>
        <v>0.41115044247787613</v>
      </c>
      <c r="L94" s="64">
        <f t="shared" si="7"/>
        <v>0.18230088495575222</v>
      </c>
    </row>
    <row r="95" spans="6:12" x14ac:dyDescent="0.25">
      <c r="F95" s="178">
        <v>16602005</v>
      </c>
      <c r="G95" s="179" t="s">
        <v>583</v>
      </c>
      <c r="I95">
        <f t="shared" si="9"/>
        <v>1140</v>
      </c>
      <c r="J95" s="64">
        <f t="shared" si="7"/>
        <v>0.41280701754385962</v>
      </c>
      <c r="K95" s="64">
        <f t="shared" si="7"/>
        <v>0.40754385964912282</v>
      </c>
      <c r="L95" s="64">
        <f t="shared" si="7"/>
        <v>0.18070175438596492</v>
      </c>
    </row>
    <row r="96" spans="6:12" x14ac:dyDescent="0.25">
      <c r="F96" s="178">
        <v>16602006</v>
      </c>
      <c r="G96" s="179" t="s">
        <v>584</v>
      </c>
      <c r="I96">
        <f t="shared" si="9"/>
        <v>1150</v>
      </c>
      <c r="J96" s="64">
        <f t="shared" si="7"/>
        <v>0.40921739130434781</v>
      </c>
      <c r="K96" s="64">
        <f t="shared" si="7"/>
        <v>0.40400000000000003</v>
      </c>
      <c r="L96" s="64">
        <f t="shared" si="7"/>
        <v>0.17913043478260871</v>
      </c>
    </row>
    <row r="97" spans="6:12" x14ac:dyDescent="0.25">
      <c r="F97" s="178">
        <v>16602501</v>
      </c>
      <c r="G97" s="179" t="s">
        <v>585</v>
      </c>
      <c r="I97">
        <f t="shared" si="9"/>
        <v>1160</v>
      </c>
      <c r="J97" s="64">
        <f t="shared" si="7"/>
        <v>0.40568965517241379</v>
      </c>
      <c r="K97" s="64">
        <f t="shared" si="7"/>
        <v>0.40051724137931033</v>
      </c>
      <c r="L97" s="64">
        <f t="shared" si="7"/>
        <v>0.17758620689655172</v>
      </c>
    </row>
    <row r="98" spans="6:12" x14ac:dyDescent="0.25">
      <c r="F98" s="178">
        <v>16602502</v>
      </c>
      <c r="G98" s="179" t="s">
        <v>586</v>
      </c>
      <c r="I98">
        <f t="shared" si="9"/>
        <v>1170</v>
      </c>
      <c r="J98" s="64">
        <f t="shared" si="7"/>
        <v>0.4022222222222222</v>
      </c>
      <c r="K98" s="64">
        <f t="shared" si="7"/>
        <v>0.39709401709401709</v>
      </c>
      <c r="L98" s="64">
        <f t="shared" si="7"/>
        <v>0.17606837606837608</v>
      </c>
    </row>
    <row r="99" spans="6:12" x14ac:dyDescent="0.25">
      <c r="F99" s="178">
        <v>16603000</v>
      </c>
      <c r="G99" s="179" t="s">
        <v>587</v>
      </c>
      <c r="I99">
        <f t="shared" si="9"/>
        <v>1180</v>
      </c>
      <c r="J99" s="64">
        <f t="shared" si="7"/>
        <v>0.39881355932203388</v>
      </c>
      <c r="K99" s="64">
        <f t="shared" si="7"/>
        <v>0.39372881355932204</v>
      </c>
      <c r="L99" s="64">
        <f t="shared" si="7"/>
        <v>0.17457627118644067</v>
      </c>
    </row>
    <row r="100" spans="6:12" x14ac:dyDescent="0.25">
      <c r="F100" s="178">
        <v>16603001</v>
      </c>
      <c r="G100" s="179" t="s">
        <v>588</v>
      </c>
      <c r="I100">
        <f t="shared" si="9"/>
        <v>1190</v>
      </c>
      <c r="J100" s="64">
        <f t="shared" si="7"/>
        <v>0.39546218487394957</v>
      </c>
      <c r="K100" s="64">
        <f t="shared" si="7"/>
        <v>0.3904201680672269</v>
      </c>
      <c r="L100" s="64">
        <f t="shared" si="7"/>
        <v>0.17310924369747899</v>
      </c>
    </row>
    <row r="101" spans="6:12" x14ac:dyDescent="0.25">
      <c r="F101" s="178">
        <v>16603002</v>
      </c>
      <c r="G101" s="179" t="s">
        <v>589</v>
      </c>
      <c r="I101">
        <f t="shared" si="9"/>
        <v>1200</v>
      </c>
      <c r="J101" s="64">
        <f t="shared" si="7"/>
        <v>0.39216666666666666</v>
      </c>
      <c r="K101" s="64">
        <f t="shared" si="7"/>
        <v>0.38716666666666666</v>
      </c>
      <c r="L101" s="64">
        <f t="shared" si="7"/>
        <v>0.17166666666666666</v>
      </c>
    </row>
    <row r="102" spans="6:12" x14ac:dyDescent="0.25">
      <c r="F102" s="178">
        <v>16603003</v>
      </c>
      <c r="G102" s="179" t="s">
        <v>590</v>
      </c>
      <c r="I102">
        <f t="shared" si="9"/>
        <v>1210</v>
      </c>
      <c r="J102" s="64">
        <f t="shared" si="7"/>
        <v>0.38892561983471075</v>
      </c>
      <c r="K102" s="64">
        <f t="shared" si="7"/>
        <v>0.38396694214876032</v>
      </c>
      <c r="L102" s="64">
        <f t="shared" si="7"/>
        <v>0.17024793388429751</v>
      </c>
    </row>
    <row r="103" spans="6:12" x14ac:dyDescent="0.25">
      <c r="F103" s="178">
        <v>16603004</v>
      </c>
      <c r="G103" s="179" t="s">
        <v>591</v>
      </c>
      <c r="I103">
        <f t="shared" si="9"/>
        <v>1220</v>
      </c>
      <c r="J103" s="64">
        <f t="shared" ref="J103:L134" si="10">J$3/($I103*1000)</f>
        <v>0.38573770491803278</v>
      </c>
      <c r="K103" s="64">
        <f t="shared" si="10"/>
        <v>0.38081967213114754</v>
      </c>
      <c r="L103" s="64">
        <f t="shared" si="10"/>
        <v>0.16885245901639345</v>
      </c>
    </row>
    <row r="104" spans="6:12" x14ac:dyDescent="0.25">
      <c r="F104" s="178">
        <v>16603501</v>
      </c>
      <c r="G104" s="179" t="s">
        <v>592</v>
      </c>
      <c r="I104">
        <f t="shared" si="9"/>
        <v>1230</v>
      </c>
      <c r="J104" s="64">
        <f t="shared" si="10"/>
        <v>0.38260162601626019</v>
      </c>
      <c r="K104" s="64">
        <f t="shared" si="10"/>
        <v>0.37772357723577238</v>
      </c>
      <c r="L104" s="64">
        <f t="shared" si="10"/>
        <v>0.16747967479674797</v>
      </c>
    </row>
    <row r="105" spans="6:12" x14ac:dyDescent="0.25">
      <c r="F105" s="178">
        <v>16701001</v>
      </c>
      <c r="G105" s="179" t="s">
        <v>593</v>
      </c>
      <c r="I105">
        <f t="shared" si="9"/>
        <v>1240</v>
      </c>
      <c r="J105" s="64">
        <f t="shared" si="10"/>
        <v>0.37951612903225806</v>
      </c>
      <c r="K105" s="64">
        <f t="shared" si="10"/>
        <v>0.37467741935483873</v>
      </c>
      <c r="L105" s="64">
        <f t="shared" si="10"/>
        <v>0.16612903225806452</v>
      </c>
    </row>
    <row r="106" spans="6:12" x14ac:dyDescent="0.25">
      <c r="F106" s="178">
        <v>16801001</v>
      </c>
      <c r="G106" s="179" t="s">
        <v>594</v>
      </c>
      <c r="I106">
        <f t="shared" si="9"/>
        <v>1250</v>
      </c>
      <c r="J106" s="64">
        <f t="shared" si="10"/>
        <v>0.37647999999999998</v>
      </c>
      <c r="K106" s="64">
        <f t="shared" si="10"/>
        <v>0.37168000000000001</v>
      </c>
      <c r="L106" s="64">
        <f t="shared" si="10"/>
        <v>0.1648</v>
      </c>
    </row>
    <row r="107" spans="6:12" x14ac:dyDescent="0.25">
      <c r="F107" s="178">
        <v>16900501</v>
      </c>
      <c r="G107" s="179" t="s">
        <v>595</v>
      </c>
      <c r="I107">
        <f t="shared" si="9"/>
        <v>1260</v>
      </c>
      <c r="J107" s="64">
        <f t="shared" si="10"/>
        <v>0.37349206349206349</v>
      </c>
      <c r="K107" s="64">
        <f t="shared" si="10"/>
        <v>0.36873015873015874</v>
      </c>
      <c r="L107" s="64">
        <f t="shared" si="10"/>
        <v>0.16349206349206349</v>
      </c>
    </row>
    <row r="108" spans="6:12" x14ac:dyDescent="0.25">
      <c r="F108" s="178">
        <v>16901001</v>
      </c>
      <c r="G108" s="179" t="s">
        <v>596</v>
      </c>
      <c r="I108">
        <f t="shared" si="9"/>
        <v>1270</v>
      </c>
      <c r="J108" s="64">
        <f t="shared" si="10"/>
        <v>0.37055118110236218</v>
      </c>
      <c r="K108" s="64">
        <f t="shared" si="10"/>
        <v>0.36582677165354333</v>
      </c>
      <c r="L108" s="64">
        <f t="shared" si="10"/>
        <v>0.16220472440944883</v>
      </c>
    </row>
    <row r="109" spans="6:12" x14ac:dyDescent="0.25">
      <c r="F109" s="178">
        <v>16901002</v>
      </c>
      <c r="G109" s="179" t="s">
        <v>597</v>
      </c>
      <c r="I109">
        <f t="shared" si="9"/>
        <v>1280</v>
      </c>
      <c r="J109" s="64">
        <f t="shared" si="10"/>
        <v>0.36765625000000002</v>
      </c>
      <c r="K109" s="64">
        <f t="shared" si="10"/>
        <v>0.36296875000000001</v>
      </c>
      <c r="L109" s="64">
        <f t="shared" si="10"/>
        <v>0.16093750000000001</v>
      </c>
    </row>
    <row r="110" spans="6:12" x14ac:dyDescent="0.25">
      <c r="F110" s="178">
        <v>16901003</v>
      </c>
      <c r="G110" s="179" t="s">
        <v>598</v>
      </c>
      <c r="I110">
        <f t="shared" si="9"/>
        <v>1290</v>
      </c>
      <c r="J110" s="64">
        <f t="shared" si="10"/>
        <v>0.36480620155038762</v>
      </c>
      <c r="K110" s="64">
        <f t="shared" si="10"/>
        <v>0.3601550387596899</v>
      </c>
      <c r="L110" s="64">
        <f t="shared" si="10"/>
        <v>0.15968992248062017</v>
      </c>
    </row>
    <row r="111" spans="6:12" x14ac:dyDescent="0.25">
      <c r="F111" s="178">
        <v>16901004</v>
      </c>
      <c r="G111" s="179" t="s">
        <v>599</v>
      </c>
      <c r="I111">
        <f t="shared" si="9"/>
        <v>1300</v>
      </c>
      <c r="J111" s="64">
        <f t="shared" si="10"/>
        <v>0.36199999999999999</v>
      </c>
      <c r="K111" s="64">
        <f t="shared" si="10"/>
        <v>0.35738461538461541</v>
      </c>
      <c r="L111" s="64">
        <f t="shared" si="10"/>
        <v>0.15846153846153846</v>
      </c>
    </row>
    <row r="112" spans="6:12" x14ac:dyDescent="0.25">
      <c r="F112" s="178">
        <v>16901005</v>
      </c>
      <c r="G112" s="179" t="s">
        <v>600</v>
      </c>
      <c r="I112">
        <f t="shared" si="9"/>
        <v>1310</v>
      </c>
      <c r="J112" s="64">
        <f t="shared" si="10"/>
        <v>0.35923664122137405</v>
      </c>
      <c r="K112" s="64">
        <f t="shared" si="10"/>
        <v>0.35465648854961834</v>
      </c>
      <c r="L112" s="64">
        <f t="shared" si="10"/>
        <v>0.15725190839694655</v>
      </c>
    </row>
    <row r="113" spans="6:12" x14ac:dyDescent="0.25">
      <c r="F113" s="178">
        <v>16901501</v>
      </c>
      <c r="G113" s="179" t="s">
        <v>601</v>
      </c>
      <c r="I113">
        <f t="shared" si="9"/>
        <v>1320</v>
      </c>
      <c r="J113" s="64">
        <f t="shared" si="10"/>
        <v>0.35651515151515151</v>
      </c>
      <c r="K113" s="64">
        <f t="shared" si="10"/>
        <v>0.35196969696969699</v>
      </c>
      <c r="L113" s="64">
        <f t="shared" si="10"/>
        <v>0.15606060606060607</v>
      </c>
    </row>
    <row r="114" spans="6:12" x14ac:dyDescent="0.25">
      <c r="F114" s="178">
        <v>16901502</v>
      </c>
      <c r="G114" s="179" t="s">
        <v>602</v>
      </c>
      <c r="I114">
        <f t="shared" si="9"/>
        <v>1330</v>
      </c>
      <c r="J114" s="64">
        <f t="shared" si="10"/>
        <v>0.35383458646616539</v>
      </c>
      <c r="K114" s="64">
        <f t="shared" si="10"/>
        <v>0.3493233082706767</v>
      </c>
      <c r="L114" s="64">
        <f t="shared" si="10"/>
        <v>0.1548872180451128</v>
      </c>
    </row>
    <row r="115" spans="6:12" x14ac:dyDescent="0.25">
      <c r="F115" s="178">
        <v>16901503</v>
      </c>
      <c r="G115" s="179" t="s">
        <v>603</v>
      </c>
      <c r="I115">
        <f t="shared" si="9"/>
        <v>1340</v>
      </c>
      <c r="J115" s="64">
        <f t="shared" si="10"/>
        <v>0.35119402985074627</v>
      </c>
      <c r="K115" s="64">
        <f t="shared" si="10"/>
        <v>0.34671641791044777</v>
      </c>
      <c r="L115" s="64">
        <f t="shared" si="10"/>
        <v>0.15373134328358209</v>
      </c>
    </row>
    <row r="116" spans="6:12" x14ac:dyDescent="0.25">
      <c r="F116" s="178">
        <v>16901504</v>
      </c>
      <c r="G116" s="179" t="s">
        <v>604</v>
      </c>
      <c r="I116">
        <f t="shared" si="9"/>
        <v>1350</v>
      </c>
      <c r="J116" s="64">
        <f t="shared" si="10"/>
        <v>0.34859259259259257</v>
      </c>
      <c r="K116" s="64">
        <f t="shared" si="10"/>
        <v>0.34414814814814815</v>
      </c>
      <c r="L116" s="64">
        <f t="shared" si="10"/>
        <v>0.15259259259259259</v>
      </c>
    </row>
    <row r="117" spans="6:12" x14ac:dyDescent="0.25">
      <c r="F117" s="178">
        <v>16902001</v>
      </c>
      <c r="G117" s="179" t="s">
        <v>605</v>
      </c>
      <c r="I117">
        <f t="shared" si="9"/>
        <v>1360</v>
      </c>
      <c r="J117" s="64">
        <f t="shared" si="10"/>
        <v>0.34602941176470586</v>
      </c>
      <c r="K117" s="64">
        <f t="shared" si="10"/>
        <v>0.34161764705882353</v>
      </c>
      <c r="L117" s="64">
        <f t="shared" si="10"/>
        <v>0.15147058823529411</v>
      </c>
    </row>
    <row r="118" spans="6:12" x14ac:dyDescent="0.25">
      <c r="F118" s="178">
        <v>16902002</v>
      </c>
      <c r="G118" s="179" t="s">
        <v>606</v>
      </c>
      <c r="I118">
        <f t="shared" si="9"/>
        <v>1370</v>
      </c>
      <c r="J118" s="64">
        <f t="shared" si="10"/>
        <v>0.34350364963503649</v>
      </c>
      <c r="K118" s="64">
        <f t="shared" si="10"/>
        <v>0.33912408759124085</v>
      </c>
      <c r="L118" s="64">
        <f t="shared" si="10"/>
        <v>0.15036496350364964</v>
      </c>
    </row>
    <row r="119" spans="6:12" x14ac:dyDescent="0.25">
      <c r="F119" s="178">
        <v>16902003</v>
      </c>
      <c r="G119" s="179" t="s">
        <v>607</v>
      </c>
      <c r="I119">
        <f t="shared" si="9"/>
        <v>1380</v>
      </c>
      <c r="J119" s="64">
        <f t="shared" si="10"/>
        <v>0.34101449275362317</v>
      </c>
      <c r="K119" s="64">
        <f t="shared" si="10"/>
        <v>0.33666666666666667</v>
      </c>
      <c r="L119" s="64">
        <f t="shared" si="10"/>
        <v>0.14927536231884059</v>
      </c>
    </row>
    <row r="120" spans="6:12" x14ac:dyDescent="0.25">
      <c r="F120" s="178">
        <v>16902501</v>
      </c>
      <c r="G120" s="179" t="s">
        <v>608</v>
      </c>
      <c r="I120">
        <f>I119+10</f>
        <v>1390</v>
      </c>
      <c r="J120" s="64">
        <f t="shared" si="10"/>
        <v>0.3385611510791367</v>
      </c>
      <c r="K120" s="64">
        <f t="shared" si="10"/>
        <v>0.33424460431654679</v>
      </c>
      <c r="L120" s="64">
        <f t="shared" si="10"/>
        <v>0.14820143884892087</v>
      </c>
    </row>
    <row r="121" spans="6:12" x14ac:dyDescent="0.25">
      <c r="F121" s="178">
        <v>16903001</v>
      </c>
      <c r="G121" s="179" t="s">
        <v>609</v>
      </c>
      <c r="I121">
        <f t="shared" ref="I121:I184" si="11">I120+10</f>
        <v>1400</v>
      </c>
      <c r="J121" s="64">
        <f t="shared" si="10"/>
        <v>0.33614285714285713</v>
      </c>
      <c r="K121" s="64">
        <f t="shared" si="10"/>
        <v>0.33185714285714285</v>
      </c>
      <c r="L121" s="64">
        <f t="shared" si="10"/>
        <v>0.14714285714285713</v>
      </c>
    </row>
    <row r="122" spans="6:12" x14ac:dyDescent="0.25">
      <c r="F122" s="178">
        <v>17000501</v>
      </c>
      <c r="G122" s="179" t="s">
        <v>610</v>
      </c>
      <c r="I122">
        <f t="shared" si="11"/>
        <v>1410</v>
      </c>
      <c r="J122" s="64">
        <f t="shared" si="10"/>
        <v>0.33375886524822695</v>
      </c>
      <c r="K122" s="64">
        <f t="shared" si="10"/>
        <v>0.32950354609929078</v>
      </c>
      <c r="L122" s="64">
        <f t="shared" si="10"/>
        <v>0.14609929078014183</v>
      </c>
    </row>
    <row r="123" spans="6:12" x14ac:dyDescent="0.25">
      <c r="F123" s="178">
        <v>20050101</v>
      </c>
      <c r="G123" s="179" t="s">
        <v>611</v>
      </c>
      <c r="I123">
        <f t="shared" si="11"/>
        <v>1420</v>
      </c>
      <c r="J123" s="64">
        <f t="shared" si="10"/>
        <v>0.33140845070422537</v>
      </c>
      <c r="K123" s="64">
        <f t="shared" si="10"/>
        <v>0.32718309859154932</v>
      </c>
      <c r="L123" s="64">
        <f t="shared" si="10"/>
        <v>0.14507042253521127</v>
      </c>
    </row>
    <row r="124" spans="6:12" x14ac:dyDescent="0.25">
      <c r="F124" s="178">
        <v>20050201</v>
      </c>
      <c r="G124" s="179" t="s">
        <v>612</v>
      </c>
      <c r="I124">
        <f t="shared" si="11"/>
        <v>1430</v>
      </c>
      <c r="J124" s="64">
        <f t="shared" si="10"/>
        <v>0.3290909090909091</v>
      </c>
      <c r="K124" s="64">
        <f t="shared" si="10"/>
        <v>0.32489510489510487</v>
      </c>
      <c r="L124" s="64">
        <f t="shared" si="10"/>
        <v>0.14405594405594405</v>
      </c>
    </row>
    <row r="125" spans="6:12" x14ac:dyDescent="0.25">
      <c r="F125" s="178">
        <v>20050202</v>
      </c>
      <c r="G125" s="179" t="s">
        <v>613</v>
      </c>
      <c r="I125">
        <f t="shared" si="11"/>
        <v>1440</v>
      </c>
      <c r="J125" s="64">
        <f t="shared" si="10"/>
        <v>0.32680555555555557</v>
      </c>
      <c r="K125" s="64">
        <f t="shared" si="10"/>
        <v>0.32263888888888886</v>
      </c>
      <c r="L125" s="64">
        <f t="shared" si="10"/>
        <v>0.14305555555555555</v>
      </c>
    </row>
    <row r="126" spans="6:12" x14ac:dyDescent="0.25">
      <c r="F126" s="178">
        <v>20100101</v>
      </c>
      <c r="G126" s="179" t="s">
        <v>614</v>
      </c>
      <c r="I126">
        <f t="shared" si="11"/>
        <v>1450</v>
      </c>
      <c r="J126" s="64">
        <f t="shared" si="10"/>
        <v>0.32455172413793104</v>
      </c>
      <c r="K126" s="64">
        <f t="shared" si="10"/>
        <v>0.32041379310344825</v>
      </c>
      <c r="L126" s="64">
        <f t="shared" si="10"/>
        <v>0.14206896551724138</v>
      </c>
    </row>
    <row r="127" spans="6:12" x14ac:dyDescent="0.25">
      <c r="F127" s="178">
        <v>20100201</v>
      </c>
      <c r="G127" s="179" t="s">
        <v>615</v>
      </c>
      <c r="I127">
        <f t="shared" si="11"/>
        <v>1460</v>
      </c>
      <c r="J127" s="64">
        <f t="shared" si="10"/>
        <v>0.32232876712328767</v>
      </c>
      <c r="K127" s="64">
        <f t="shared" si="10"/>
        <v>0.3182191780821918</v>
      </c>
      <c r="L127" s="64">
        <f t="shared" si="10"/>
        <v>0.14109589041095891</v>
      </c>
    </row>
    <row r="128" spans="6:12" x14ac:dyDescent="0.25">
      <c r="F128" s="178">
        <v>20100202</v>
      </c>
      <c r="G128" s="179" t="s">
        <v>616</v>
      </c>
      <c r="I128">
        <f t="shared" si="11"/>
        <v>1470</v>
      </c>
      <c r="J128" s="64">
        <f t="shared" si="10"/>
        <v>0.32013605442176873</v>
      </c>
      <c r="K128" s="64">
        <f t="shared" si="10"/>
        <v>0.31605442176870746</v>
      </c>
      <c r="L128" s="64">
        <f t="shared" si="10"/>
        <v>0.14013605442176871</v>
      </c>
    </row>
    <row r="129" spans="6:12" x14ac:dyDescent="0.25">
      <c r="F129" s="178">
        <v>60010501</v>
      </c>
      <c r="G129" s="179" t="s">
        <v>617</v>
      </c>
      <c r="I129">
        <f t="shared" si="11"/>
        <v>1480</v>
      </c>
      <c r="J129" s="64">
        <f t="shared" si="10"/>
        <v>0.317972972972973</v>
      </c>
      <c r="K129" s="64">
        <f t="shared" si="10"/>
        <v>0.31391891891891893</v>
      </c>
      <c r="L129" s="64">
        <f t="shared" si="10"/>
        <v>0.13918918918918918</v>
      </c>
    </row>
    <row r="130" spans="6:12" x14ac:dyDescent="0.25">
      <c r="F130" s="178">
        <v>60010502</v>
      </c>
      <c r="G130" s="179" t="s">
        <v>618</v>
      </c>
      <c r="I130">
        <f t="shared" si="11"/>
        <v>1490</v>
      </c>
      <c r="J130" s="64">
        <f t="shared" si="10"/>
        <v>0.31583892617449666</v>
      </c>
      <c r="K130" s="64">
        <f t="shared" si="10"/>
        <v>0.31181208053691273</v>
      </c>
      <c r="L130" s="64">
        <f t="shared" si="10"/>
        <v>0.13825503355704699</v>
      </c>
    </row>
    <row r="131" spans="6:12" x14ac:dyDescent="0.25">
      <c r="F131" s="178">
        <v>60100501</v>
      </c>
      <c r="G131" s="179" t="s">
        <v>619</v>
      </c>
      <c r="I131">
        <f t="shared" si="11"/>
        <v>1500</v>
      </c>
      <c r="J131" s="64">
        <f t="shared" si="10"/>
        <v>0.31373333333333331</v>
      </c>
      <c r="K131" s="64">
        <f t="shared" si="10"/>
        <v>0.30973333333333336</v>
      </c>
      <c r="L131" s="64">
        <f t="shared" si="10"/>
        <v>0.13733333333333334</v>
      </c>
    </row>
    <row r="132" spans="6:12" x14ac:dyDescent="0.25">
      <c r="F132" s="178">
        <v>60150501</v>
      </c>
      <c r="G132" s="179" t="s">
        <v>620</v>
      </c>
      <c r="I132">
        <f t="shared" si="11"/>
        <v>1510</v>
      </c>
      <c r="J132" s="64">
        <f t="shared" si="10"/>
        <v>0.31165562913907285</v>
      </c>
      <c r="K132" s="64">
        <f t="shared" si="10"/>
        <v>0.30768211920529803</v>
      </c>
      <c r="L132" s="64">
        <f t="shared" si="10"/>
        <v>0.13642384105960265</v>
      </c>
    </row>
    <row r="133" spans="6:12" x14ac:dyDescent="0.25">
      <c r="F133" s="178">
        <v>60200501</v>
      </c>
      <c r="G133" s="179" t="s">
        <v>621</v>
      </c>
      <c r="I133">
        <f t="shared" si="11"/>
        <v>1520</v>
      </c>
      <c r="J133" s="64">
        <f t="shared" si="10"/>
        <v>0.30960526315789472</v>
      </c>
      <c r="K133" s="64">
        <f t="shared" si="10"/>
        <v>0.30565789473684213</v>
      </c>
      <c r="L133" s="64">
        <f t="shared" si="10"/>
        <v>0.13552631578947369</v>
      </c>
    </row>
    <row r="134" spans="6:12" x14ac:dyDescent="0.25">
      <c r="F134" s="178">
        <v>60250501</v>
      </c>
      <c r="G134" s="179" t="s">
        <v>622</v>
      </c>
      <c r="I134">
        <f t="shared" si="11"/>
        <v>1530</v>
      </c>
      <c r="J134" s="64">
        <f t="shared" si="10"/>
        <v>0.30758169934640522</v>
      </c>
      <c r="K134" s="64">
        <f t="shared" si="10"/>
        <v>0.30366013071895426</v>
      </c>
      <c r="L134" s="64">
        <f t="shared" si="10"/>
        <v>0.13464052287581699</v>
      </c>
    </row>
    <row r="135" spans="6:12" x14ac:dyDescent="0.25">
      <c r="F135" s="178">
        <v>60250502</v>
      </c>
      <c r="G135" s="179" t="s">
        <v>623</v>
      </c>
      <c r="I135">
        <f t="shared" si="11"/>
        <v>1540</v>
      </c>
      <c r="J135" s="64">
        <f t="shared" ref="J135:L166" si="12">J$3/($I135*1000)</f>
        <v>0.30558441558441557</v>
      </c>
      <c r="K135" s="64">
        <f t="shared" si="12"/>
        <v>0.30168831168831167</v>
      </c>
      <c r="L135" s="64">
        <f t="shared" si="12"/>
        <v>0.13376623376623376</v>
      </c>
    </row>
    <row r="136" spans="6:12" x14ac:dyDescent="0.25">
      <c r="F136" s="178">
        <v>60250503</v>
      </c>
      <c r="G136" s="179" t="s">
        <v>624</v>
      </c>
      <c r="I136">
        <f t="shared" si="11"/>
        <v>1550</v>
      </c>
      <c r="J136" s="64">
        <f t="shared" si="12"/>
        <v>0.30361290322580647</v>
      </c>
      <c r="K136" s="64">
        <f t="shared" si="12"/>
        <v>0.29974193548387096</v>
      </c>
      <c r="L136" s="64">
        <f t="shared" si="12"/>
        <v>0.13290322580645161</v>
      </c>
    </row>
    <row r="137" spans="6:12" x14ac:dyDescent="0.25">
      <c r="F137" s="178">
        <v>60250504</v>
      </c>
      <c r="G137" s="179" t="s">
        <v>625</v>
      </c>
      <c r="I137">
        <f t="shared" si="11"/>
        <v>1560</v>
      </c>
      <c r="J137" s="64">
        <f t="shared" si="12"/>
        <v>0.30166666666666669</v>
      </c>
      <c r="K137" s="64">
        <f t="shared" si="12"/>
        <v>0.29782051282051281</v>
      </c>
      <c r="L137" s="64">
        <f t="shared" si="12"/>
        <v>0.13205128205128205</v>
      </c>
    </row>
    <row r="138" spans="6:12" x14ac:dyDescent="0.25">
      <c r="F138" s="178">
        <v>60251501</v>
      </c>
      <c r="G138" s="179" t="s">
        <v>626</v>
      </c>
      <c r="I138">
        <f t="shared" si="11"/>
        <v>1570</v>
      </c>
      <c r="J138" s="64">
        <f t="shared" si="12"/>
        <v>0.29974522292993633</v>
      </c>
      <c r="K138" s="64">
        <f t="shared" si="12"/>
        <v>0.29592356687898091</v>
      </c>
      <c r="L138" s="64">
        <f t="shared" si="12"/>
        <v>0.13121019108280255</v>
      </c>
    </row>
    <row r="139" spans="6:12" x14ac:dyDescent="0.25">
      <c r="F139" s="178">
        <v>60252001</v>
      </c>
      <c r="G139" s="179" t="s">
        <v>627</v>
      </c>
      <c r="I139">
        <f t="shared" si="11"/>
        <v>1580</v>
      </c>
      <c r="J139" s="64">
        <f t="shared" si="12"/>
        <v>0.29784810126582278</v>
      </c>
      <c r="K139" s="64">
        <f t="shared" si="12"/>
        <v>0.29405063291139238</v>
      </c>
      <c r="L139" s="64">
        <f t="shared" si="12"/>
        <v>0.13037974683544304</v>
      </c>
    </row>
    <row r="140" spans="6:12" x14ac:dyDescent="0.25">
      <c r="F140" s="178">
        <v>61010500</v>
      </c>
      <c r="G140" s="179" t="s">
        <v>49</v>
      </c>
      <c r="I140">
        <f t="shared" si="11"/>
        <v>1590</v>
      </c>
      <c r="J140" s="64">
        <f t="shared" si="12"/>
        <v>0.29597484276729558</v>
      </c>
      <c r="K140" s="64">
        <f t="shared" si="12"/>
        <v>0.2922012578616352</v>
      </c>
      <c r="L140" s="64">
        <f t="shared" si="12"/>
        <v>0.12955974842767295</v>
      </c>
    </row>
    <row r="141" spans="6:12" x14ac:dyDescent="0.25">
      <c r="F141" s="178">
        <v>61010501</v>
      </c>
      <c r="G141" s="179" t="s">
        <v>50</v>
      </c>
      <c r="I141">
        <f t="shared" si="11"/>
        <v>1600</v>
      </c>
      <c r="J141" s="64">
        <f t="shared" si="12"/>
        <v>0.29412500000000003</v>
      </c>
      <c r="K141" s="64">
        <f t="shared" si="12"/>
        <v>0.29037499999999999</v>
      </c>
      <c r="L141" s="64">
        <f t="shared" si="12"/>
        <v>0.12875</v>
      </c>
    </row>
    <row r="142" spans="6:12" x14ac:dyDescent="0.25">
      <c r="F142" s="178">
        <v>61010502</v>
      </c>
      <c r="G142" s="179" t="s">
        <v>51</v>
      </c>
      <c r="I142">
        <f t="shared" si="11"/>
        <v>1610</v>
      </c>
      <c r="J142" s="64">
        <f t="shared" si="12"/>
        <v>0.29229813664596271</v>
      </c>
      <c r="K142" s="64">
        <f t="shared" si="12"/>
        <v>0.28857142857142859</v>
      </c>
      <c r="L142" s="64">
        <f t="shared" si="12"/>
        <v>0.12795031055900621</v>
      </c>
    </row>
    <row r="143" spans="6:12" x14ac:dyDescent="0.25">
      <c r="F143" s="178">
        <v>61300501</v>
      </c>
      <c r="G143" s="179" t="s">
        <v>52</v>
      </c>
      <c r="I143">
        <f t="shared" si="11"/>
        <v>1620</v>
      </c>
      <c r="J143" s="64">
        <f t="shared" si="12"/>
        <v>0.29049382716049382</v>
      </c>
      <c r="K143" s="64">
        <f t="shared" si="12"/>
        <v>0.28679012345679011</v>
      </c>
      <c r="L143" s="64">
        <f t="shared" si="12"/>
        <v>0.12716049382716049</v>
      </c>
    </row>
    <row r="144" spans="6:12" x14ac:dyDescent="0.25">
      <c r="F144" s="178">
        <v>61450501</v>
      </c>
      <c r="G144" s="179" t="s">
        <v>53</v>
      </c>
      <c r="I144">
        <f t="shared" si="11"/>
        <v>1630</v>
      </c>
      <c r="J144" s="64">
        <f t="shared" si="12"/>
        <v>0.28871165644171781</v>
      </c>
      <c r="K144" s="64">
        <f t="shared" si="12"/>
        <v>0.28503067484662575</v>
      </c>
      <c r="L144" s="64">
        <f t="shared" si="12"/>
        <v>0.1263803680981595</v>
      </c>
    </row>
    <row r="145" spans="6:12" x14ac:dyDescent="0.25">
      <c r="F145" s="178">
        <v>61450502</v>
      </c>
      <c r="G145" s="179" t="s">
        <v>54</v>
      </c>
      <c r="I145">
        <f t="shared" si="11"/>
        <v>1640</v>
      </c>
      <c r="J145" s="64">
        <f t="shared" si="12"/>
        <v>0.2869512195121951</v>
      </c>
      <c r="K145" s="64">
        <f t="shared" si="12"/>
        <v>0.28329268292682924</v>
      </c>
      <c r="L145" s="64">
        <f t="shared" si="12"/>
        <v>0.12560975609756098</v>
      </c>
    </row>
    <row r="146" spans="6:12" x14ac:dyDescent="0.25">
      <c r="F146" s="178">
        <v>61500501</v>
      </c>
      <c r="G146" s="179" t="s">
        <v>55</v>
      </c>
      <c r="I146">
        <f t="shared" si="11"/>
        <v>1650</v>
      </c>
      <c r="J146" s="64">
        <f t="shared" si="12"/>
        <v>0.28521212121212119</v>
      </c>
      <c r="K146" s="64">
        <f t="shared" si="12"/>
        <v>0.28157575757575759</v>
      </c>
      <c r="L146" s="64">
        <f t="shared" si="12"/>
        <v>0.12484848484848485</v>
      </c>
    </row>
    <row r="147" spans="6:12" x14ac:dyDescent="0.25">
      <c r="F147" s="178">
        <v>61550501</v>
      </c>
      <c r="G147" s="179" t="s">
        <v>56</v>
      </c>
      <c r="I147">
        <f t="shared" si="11"/>
        <v>1660</v>
      </c>
      <c r="J147" s="64">
        <f t="shared" si="12"/>
        <v>0.28349397590361447</v>
      </c>
      <c r="K147" s="64">
        <f t="shared" si="12"/>
        <v>0.27987951807228917</v>
      </c>
      <c r="L147" s="64">
        <f t="shared" si="12"/>
        <v>0.12409638554216867</v>
      </c>
    </row>
    <row r="148" spans="6:12" x14ac:dyDescent="0.25">
      <c r="F148" s="178">
        <v>61551001</v>
      </c>
      <c r="G148" s="179" t="s">
        <v>57</v>
      </c>
      <c r="I148">
        <f t="shared" si="11"/>
        <v>1670</v>
      </c>
      <c r="J148" s="64">
        <f t="shared" si="12"/>
        <v>0.28179640718562876</v>
      </c>
      <c r="K148" s="64">
        <f t="shared" si="12"/>
        <v>0.27820359281437124</v>
      </c>
      <c r="L148" s="64">
        <f t="shared" si="12"/>
        <v>0.12335329341317365</v>
      </c>
    </row>
    <row r="149" spans="6:12" x14ac:dyDescent="0.25">
      <c r="F149" s="178">
        <v>62010501</v>
      </c>
      <c r="G149" s="179" t="s">
        <v>58</v>
      </c>
      <c r="I149">
        <f t="shared" si="11"/>
        <v>1680</v>
      </c>
      <c r="J149" s="64">
        <f t="shared" si="12"/>
        <v>0.2801190476190476</v>
      </c>
      <c r="K149" s="64">
        <f t="shared" si="12"/>
        <v>0.27654761904761904</v>
      </c>
      <c r="L149" s="64">
        <f t="shared" si="12"/>
        <v>0.12261904761904761</v>
      </c>
    </row>
    <row r="150" spans="6:12" x14ac:dyDescent="0.25">
      <c r="F150" s="178">
        <v>62010502</v>
      </c>
      <c r="G150" s="179" t="s">
        <v>628</v>
      </c>
      <c r="I150">
        <f t="shared" si="11"/>
        <v>1690</v>
      </c>
      <c r="J150" s="64">
        <f t="shared" si="12"/>
        <v>0.27846153846153848</v>
      </c>
      <c r="K150" s="64">
        <f t="shared" si="12"/>
        <v>0.27491124260355032</v>
      </c>
      <c r="L150" s="64">
        <f t="shared" si="12"/>
        <v>0.12189349112426036</v>
      </c>
    </row>
    <row r="151" spans="6:12" x14ac:dyDescent="0.25">
      <c r="F151" s="178">
        <v>62011001</v>
      </c>
      <c r="G151" s="179" t="s">
        <v>59</v>
      </c>
      <c r="I151">
        <f t="shared" si="11"/>
        <v>1700</v>
      </c>
      <c r="J151" s="64">
        <f t="shared" si="12"/>
        <v>0.27682352941176469</v>
      </c>
      <c r="K151" s="64">
        <f t="shared" si="12"/>
        <v>0.2732941176470588</v>
      </c>
      <c r="L151" s="64">
        <f t="shared" si="12"/>
        <v>0.12117647058823529</v>
      </c>
    </row>
    <row r="152" spans="6:12" x14ac:dyDescent="0.25">
      <c r="F152" s="178">
        <v>62350501</v>
      </c>
      <c r="G152" s="179" t="s">
        <v>60</v>
      </c>
      <c r="I152">
        <f t="shared" si="11"/>
        <v>1710</v>
      </c>
      <c r="J152" s="64">
        <f t="shared" si="12"/>
        <v>0.27520467836257312</v>
      </c>
      <c r="K152" s="64">
        <f t="shared" si="12"/>
        <v>0.27169590643274855</v>
      </c>
      <c r="L152" s="64">
        <f t="shared" si="12"/>
        <v>0.12046783625730995</v>
      </c>
    </row>
    <row r="153" spans="6:12" x14ac:dyDescent="0.25">
      <c r="F153" s="178">
        <v>62400501</v>
      </c>
      <c r="G153" s="179" t="s">
        <v>61</v>
      </c>
      <c r="I153">
        <f t="shared" si="11"/>
        <v>1720</v>
      </c>
      <c r="J153" s="64">
        <f t="shared" si="12"/>
        <v>0.2736046511627907</v>
      </c>
      <c r="K153" s="64">
        <f t="shared" si="12"/>
        <v>0.27011627906976743</v>
      </c>
      <c r="L153" s="64">
        <f t="shared" si="12"/>
        <v>0.11976744186046512</v>
      </c>
    </row>
    <row r="154" spans="6:12" x14ac:dyDescent="0.25">
      <c r="F154" s="178">
        <v>62450501</v>
      </c>
      <c r="G154" s="179" t="s">
        <v>62</v>
      </c>
      <c r="I154">
        <f t="shared" si="11"/>
        <v>1730</v>
      </c>
      <c r="J154" s="64">
        <f t="shared" si="12"/>
        <v>0.27202312138728324</v>
      </c>
      <c r="K154" s="64">
        <f t="shared" si="12"/>
        <v>0.26855491329479769</v>
      </c>
      <c r="L154" s="64">
        <f t="shared" si="12"/>
        <v>0.11907514450867052</v>
      </c>
    </row>
    <row r="155" spans="6:12" x14ac:dyDescent="0.25">
      <c r="F155" s="178">
        <v>62600501</v>
      </c>
      <c r="G155" s="179" t="s">
        <v>63</v>
      </c>
      <c r="I155">
        <f t="shared" si="11"/>
        <v>1740</v>
      </c>
      <c r="J155" s="64">
        <f t="shared" si="12"/>
        <v>0.27045977011494254</v>
      </c>
      <c r="K155" s="64">
        <f t="shared" si="12"/>
        <v>0.26701149425287357</v>
      </c>
      <c r="L155" s="64">
        <f t="shared" si="12"/>
        <v>0.11839080459770115</v>
      </c>
    </row>
    <row r="156" spans="6:12" x14ac:dyDescent="0.25">
      <c r="F156" s="178">
        <v>62601001</v>
      </c>
      <c r="G156" s="179" t="s">
        <v>64</v>
      </c>
      <c r="I156">
        <f t="shared" si="11"/>
        <v>1750</v>
      </c>
      <c r="J156" s="64">
        <f t="shared" si="12"/>
        <v>0.26891428571428572</v>
      </c>
      <c r="K156" s="64">
        <f t="shared" si="12"/>
        <v>0.26548571428571427</v>
      </c>
      <c r="L156" s="64">
        <f t="shared" si="12"/>
        <v>0.11771428571428572</v>
      </c>
    </row>
    <row r="157" spans="6:12" x14ac:dyDescent="0.25">
      <c r="F157" s="178">
        <v>62700501</v>
      </c>
      <c r="G157" s="179" t="s">
        <v>65</v>
      </c>
      <c r="I157">
        <f t="shared" si="11"/>
        <v>1760</v>
      </c>
      <c r="J157" s="64">
        <f t="shared" si="12"/>
        <v>0.26738636363636364</v>
      </c>
      <c r="K157" s="64">
        <f t="shared" si="12"/>
        <v>0.26397727272727273</v>
      </c>
      <c r="L157" s="64">
        <f t="shared" si="12"/>
        <v>0.11704545454545455</v>
      </c>
    </row>
    <row r="158" spans="6:12" x14ac:dyDescent="0.25">
      <c r="F158" s="178">
        <v>62750501</v>
      </c>
      <c r="G158" s="179" t="s">
        <v>66</v>
      </c>
      <c r="I158">
        <f t="shared" si="11"/>
        <v>1770</v>
      </c>
      <c r="J158" s="64">
        <f t="shared" si="12"/>
        <v>0.26587570621468926</v>
      </c>
      <c r="K158" s="64">
        <f t="shared" si="12"/>
        <v>0.26248587570621468</v>
      </c>
      <c r="L158" s="64">
        <f t="shared" si="12"/>
        <v>0.11638418079096045</v>
      </c>
    </row>
    <row r="159" spans="6:12" x14ac:dyDescent="0.25">
      <c r="F159" s="178">
        <v>62800501</v>
      </c>
      <c r="G159" s="179" t="s">
        <v>67</v>
      </c>
      <c r="I159">
        <f t="shared" si="11"/>
        <v>1780</v>
      </c>
      <c r="J159" s="64">
        <f t="shared" si="12"/>
        <v>0.26438202247191012</v>
      </c>
      <c r="K159" s="64">
        <f t="shared" si="12"/>
        <v>0.26101123595505615</v>
      </c>
      <c r="L159" s="64">
        <f t="shared" si="12"/>
        <v>0.11573033707865168</v>
      </c>
    </row>
    <row r="160" spans="6:12" x14ac:dyDescent="0.25">
      <c r="F160" s="178">
        <v>63010501</v>
      </c>
      <c r="G160" s="179" t="s">
        <v>629</v>
      </c>
      <c r="I160">
        <f t="shared" si="11"/>
        <v>1790</v>
      </c>
      <c r="J160" s="64">
        <f t="shared" si="12"/>
        <v>0.26290502793296089</v>
      </c>
      <c r="K160" s="64">
        <f t="shared" si="12"/>
        <v>0.25955307262569832</v>
      </c>
      <c r="L160" s="64">
        <f t="shared" si="12"/>
        <v>0.11508379888268157</v>
      </c>
    </row>
    <row r="161" spans="6:12" x14ac:dyDescent="0.25">
      <c r="F161" s="178">
        <v>63010502</v>
      </c>
      <c r="G161" s="179" t="s">
        <v>630</v>
      </c>
      <c r="I161">
        <f t="shared" si="11"/>
        <v>1800</v>
      </c>
      <c r="J161" s="64">
        <f t="shared" si="12"/>
        <v>0.26144444444444442</v>
      </c>
      <c r="K161" s="64">
        <f t="shared" si="12"/>
        <v>0.25811111111111112</v>
      </c>
      <c r="L161" s="64">
        <f t="shared" si="12"/>
        <v>0.11444444444444445</v>
      </c>
    </row>
    <row r="162" spans="6:12" x14ac:dyDescent="0.25">
      <c r="F162" s="178">
        <v>63010503</v>
      </c>
      <c r="G162" s="179" t="s">
        <v>631</v>
      </c>
      <c r="I162">
        <f t="shared" si="11"/>
        <v>1810</v>
      </c>
      <c r="J162" s="64">
        <f t="shared" si="12"/>
        <v>0.26</v>
      </c>
      <c r="K162" s="64">
        <f t="shared" si="12"/>
        <v>0.25668508287292818</v>
      </c>
      <c r="L162" s="64">
        <f t="shared" si="12"/>
        <v>0.11381215469613259</v>
      </c>
    </row>
    <row r="163" spans="6:12" x14ac:dyDescent="0.25">
      <c r="F163" s="178">
        <v>63010504</v>
      </c>
      <c r="G163" s="179" t="s">
        <v>632</v>
      </c>
      <c r="I163">
        <f t="shared" si="11"/>
        <v>1820</v>
      </c>
      <c r="J163" s="64">
        <f t="shared" si="12"/>
        <v>0.25857142857142856</v>
      </c>
      <c r="K163" s="64">
        <f t="shared" si="12"/>
        <v>0.25527472527472528</v>
      </c>
      <c r="L163" s="64">
        <f t="shared" si="12"/>
        <v>0.11318681318681319</v>
      </c>
    </row>
    <row r="164" spans="6:12" x14ac:dyDescent="0.25">
      <c r="F164" s="178">
        <v>63100501</v>
      </c>
      <c r="G164" s="179" t="s">
        <v>68</v>
      </c>
      <c r="I164">
        <f t="shared" si="11"/>
        <v>1830</v>
      </c>
      <c r="J164" s="64">
        <f t="shared" si="12"/>
        <v>0.25715846994535518</v>
      </c>
      <c r="K164" s="64">
        <f t="shared" si="12"/>
        <v>0.253879781420765</v>
      </c>
      <c r="L164" s="64">
        <f t="shared" si="12"/>
        <v>0.11256830601092896</v>
      </c>
    </row>
    <row r="165" spans="6:12" x14ac:dyDescent="0.25">
      <c r="F165" s="178">
        <v>63100502</v>
      </c>
      <c r="G165" s="179" t="s">
        <v>69</v>
      </c>
      <c r="I165">
        <f t="shared" si="11"/>
        <v>1840</v>
      </c>
      <c r="J165" s="64">
        <f t="shared" si="12"/>
        <v>0.25576086956521737</v>
      </c>
      <c r="K165" s="64">
        <f t="shared" si="12"/>
        <v>0.2525</v>
      </c>
      <c r="L165" s="64">
        <f t="shared" si="12"/>
        <v>0.11195652173913044</v>
      </c>
    </row>
    <row r="166" spans="6:12" x14ac:dyDescent="0.25">
      <c r="F166" s="178">
        <v>63100503</v>
      </c>
      <c r="G166" s="179" t="s">
        <v>70</v>
      </c>
      <c r="I166">
        <f t="shared" si="11"/>
        <v>1850</v>
      </c>
      <c r="J166" s="64">
        <f t="shared" si="12"/>
        <v>0.2543783783783784</v>
      </c>
      <c r="K166" s="64">
        <f t="shared" si="12"/>
        <v>0.25113513513513513</v>
      </c>
      <c r="L166" s="64">
        <f t="shared" si="12"/>
        <v>0.11135135135135135</v>
      </c>
    </row>
    <row r="167" spans="6:12" x14ac:dyDescent="0.25">
      <c r="F167" s="178">
        <v>63101001</v>
      </c>
      <c r="G167" s="179" t="s">
        <v>71</v>
      </c>
      <c r="I167">
        <f t="shared" si="11"/>
        <v>1860</v>
      </c>
      <c r="J167" s="64">
        <f t="shared" ref="J167:L198" si="13">J$3/($I167*1000)</f>
        <v>0.25301075268817202</v>
      </c>
      <c r="K167" s="64">
        <f t="shared" si="13"/>
        <v>0.24978494623655914</v>
      </c>
      <c r="L167" s="64">
        <f t="shared" si="13"/>
        <v>0.11075268817204301</v>
      </c>
    </row>
    <row r="168" spans="6:12" x14ac:dyDescent="0.25">
      <c r="F168" s="178">
        <v>63101002</v>
      </c>
      <c r="G168" s="179" t="s">
        <v>72</v>
      </c>
      <c r="I168">
        <f t="shared" si="11"/>
        <v>1870</v>
      </c>
      <c r="J168" s="64">
        <f t="shared" si="13"/>
        <v>0.25165775401069518</v>
      </c>
      <c r="K168" s="64">
        <f t="shared" si="13"/>
        <v>0.24844919786096256</v>
      </c>
      <c r="L168" s="64">
        <f t="shared" si="13"/>
        <v>0.11016042780748662</v>
      </c>
    </row>
    <row r="169" spans="6:12" x14ac:dyDescent="0.25">
      <c r="F169" s="178">
        <v>63101003</v>
      </c>
      <c r="G169" s="179" t="s">
        <v>73</v>
      </c>
      <c r="I169">
        <f t="shared" si="11"/>
        <v>1880</v>
      </c>
      <c r="J169" s="64">
        <f t="shared" si="13"/>
        <v>0.25031914893617019</v>
      </c>
      <c r="K169" s="64">
        <f t="shared" si="13"/>
        <v>0.24712765957446808</v>
      </c>
      <c r="L169" s="64">
        <f t="shared" si="13"/>
        <v>0.10957446808510639</v>
      </c>
    </row>
    <row r="170" spans="6:12" x14ac:dyDescent="0.25">
      <c r="F170" s="178">
        <v>63101004</v>
      </c>
      <c r="G170" s="179" t="s">
        <v>633</v>
      </c>
      <c r="I170">
        <f t="shared" si="11"/>
        <v>1890</v>
      </c>
      <c r="J170" s="64">
        <f t="shared" si="13"/>
        <v>0.24899470899470899</v>
      </c>
      <c r="K170" s="64">
        <f t="shared" si="13"/>
        <v>0.24582010582010583</v>
      </c>
      <c r="L170" s="64">
        <f t="shared" si="13"/>
        <v>0.10899470899470899</v>
      </c>
    </row>
    <row r="171" spans="6:12" x14ac:dyDescent="0.25">
      <c r="F171" s="178">
        <v>63101501</v>
      </c>
      <c r="G171" s="179" t="s">
        <v>74</v>
      </c>
      <c r="I171">
        <f t="shared" si="11"/>
        <v>1900</v>
      </c>
      <c r="J171" s="64">
        <f t="shared" si="13"/>
        <v>0.24768421052631578</v>
      </c>
      <c r="K171" s="64">
        <f t="shared" si="13"/>
        <v>0.24452631578947367</v>
      </c>
      <c r="L171" s="64">
        <f t="shared" si="13"/>
        <v>0.10842105263157895</v>
      </c>
    </row>
    <row r="172" spans="6:12" x14ac:dyDescent="0.25">
      <c r="F172" s="178">
        <v>63101502</v>
      </c>
      <c r="G172" s="179" t="s">
        <v>75</v>
      </c>
      <c r="I172">
        <f t="shared" si="11"/>
        <v>1910</v>
      </c>
      <c r="J172" s="64">
        <f t="shared" si="13"/>
        <v>0.24638743455497383</v>
      </c>
      <c r="K172" s="64">
        <f t="shared" si="13"/>
        <v>0.24324607329842932</v>
      </c>
      <c r="L172" s="64">
        <f t="shared" si="13"/>
        <v>0.10785340314136126</v>
      </c>
    </row>
    <row r="173" spans="6:12" x14ac:dyDescent="0.25">
      <c r="F173" s="178">
        <v>63101503</v>
      </c>
      <c r="G173" s="179" t="s">
        <v>76</v>
      </c>
      <c r="I173">
        <f t="shared" si="11"/>
        <v>1920</v>
      </c>
      <c r="J173" s="64">
        <f t="shared" si="13"/>
        <v>0.24510416666666668</v>
      </c>
      <c r="K173" s="64">
        <f t="shared" si="13"/>
        <v>0.24197916666666666</v>
      </c>
      <c r="L173" s="64">
        <f t="shared" si="13"/>
        <v>0.10729166666666666</v>
      </c>
    </row>
    <row r="174" spans="6:12" x14ac:dyDescent="0.25">
      <c r="F174" s="178">
        <v>63150501</v>
      </c>
      <c r="G174" s="179" t="s">
        <v>77</v>
      </c>
      <c r="I174">
        <f t="shared" si="11"/>
        <v>1930</v>
      </c>
      <c r="J174" s="64">
        <f t="shared" si="13"/>
        <v>0.24383419689119171</v>
      </c>
      <c r="K174" s="64">
        <f t="shared" si="13"/>
        <v>0.24072538860103626</v>
      </c>
      <c r="L174" s="64">
        <f t="shared" si="13"/>
        <v>0.10673575129533679</v>
      </c>
    </row>
    <row r="175" spans="6:12" x14ac:dyDescent="0.25">
      <c r="F175" s="178">
        <v>63150502</v>
      </c>
      <c r="G175" s="179" t="s">
        <v>78</v>
      </c>
      <c r="I175">
        <f t="shared" si="11"/>
        <v>1940</v>
      </c>
      <c r="J175" s="64">
        <f t="shared" si="13"/>
        <v>0.24257731958762888</v>
      </c>
      <c r="K175" s="64">
        <f t="shared" si="13"/>
        <v>0.23948453608247422</v>
      </c>
      <c r="L175" s="64">
        <f t="shared" si="13"/>
        <v>0.10618556701030928</v>
      </c>
    </row>
    <row r="176" spans="6:12" x14ac:dyDescent="0.25">
      <c r="F176" s="178">
        <v>63150503</v>
      </c>
      <c r="G176" s="179" t="s">
        <v>79</v>
      </c>
      <c r="I176">
        <f t="shared" si="11"/>
        <v>1950</v>
      </c>
      <c r="J176" s="64">
        <f t="shared" si="13"/>
        <v>0.24133333333333334</v>
      </c>
      <c r="K176" s="64">
        <f t="shared" si="13"/>
        <v>0.23825641025641026</v>
      </c>
      <c r="L176" s="64">
        <f t="shared" si="13"/>
        <v>0.10564102564102563</v>
      </c>
    </row>
    <row r="177" spans="6:12" x14ac:dyDescent="0.25">
      <c r="F177" s="178">
        <v>63200501</v>
      </c>
      <c r="G177" s="179" t="s">
        <v>80</v>
      </c>
      <c r="I177">
        <f t="shared" si="11"/>
        <v>1960</v>
      </c>
      <c r="J177" s="64">
        <f t="shared" si="13"/>
        <v>0.24010204081632652</v>
      </c>
      <c r="K177" s="64">
        <f t="shared" si="13"/>
        <v>0.23704081632653062</v>
      </c>
      <c r="L177" s="64">
        <f t="shared" si="13"/>
        <v>0.10510204081632653</v>
      </c>
    </row>
    <row r="178" spans="6:12" x14ac:dyDescent="0.25">
      <c r="F178" s="178">
        <v>63200502</v>
      </c>
      <c r="G178" s="179" t="s">
        <v>81</v>
      </c>
      <c r="I178">
        <f t="shared" si="11"/>
        <v>1970</v>
      </c>
      <c r="J178" s="64">
        <f t="shared" si="13"/>
        <v>0.23888324873096448</v>
      </c>
      <c r="K178" s="64">
        <f t="shared" si="13"/>
        <v>0.23583756345177664</v>
      </c>
      <c r="L178" s="64">
        <f t="shared" si="13"/>
        <v>0.10456852791878173</v>
      </c>
    </row>
    <row r="179" spans="6:12" x14ac:dyDescent="0.25">
      <c r="F179" s="178">
        <v>63201001</v>
      </c>
      <c r="G179" s="179" t="s">
        <v>634</v>
      </c>
      <c r="I179">
        <f t="shared" si="11"/>
        <v>1980</v>
      </c>
      <c r="J179" s="64">
        <f t="shared" si="13"/>
        <v>0.23767676767676768</v>
      </c>
      <c r="K179" s="64">
        <f t="shared" si="13"/>
        <v>0.23464646464646466</v>
      </c>
      <c r="L179" s="64">
        <f t="shared" si="13"/>
        <v>0.10404040404040404</v>
      </c>
    </row>
    <row r="180" spans="6:12" x14ac:dyDescent="0.25">
      <c r="F180" s="178">
        <v>63201002</v>
      </c>
      <c r="G180" s="179" t="s">
        <v>635</v>
      </c>
      <c r="I180">
        <f t="shared" si="11"/>
        <v>1990</v>
      </c>
      <c r="J180" s="64">
        <f t="shared" si="13"/>
        <v>0.23648241206030152</v>
      </c>
      <c r="K180" s="64">
        <f t="shared" si="13"/>
        <v>0.2334673366834171</v>
      </c>
      <c r="L180" s="64">
        <f t="shared" si="13"/>
        <v>0.10351758793969849</v>
      </c>
    </row>
    <row r="181" spans="6:12" x14ac:dyDescent="0.25">
      <c r="F181" s="178">
        <v>63201003</v>
      </c>
      <c r="G181" s="179" t="s">
        <v>636</v>
      </c>
      <c r="I181">
        <f t="shared" si="11"/>
        <v>2000</v>
      </c>
      <c r="J181" s="64">
        <f t="shared" si="13"/>
        <v>0.23530000000000001</v>
      </c>
      <c r="K181" s="64">
        <f t="shared" si="13"/>
        <v>0.23230000000000001</v>
      </c>
      <c r="L181" s="64">
        <f t="shared" si="13"/>
        <v>0.10299999999999999</v>
      </c>
    </row>
    <row r="182" spans="6:12" x14ac:dyDescent="0.25">
      <c r="F182" s="178">
        <v>63201004</v>
      </c>
      <c r="G182" s="179" t="s">
        <v>637</v>
      </c>
      <c r="I182">
        <f t="shared" si="11"/>
        <v>2010</v>
      </c>
      <c r="J182" s="64">
        <f t="shared" si="13"/>
        <v>0.23412935323383086</v>
      </c>
      <c r="K182" s="64">
        <f t="shared" si="13"/>
        <v>0.23114427860696518</v>
      </c>
      <c r="L182" s="64">
        <f t="shared" si="13"/>
        <v>0.10248756218905472</v>
      </c>
    </row>
    <row r="183" spans="6:12" x14ac:dyDescent="0.25">
      <c r="F183" s="178">
        <v>63201005</v>
      </c>
      <c r="G183" s="179" t="s">
        <v>638</v>
      </c>
      <c r="I183">
        <f t="shared" si="11"/>
        <v>2020</v>
      </c>
      <c r="J183" s="64">
        <f t="shared" si="13"/>
        <v>0.23297029702970298</v>
      </c>
      <c r="K183" s="64">
        <f t="shared" si="13"/>
        <v>0.23</v>
      </c>
      <c r="L183" s="64">
        <f t="shared" si="13"/>
        <v>0.10198019801980197</v>
      </c>
    </row>
    <row r="184" spans="6:12" x14ac:dyDescent="0.25">
      <c r="F184" s="178">
        <v>63250501</v>
      </c>
      <c r="G184" s="179" t="s">
        <v>82</v>
      </c>
      <c r="I184">
        <f t="shared" si="11"/>
        <v>2030</v>
      </c>
      <c r="J184" s="64">
        <f t="shared" si="13"/>
        <v>0.23182266009852218</v>
      </c>
      <c r="K184" s="64">
        <f t="shared" si="13"/>
        <v>0.22886699507389163</v>
      </c>
      <c r="L184" s="64">
        <f t="shared" si="13"/>
        <v>0.10147783251231528</v>
      </c>
    </row>
    <row r="185" spans="6:12" x14ac:dyDescent="0.25">
      <c r="F185" s="178">
        <v>63250502</v>
      </c>
      <c r="G185" s="179" t="s">
        <v>83</v>
      </c>
      <c r="I185">
        <f>I184+10</f>
        <v>2040</v>
      </c>
      <c r="J185" s="64">
        <f t="shared" si="13"/>
        <v>0.23068627450980392</v>
      </c>
      <c r="K185" s="64">
        <f t="shared" si="13"/>
        <v>0.22774509803921569</v>
      </c>
      <c r="L185" s="64">
        <f t="shared" si="13"/>
        <v>0.10098039215686275</v>
      </c>
    </row>
    <row r="186" spans="6:12" x14ac:dyDescent="0.25">
      <c r="F186" s="178">
        <v>63250503</v>
      </c>
      <c r="G186" s="179" t="s">
        <v>84</v>
      </c>
      <c r="I186">
        <f t="shared" ref="I186:I240" si="14">I185+10</f>
        <v>2050</v>
      </c>
      <c r="J186" s="64">
        <f t="shared" si="13"/>
        <v>0.22956097560975611</v>
      </c>
      <c r="K186" s="64">
        <f t="shared" si="13"/>
        <v>0.22663414634146342</v>
      </c>
      <c r="L186" s="64">
        <f t="shared" si="13"/>
        <v>0.10048780487804879</v>
      </c>
    </row>
    <row r="187" spans="6:12" x14ac:dyDescent="0.25">
      <c r="F187" s="178">
        <v>63251001</v>
      </c>
      <c r="G187" s="179" t="s">
        <v>639</v>
      </c>
      <c r="I187">
        <f t="shared" si="14"/>
        <v>2060</v>
      </c>
      <c r="J187" s="64">
        <f t="shared" si="13"/>
        <v>0.22844660194174757</v>
      </c>
      <c r="K187" s="64">
        <f t="shared" si="13"/>
        <v>0.22553398058252427</v>
      </c>
      <c r="L187" s="64">
        <f t="shared" si="13"/>
        <v>0.1</v>
      </c>
    </row>
    <row r="188" spans="6:12" x14ac:dyDescent="0.25">
      <c r="F188" s="178">
        <v>63251002</v>
      </c>
      <c r="G188" s="179" t="s">
        <v>640</v>
      </c>
      <c r="I188">
        <f t="shared" si="14"/>
        <v>2070</v>
      </c>
      <c r="J188" s="64">
        <f t="shared" si="13"/>
        <v>0.22734299516908213</v>
      </c>
      <c r="K188" s="64">
        <f t="shared" si="13"/>
        <v>0.22444444444444445</v>
      </c>
      <c r="L188" s="64">
        <f t="shared" si="13"/>
        <v>9.9516908212560387E-2</v>
      </c>
    </row>
    <row r="189" spans="6:12" x14ac:dyDescent="0.25">
      <c r="F189" s="178">
        <v>63251003</v>
      </c>
      <c r="G189" s="179" t="s">
        <v>641</v>
      </c>
      <c r="I189">
        <f t="shared" si="14"/>
        <v>2080</v>
      </c>
      <c r="J189" s="64">
        <f t="shared" si="13"/>
        <v>0.22625000000000001</v>
      </c>
      <c r="K189" s="64">
        <f t="shared" si="13"/>
        <v>0.2233653846153846</v>
      </c>
      <c r="L189" s="64">
        <f t="shared" si="13"/>
        <v>9.9038461538461534E-2</v>
      </c>
    </row>
    <row r="190" spans="6:12" x14ac:dyDescent="0.25">
      <c r="F190" s="178">
        <v>63251501</v>
      </c>
      <c r="G190" s="179" t="s">
        <v>642</v>
      </c>
      <c r="I190">
        <f t="shared" si="14"/>
        <v>2090</v>
      </c>
      <c r="J190" s="64">
        <f t="shared" si="13"/>
        <v>0.22516746411483254</v>
      </c>
      <c r="K190" s="64">
        <f t="shared" si="13"/>
        <v>0.22229665071770335</v>
      </c>
      <c r="L190" s="64">
        <f t="shared" si="13"/>
        <v>9.856459330143541E-2</v>
      </c>
    </row>
    <row r="191" spans="6:12" x14ac:dyDescent="0.25">
      <c r="F191" s="178">
        <v>63300501</v>
      </c>
      <c r="G191" s="179" t="s">
        <v>85</v>
      </c>
      <c r="I191">
        <f t="shared" si="14"/>
        <v>2100</v>
      </c>
      <c r="J191" s="64">
        <f t="shared" si="13"/>
        <v>0.2240952380952381</v>
      </c>
      <c r="K191" s="64">
        <f t="shared" si="13"/>
        <v>0.22123809523809523</v>
      </c>
      <c r="L191" s="64">
        <f t="shared" si="13"/>
        <v>9.8095238095238096E-2</v>
      </c>
    </row>
    <row r="192" spans="6:12" x14ac:dyDescent="0.25">
      <c r="F192" s="178">
        <v>63300502</v>
      </c>
      <c r="G192" s="179" t="s">
        <v>86</v>
      </c>
      <c r="I192">
        <f t="shared" si="14"/>
        <v>2110</v>
      </c>
      <c r="J192" s="64">
        <f t="shared" si="13"/>
        <v>0.22303317535545022</v>
      </c>
      <c r="K192" s="64">
        <f t="shared" si="13"/>
        <v>0.22018957345971563</v>
      </c>
      <c r="L192" s="64">
        <f t="shared" si="13"/>
        <v>9.7630331753554497E-2</v>
      </c>
    </row>
    <row r="193" spans="6:12" x14ac:dyDescent="0.25">
      <c r="F193" s="178">
        <v>63301001</v>
      </c>
      <c r="G193" s="179" t="s">
        <v>643</v>
      </c>
      <c r="I193">
        <f t="shared" si="14"/>
        <v>2120</v>
      </c>
      <c r="J193" s="64">
        <f t="shared" si="13"/>
        <v>0.22198113207547171</v>
      </c>
      <c r="K193" s="64">
        <f t="shared" si="13"/>
        <v>0.21915094339622643</v>
      </c>
      <c r="L193" s="64">
        <f t="shared" si="13"/>
        <v>9.7169811320754723E-2</v>
      </c>
    </row>
    <row r="194" spans="6:12" x14ac:dyDescent="0.25">
      <c r="F194" s="178">
        <v>63301002</v>
      </c>
      <c r="G194" s="179" t="s">
        <v>644</v>
      </c>
      <c r="I194">
        <f t="shared" si="14"/>
        <v>2130</v>
      </c>
      <c r="J194" s="64">
        <f t="shared" si="13"/>
        <v>0.22093896713615024</v>
      </c>
      <c r="K194" s="64">
        <f t="shared" si="13"/>
        <v>0.21812206572769954</v>
      </c>
      <c r="L194" s="64">
        <f t="shared" si="13"/>
        <v>9.6713615023474184E-2</v>
      </c>
    </row>
    <row r="195" spans="6:12" x14ac:dyDescent="0.25">
      <c r="F195" s="178">
        <v>63301003</v>
      </c>
      <c r="G195" s="179" t="s">
        <v>645</v>
      </c>
      <c r="I195">
        <f t="shared" si="14"/>
        <v>2140</v>
      </c>
      <c r="J195" s="64">
        <f t="shared" si="13"/>
        <v>0.21990654205607477</v>
      </c>
      <c r="K195" s="64">
        <f t="shared" si="13"/>
        <v>0.21710280373831775</v>
      </c>
      <c r="L195" s="64">
        <f t="shared" si="13"/>
        <v>9.6261682242990657E-2</v>
      </c>
    </row>
    <row r="196" spans="6:12" x14ac:dyDescent="0.25">
      <c r="F196" s="178">
        <v>63301004</v>
      </c>
      <c r="G196" s="179" t="s">
        <v>646</v>
      </c>
      <c r="I196">
        <f t="shared" si="14"/>
        <v>2150</v>
      </c>
      <c r="J196" s="64">
        <f t="shared" si="13"/>
        <v>0.21888372093023256</v>
      </c>
      <c r="K196" s="64">
        <f t="shared" si="13"/>
        <v>0.21609302325581395</v>
      </c>
      <c r="L196" s="64">
        <f t="shared" si="13"/>
        <v>9.5813953488372086E-2</v>
      </c>
    </row>
    <row r="197" spans="6:12" x14ac:dyDescent="0.25">
      <c r="F197" s="178">
        <v>63301005</v>
      </c>
      <c r="G197" s="179" t="s">
        <v>647</v>
      </c>
      <c r="I197">
        <f t="shared" si="14"/>
        <v>2160</v>
      </c>
      <c r="J197" s="64">
        <f t="shared" si="13"/>
        <v>0.21787037037037038</v>
      </c>
      <c r="K197" s="64">
        <f t="shared" si="13"/>
        <v>0.21509259259259259</v>
      </c>
      <c r="L197" s="64">
        <f t="shared" si="13"/>
        <v>9.5370370370370369E-2</v>
      </c>
    </row>
    <row r="198" spans="6:12" x14ac:dyDescent="0.25">
      <c r="F198" s="178">
        <v>63301006</v>
      </c>
      <c r="G198" s="179" t="s">
        <v>648</v>
      </c>
      <c r="I198">
        <f t="shared" si="14"/>
        <v>2170</v>
      </c>
      <c r="J198" s="64">
        <f t="shared" si="13"/>
        <v>0.21686635944700461</v>
      </c>
      <c r="K198" s="64">
        <f t="shared" si="13"/>
        <v>0.21410138248847926</v>
      </c>
      <c r="L198" s="64">
        <f t="shared" si="13"/>
        <v>9.4930875576036869E-2</v>
      </c>
    </row>
    <row r="199" spans="6:12" x14ac:dyDescent="0.25">
      <c r="F199" s="178">
        <v>63301501</v>
      </c>
      <c r="G199" s="179" t="s">
        <v>87</v>
      </c>
      <c r="I199">
        <f t="shared" si="14"/>
        <v>2180</v>
      </c>
      <c r="J199" s="64">
        <f t="shared" ref="J199:L240" si="15">J$3/($I199*1000)</f>
        <v>0.21587155963302751</v>
      </c>
      <c r="K199" s="64">
        <f t="shared" si="15"/>
        <v>0.21311926605504586</v>
      </c>
      <c r="L199" s="64">
        <f t="shared" si="15"/>
        <v>9.4495412844036702E-2</v>
      </c>
    </row>
    <row r="200" spans="6:12" x14ac:dyDescent="0.25">
      <c r="F200" s="178">
        <v>63350501</v>
      </c>
      <c r="G200" s="179" t="s">
        <v>88</v>
      </c>
      <c r="I200">
        <f t="shared" si="14"/>
        <v>2190</v>
      </c>
      <c r="J200" s="64">
        <f t="shared" si="15"/>
        <v>0.21488584474885844</v>
      </c>
      <c r="K200" s="64">
        <f t="shared" si="15"/>
        <v>0.21214611872146119</v>
      </c>
      <c r="L200" s="64">
        <f t="shared" si="15"/>
        <v>9.4063926940639267E-2</v>
      </c>
    </row>
    <row r="201" spans="6:12" x14ac:dyDescent="0.25">
      <c r="F201" s="178">
        <v>63350502</v>
      </c>
      <c r="G201" s="179" t="s">
        <v>649</v>
      </c>
      <c r="I201">
        <f t="shared" si="14"/>
        <v>2200</v>
      </c>
      <c r="J201" s="64">
        <f t="shared" si="15"/>
        <v>0.21390909090909091</v>
      </c>
      <c r="K201" s="64">
        <f t="shared" si="15"/>
        <v>0.21118181818181819</v>
      </c>
      <c r="L201" s="64">
        <f t="shared" si="15"/>
        <v>9.3636363636363643E-2</v>
      </c>
    </row>
    <row r="202" spans="6:12" x14ac:dyDescent="0.25">
      <c r="F202" s="178">
        <v>63350503</v>
      </c>
      <c r="G202" s="179" t="s">
        <v>650</v>
      </c>
      <c r="I202">
        <f t="shared" si="14"/>
        <v>2210</v>
      </c>
      <c r="J202" s="64">
        <f t="shared" si="15"/>
        <v>0.21294117647058824</v>
      </c>
      <c r="K202" s="64">
        <f t="shared" si="15"/>
        <v>0.21022624434389139</v>
      </c>
      <c r="L202" s="64">
        <f t="shared" si="15"/>
        <v>9.321266968325792E-2</v>
      </c>
    </row>
    <row r="203" spans="6:12" x14ac:dyDescent="0.25">
      <c r="F203" s="178">
        <v>63350504</v>
      </c>
      <c r="G203" s="179" t="s">
        <v>651</v>
      </c>
      <c r="I203">
        <f t="shared" si="14"/>
        <v>2220</v>
      </c>
      <c r="J203" s="64">
        <f t="shared" si="15"/>
        <v>0.21198198198198198</v>
      </c>
      <c r="K203" s="64">
        <f t="shared" si="15"/>
        <v>0.20927927927927928</v>
      </c>
      <c r="L203" s="64">
        <f t="shared" si="15"/>
        <v>9.2792792792792789E-2</v>
      </c>
    </row>
    <row r="204" spans="6:12" x14ac:dyDescent="0.25">
      <c r="F204" s="178">
        <v>63350505</v>
      </c>
      <c r="G204" s="179" t="s">
        <v>652</v>
      </c>
      <c r="I204">
        <f t="shared" si="14"/>
        <v>2230</v>
      </c>
      <c r="J204" s="64">
        <f t="shared" si="15"/>
        <v>0.21103139013452915</v>
      </c>
      <c r="K204" s="64">
        <f t="shared" si="15"/>
        <v>0.2083408071748879</v>
      </c>
      <c r="L204" s="64">
        <f t="shared" si="15"/>
        <v>9.2376681614349782E-2</v>
      </c>
    </row>
    <row r="205" spans="6:12" x14ac:dyDescent="0.25">
      <c r="F205" s="178">
        <v>63350506</v>
      </c>
      <c r="G205" s="179" t="s">
        <v>89</v>
      </c>
      <c r="I205">
        <f t="shared" si="14"/>
        <v>2240</v>
      </c>
      <c r="J205" s="64">
        <f t="shared" si="15"/>
        <v>0.2100892857142857</v>
      </c>
      <c r="K205" s="64">
        <f t="shared" si="15"/>
        <v>0.20741071428571428</v>
      </c>
      <c r="L205" s="64">
        <f t="shared" si="15"/>
        <v>9.1964285714285721E-2</v>
      </c>
    </row>
    <row r="206" spans="6:12" x14ac:dyDescent="0.25">
      <c r="F206" s="178">
        <v>63350507</v>
      </c>
      <c r="G206" s="179" t="s">
        <v>653</v>
      </c>
      <c r="I206">
        <f t="shared" si="14"/>
        <v>2250</v>
      </c>
      <c r="J206" s="64">
        <f t="shared" si="15"/>
        <v>0.20915555555555557</v>
      </c>
      <c r="K206" s="64">
        <f t="shared" si="15"/>
        <v>0.20648888888888889</v>
      </c>
      <c r="L206" s="64">
        <f t="shared" si="15"/>
        <v>9.1555555555555557E-2</v>
      </c>
    </row>
    <row r="207" spans="6:12" x14ac:dyDescent="0.25">
      <c r="F207" s="178">
        <v>63350508</v>
      </c>
      <c r="G207" s="179" t="s">
        <v>654</v>
      </c>
      <c r="I207">
        <f t="shared" si="14"/>
        <v>2260</v>
      </c>
      <c r="J207" s="64">
        <f t="shared" si="15"/>
        <v>0.20823008849557523</v>
      </c>
      <c r="K207" s="64">
        <f t="shared" si="15"/>
        <v>0.20557522123893807</v>
      </c>
      <c r="L207" s="64">
        <f t="shared" si="15"/>
        <v>9.1150442477876112E-2</v>
      </c>
    </row>
    <row r="208" spans="6:12" x14ac:dyDescent="0.25">
      <c r="F208" s="178">
        <v>63351001</v>
      </c>
      <c r="G208" s="179" t="s">
        <v>655</v>
      </c>
      <c r="I208">
        <f t="shared" si="14"/>
        <v>2270</v>
      </c>
      <c r="J208" s="64">
        <f t="shared" si="15"/>
        <v>0.20731277533039646</v>
      </c>
      <c r="K208" s="64">
        <f t="shared" si="15"/>
        <v>0.20466960352422908</v>
      </c>
      <c r="L208" s="64">
        <f t="shared" si="15"/>
        <v>9.0748898678414097E-2</v>
      </c>
    </row>
    <row r="209" spans="6:12" x14ac:dyDescent="0.25">
      <c r="F209" s="178">
        <v>63351002</v>
      </c>
      <c r="G209" s="179" t="s">
        <v>656</v>
      </c>
      <c r="I209">
        <f t="shared" si="14"/>
        <v>2280</v>
      </c>
      <c r="J209" s="64">
        <f t="shared" si="15"/>
        <v>0.20640350877192981</v>
      </c>
      <c r="K209" s="64">
        <f t="shared" si="15"/>
        <v>0.20377192982456141</v>
      </c>
      <c r="L209" s="64">
        <f t="shared" si="15"/>
        <v>9.0350877192982459E-2</v>
      </c>
    </row>
    <row r="210" spans="6:12" x14ac:dyDescent="0.25">
      <c r="F210" s="178">
        <v>63351003</v>
      </c>
      <c r="G210" s="179" t="s">
        <v>657</v>
      </c>
      <c r="I210">
        <f t="shared" si="14"/>
        <v>2290</v>
      </c>
      <c r="J210" s="64">
        <f t="shared" si="15"/>
        <v>0.20550218340611354</v>
      </c>
      <c r="K210" s="64">
        <f t="shared" si="15"/>
        <v>0.20288209606986898</v>
      </c>
      <c r="L210" s="64">
        <f t="shared" si="15"/>
        <v>8.9956331877729251E-2</v>
      </c>
    </row>
    <row r="211" spans="6:12" x14ac:dyDescent="0.25">
      <c r="F211" s="178">
        <v>63351004</v>
      </c>
      <c r="G211" s="179" t="s">
        <v>658</v>
      </c>
      <c r="I211">
        <f t="shared" si="14"/>
        <v>2300</v>
      </c>
      <c r="J211" s="64">
        <f t="shared" si="15"/>
        <v>0.20460869565217391</v>
      </c>
      <c r="K211" s="64">
        <f t="shared" si="15"/>
        <v>0.20200000000000001</v>
      </c>
      <c r="L211" s="64">
        <f t="shared" si="15"/>
        <v>8.9565217391304353E-2</v>
      </c>
    </row>
    <row r="212" spans="6:12" x14ac:dyDescent="0.25">
      <c r="F212" s="178">
        <v>63351501</v>
      </c>
      <c r="G212" s="179" t="s">
        <v>90</v>
      </c>
      <c r="I212">
        <f t="shared" si="14"/>
        <v>2310</v>
      </c>
      <c r="J212" s="64">
        <f t="shared" si="15"/>
        <v>0.20372294372294372</v>
      </c>
      <c r="K212" s="64">
        <f t="shared" si="15"/>
        <v>0.20112554112554112</v>
      </c>
      <c r="L212" s="64">
        <f t="shared" si="15"/>
        <v>8.9177489177489175E-2</v>
      </c>
    </row>
    <row r="213" spans="6:12" x14ac:dyDescent="0.25">
      <c r="F213" s="178">
        <v>63550501</v>
      </c>
      <c r="G213" s="179" t="s">
        <v>659</v>
      </c>
      <c r="I213">
        <f t="shared" si="14"/>
        <v>2320</v>
      </c>
      <c r="J213" s="64">
        <f t="shared" si="15"/>
        <v>0.20284482758620689</v>
      </c>
      <c r="K213" s="64">
        <f t="shared" si="15"/>
        <v>0.20025862068965516</v>
      </c>
      <c r="L213" s="64">
        <f t="shared" si="15"/>
        <v>8.8793103448275859E-2</v>
      </c>
    </row>
    <row r="214" spans="6:12" x14ac:dyDescent="0.25">
      <c r="F214" s="178">
        <v>63550502</v>
      </c>
      <c r="G214" s="179" t="s">
        <v>660</v>
      </c>
      <c r="I214">
        <f t="shared" si="14"/>
        <v>2330</v>
      </c>
      <c r="J214" s="64">
        <f t="shared" si="15"/>
        <v>0.20197424892703864</v>
      </c>
      <c r="K214" s="64">
        <f t="shared" si="15"/>
        <v>0.19939914163090128</v>
      </c>
      <c r="L214" s="64">
        <f t="shared" si="15"/>
        <v>8.8412017167381979E-2</v>
      </c>
    </row>
    <row r="215" spans="6:12" x14ac:dyDescent="0.25">
      <c r="F215" s="178">
        <v>63550503</v>
      </c>
      <c r="G215" s="179" t="s">
        <v>661</v>
      </c>
      <c r="I215">
        <f t="shared" si="14"/>
        <v>2340</v>
      </c>
      <c r="J215" s="64">
        <f t="shared" si="15"/>
        <v>0.2011111111111111</v>
      </c>
      <c r="K215" s="64">
        <f t="shared" si="15"/>
        <v>0.19854700854700855</v>
      </c>
      <c r="L215" s="64">
        <f t="shared" si="15"/>
        <v>8.8034188034188041E-2</v>
      </c>
    </row>
    <row r="216" spans="6:12" x14ac:dyDescent="0.25">
      <c r="F216" s="178">
        <v>63550504</v>
      </c>
      <c r="G216" s="179" t="s">
        <v>91</v>
      </c>
      <c r="I216">
        <f t="shared" si="14"/>
        <v>2350</v>
      </c>
      <c r="J216" s="64">
        <f t="shared" si="15"/>
        <v>0.20025531914893618</v>
      </c>
      <c r="K216" s="64">
        <f t="shared" si="15"/>
        <v>0.19770212765957446</v>
      </c>
      <c r="L216" s="64">
        <f t="shared" si="15"/>
        <v>8.7659574468085102E-2</v>
      </c>
    </row>
    <row r="217" spans="6:12" x14ac:dyDescent="0.25">
      <c r="F217" s="178">
        <v>63551001</v>
      </c>
      <c r="G217" s="179" t="s">
        <v>662</v>
      </c>
      <c r="I217">
        <f t="shared" si="14"/>
        <v>2360</v>
      </c>
      <c r="J217" s="64">
        <f t="shared" si="15"/>
        <v>0.19940677966101694</v>
      </c>
      <c r="K217" s="64">
        <f t="shared" si="15"/>
        <v>0.19686440677966102</v>
      </c>
      <c r="L217" s="64">
        <f t="shared" si="15"/>
        <v>8.7288135593220337E-2</v>
      </c>
    </row>
    <row r="218" spans="6:12" x14ac:dyDescent="0.25">
      <c r="F218" s="178">
        <v>63551002</v>
      </c>
      <c r="G218" s="179" t="s">
        <v>663</v>
      </c>
      <c r="I218">
        <f t="shared" si="14"/>
        <v>2370</v>
      </c>
      <c r="J218" s="64">
        <f t="shared" si="15"/>
        <v>0.19856540084388186</v>
      </c>
      <c r="K218" s="64">
        <f t="shared" si="15"/>
        <v>0.19603375527426159</v>
      </c>
      <c r="L218" s="64">
        <f t="shared" si="15"/>
        <v>8.6919831223628688E-2</v>
      </c>
    </row>
    <row r="219" spans="6:12" x14ac:dyDescent="0.25">
      <c r="F219" s="178">
        <v>63551003</v>
      </c>
      <c r="G219" s="179" t="s">
        <v>664</v>
      </c>
      <c r="I219">
        <f t="shared" si="14"/>
        <v>2380</v>
      </c>
      <c r="J219" s="64">
        <f t="shared" si="15"/>
        <v>0.19773109243697479</v>
      </c>
      <c r="K219" s="64">
        <f t="shared" si="15"/>
        <v>0.19521008403361345</v>
      </c>
      <c r="L219" s="64">
        <f t="shared" si="15"/>
        <v>8.6554621848739494E-2</v>
      </c>
    </row>
    <row r="220" spans="6:12" x14ac:dyDescent="0.25">
      <c r="F220" s="178">
        <v>64010500</v>
      </c>
      <c r="G220" s="179" t="s">
        <v>92</v>
      </c>
      <c r="I220">
        <f t="shared" si="14"/>
        <v>2390</v>
      </c>
      <c r="J220" s="64">
        <f t="shared" si="15"/>
        <v>0.19690376569037657</v>
      </c>
      <c r="K220" s="64">
        <f t="shared" si="15"/>
        <v>0.19439330543933053</v>
      </c>
      <c r="L220" s="64">
        <f t="shared" si="15"/>
        <v>8.6192468619246856E-2</v>
      </c>
    </row>
    <row r="221" spans="6:12" x14ac:dyDescent="0.25">
      <c r="F221" s="178">
        <v>64011000</v>
      </c>
      <c r="G221" s="179" t="s">
        <v>93</v>
      </c>
      <c r="I221">
        <f t="shared" si="14"/>
        <v>2400</v>
      </c>
      <c r="J221" s="64">
        <f t="shared" si="15"/>
        <v>0.19608333333333333</v>
      </c>
      <c r="K221" s="64">
        <f t="shared" si="15"/>
        <v>0.19358333333333333</v>
      </c>
      <c r="L221" s="64">
        <f t="shared" si="15"/>
        <v>8.5833333333333331E-2</v>
      </c>
    </row>
    <row r="222" spans="6:12" x14ac:dyDescent="0.25">
      <c r="F222" s="178">
        <v>64011001</v>
      </c>
      <c r="G222" s="179" t="s">
        <v>94</v>
      </c>
      <c r="I222">
        <f t="shared" si="14"/>
        <v>2410</v>
      </c>
      <c r="J222" s="64">
        <f t="shared" si="15"/>
        <v>0.19526970954356845</v>
      </c>
      <c r="K222" s="64">
        <f t="shared" si="15"/>
        <v>0.19278008298755187</v>
      </c>
      <c r="L222" s="64">
        <f t="shared" si="15"/>
        <v>8.5477178423236516E-2</v>
      </c>
    </row>
    <row r="223" spans="6:12" x14ac:dyDescent="0.25">
      <c r="F223" s="178">
        <v>64011002</v>
      </c>
      <c r="G223" s="179" t="s">
        <v>665</v>
      </c>
      <c r="I223">
        <f t="shared" si="14"/>
        <v>2420</v>
      </c>
      <c r="J223" s="64">
        <f t="shared" si="15"/>
        <v>0.19446280991735537</v>
      </c>
      <c r="K223" s="64">
        <f t="shared" si="15"/>
        <v>0.19198347107438016</v>
      </c>
      <c r="L223" s="64">
        <f t="shared" si="15"/>
        <v>8.5123966942148757E-2</v>
      </c>
    </row>
    <row r="224" spans="6:12" x14ac:dyDescent="0.25">
      <c r="F224" s="178">
        <v>64200500</v>
      </c>
      <c r="G224" s="179" t="s">
        <v>95</v>
      </c>
      <c r="I224">
        <f t="shared" si="14"/>
        <v>2430</v>
      </c>
      <c r="J224" s="64">
        <f t="shared" si="15"/>
        <v>0.19366255144032921</v>
      </c>
      <c r="K224" s="64">
        <f t="shared" si="15"/>
        <v>0.19119341563786008</v>
      </c>
      <c r="L224" s="64">
        <f t="shared" si="15"/>
        <v>8.4773662551440324E-2</v>
      </c>
    </row>
    <row r="225" spans="6:12" x14ac:dyDescent="0.25">
      <c r="F225" s="178">
        <v>64201001</v>
      </c>
      <c r="G225" s="179" t="s">
        <v>96</v>
      </c>
      <c r="I225">
        <f t="shared" si="14"/>
        <v>2440</v>
      </c>
      <c r="J225" s="64">
        <f t="shared" si="15"/>
        <v>0.19286885245901639</v>
      </c>
      <c r="K225" s="64">
        <f t="shared" si="15"/>
        <v>0.19040983606557377</v>
      </c>
      <c r="L225" s="64">
        <f t="shared" si="15"/>
        <v>8.4426229508196726E-2</v>
      </c>
    </row>
    <row r="226" spans="6:12" x14ac:dyDescent="0.25">
      <c r="F226" s="178">
        <v>64201002</v>
      </c>
      <c r="G226" s="179" t="s">
        <v>97</v>
      </c>
      <c r="I226">
        <f t="shared" si="14"/>
        <v>2450</v>
      </c>
      <c r="J226" s="64">
        <f t="shared" si="15"/>
        <v>0.19208163265306122</v>
      </c>
      <c r="K226" s="64">
        <f t="shared" si="15"/>
        <v>0.18963265306122448</v>
      </c>
      <c r="L226" s="64">
        <f t="shared" si="15"/>
        <v>8.408163265306122E-2</v>
      </c>
    </row>
    <row r="227" spans="6:12" x14ac:dyDescent="0.25">
      <c r="F227" s="178">
        <v>64201003</v>
      </c>
      <c r="G227" s="179" t="s">
        <v>98</v>
      </c>
      <c r="I227">
        <f t="shared" si="14"/>
        <v>2460</v>
      </c>
      <c r="J227" s="64">
        <f t="shared" si="15"/>
        <v>0.19130081300813009</v>
      </c>
      <c r="K227" s="64">
        <f t="shared" si="15"/>
        <v>0.18886178861788619</v>
      </c>
      <c r="L227" s="64">
        <f t="shared" si="15"/>
        <v>8.3739837398373984E-2</v>
      </c>
    </row>
    <row r="228" spans="6:12" x14ac:dyDescent="0.25">
      <c r="F228" s="178">
        <v>64201004</v>
      </c>
      <c r="G228" s="179" t="s">
        <v>99</v>
      </c>
      <c r="I228">
        <f t="shared" si="14"/>
        <v>2470</v>
      </c>
      <c r="J228" s="64">
        <f t="shared" si="15"/>
        <v>0.19052631578947368</v>
      </c>
      <c r="K228" s="64">
        <f t="shared" si="15"/>
        <v>0.18809716599190282</v>
      </c>
      <c r="L228" s="64">
        <f t="shared" si="15"/>
        <v>8.3400809716599189E-2</v>
      </c>
    </row>
    <row r="229" spans="6:12" x14ac:dyDescent="0.25">
      <c r="F229" s="178">
        <v>64250500</v>
      </c>
      <c r="G229" s="179" t="s">
        <v>100</v>
      </c>
      <c r="I229">
        <f t="shared" si="14"/>
        <v>2480</v>
      </c>
      <c r="J229" s="64">
        <f t="shared" si="15"/>
        <v>0.18975806451612903</v>
      </c>
      <c r="K229" s="64">
        <f t="shared" si="15"/>
        <v>0.18733870967741936</v>
      </c>
      <c r="L229" s="64">
        <f t="shared" si="15"/>
        <v>8.3064516129032262E-2</v>
      </c>
    </row>
    <row r="230" spans="6:12" x14ac:dyDescent="0.25">
      <c r="F230" s="178">
        <v>64251001</v>
      </c>
      <c r="G230" s="179" t="s">
        <v>101</v>
      </c>
      <c r="I230">
        <f t="shared" si="14"/>
        <v>2490</v>
      </c>
      <c r="J230" s="64">
        <f t="shared" si="15"/>
        <v>0.18899598393574296</v>
      </c>
      <c r="K230" s="64">
        <f t="shared" si="15"/>
        <v>0.1865863453815261</v>
      </c>
      <c r="L230" s="64">
        <f t="shared" si="15"/>
        <v>8.2730923694779121E-2</v>
      </c>
    </row>
    <row r="231" spans="6:12" x14ac:dyDescent="0.25">
      <c r="F231" s="178">
        <v>64251002</v>
      </c>
      <c r="G231" s="179" t="s">
        <v>102</v>
      </c>
      <c r="I231">
        <f t="shared" si="14"/>
        <v>2500</v>
      </c>
      <c r="J231" s="64">
        <f t="shared" si="15"/>
        <v>0.18823999999999999</v>
      </c>
      <c r="K231" s="64">
        <f t="shared" si="15"/>
        <v>0.18584000000000001</v>
      </c>
      <c r="L231" s="64">
        <f t="shared" si="15"/>
        <v>8.2400000000000001E-2</v>
      </c>
    </row>
    <row r="232" spans="6:12" x14ac:dyDescent="0.25">
      <c r="F232" s="178">
        <v>64251003</v>
      </c>
      <c r="G232" s="179" t="s">
        <v>103</v>
      </c>
      <c r="I232">
        <f t="shared" si="14"/>
        <v>2510</v>
      </c>
      <c r="J232" s="64">
        <f t="shared" si="15"/>
        <v>0.18749003984063745</v>
      </c>
      <c r="K232" s="64">
        <f t="shared" si="15"/>
        <v>0.18509960159362548</v>
      </c>
      <c r="L232" s="64">
        <f t="shared" si="15"/>
        <v>8.2071713147410352E-2</v>
      </c>
    </row>
    <row r="233" spans="6:12" x14ac:dyDescent="0.25">
      <c r="F233" s="178">
        <v>64251004</v>
      </c>
      <c r="G233" s="179" t="s">
        <v>666</v>
      </c>
      <c r="I233">
        <f t="shared" si="14"/>
        <v>2520</v>
      </c>
      <c r="J233" s="64">
        <f t="shared" si="15"/>
        <v>0.18674603174603174</v>
      </c>
      <c r="K233" s="64">
        <f t="shared" si="15"/>
        <v>0.18436507936507937</v>
      </c>
      <c r="L233" s="64">
        <f t="shared" si="15"/>
        <v>8.1746031746031747E-2</v>
      </c>
    </row>
    <row r="234" spans="6:12" x14ac:dyDescent="0.25">
      <c r="F234" s="178">
        <v>64251005</v>
      </c>
      <c r="G234" s="179" t="s">
        <v>667</v>
      </c>
      <c r="I234">
        <f t="shared" si="14"/>
        <v>2530</v>
      </c>
      <c r="J234" s="64">
        <f t="shared" si="15"/>
        <v>0.18600790513833992</v>
      </c>
      <c r="K234" s="64">
        <f t="shared" si="15"/>
        <v>0.18363636363636363</v>
      </c>
      <c r="L234" s="64">
        <f t="shared" si="15"/>
        <v>8.1422924901185773E-2</v>
      </c>
    </row>
    <row r="235" spans="6:12" x14ac:dyDescent="0.25">
      <c r="F235" s="178">
        <v>64251500</v>
      </c>
      <c r="G235" s="179" t="s">
        <v>104</v>
      </c>
      <c r="I235">
        <f t="shared" si="14"/>
        <v>2540</v>
      </c>
      <c r="J235" s="64">
        <f t="shared" si="15"/>
        <v>0.18527559055118109</v>
      </c>
      <c r="K235" s="64">
        <f t="shared" si="15"/>
        <v>0.18291338582677166</v>
      </c>
      <c r="L235" s="64">
        <f t="shared" si="15"/>
        <v>8.1102362204724415E-2</v>
      </c>
    </row>
    <row r="236" spans="6:12" x14ac:dyDescent="0.25">
      <c r="F236" s="178">
        <v>64450500</v>
      </c>
      <c r="G236" s="179" t="s">
        <v>105</v>
      </c>
      <c r="I236">
        <f t="shared" si="14"/>
        <v>2550</v>
      </c>
      <c r="J236" s="64">
        <f t="shared" si="15"/>
        <v>0.18454901960784315</v>
      </c>
      <c r="K236" s="64">
        <f t="shared" si="15"/>
        <v>0.18219607843137256</v>
      </c>
      <c r="L236" s="64">
        <f t="shared" si="15"/>
        <v>8.0784313725490192E-2</v>
      </c>
    </row>
    <row r="237" spans="6:12" x14ac:dyDescent="0.25">
      <c r="F237" s="178">
        <v>64451001</v>
      </c>
      <c r="G237" s="179" t="s">
        <v>106</v>
      </c>
      <c r="I237">
        <f t="shared" si="14"/>
        <v>2560</v>
      </c>
      <c r="J237" s="64">
        <f t="shared" si="15"/>
        <v>0.18382812500000001</v>
      </c>
      <c r="K237" s="64">
        <f t="shared" si="15"/>
        <v>0.181484375</v>
      </c>
      <c r="L237" s="64">
        <f t="shared" si="15"/>
        <v>8.0468750000000006E-2</v>
      </c>
    </row>
    <row r="238" spans="6:12" x14ac:dyDescent="0.25">
      <c r="F238" s="178">
        <v>64451002</v>
      </c>
      <c r="G238" s="179" t="s">
        <v>107</v>
      </c>
      <c r="I238">
        <f t="shared" si="14"/>
        <v>2570</v>
      </c>
      <c r="J238" s="64">
        <f t="shared" si="15"/>
        <v>0.18311284046692608</v>
      </c>
      <c r="K238" s="64">
        <f t="shared" si="15"/>
        <v>0.18077821011673151</v>
      </c>
      <c r="L238" s="64">
        <f t="shared" si="15"/>
        <v>8.015564202334631E-2</v>
      </c>
    </row>
    <row r="239" spans="6:12" x14ac:dyDescent="0.25">
      <c r="F239" s="178">
        <v>64451003</v>
      </c>
      <c r="G239" s="179" t="s">
        <v>108</v>
      </c>
      <c r="I239">
        <f t="shared" si="14"/>
        <v>2580</v>
      </c>
      <c r="J239" s="64">
        <f t="shared" si="15"/>
        <v>0.18240310077519381</v>
      </c>
      <c r="K239" s="64">
        <f t="shared" si="15"/>
        <v>0.18007751937984495</v>
      </c>
      <c r="L239" s="64">
        <f t="shared" si="15"/>
        <v>7.9844961240310083E-2</v>
      </c>
    </row>
    <row r="240" spans="6:12" x14ac:dyDescent="0.25">
      <c r="F240" s="178">
        <v>64451004</v>
      </c>
      <c r="G240" s="179" t="s">
        <v>109</v>
      </c>
      <c r="I240">
        <f t="shared" si="14"/>
        <v>2590</v>
      </c>
      <c r="J240" s="64">
        <f t="shared" si="15"/>
        <v>0.18169884169884171</v>
      </c>
      <c r="K240" s="64">
        <f t="shared" si="15"/>
        <v>0.17938223938223938</v>
      </c>
      <c r="L240" s="64">
        <f t="shared" si="15"/>
        <v>7.9536679536679533E-2</v>
      </c>
    </row>
    <row r="241" spans="6:7" x14ac:dyDescent="0.25">
      <c r="F241" s="178">
        <v>64451005</v>
      </c>
      <c r="G241" s="179" t="s">
        <v>110</v>
      </c>
    </row>
    <row r="242" spans="6:7" x14ac:dyDescent="0.25">
      <c r="F242" s="178">
        <v>64458500</v>
      </c>
      <c r="G242" s="179" t="s">
        <v>111</v>
      </c>
    </row>
    <row r="243" spans="6:7" x14ac:dyDescent="0.25">
      <c r="F243" s="178">
        <v>64800500</v>
      </c>
      <c r="G243" s="179" t="s">
        <v>112</v>
      </c>
    </row>
    <row r="244" spans="6:7" x14ac:dyDescent="0.25">
      <c r="F244" s="178">
        <v>64900500</v>
      </c>
      <c r="G244" s="179" t="s">
        <v>113</v>
      </c>
    </row>
    <row r="245" spans="6:7" x14ac:dyDescent="0.25">
      <c r="F245" s="178">
        <v>64901001</v>
      </c>
      <c r="G245" s="179" t="s">
        <v>114</v>
      </c>
    </row>
    <row r="246" spans="6:7" x14ac:dyDescent="0.25">
      <c r="F246" s="178">
        <v>64901002</v>
      </c>
      <c r="G246" s="179" t="s">
        <v>115</v>
      </c>
    </row>
    <row r="247" spans="6:7" x14ac:dyDescent="0.25">
      <c r="F247" s="178">
        <v>64901003</v>
      </c>
      <c r="G247" s="179" t="s">
        <v>116</v>
      </c>
    </row>
    <row r="248" spans="6:7" x14ac:dyDescent="0.25">
      <c r="F248" s="178">
        <v>64901004</v>
      </c>
      <c r="G248" s="179" t="s">
        <v>117</v>
      </c>
    </row>
    <row r="249" spans="6:7" x14ac:dyDescent="0.25">
      <c r="F249" s="178">
        <v>64901005</v>
      </c>
      <c r="G249" s="179" t="s">
        <v>118</v>
      </c>
    </row>
    <row r="250" spans="6:7" x14ac:dyDescent="0.25">
      <c r="F250" s="178">
        <v>64901006</v>
      </c>
      <c r="G250" s="179" t="s">
        <v>119</v>
      </c>
    </row>
    <row r="251" spans="6:7" x14ac:dyDescent="0.25">
      <c r="F251" s="178">
        <v>64901007</v>
      </c>
      <c r="G251" s="179" t="s">
        <v>120</v>
      </c>
    </row>
    <row r="252" spans="6:7" x14ac:dyDescent="0.25">
      <c r="F252" s="178">
        <v>64901008</v>
      </c>
      <c r="G252" s="179" t="s">
        <v>121</v>
      </c>
    </row>
    <row r="253" spans="6:7" x14ac:dyDescent="0.25">
      <c r="F253" s="178">
        <v>64901009</v>
      </c>
      <c r="G253" s="179" t="s">
        <v>122</v>
      </c>
    </row>
    <row r="254" spans="6:7" x14ac:dyDescent="0.25">
      <c r="F254" s="178">
        <v>64910500</v>
      </c>
      <c r="G254" s="179" t="s">
        <v>123</v>
      </c>
    </row>
    <row r="255" spans="6:7" x14ac:dyDescent="0.25">
      <c r="F255" s="178">
        <v>64911001</v>
      </c>
      <c r="G255" s="179" t="s">
        <v>124</v>
      </c>
    </row>
    <row r="256" spans="6:7" x14ac:dyDescent="0.25">
      <c r="F256" s="178">
        <v>64911002</v>
      </c>
      <c r="G256" s="179" t="s">
        <v>125</v>
      </c>
    </row>
    <row r="257" spans="6:7" x14ac:dyDescent="0.25">
      <c r="F257" s="178">
        <v>64911003</v>
      </c>
      <c r="G257" s="179" t="s">
        <v>126</v>
      </c>
    </row>
    <row r="258" spans="6:7" x14ac:dyDescent="0.25">
      <c r="F258" s="178">
        <v>64911004</v>
      </c>
      <c r="G258" s="179" t="s">
        <v>127</v>
      </c>
    </row>
    <row r="259" spans="6:7" x14ac:dyDescent="0.25">
      <c r="F259" s="178">
        <v>64911005</v>
      </c>
      <c r="G259" s="179" t="s">
        <v>128</v>
      </c>
    </row>
    <row r="260" spans="6:7" x14ac:dyDescent="0.25">
      <c r="F260" s="178">
        <v>64911006</v>
      </c>
      <c r="G260" s="179" t="s">
        <v>129</v>
      </c>
    </row>
    <row r="261" spans="6:7" x14ac:dyDescent="0.25">
      <c r="F261" s="178">
        <v>64911007</v>
      </c>
      <c r="G261" s="179" t="s">
        <v>130</v>
      </c>
    </row>
    <row r="262" spans="6:7" x14ac:dyDescent="0.25">
      <c r="F262" s="178">
        <v>64911008</v>
      </c>
      <c r="G262" s="179" t="s">
        <v>131</v>
      </c>
    </row>
    <row r="263" spans="6:7" x14ac:dyDescent="0.25">
      <c r="F263" s="178">
        <v>64911009</v>
      </c>
      <c r="G263" s="179" t="s">
        <v>132</v>
      </c>
    </row>
    <row r="264" spans="6:7" x14ac:dyDescent="0.25">
      <c r="F264" s="178">
        <v>64912000</v>
      </c>
      <c r="G264" s="179" t="s">
        <v>133</v>
      </c>
    </row>
    <row r="265" spans="6:7" x14ac:dyDescent="0.25">
      <c r="F265" s="178">
        <v>64920500</v>
      </c>
      <c r="G265" s="179" t="s">
        <v>134</v>
      </c>
    </row>
    <row r="266" spans="6:7" x14ac:dyDescent="0.25">
      <c r="F266" s="178">
        <v>64921001</v>
      </c>
      <c r="G266" s="179" t="s">
        <v>135</v>
      </c>
    </row>
    <row r="267" spans="6:7" x14ac:dyDescent="0.25">
      <c r="F267" s="178">
        <v>64921002</v>
      </c>
      <c r="G267" s="179" t="s">
        <v>668</v>
      </c>
    </row>
    <row r="268" spans="6:7" x14ac:dyDescent="0.25">
      <c r="F268" s="178">
        <v>64921003</v>
      </c>
      <c r="G268" s="179" t="s">
        <v>136</v>
      </c>
    </row>
    <row r="269" spans="6:7" x14ac:dyDescent="0.25">
      <c r="F269" s="178">
        <v>64921004</v>
      </c>
      <c r="G269" s="179" t="s">
        <v>137</v>
      </c>
    </row>
    <row r="270" spans="6:7" x14ac:dyDescent="0.25">
      <c r="F270" s="178">
        <v>64921005</v>
      </c>
      <c r="G270" s="179" t="s">
        <v>138</v>
      </c>
    </row>
    <row r="271" spans="6:7" x14ac:dyDescent="0.25">
      <c r="F271" s="178">
        <v>64921006</v>
      </c>
      <c r="G271" s="179" t="s">
        <v>139</v>
      </c>
    </row>
    <row r="272" spans="6:7" x14ac:dyDescent="0.25">
      <c r="F272" s="178">
        <v>64921007</v>
      </c>
      <c r="G272" s="179" t="s">
        <v>140</v>
      </c>
    </row>
    <row r="273" spans="6:7" x14ac:dyDescent="0.25">
      <c r="F273" s="178">
        <v>64921008</v>
      </c>
      <c r="G273" s="179" t="s">
        <v>141</v>
      </c>
    </row>
    <row r="274" spans="6:7" x14ac:dyDescent="0.25">
      <c r="F274" s="178">
        <v>64921009</v>
      </c>
      <c r="G274" s="179" t="s">
        <v>142</v>
      </c>
    </row>
    <row r="275" spans="6:7" x14ac:dyDescent="0.25">
      <c r="F275" s="178">
        <v>64921010</v>
      </c>
      <c r="G275" s="179" t="s">
        <v>143</v>
      </c>
    </row>
    <row r="276" spans="6:7" x14ac:dyDescent="0.25">
      <c r="F276" s="178">
        <v>64921501</v>
      </c>
      <c r="G276" s="179" t="s">
        <v>144</v>
      </c>
    </row>
    <row r="277" spans="6:7" x14ac:dyDescent="0.25">
      <c r="F277" s="178">
        <v>64922001</v>
      </c>
      <c r="G277" s="179" t="s">
        <v>145</v>
      </c>
    </row>
    <row r="278" spans="6:7" x14ac:dyDescent="0.25">
      <c r="F278" s="178">
        <v>64930500</v>
      </c>
      <c r="G278" s="179" t="s">
        <v>146</v>
      </c>
    </row>
    <row r="279" spans="6:7" x14ac:dyDescent="0.25">
      <c r="F279" s="178">
        <v>64931000</v>
      </c>
      <c r="G279" s="179" t="s">
        <v>147</v>
      </c>
    </row>
    <row r="280" spans="6:7" x14ac:dyDescent="0.25">
      <c r="F280" s="178">
        <v>64931001</v>
      </c>
      <c r="G280" s="179" t="s">
        <v>148</v>
      </c>
    </row>
    <row r="281" spans="6:7" x14ac:dyDescent="0.25">
      <c r="F281" s="178">
        <v>64931002</v>
      </c>
      <c r="G281" s="179" t="s">
        <v>149</v>
      </c>
    </row>
    <row r="282" spans="6:7" x14ac:dyDescent="0.25">
      <c r="F282" s="178">
        <v>64931003</v>
      </c>
      <c r="G282" s="179" t="s">
        <v>150</v>
      </c>
    </row>
    <row r="283" spans="6:7" x14ac:dyDescent="0.25">
      <c r="F283" s="178">
        <v>64931004</v>
      </c>
      <c r="G283" s="179" t="s">
        <v>151</v>
      </c>
    </row>
    <row r="284" spans="6:7" x14ac:dyDescent="0.25">
      <c r="F284" s="178">
        <v>64931005</v>
      </c>
      <c r="G284" s="179" t="s">
        <v>152</v>
      </c>
    </row>
    <row r="285" spans="6:7" x14ac:dyDescent="0.25">
      <c r="F285" s="178">
        <v>64931006</v>
      </c>
      <c r="G285" s="179" t="s">
        <v>153</v>
      </c>
    </row>
    <row r="286" spans="6:7" x14ac:dyDescent="0.25">
      <c r="F286" s="178">
        <v>64931007</v>
      </c>
      <c r="G286" s="179" t="s">
        <v>669</v>
      </c>
    </row>
    <row r="287" spans="6:7" x14ac:dyDescent="0.25">
      <c r="F287" s="178">
        <v>64931500</v>
      </c>
      <c r="G287" s="179" t="s">
        <v>154</v>
      </c>
    </row>
    <row r="288" spans="6:7" x14ac:dyDescent="0.25">
      <c r="F288" s="178">
        <v>64932000</v>
      </c>
      <c r="G288" s="179" t="s">
        <v>155</v>
      </c>
    </row>
    <row r="289" spans="6:7" x14ac:dyDescent="0.25">
      <c r="F289" s="178">
        <v>64932001</v>
      </c>
      <c r="G289" s="179" t="s">
        <v>156</v>
      </c>
    </row>
    <row r="290" spans="6:7" x14ac:dyDescent="0.25">
      <c r="F290" s="178">
        <v>64932500</v>
      </c>
      <c r="G290" s="179" t="s">
        <v>157</v>
      </c>
    </row>
    <row r="291" spans="6:7" x14ac:dyDescent="0.25">
      <c r="F291" s="178">
        <v>64933000</v>
      </c>
      <c r="G291" s="179" t="s">
        <v>158</v>
      </c>
    </row>
    <row r="292" spans="6:7" x14ac:dyDescent="0.25">
      <c r="F292" s="178">
        <v>64933001</v>
      </c>
      <c r="G292" s="179" t="s">
        <v>159</v>
      </c>
    </row>
    <row r="293" spans="6:7" x14ac:dyDescent="0.25">
      <c r="F293" s="178">
        <v>64933002</v>
      </c>
      <c r="G293" s="179" t="s">
        <v>160</v>
      </c>
    </row>
    <row r="294" spans="6:7" x14ac:dyDescent="0.25">
      <c r="F294" s="178">
        <v>64933003</v>
      </c>
      <c r="G294" s="179" t="s">
        <v>161</v>
      </c>
    </row>
    <row r="295" spans="6:7" x14ac:dyDescent="0.25">
      <c r="F295" s="178">
        <v>64940500</v>
      </c>
      <c r="G295" s="179" t="s">
        <v>162</v>
      </c>
    </row>
    <row r="296" spans="6:7" x14ac:dyDescent="0.25">
      <c r="F296" s="178">
        <v>64941001</v>
      </c>
      <c r="G296" s="179" t="s">
        <v>163</v>
      </c>
    </row>
    <row r="297" spans="6:7" x14ac:dyDescent="0.25">
      <c r="F297" s="178">
        <v>64941002</v>
      </c>
      <c r="G297" s="179" t="s">
        <v>164</v>
      </c>
    </row>
    <row r="298" spans="6:7" x14ac:dyDescent="0.25">
      <c r="F298" s="178">
        <v>65100005</v>
      </c>
      <c r="G298" s="179" t="s">
        <v>165</v>
      </c>
    </row>
    <row r="299" spans="6:7" x14ac:dyDescent="0.25">
      <c r="F299" s="178">
        <v>65100006</v>
      </c>
      <c r="G299" s="179" t="s">
        <v>166</v>
      </c>
    </row>
    <row r="300" spans="6:7" x14ac:dyDescent="0.25">
      <c r="F300" s="178">
        <v>65100007</v>
      </c>
      <c r="G300" s="179" t="s">
        <v>167</v>
      </c>
    </row>
    <row r="301" spans="6:7" x14ac:dyDescent="0.25">
      <c r="F301" s="178">
        <v>65100008</v>
      </c>
      <c r="G301" s="179" t="s">
        <v>168</v>
      </c>
    </row>
    <row r="302" spans="6:7" x14ac:dyDescent="0.25">
      <c r="F302" s="178">
        <v>65100010</v>
      </c>
      <c r="G302" s="179" t="s">
        <v>169</v>
      </c>
    </row>
    <row r="303" spans="6:7" x14ac:dyDescent="0.25">
      <c r="F303" s="178">
        <v>65100011</v>
      </c>
      <c r="G303" s="179" t="s">
        <v>170</v>
      </c>
    </row>
    <row r="304" spans="6:7" x14ac:dyDescent="0.25">
      <c r="F304" s="178">
        <v>65100012</v>
      </c>
      <c r="G304" s="179" t="s">
        <v>171</v>
      </c>
    </row>
    <row r="305" spans="6:7" x14ac:dyDescent="0.25">
      <c r="F305" s="178">
        <v>65101001</v>
      </c>
      <c r="G305" s="179" t="s">
        <v>172</v>
      </c>
    </row>
    <row r="306" spans="6:7" x14ac:dyDescent="0.25">
      <c r="F306" s="178">
        <v>65101002</v>
      </c>
      <c r="G306" s="179" t="s">
        <v>173</v>
      </c>
    </row>
    <row r="307" spans="6:7" x14ac:dyDescent="0.25">
      <c r="F307" s="178">
        <v>65151000</v>
      </c>
      <c r="G307" s="179" t="s">
        <v>174</v>
      </c>
    </row>
    <row r="308" spans="6:7" x14ac:dyDescent="0.25">
      <c r="F308" s="178">
        <v>65152000</v>
      </c>
      <c r="G308" s="179" t="s">
        <v>175</v>
      </c>
    </row>
    <row r="309" spans="6:7" x14ac:dyDescent="0.25">
      <c r="F309" s="178">
        <v>65153000</v>
      </c>
      <c r="G309" s="179" t="s">
        <v>176</v>
      </c>
    </row>
    <row r="310" spans="6:7" x14ac:dyDescent="0.25">
      <c r="F310" s="178">
        <v>65154000</v>
      </c>
      <c r="G310" s="179" t="s">
        <v>177</v>
      </c>
    </row>
    <row r="311" spans="6:7" x14ac:dyDescent="0.25">
      <c r="F311" s="178">
        <v>65155000</v>
      </c>
      <c r="G311" s="179" t="s">
        <v>178</v>
      </c>
    </row>
    <row r="312" spans="6:7" x14ac:dyDescent="0.25">
      <c r="F312" s="178">
        <v>65156000</v>
      </c>
      <c r="G312" s="179" t="s">
        <v>179</v>
      </c>
    </row>
    <row r="313" spans="6:7" x14ac:dyDescent="0.25">
      <c r="F313" s="178">
        <v>65157000</v>
      </c>
      <c r="G313" s="179" t="s">
        <v>180</v>
      </c>
    </row>
    <row r="314" spans="6:7" x14ac:dyDescent="0.25">
      <c r="F314" s="178">
        <v>65157010</v>
      </c>
      <c r="G314" s="179" t="s">
        <v>181</v>
      </c>
    </row>
    <row r="315" spans="6:7" x14ac:dyDescent="0.25">
      <c r="F315" s="178">
        <v>65157020</v>
      </c>
      <c r="G315" s="179" t="s">
        <v>182</v>
      </c>
    </row>
    <row r="316" spans="6:7" x14ac:dyDescent="0.25">
      <c r="F316" s="178">
        <v>65157030</v>
      </c>
      <c r="G316" s="179" t="s">
        <v>183</v>
      </c>
    </row>
    <row r="317" spans="6:7" x14ac:dyDescent="0.25">
      <c r="F317" s="178">
        <v>65201000</v>
      </c>
      <c r="G317" s="179" t="s">
        <v>184</v>
      </c>
    </row>
    <row r="318" spans="6:7" x14ac:dyDescent="0.25">
      <c r="F318" s="178">
        <v>65202000</v>
      </c>
      <c r="G318" s="179" t="s">
        <v>185</v>
      </c>
    </row>
    <row r="319" spans="6:7" x14ac:dyDescent="0.25">
      <c r="F319" s="178">
        <v>65251000</v>
      </c>
      <c r="G319" s="179" t="s">
        <v>186</v>
      </c>
    </row>
    <row r="320" spans="6:7" x14ac:dyDescent="0.25">
      <c r="F320" s="178">
        <v>65252000</v>
      </c>
      <c r="G320" s="179" t="s">
        <v>187</v>
      </c>
    </row>
    <row r="321" spans="6:7" x14ac:dyDescent="0.25">
      <c r="F321" s="178">
        <v>65252500</v>
      </c>
      <c r="G321" s="179" t="s">
        <v>188</v>
      </c>
    </row>
    <row r="322" spans="6:7" x14ac:dyDescent="0.25">
      <c r="F322" s="178">
        <v>65253001</v>
      </c>
      <c r="G322" s="179" t="s">
        <v>189</v>
      </c>
    </row>
    <row r="323" spans="6:7" x14ac:dyDescent="0.25">
      <c r="F323" s="178">
        <v>65253002</v>
      </c>
      <c r="G323" s="179" t="s">
        <v>190</v>
      </c>
    </row>
    <row r="324" spans="6:7" x14ac:dyDescent="0.25">
      <c r="F324" s="178">
        <v>65253003</v>
      </c>
      <c r="G324" s="179" t="s">
        <v>191</v>
      </c>
    </row>
    <row r="325" spans="6:7" x14ac:dyDescent="0.25">
      <c r="F325" s="178">
        <v>65301000</v>
      </c>
      <c r="G325" s="179" t="s">
        <v>192</v>
      </c>
    </row>
    <row r="326" spans="6:7" x14ac:dyDescent="0.25">
      <c r="F326" s="178">
        <v>65302001</v>
      </c>
      <c r="G326" s="179" t="s">
        <v>193</v>
      </c>
    </row>
    <row r="327" spans="6:7" x14ac:dyDescent="0.25">
      <c r="F327" s="178">
        <v>65302002</v>
      </c>
      <c r="G327" s="179" t="s">
        <v>194</v>
      </c>
    </row>
    <row r="328" spans="6:7" x14ac:dyDescent="0.25">
      <c r="F328" s="178">
        <v>65302003</v>
      </c>
      <c r="G328" s="179" t="s">
        <v>195</v>
      </c>
    </row>
    <row r="329" spans="6:7" x14ac:dyDescent="0.25">
      <c r="F329" s="178">
        <v>65303000</v>
      </c>
      <c r="G329" s="179" t="s">
        <v>196</v>
      </c>
    </row>
    <row r="330" spans="6:7" x14ac:dyDescent="0.25">
      <c r="F330" s="178">
        <v>65304000</v>
      </c>
      <c r="G330" s="179" t="s">
        <v>197</v>
      </c>
    </row>
    <row r="331" spans="6:7" x14ac:dyDescent="0.25">
      <c r="F331" s="178">
        <v>65305000</v>
      </c>
      <c r="G331" s="179" t="s">
        <v>670</v>
      </c>
    </row>
    <row r="332" spans="6:7" x14ac:dyDescent="0.25">
      <c r="F332" s="178">
        <v>65351000</v>
      </c>
      <c r="G332" s="179" t="s">
        <v>198</v>
      </c>
    </row>
    <row r="333" spans="6:7" x14ac:dyDescent="0.25">
      <c r="F333" s="178">
        <v>65352000</v>
      </c>
      <c r="G333" s="179" t="s">
        <v>199</v>
      </c>
    </row>
    <row r="334" spans="6:7" x14ac:dyDescent="0.25">
      <c r="F334" s="178">
        <v>65353000</v>
      </c>
      <c r="G334" s="179" t="s">
        <v>200</v>
      </c>
    </row>
    <row r="335" spans="6:7" x14ac:dyDescent="0.25">
      <c r="F335" s="178">
        <v>65601000</v>
      </c>
      <c r="G335" s="179" t="s">
        <v>201</v>
      </c>
    </row>
    <row r="336" spans="6:7" x14ac:dyDescent="0.25">
      <c r="F336" s="178">
        <v>65601001</v>
      </c>
      <c r="G336" s="179" t="s">
        <v>202</v>
      </c>
    </row>
    <row r="337" spans="6:7" x14ac:dyDescent="0.25">
      <c r="F337" s="178">
        <v>65602001</v>
      </c>
      <c r="G337" s="179" t="s">
        <v>203</v>
      </c>
    </row>
    <row r="338" spans="6:7" x14ac:dyDescent="0.25">
      <c r="F338" s="178">
        <v>65602002</v>
      </c>
      <c r="G338" s="179" t="s">
        <v>204</v>
      </c>
    </row>
    <row r="339" spans="6:7" x14ac:dyDescent="0.25">
      <c r="F339" s="178">
        <v>65602003</v>
      </c>
      <c r="G339" s="179" t="s">
        <v>205</v>
      </c>
    </row>
    <row r="340" spans="6:7" x14ac:dyDescent="0.25">
      <c r="F340" s="178">
        <v>65602004</v>
      </c>
      <c r="G340" s="179" t="s">
        <v>206</v>
      </c>
    </row>
    <row r="341" spans="6:7" x14ac:dyDescent="0.25">
      <c r="F341" s="178">
        <v>65602005</v>
      </c>
      <c r="G341" s="179" t="s">
        <v>207</v>
      </c>
    </row>
    <row r="342" spans="6:7" x14ac:dyDescent="0.25">
      <c r="F342" s="178">
        <v>65602006</v>
      </c>
      <c r="G342" s="179" t="s">
        <v>208</v>
      </c>
    </row>
    <row r="343" spans="6:7" x14ac:dyDescent="0.25">
      <c r="F343" s="178">
        <v>65602007</v>
      </c>
      <c r="G343" s="179" t="s">
        <v>209</v>
      </c>
    </row>
    <row r="344" spans="6:7" x14ac:dyDescent="0.25">
      <c r="F344" s="178">
        <v>65602008</v>
      </c>
      <c r="G344" s="179" t="s">
        <v>210</v>
      </c>
    </row>
    <row r="345" spans="6:7" x14ac:dyDescent="0.25">
      <c r="F345" s="178">
        <v>65602009</v>
      </c>
      <c r="G345" s="179" t="s">
        <v>211</v>
      </c>
    </row>
    <row r="346" spans="6:7" x14ac:dyDescent="0.25">
      <c r="F346" s="178">
        <v>65602010</v>
      </c>
      <c r="G346" s="179" t="s">
        <v>212</v>
      </c>
    </row>
    <row r="347" spans="6:7" x14ac:dyDescent="0.25">
      <c r="F347" s="178">
        <v>65602011</v>
      </c>
      <c r="G347" s="179" t="s">
        <v>213</v>
      </c>
    </row>
    <row r="348" spans="6:7" x14ac:dyDescent="0.25">
      <c r="F348" s="178">
        <v>65701000</v>
      </c>
      <c r="G348" s="179" t="s">
        <v>214</v>
      </c>
    </row>
    <row r="349" spans="6:7" x14ac:dyDescent="0.25">
      <c r="F349" s="178">
        <v>65702000</v>
      </c>
      <c r="G349" s="179" t="s">
        <v>215</v>
      </c>
    </row>
    <row r="350" spans="6:7" x14ac:dyDescent="0.25">
      <c r="F350" s="178">
        <v>65801000</v>
      </c>
      <c r="G350" s="179" t="s">
        <v>216</v>
      </c>
    </row>
    <row r="351" spans="6:7" x14ac:dyDescent="0.25">
      <c r="F351" s="178">
        <v>65801001</v>
      </c>
      <c r="G351" s="179" t="s">
        <v>217</v>
      </c>
    </row>
    <row r="352" spans="6:7" x14ac:dyDescent="0.25">
      <c r="F352" s="178">
        <v>66010501</v>
      </c>
      <c r="G352" s="179" t="s">
        <v>218</v>
      </c>
    </row>
    <row r="353" spans="6:7" x14ac:dyDescent="0.25">
      <c r="F353" s="178">
        <v>66010502</v>
      </c>
      <c r="G353" s="179" t="s">
        <v>219</v>
      </c>
    </row>
    <row r="354" spans="6:7" x14ac:dyDescent="0.25">
      <c r="F354" s="178">
        <v>66010503</v>
      </c>
      <c r="G354" s="179" t="s">
        <v>220</v>
      </c>
    </row>
    <row r="355" spans="6:7" x14ac:dyDescent="0.25">
      <c r="F355" s="178">
        <v>66010504</v>
      </c>
      <c r="G355" s="179" t="s">
        <v>221</v>
      </c>
    </row>
    <row r="356" spans="6:7" x14ac:dyDescent="0.25">
      <c r="F356" s="178">
        <v>66010505</v>
      </c>
      <c r="G356" s="179" t="s">
        <v>222</v>
      </c>
    </row>
    <row r="357" spans="6:7" x14ac:dyDescent="0.25">
      <c r="F357" s="178">
        <v>66010506</v>
      </c>
      <c r="G357" s="179" t="s">
        <v>223</v>
      </c>
    </row>
    <row r="358" spans="6:7" x14ac:dyDescent="0.25">
      <c r="F358" s="178">
        <v>66011001</v>
      </c>
      <c r="G358" s="179" t="s">
        <v>224</v>
      </c>
    </row>
    <row r="359" spans="6:7" x14ac:dyDescent="0.25">
      <c r="F359" s="178">
        <v>66011002</v>
      </c>
      <c r="G359" s="179" t="s">
        <v>671</v>
      </c>
    </row>
    <row r="360" spans="6:7" x14ac:dyDescent="0.25">
      <c r="F360" s="178">
        <v>66011003</v>
      </c>
      <c r="G360" s="179" t="s">
        <v>225</v>
      </c>
    </row>
    <row r="361" spans="6:7" x14ac:dyDescent="0.25">
      <c r="F361" s="178">
        <v>66011004</v>
      </c>
      <c r="G361" s="179" t="s">
        <v>226</v>
      </c>
    </row>
    <row r="362" spans="6:7" x14ac:dyDescent="0.25">
      <c r="F362" s="178">
        <v>66011005</v>
      </c>
      <c r="G362" s="179" t="s">
        <v>227</v>
      </c>
    </row>
    <row r="363" spans="6:7" x14ac:dyDescent="0.25">
      <c r="F363" s="178">
        <v>66011006</v>
      </c>
      <c r="G363" s="179" t="s">
        <v>228</v>
      </c>
    </row>
    <row r="364" spans="6:7" x14ac:dyDescent="0.25">
      <c r="F364" s="178">
        <v>66011501</v>
      </c>
      <c r="G364" s="179" t="s">
        <v>229</v>
      </c>
    </row>
    <row r="365" spans="6:7" x14ac:dyDescent="0.25">
      <c r="F365" s="178">
        <v>66011502</v>
      </c>
      <c r="G365" s="179" t="s">
        <v>230</v>
      </c>
    </row>
    <row r="366" spans="6:7" x14ac:dyDescent="0.25">
      <c r="F366" s="178">
        <v>66011503</v>
      </c>
      <c r="G366" s="179" t="s">
        <v>231</v>
      </c>
    </row>
    <row r="367" spans="6:7" x14ac:dyDescent="0.25">
      <c r="F367" s="178">
        <v>66012001</v>
      </c>
      <c r="G367" s="179" t="s">
        <v>672</v>
      </c>
    </row>
    <row r="368" spans="6:7" x14ac:dyDescent="0.25">
      <c r="F368" s="178">
        <v>66100501</v>
      </c>
      <c r="G368" s="179" t="s">
        <v>673</v>
      </c>
    </row>
    <row r="369" spans="6:7" x14ac:dyDescent="0.25">
      <c r="F369" s="178">
        <v>66101001</v>
      </c>
      <c r="G369" s="179" t="s">
        <v>232</v>
      </c>
    </row>
    <row r="370" spans="6:7" x14ac:dyDescent="0.25">
      <c r="F370" s="178">
        <v>66101002</v>
      </c>
      <c r="G370" s="179" t="s">
        <v>233</v>
      </c>
    </row>
    <row r="371" spans="6:7" x14ac:dyDescent="0.25">
      <c r="F371" s="178">
        <v>66101003</v>
      </c>
      <c r="G371" s="179" t="s">
        <v>234</v>
      </c>
    </row>
    <row r="372" spans="6:7" x14ac:dyDescent="0.25">
      <c r="F372" s="178">
        <v>66101501</v>
      </c>
      <c r="G372" s="179" t="s">
        <v>235</v>
      </c>
    </row>
    <row r="373" spans="6:7" x14ac:dyDescent="0.25">
      <c r="F373" s="178">
        <v>66150501</v>
      </c>
      <c r="G373" s="179" t="s">
        <v>236</v>
      </c>
    </row>
    <row r="374" spans="6:7" x14ac:dyDescent="0.25">
      <c r="F374" s="178">
        <v>66151001</v>
      </c>
      <c r="G374" s="179" t="s">
        <v>237</v>
      </c>
    </row>
    <row r="375" spans="6:7" x14ac:dyDescent="0.25">
      <c r="F375" s="178">
        <v>66151002</v>
      </c>
      <c r="G375" s="179" t="s">
        <v>238</v>
      </c>
    </row>
    <row r="376" spans="6:7" x14ac:dyDescent="0.25">
      <c r="F376" s="178">
        <v>66151003</v>
      </c>
      <c r="G376" s="179" t="s">
        <v>239</v>
      </c>
    </row>
    <row r="377" spans="6:7" x14ac:dyDescent="0.25">
      <c r="F377" s="178">
        <v>66151004</v>
      </c>
      <c r="G377" s="179" t="s">
        <v>240</v>
      </c>
    </row>
    <row r="378" spans="6:7" x14ac:dyDescent="0.25">
      <c r="F378" s="178">
        <v>66151005</v>
      </c>
      <c r="G378" s="179" t="s">
        <v>241</v>
      </c>
    </row>
    <row r="379" spans="6:7" x14ac:dyDescent="0.25">
      <c r="F379" s="178">
        <v>66200501</v>
      </c>
      <c r="G379" s="179" t="s">
        <v>242</v>
      </c>
    </row>
    <row r="380" spans="6:7" x14ac:dyDescent="0.25">
      <c r="F380" s="178">
        <v>66200502</v>
      </c>
      <c r="G380" s="179" t="s">
        <v>243</v>
      </c>
    </row>
    <row r="381" spans="6:7" x14ac:dyDescent="0.25">
      <c r="F381" s="178">
        <v>66200503</v>
      </c>
      <c r="G381" s="179" t="s">
        <v>244</v>
      </c>
    </row>
    <row r="382" spans="6:7" x14ac:dyDescent="0.25">
      <c r="F382" s="178">
        <v>66201001</v>
      </c>
      <c r="G382" s="179" t="s">
        <v>245</v>
      </c>
    </row>
    <row r="383" spans="6:7" x14ac:dyDescent="0.25">
      <c r="F383" s="178">
        <v>66201002</v>
      </c>
      <c r="G383" s="179" t="s">
        <v>246</v>
      </c>
    </row>
    <row r="384" spans="6:7" x14ac:dyDescent="0.25">
      <c r="F384" s="178">
        <v>66201003</v>
      </c>
      <c r="G384" s="179" t="s">
        <v>247</v>
      </c>
    </row>
    <row r="385" spans="6:7" x14ac:dyDescent="0.25">
      <c r="F385" s="178">
        <v>66201004</v>
      </c>
      <c r="G385" s="179" t="s">
        <v>248</v>
      </c>
    </row>
    <row r="386" spans="6:7" x14ac:dyDescent="0.25">
      <c r="F386" s="178">
        <v>66201005</v>
      </c>
      <c r="G386" s="179" t="s">
        <v>249</v>
      </c>
    </row>
    <row r="387" spans="6:7" x14ac:dyDescent="0.25">
      <c r="F387" s="178">
        <v>66201006</v>
      </c>
      <c r="G387" s="179" t="s">
        <v>250</v>
      </c>
    </row>
    <row r="388" spans="6:7" x14ac:dyDescent="0.25">
      <c r="F388" s="178">
        <v>66201007</v>
      </c>
      <c r="G388" s="179" t="s">
        <v>251</v>
      </c>
    </row>
    <row r="389" spans="6:7" x14ac:dyDescent="0.25">
      <c r="F389" s="178">
        <v>66201008</v>
      </c>
      <c r="G389" s="179" t="s">
        <v>252</v>
      </c>
    </row>
    <row r="390" spans="6:7" x14ac:dyDescent="0.25">
      <c r="F390" s="178">
        <v>66201009</v>
      </c>
      <c r="G390" s="179" t="s">
        <v>253</v>
      </c>
    </row>
    <row r="391" spans="6:7" x14ac:dyDescent="0.25">
      <c r="F391" s="178">
        <v>66201010</v>
      </c>
      <c r="G391" s="179" t="s">
        <v>254</v>
      </c>
    </row>
    <row r="392" spans="6:7" x14ac:dyDescent="0.25">
      <c r="F392" s="178">
        <v>66201501</v>
      </c>
      <c r="G392" s="179" t="s">
        <v>255</v>
      </c>
    </row>
    <row r="393" spans="6:7" x14ac:dyDescent="0.25">
      <c r="F393" s="178">
        <v>66201502</v>
      </c>
      <c r="G393" s="179" t="s">
        <v>256</v>
      </c>
    </row>
    <row r="394" spans="6:7" x14ac:dyDescent="0.25">
      <c r="F394" s="178">
        <v>66250501</v>
      </c>
      <c r="G394" s="179" t="s">
        <v>257</v>
      </c>
    </row>
    <row r="395" spans="6:7" x14ac:dyDescent="0.25">
      <c r="F395" s="178">
        <v>66251001</v>
      </c>
      <c r="G395" s="179" t="s">
        <v>258</v>
      </c>
    </row>
    <row r="396" spans="6:7" x14ac:dyDescent="0.25">
      <c r="F396" s="178">
        <v>66251002</v>
      </c>
      <c r="G396" s="179" t="s">
        <v>259</v>
      </c>
    </row>
    <row r="397" spans="6:7" x14ac:dyDescent="0.25">
      <c r="F397" s="178">
        <v>66251003</v>
      </c>
      <c r="G397" s="179" t="s">
        <v>260</v>
      </c>
    </row>
    <row r="398" spans="6:7" x14ac:dyDescent="0.25">
      <c r="F398" s="178">
        <v>66251004</v>
      </c>
      <c r="G398" s="179" t="s">
        <v>261</v>
      </c>
    </row>
    <row r="399" spans="6:7" x14ac:dyDescent="0.25">
      <c r="F399" s="178">
        <v>66251005</v>
      </c>
      <c r="G399" s="179" t="s">
        <v>674</v>
      </c>
    </row>
    <row r="400" spans="6:7" x14ac:dyDescent="0.25">
      <c r="F400" s="178">
        <v>66251006</v>
      </c>
      <c r="G400" s="179" t="s">
        <v>675</v>
      </c>
    </row>
    <row r="401" spans="6:7" x14ac:dyDescent="0.25">
      <c r="F401" s="178">
        <v>66300501</v>
      </c>
      <c r="G401" s="179" t="s">
        <v>262</v>
      </c>
    </row>
    <row r="402" spans="6:7" x14ac:dyDescent="0.25">
      <c r="F402" s="178">
        <v>66301001</v>
      </c>
      <c r="G402" s="179" t="s">
        <v>263</v>
      </c>
    </row>
    <row r="403" spans="6:7" x14ac:dyDescent="0.25">
      <c r="F403" s="178">
        <v>66301002</v>
      </c>
      <c r="G403" s="179" t="s">
        <v>264</v>
      </c>
    </row>
    <row r="404" spans="6:7" x14ac:dyDescent="0.25">
      <c r="F404" s="178">
        <v>66301003</v>
      </c>
      <c r="G404" s="179" t="s">
        <v>265</v>
      </c>
    </row>
    <row r="405" spans="6:7" x14ac:dyDescent="0.25">
      <c r="F405" s="178">
        <v>66301004</v>
      </c>
      <c r="G405" s="179" t="s">
        <v>266</v>
      </c>
    </row>
    <row r="406" spans="6:7" x14ac:dyDescent="0.25">
      <c r="F406" s="178">
        <v>66301005</v>
      </c>
      <c r="G406" s="179" t="s">
        <v>267</v>
      </c>
    </row>
    <row r="407" spans="6:7" x14ac:dyDescent="0.25">
      <c r="F407" s="178">
        <v>66301006</v>
      </c>
      <c r="G407" s="179" t="s">
        <v>268</v>
      </c>
    </row>
    <row r="408" spans="6:7" x14ac:dyDescent="0.25">
      <c r="F408" s="178">
        <v>66301007</v>
      </c>
      <c r="G408" s="179" t="s">
        <v>269</v>
      </c>
    </row>
    <row r="409" spans="6:7" x14ac:dyDescent="0.25">
      <c r="F409" s="178">
        <v>66301008</v>
      </c>
      <c r="G409" s="179" t="s">
        <v>270</v>
      </c>
    </row>
    <row r="410" spans="6:7" x14ac:dyDescent="0.25">
      <c r="F410" s="178">
        <v>66301501</v>
      </c>
      <c r="G410" s="179" t="s">
        <v>271</v>
      </c>
    </row>
    <row r="411" spans="6:7" x14ac:dyDescent="0.25">
      <c r="F411" s="178">
        <v>66301502</v>
      </c>
      <c r="G411" s="179" t="s">
        <v>272</v>
      </c>
    </row>
    <row r="412" spans="6:7" x14ac:dyDescent="0.25">
      <c r="F412" s="178">
        <v>66350501</v>
      </c>
      <c r="G412" s="179" t="s">
        <v>273</v>
      </c>
    </row>
    <row r="413" spans="6:7" x14ac:dyDescent="0.25">
      <c r="F413" s="178">
        <v>66351001</v>
      </c>
      <c r="G413" s="179" t="s">
        <v>274</v>
      </c>
    </row>
    <row r="414" spans="6:7" x14ac:dyDescent="0.25">
      <c r="F414" s="178">
        <v>66351002</v>
      </c>
      <c r="G414" s="179" t="s">
        <v>275</v>
      </c>
    </row>
    <row r="415" spans="6:7" x14ac:dyDescent="0.25">
      <c r="F415" s="178">
        <v>66351003</v>
      </c>
      <c r="G415" s="179" t="s">
        <v>276</v>
      </c>
    </row>
    <row r="416" spans="6:7" x14ac:dyDescent="0.25">
      <c r="F416" s="178">
        <v>66351004</v>
      </c>
      <c r="G416" s="179" t="s">
        <v>277</v>
      </c>
    </row>
    <row r="417" spans="6:7" x14ac:dyDescent="0.25">
      <c r="F417" s="178">
        <v>66351005</v>
      </c>
      <c r="G417" s="179" t="s">
        <v>278</v>
      </c>
    </row>
    <row r="418" spans="6:7" x14ac:dyDescent="0.25">
      <c r="F418" s="178">
        <v>66351006</v>
      </c>
      <c r="G418" s="179" t="s">
        <v>279</v>
      </c>
    </row>
    <row r="419" spans="6:7" x14ac:dyDescent="0.25">
      <c r="F419" s="178">
        <v>66351007</v>
      </c>
      <c r="G419" s="179" t="s">
        <v>280</v>
      </c>
    </row>
    <row r="420" spans="6:7" x14ac:dyDescent="0.25">
      <c r="F420" s="178">
        <v>66351008</v>
      </c>
      <c r="G420" s="179" t="s">
        <v>281</v>
      </c>
    </row>
    <row r="421" spans="6:7" x14ac:dyDescent="0.25">
      <c r="F421" s="178">
        <v>66351009</v>
      </c>
      <c r="G421" s="179" t="s">
        <v>282</v>
      </c>
    </row>
    <row r="422" spans="6:7" x14ac:dyDescent="0.25">
      <c r="F422" s="178">
        <v>66351010</v>
      </c>
      <c r="G422" s="179" t="s">
        <v>283</v>
      </c>
    </row>
    <row r="423" spans="6:7" x14ac:dyDescent="0.25">
      <c r="F423" s="178">
        <v>66351011</v>
      </c>
      <c r="G423" s="179" t="s">
        <v>284</v>
      </c>
    </row>
    <row r="424" spans="6:7" x14ac:dyDescent="0.25">
      <c r="F424" s="178">
        <v>66351012</v>
      </c>
      <c r="G424" s="179" t="s">
        <v>285</v>
      </c>
    </row>
    <row r="425" spans="6:7" x14ac:dyDescent="0.25">
      <c r="F425" s="178">
        <v>66351013</v>
      </c>
      <c r="G425" s="179" t="s">
        <v>286</v>
      </c>
    </row>
    <row r="426" spans="6:7" x14ac:dyDescent="0.25">
      <c r="F426" s="178">
        <v>66351014</v>
      </c>
      <c r="G426" s="179" t="s">
        <v>287</v>
      </c>
    </row>
    <row r="427" spans="6:7" x14ac:dyDescent="0.25">
      <c r="F427" s="178">
        <v>66351015</v>
      </c>
      <c r="G427" s="179" t="s">
        <v>288</v>
      </c>
    </row>
    <row r="428" spans="6:7" x14ac:dyDescent="0.25">
      <c r="F428" s="178">
        <v>66351016</v>
      </c>
      <c r="G428" s="179" t="s">
        <v>289</v>
      </c>
    </row>
    <row r="429" spans="6:7" x14ac:dyDescent="0.25">
      <c r="F429" s="178">
        <v>66351501</v>
      </c>
      <c r="G429" s="179" t="s">
        <v>290</v>
      </c>
    </row>
    <row r="430" spans="6:7" x14ac:dyDescent="0.25">
      <c r="F430" s="178">
        <v>66351502</v>
      </c>
      <c r="G430" s="179" t="s">
        <v>291</v>
      </c>
    </row>
    <row r="431" spans="6:7" x14ac:dyDescent="0.25">
      <c r="F431" s="178">
        <v>66400501</v>
      </c>
      <c r="G431" s="179" t="s">
        <v>292</v>
      </c>
    </row>
    <row r="432" spans="6:7" x14ac:dyDescent="0.25">
      <c r="F432" s="178">
        <v>66400502</v>
      </c>
      <c r="G432" s="179" t="s">
        <v>293</v>
      </c>
    </row>
    <row r="433" spans="6:7" x14ac:dyDescent="0.25">
      <c r="F433" s="178">
        <v>66401001</v>
      </c>
      <c r="G433" s="179" t="s">
        <v>294</v>
      </c>
    </row>
    <row r="434" spans="6:7" x14ac:dyDescent="0.25">
      <c r="F434" s="178">
        <v>66450501</v>
      </c>
      <c r="G434" s="179" t="s">
        <v>295</v>
      </c>
    </row>
    <row r="435" spans="6:7" x14ac:dyDescent="0.25">
      <c r="F435" s="178">
        <v>66450502</v>
      </c>
      <c r="G435" s="179" t="s">
        <v>296</v>
      </c>
    </row>
    <row r="436" spans="6:7" x14ac:dyDescent="0.25">
      <c r="F436" s="178">
        <v>66451001</v>
      </c>
      <c r="G436" s="179" t="s">
        <v>297</v>
      </c>
    </row>
    <row r="437" spans="6:7" x14ac:dyDescent="0.25">
      <c r="F437" s="178">
        <v>66900001</v>
      </c>
      <c r="G437" s="179" t="s">
        <v>298</v>
      </c>
    </row>
    <row r="438" spans="6:7" x14ac:dyDescent="0.25">
      <c r="F438" s="178">
        <v>66900501</v>
      </c>
      <c r="G438" s="179" t="s">
        <v>299</v>
      </c>
    </row>
    <row r="439" spans="6:7" x14ac:dyDescent="0.25">
      <c r="F439" s="178">
        <v>66901001</v>
      </c>
      <c r="G439" s="179" t="s">
        <v>300</v>
      </c>
    </row>
    <row r="440" spans="6:7" x14ac:dyDescent="0.25">
      <c r="F440" s="178">
        <v>66901501</v>
      </c>
      <c r="G440" s="179" t="s">
        <v>301</v>
      </c>
    </row>
    <row r="441" spans="6:7" x14ac:dyDescent="0.25">
      <c r="F441" s="178">
        <v>67010501</v>
      </c>
      <c r="G441" s="179" t="s">
        <v>676</v>
      </c>
    </row>
    <row r="442" spans="6:7" x14ac:dyDescent="0.25">
      <c r="F442" s="178">
        <v>67011001</v>
      </c>
      <c r="G442" s="179" t="s">
        <v>677</v>
      </c>
    </row>
    <row r="443" spans="6:7" x14ac:dyDescent="0.25">
      <c r="F443" s="178">
        <v>67100501</v>
      </c>
      <c r="G443" s="179" t="s">
        <v>678</v>
      </c>
    </row>
    <row r="444" spans="6:7" x14ac:dyDescent="0.25">
      <c r="F444" s="178">
        <v>67101001</v>
      </c>
      <c r="G444" s="179" t="s">
        <v>679</v>
      </c>
    </row>
    <row r="445" spans="6:7" x14ac:dyDescent="0.25">
      <c r="F445" s="178">
        <v>67250501</v>
      </c>
      <c r="G445" s="179" t="s">
        <v>680</v>
      </c>
    </row>
    <row r="446" spans="6:7" x14ac:dyDescent="0.25">
      <c r="F446" s="178">
        <v>67400501</v>
      </c>
      <c r="G446" s="179" t="s">
        <v>681</v>
      </c>
    </row>
    <row r="447" spans="6:7" x14ac:dyDescent="0.25">
      <c r="F447" s="178">
        <v>67403001</v>
      </c>
      <c r="G447" s="179" t="s">
        <v>682</v>
      </c>
    </row>
    <row r="448" spans="6:7" x14ac:dyDescent="0.25">
      <c r="F448" s="178">
        <v>67405001</v>
      </c>
      <c r="G448" s="179" t="s">
        <v>683</v>
      </c>
    </row>
    <row r="449" spans="6:7" x14ac:dyDescent="0.25">
      <c r="F449" s="178">
        <v>67450501</v>
      </c>
      <c r="G449" s="179" t="s">
        <v>684</v>
      </c>
    </row>
    <row r="450" spans="6:7" x14ac:dyDescent="0.25">
      <c r="F450" s="178">
        <v>67700501</v>
      </c>
      <c r="G450" s="179" t="s">
        <v>685</v>
      </c>
    </row>
    <row r="451" spans="6:7" x14ac:dyDescent="0.25">
      <c r="F451" s="178">
        <v>67701001</v>
      </c>
      <c r="G451" s="179" t="s">
        <v>686</v>
      </c>
    </row>
    <row r="452" spans="6:7" x14ac:dyDescent="0.25">
      <c r="F452" s="178">
        <v>67701501</v>
      </c>
      <c r="G452" s="179" t="s">
        <v>687</v>
      </c>
    </row>
    <row r="453" spans="6:7" x14ac:dyDescent="0.25">
      <c r="F453" s="178">
        <v>67800501</v>
      </c>
      <c r="G453" s="179" t="s">
        <v>688</v>
      </c>
    </row>
    <row r="454" spans="6:7" x14ac:dyDescent="0.25">
      <c r="F454" s="178">
        <v>67800502</v>
      </c>
      <c r="G454" s="179" t="s">
        <v>689</v>
      </c>
    </row>
    <row r="455" spans="6:7" x14ac:dyDescent="0.25">
      <c r="F455" s="178">
        <v>67800503</v>
      </c>
      <c r="G455" s="179" t="s">
        <v>690</v>
      </c>
    </row>
    <row r="456" spans="6:7" x14ac:dyDescent="0.25">
      <c r="F456" s="178">
        <v>67800504</v>
      </c>
      <c r="G456" s="179" t="s">
        <v>691</v>
      </c>
    </row>
    <row r="457" spans="6:7" x14ac:dyDescent="0.25">
      <c r="F457" s="178">
        <v>67802001</v>
      </c>
      <c r="G457" s="179" t="s">
        <v>692</v>
      </c>
    </row>
    <row r="458" spans="6:7" x14ac:dyDescent="0.25">
      <c r="F458" s="178">
        <v>67803001</v>
      </c>
      <c r="G458" s="179" t="s">
        <v>693</v>
      </c>
    </row>
    <row r="459" spans="6:7" x14ac:dyDescent="0.25">
      <c r="F459" s="178">
        <v>67804001</v>
      </c>
      <c r="G459" s="179" t="s">
        <v>694</v>
      </c>
    </row>
    <row r="460" spans="6:7" x14ac:dyDescent="0.25">
      <c r="F460" s="178">
        <v>67900501</v>
      </c>
      <c r="G460" s="179" t="s">
        <v>695</v>
      </c>
    </row>
    <row r="461" spans="6:7" x14ac:dyDescent="0.25">
      <c r="F461" s="178">
        <v>68010501</v>
      </c>
      <c r="G461" s="179" t="s">
        <v>696</v>
      </c>
    </row>
    <row r="462" spans="6:7" x14ac:dyDescent="0.25">
      <c r="F462" s="178">
        <v>68011001</v>
      </c>
      <c r="G462" s="179" t="s">
        <v>697</v>
      </c>
    </row>
    <row r="463" spans="6:7" x14ac:dyDescent="0.25">
      <c r="F463" s="178">
        <v>68012001</v>
      </c>
      <c r="G463" s="179" t="s">
        <v>698</v>
      </c>
    </row>
    <row r="464" spans="6:7" x14ac:dyDescent="0.25">
      <c r="F464" s="178">
        <v>68012002</v>
      </c>
      <c r="G464" s="179" t="s">
        <v>699</v>
      </c>
    </row>
    <row r="465" spans="6:7" x14ac:dyDescent="0.25">
      <c r="F465" s="178">
        <v>68012003</v>
      </c>
      <c r="G465" s="179" t="s">
        <v>700</v>
      </c>
    </row>
    <row r="466" spans="6:7" x14ac:dyDescent="0.25">
      <c r="F466" s="178">
        <v>68012004</v>
      </c>
      <c r="G466" s="179" t="s">
        <v>701</v>
      </c>
    </row>
    <row r="467" spans="6:7" x14ac:dyDescent="0.25">
      <c r="F467" s="178">
        <v>68050501</v>
      </c>
      <c r="G467" s="179" t="s">
        <v>702</v>
      </c>
    </row>
    <row r="468" spans="6:7" x14ac:dyDescent="0.25">
      <c r="F468" s="178">
        <v>68051001</v>
      </c>
      <c r="G468" s="179" t="s">
        <v>703</v>
      </c>
    </row>
    <row r="469" spans="6:7" x14ac:dyDescent="0.25">
      <c r="F469" s="178">
        <v>68051002</v>
      </c>
      <c r="G469" s="179" t="s">
        <v>704</v>
      </c>
    </row>
    <row r="470" spans="6:7" x14ac:dyDescent="0.25">
      <c r="F470" s="178">
        <v>68100501</v>
      </c>
      <c r="G470" s="179" t="s">
        <v>705</v>
      </c>
    </row>
    <row r="471" spans="6:7" x14ac:dyDescent="0.25">
      <c r="F471" s="178">
        <v>68101001</v>
      </c>
      <c r="G471" s="179" t="s">
        <v>706</v>
      </c>
    </row>
    <row r="472" spans="6:7" x14ac:dyDescent="0.25">
      <c r="F472" s="178">
        <v>68101002</v>
      </c>
      <c r="G472" s="179" t="s">
        <v>707</v>
      </c>
    </row>
    <row r="473" spans="6:7" x14ac:dyDescent="0.25">
      <c r="F473" s="178">
        <v>68101003</v>
      </c>
      <c r="G473" s="179" t="s">
        <v>708</v>
      </c>
    </row>
    <row r="474" spans="6:7" x14ac:dyDescent="0.25">
      <c r="F474" s="178">
        <v>68101004</v>
      </c>
      <c r="G474" s="179" t="s">
        <v>709</v>
      </c>
    </row>
    <row r="475" spans="6:7" x14ac:dyDescent="0.25">
      <c r="F475" s="178">
        <v>68101005</v>
      </c>
      <c r="G475" s="179" t="s">
        <v>710</v>
      </c>
    </row>
  </sheetData>
  <sheetProtection algorithmName="SHA-512" hashValue="nL147lWHm6liz0cz0SaxRxa1PTvWOtS5agYuCUgSQUDXLqT5l4XJVw5FcEcfW9g7rB8pqzk0gGjs9z7nQFVwEA==" saltValue="GcaTa0B++yl0s+AqheAK7Q==" spinCount="100000" sheet="1" autoFilter="0"/>
  <mergeCells count="4">
    <mergeCell ref="J4:K4"/>
    <mergeCell ref="AA10:AB10"/>
    <mergeCell ref="AC10:AD10"/>
    <mergeCell ref="AA9:AD9"/>
  </mergeCells>
  <conditionalFormatting sqref="F7:F462">
    <cfRule type="duplicateValues" dxfId="2" priority="1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FCCF-25E4-4060-92B2-E1B2981CF7BA}">
  <sheetPr>
    <tabColor rgb="FFFFFF00"/>
    <pageSetUpPr fitToPage="1"/>
  </sheetPr>
  <dimension ref="A1:O88"/>
  <sheetViews>
    <sheetView zoomScaleNormal="100" workbookViewId="0">
      <selection activeCell="A3" sqref="A3"/>
    </sheetView>
  </sheetViews>
  <sheetFormatPr defaultColWidth="11.42578125" defaultRowHeight="15" x14ac:dyDescent="0.25"/>
  <cols>
    <col min="2" max="2" width="16.85546875" bestFit="1" customWidth="1"/>
    <col min="3" max="3" width="21.7109375" customWidth="1"/>
    <col min="4" max="4" width="24.5703125" customWidth="1"/>
    <col min="5" max="5" width="15.7109375" customWidth="1"/>
    <col min="10" max="10" width="13.28515625" customWidth="1"/>
    <col min="11" max="11" width="14.5703125" customWidth="1"/>
    <col min="12" max="12" width="16.85546875" style="18" bestFit="1" customWidth="1"/>
    <col min="13" max="13" width="20.85546875" bestFit="1" customWidth="1"/>
    <col min="14" max="14" width="19.5703125" bestFit="1" customWidth="1"/>
    <col min="15" max="15" width="13.140625" customWidth="1"/>
  </cols>
  <sheetData>
    <row r="1" spans="1:15" x14ac:dyDescent="0.25">
      <c r="B1" s="3"/>
      <c r="D1" s="3"/>
    </row>
    <row r="2" spans="1:15" ht="15.75" x14ac:dyDescent="0.25">
      <c r="A2" s="173"/>
      <c r="B2" s="173"/>
      <c r="C2" s="173"/>
      <c r="D2" s="173"/>
      <c r="E2" s="173"/>
      <c r="F2" s="174" t="s">
        <v>451</v>
      </c>
      <c r="G2" s="174"/>
      <c r="H2" s="174"/>
    </row>
    <row r="3" spans="1:15" ht="21" x14ac:dyDescent="0.35">
      <c r="A3" s="4" t="s">
        <v>483</v>
      </c>
      <c r="B3" s="3"/>
      <c r="D3" s="3"/>
      <c r="F3" s="54">
        <v>470600</v>
      </c>
      <c r="G3" s="54">
        <v>464600</v>
      </c>
      <c r="H3" s="54">
        <v>206000</v>
      </c>
      <c r="J3" s="4" t="s">
        <v>347</v>
      </c>
    </row>
    <row r="4" spans="1:15" ht="15.75" x14ac:dyDescent="0.25">
      <c r="F4" s="171" t="s">
        <v>365</v>
      </c>
      <c r="G4" s="171"/>
      <c r="H4" s="30" t="s">
        <v>369</v>
      </c>
    </row>
    <row r="5" spans="1:15" ht="15.75" x14ac:dyDescent="0.25">
      <c r="A5" s="5" t="s">
        <v>303</v>
      </c>
      <c r="B5" s="6" t="s">
        <v>304</v>
      </c>
      <c r="C5" s="1" t="s">
        <v>305</v>
      </c>
      <c r="D5" s="5" t="s">
        <v>306</v>
      </c>
      <c r="E5" s="5" t="s">
        <v>3</v>
      </c>
      <c r="F5" s="5" t="s">
        <v>366</v>
      </c>
      <c r="G5" s="5" t="s">
        <v>367</v>
      </c>
      <c r="H5" s="5" t="s">
        <v>368</v>
      </c>
      <c r="J5" s="2" t="s">
        <v>348</v>
      </c>
      <c r="K5" s="5"/>
      <c r="L5" s="19"/>
      <c r="M5" s="1"/>
      <c r="N5" s="5"/>
      <c r="O5" s="5"/>
    </row>
    <row r="6" spans="1:15" ht="15.75" x14ac:dyDescent="0.25">
      <c r="A6" s="7">
        <v>19</v>
      </c>
      <c r="B6" s="155">
        <v>350800</v>
      </c>
      <c r="C6" s="8">
        <f t="shared" ref="C6:C37" si="0">IF(B6&lt;$K$17,(B6*$L$14)+1369,((B6*$L$14)+1369)+((B6*(SUM($L$7:$L$8)/$L$6))-$K$17)*$K$23)</f>
        <v>90580.97498461543</v>
      </c>
      <c r="D6" s="9">
        <f>B6+C6</f>
        <v>441380.97498461546</v>
      </c>
      <c r="E6" s="10">
        <f>ROUND(D6/1000,-1)</f>
        <v>440</v>
      </c>
      <c r="F6" s="25">
        <f>F$3/($E6*1000)</f>
        <v>1.0695454545454546</v>
      </c>
      <c r="G6" s="25">
        <f t="shared" ref="G6:H21" si="1">G$3/($E6*1000)</f>
        <v>1.0559090909090909</v>
      </c>
      <c r="H6" s="25">
        <f t="shared" si="1"/>
        <v>0.4681818181818182</v>
      </c>
      <c r="J6" t="s">
        <v>352</v>
      </c>
      <c r="L6" s="20">
        <v>1000</v>
      </c>
    </row>
    <row r="7" spans="1:15" ht="15.75" x14ac:dyDescent="0.25">
      <c r="A7" s="7">
        <v>20</v>
      </c>
      <c r="B7" s="155">
        <v>354300</v>
      </c>
      <c r="C7" s="8">
        <f t="shared" si="0"/>
        <v>91471.060253846197</v>
      </c>
      <c r="D7" s="9">
        <f t="shared" ref="D7:D46" si="2">B7+C7</f>
        <v>445771.06025384623</v>
      </c>
      <c r="E7" s="10">
        <f t="shared" ref="E7:E46" si="3">ROUND(D7/1000,-1)</f>
        <v>450</v>
      </c>
      <c r="F7" s="25">
        <f t="shared" ref="F7:H38" si="4">F$3/($E7*1000)</f>
        <v>1.0457777777777777</v>
      </c>
      <c r="G7" s="25">
        <f t="shared" si="1"/>
        <v>1.0324444444444445</v>
      </c>
      <c r="H7" s="25">
        <f t="shared" si="1"/>
        <v>0.45777777777777778</v>
      </c>
      <c r="J7" t="s">
        <v>353</v>
      </c>
      <c r="L7" s="18">
        <f>L6*(47/52)</f>
        <v>903.84615384615381</v>
      </c>
    </row>
    <row r="8" spans="1:15" ht="15.75" x14ac:dyDescent="0.25">
      <c r="A8" s="7">
        <v>21</v>
      </c>
      <c r="B8" s="155">
        <v>358300</v>
      </c>
      <c r="C8" s="8">
        <f t="shared" si="0"/>
        <v>92488.300561538505</v>
      </c>
      <c r="D8" s="9">
        <f t="shared" si="2"/>
        <v>450788.30056153849</v>
      </c>
      <c r="E8" s="10">
        <f t="shared" si="3"/>
        <v>450</v>
      </c>
      <c r="F8" s="25">
        <f t="shared" si="4"/>
        <v>1.0457777777777777</v>
      </c>
      <c r="G8" s="25">
        <f t="shared" si="1"/>
        <v>1.0324444444444445</v>
      </c>
      <c r="H8" s="25">
        <f t="shared" si="1"/>
        <v>0.45777777777777778</v>
      </c>
      <c r="J8" t="s">
        <v>349</v>
      </c>
      <c r="K8" s="55">
        <v>0.12</v>
      </c>
      <c r="L8" s="18">
        <f>(L6*(1-5/52))*K8</f>
        <v>108.46153846153845</v>
      </c>
    </row>
    <row r="9" spans="1:15" ht="15.75" x14ac:dyDescent="0.25">
      <c r="A9" s="7">
        <v>22</v>
      </c>
      <c r="B9" s="155">
        <v>361900</v>
      </c>
      <c r="C9" s="8">
        <f t="shared" si="0"/>
        <v>93403.816838461586</v>
      </c>
      <c r="D9" s="9">
        <f t="shared" si="2"/>
        <v>455303.81683846156</v>
      </c>
      <c r="E9" s="10">
        <f t="shared" si="3"/>
        <v>460</v>
      </c>
      <c r="F9" s="25">
        <f t="shared" si="4"/>
        <v>1.0230434782608695</v>
      </c>
      <c r="G9" s="25">
        <f t="shared" si="1"/>
        <v>1.01</v>
      </c>
      <c r="H9" s="25">
        <f t="shared" si="1"/>
        <v>0.44782608695652176</v>
      </c>
      <c r="J9" t="s">
        <v>350</v>
      </c>
      <c r="K9" s="55">
        <v>8.6999999999999994E-2</v>
      </c>
      <c r="L9" s="18">
        <f>L6*K9</f>
        <v>87</v>
      </c>
    </row>
    <row r="10" spans="1:15" ht="15.75" x14ac:dyDescent="0.25">
      <c r="A10" s="7">
        <v>23</v>
      </c>
      <c r="B10" s="155">
        <v>365800</v>
      </c>
      <c r="C10" s="8">
        <f t="shared" si="0"/>
        <v>94395.626138461594</v>
      </c>
      <c r="D10" s="9">
        <f t="shared" si="2"/>
        <v>460195.62613846158</v>
      </c>
      <c r="E10" s="10">
        <f t="shared" si="3"/>
        <v>460</v>
      </c>
      <c r="F10" s="25">
        <f t="shared" si="4"/>
        <v>1.0230434782608695</v>
      </c>
      <c r="G10" s="25">
        <f t="shared" si="1"/>
        <v>1.01</v>
      </c>
      <c r="H10" s="25">
        <f t="shared" si="1"/>
        <v>0.44782608695652176</v>
      </c>
      <c r="J10" t="s">
        <v>351</v>
      </c>
      <c r="K10" s="55">
        <v>0.14099999999999999</v>
      </c>
      <c r="L10" s="21">
        <f>SUM(L7:L9)*K10</f>
        <v>155.00238461538461</v>
      </c>
    </row>
    <row r="11" spans="1:15" ht="15.75" x14ac:dyDescent="0.25">
      <c r="A11" s="7">
        <v>24</v>
      </c>
      <c r="B11" s="155">
        <v>369800</v>
      </c>
      <c r="C11" s="8">
        <f t="shared" si="0"/>
        <v>95412.866446153901</v>
      </c>
      <c r="D11" s="9">
        <f t="shared" si="2"/>
        <v>465212.8664461539</v>
      </c>
      <c r="E11" s="10">
        <f t="shared" si="3"/>
        <v>470</v>
      </c>
      <c r="F11" s="25">
        <f t="shared" si="4"/>
        <v>1.0012765957446808</v>
      </c>
      <c r="G11" s="25">
        <f t="shared" si="1"/>
        <v>0.98851063829787233</v>
      </c>
      <c r="H11" s="25">
        <f t="shared" si="1"/>
        <v>0.43829787234042555</v>
      </c>
    </row>
    <row r="12" spans="1:15" ht="15.75" x14ac:dyDescent="0.25">
      <c r="A12" s="7">
        <v>25</v>
      </c>
      <c r="B12" s="155">
        <v>374000</v>
      </c>
      <c r="C12" s="8">
        <f t="shared" si="0"/>
        <v>96480.968769230822</v>
      </c>
      <c r="D12" s="9">
        <f t="shared" si="2"/>
        <v>470480.96876923082</v>
      </c>
      <c r="E12" s="10">
        <f t="shared" si="3"/>
        <v>470</v>
      </c>
      <c r="F12" s="25">
        <f t="shared" si="4"/>
        <v>1.0012765957446808</v>
      </c>
      <c r="G12" s="25">
        <f t="shared" si="1"/>
        <v>0.98851063829787233</v>
      </c>
      <c r="H12" s="25">
        <f t="shared" si="1"/>
        <v>0.43829787234042555</v>
      </c>
      <c r="J12" t="s">
        <v>354</v>
      </c>
      <c r="L12" s="18">
        <f>SUM(L7:L10)</f>
        <v>1254.3100769230771</v>
      </c>
    </row>
    <row r="13" spans="1:15" ht="15.75" x14ac:dyDescent="0.25">
      <c r="A13" s="7">
        <v>26</v>
      </c>
      <c r="B13" s="155">
        <v>378300</v>
      </c>
      <c r="C13" s="8">
        <f t="shared" si="0"/>
        <v>97574.502100000056</v>
      </c>
      <c r="D13" s="9">
        <f t="shared" si="2"/>
        <v>475874.50210000004</v>
      </c>
      <c r="E13" s="10">
        <f t="shared" si="3"/>
        <v>480</v>
      </c>
      <c r="F13" s="25">
        <f t="shared" si="4"/>
        <v>0.98041666666666671</v>
      </c>
      <c r="G13" s="25">
        <f t="shared" si="1"/>
        <v>0.96791666666666665</v>
      </c>
      <c r="H13" s="25">
        <f t="shared" si="1"/>
        <v>0.42916666666666664</v>
      </c>
    </row>
    <row r="14" spans="1:15" ht="15.75" x14ac:dyDescent="0.25">
      <c r="A14" s="7">
        <v>27</v>
      </c>
      <c r="B14" s="155">
        <v>382300</v>
      </c>
      <c r="C14" s="8">
        <f t="shared" si="0"/>
        <v>98591.742407692363</v>
      </c>
      <c r="D14" s="9">
        <f t="shared" si="2"/>
        <v>480891.74240769236</v>
      </c>
      <c r="E14" s="10">
        <f t="shared" si="3"/>
        <v>480</v>
      </c>
      <c r="F14" s="25">
        <f t="shared" si="4"/>
        <v>0.98041666666666671</v>
      </c>
      <c r="G14" s="25">
        <f t="shared" si="1"/>
        <v>0.96791666666666665</v>
      </c>
      <c r="H14" s="25">
        <f t="shared" si="1"/>
        <v>0.42916666666666664</v>
      </c>
      <c r="L14" s="24">
        <f>(L12-L6)/L6</f>
        <v>0.25431007692307706</v>
      </c>
    </row>
    <row r="15" spans="1:15" ht="15.75" x14ac:dyDescent="0.25">
      <c r="A15" s="7">
        <v>28</v>
      </c>
      <c r="B15" s="155">
        <v>386300</v>
      </c>
      <c r="C15" s="8">
        <f t="shared" si="0"/>
        <v>99608.982715384671</v>
      </c>
      <c r="D15" s="9">
        <f t="shared" si="2"/>
        <v>485908.98271538469</v>
      </c>
      <c r="E15" s="10">
        <f t="shared" si="3"/>
        <v>490</v>
      </c>
      <c r="F15" s="25">
        <f t="shared" si="4"/>
        <v>0.96040816326530609</v>
      </c>
      <c r="G15" s="25">
        <f t="shared" si="1"/>
        <v>0.94816326530612249</v>
      </c>
      <c r="H15" s="25">
        <f t="shared" si="1"/>
        <v>0.42040816326530611</v>
      </c>
    </row>
    <row r="16" spans="1:15" ht="15.75" x14ac:dyDescent="0.25">
      <c r="A16" s="7">
        <v>29</v>
      </c>
      <c r="B16" s="155">
        <v>390100</v>
      </c>
      <c r="C16" s="8">
        <f t="shared" si="0"/>
        <v>100575.36100769237</v>
      </c>
      <c r="D16" s="9">
        <f t="shared" si="2"/>
        <v>490675.36100769235</v>
      </c>
      <c r="E16" s="10">
        <f t="shared" si="3"/>
        <v>490</v>
      </c>
      <c r="F16" s="25">
        <f t="shared" si="4"/>
        <v>0.96040816326530609</v>
      </c>
      <c r="G16" s="25">
        <f t="shared" si="1"/>
        <v>0.94816326530612249</v>
      </c>
      <c r="H16" s="25">
        <f t="shared" si="1"/>
        <v>0.42040816326530611</v>
      </c>
    </row>
    <row r="17" spans="1:13" ht="15.75" x14ac:dyDescent="0.25">
      <c r="A17" s="7">
        <v>30</v>
      </c>
      <c r="B17" s="155">
        <v>394100</v>
      </c>
      <c r="C17" s="8">
        <f t="shared" si="0"/>
        <v>101592.60131538467</v>
      </c>
      <c r="D17" s="9">
        <f t="shared" si="2"/>
        <v>495692.60131538467</v>
      </c>
      <c r="E17" s="10">
        <f t="shared" si="3"/>
        <v>500</v>
      </c>
      <c r="F17" s="25">
        <f t="shared" si="4"/>
        <v>0.94120000000000004</v>
      </c>
      <c r="G17" s="25">
        <f t="shared" si="1"/>
        <v>0.92920000000000003</v>
      </c>
      <c r="H17" s="25">
        <f t="shared" si="1"/>
        <v>0.41199999999999998</v>
      </c>
      <c r="J17" s="2" t="s">
        <v>356</v>
      </c>
      <c r="K17" s="56">
        <v>750000</v>
      </c>
      <c r="L17" s="19"/>
    </row>
    <row r="18" spans="1:13" ht="15.75" x14ac:dyDescent="0.25">
      <c r="A18" s="7">
        <v>31</v>
      </c>
      <c r="B18" s="155">
        <v>397700</v>
      </c>
      <c r="C18" s="8">
        <f t="shared" si="0"/>
        <v>102508.11759230774</v>
      </c>
      <c r="D18" s="9">
        <f t="shared" si="2"/>
        <v>500208.11759230774</v>
      </c>
      <c r="E18" s="10">
        <f t="shared" si="3"/>
        <v>500</v>
      </c>
      <c r="F18" s="25">
        <f t="shared" si="4"/>
        <v>0.94120000000000004</v>
      </c>
      <c r="G18" s="25">
        <f t="shared" si="1"/>
        <v>0.92920000000000003</v>
      </c>
      <c r="H18" s="25">
        <f t="shared" si="1"/>
        <v>0.41199999999999998</v>
      </c>
      <c r="J18" t="s">
        <v>352</v>
      </c>
      <c r="L18" s="20">
        <f>K17+10000</f>
        <v>760000</v>
      </c>
      <c r="M18" s="20">
        <v>1000000</v>
      </c>
    </row>
    <row r="19" spans="1:13" ht="15.75" x14ac:dyDescent="0.25">
      <c r="A19" s="7">
        <v>32</v>
      </c>
      <c r="B19" s="155">
        <v>401900</v>
      </c>
      <c r="C19" s="8">
        <f t="shared" si="0"/>
        <v>103576.21991538467</v>
      </c>
      <c r="D19" s="9">
        <f t="shared" si="2"/>
        <v>505476.21991538466</v>
      </c>
      <c r="E19" s="10">
        <f t="shared" si="3"/>
        <v>510</v>
      </c>
      <c r="F19" s="25">
        <f t="shared" si="4"/>
        <v>0.92274509803921567</v>
      </c>
      <c r="G19" s="25">
        <f t="shared" si="1"/>
        <v>0.91098039215686277</v>
      </c>
      <c r="H19" s="25">
        <f t="shared" si="1"/>
        <v>0.40392156862745099</v>
      </c>
      <c r="J19" t="s">
        <v>353</v>
      </c>
      <c r="L19" s="18">
        <f>L18*(47/52)</f>
        <v>686923.07692307688</v>
      </c>
      <c r="M19" s="18">
        <f>M18*(47/52)</f>
        <v>903846.15384615387</v>
      </c>
    </row>
    <row r="20" spans="1:13" ht="15.75" x14ac:dyDescent="0.25">
      <c r="A20" s="7">
        <v>33</v>
      </c>
      <c r="B20" s="155">
        <v>405800</v>
      </c>
      <c r="C20" s="8">
        <f t="shared" si="0"/>
        <v>104568.02921538467</v>
      </c>
      <c r="D20" s="9">
        <f t="shared" si="2"/>
        <v>510368.02921538468</v>
      </c>
      <c r="E20" s="10">
        <f t="shared" si="3"/>
        <v>510</v>
      </c>
      <c r="F20" s="25">
        <f t="shared" si="4"/>
        <v>0.92274509803921567</v>
      </c>
      <c r="G20" s="25">
        <f t="shared" si="1"/>
        <v>0.91098039215686277</v>
      </c>
      <c r="H20" s="25">
        <f t="shared" si="1"/>
        <v>0.40392156862745099</v>
      </c>
      <c r="J20" t="s">
        <v>349</v>
      </c>
      <c r="K20" s="32">
        <f>K8</f>
        <v>0.12</v>
      </c>
      <c r="L20" s="18">
        <f>(L18*(1-5/52))*K20</f>
        <v>82430.76923076922</v>
      </c>
      <c r="M20" s="18">
        <f>M19*K20</f>
        <v>108461.53846153845</v>
      </c>
    </row>
    <row r="21" spans="1:13" ht="15.75" x14ac:dyDescent="0.25">
      <c r="A21" s="7">
        <v>34</v>
      </c>
      <c r="B21" s="155">
        <v>410000</v>
      </c>
      <c r="C21" s="8">
        <f t="shared" si="0"/>
        <v>105636.13153846159</v>
      </c>
      <c r="D21" s="9">
        <f t="shared" si="2"/>
        <v>515636.1315384616</v>
      </c>
      <c r="E21" s="10">
        <f t="shared" si="3"/>
        <v>520</v>
      </c>
      <c r="F21" s="25">
        <f t="shared" si="4"/>
        <v>0.90500000000000003</v>
      </c>
      <c r="G21" s="25">
        <f t="shared" si="1"/>
        <v>0.89346153846153842</v>
      </c>
      <c r="H21" s="25">
        <f t="shared" si="1"/>
        <v>0.39615384615384613</v>
      </c>
      <c r="J21" t="s">
        <v>350</v>
      </c>
      <c r="K21" s="32">
        <f t="shared" ref="K21:K22" si="5">K9</f>
        <v>8.6999999999999994E-2</v>
      </c>
      <c r="L21" s="18">
        <f>L18*K21</f>
        <v>66120</v>
      </c>
      <c r="M21" s="18">
        <f>M18*K21</f>
        <v>87000</v>
      </c>
    </row>
    <row r="22" spans="1:13" ht="15.75" x14ac:dyDescent="0.25">
      <c r="A22" s="7">
        <v>35</v>
      </c>
      <c r="B22" s="155">
        <v>414200</v>
      </c>
      <c r="C22" s="8">
        <f t="shared" si="0"/>
        <v>106704.23386153852</v>
      </c>
      <c r="D22" s="9">
        <f t="shared" si="2"/>
        <v>520904.23386153852</v>
      </c>
      <c r="E22" s="10">
        <f t="shared" si="3"/>
        <v>520</v>
      </c>
      <c r="F22" s="25">
        <f t="shared" si="4"/>
        <v>0.90500000000000003</v>
      </c>
      <c r="G22" s="25">
        <f t="shared" si="4"/>
        <v>0.89346153846153842</v>
      </c>
      <c r="H22" s="25">
        <f t="shared" si="4"/>
        <v>0.39615384615384613</v>
      </c>
      <c r="J22" t="s">
        <v>351</v>
      </c>
      <c r="K22" s="32">
        <f t="shared" si="5"/>
        <v>0.14099999999999999</v>
      </c>
      <c r="L22" s="22">
        <f>SUM(L19:L21)*K22</f>
        <v>117801.81230769229</v>
      </c>
      <c r="M22" s="22">
        <f>SUM(M19:M21)*K22</f>
        <v>155002.38461538462</v>
      </c>
    </row>
    <row r="23" spans="1:13" ht="15.75" x14ac:dyDescent="0.25">
      <c r="A23" s="7">
        <v>36</v>
      </c>
      <c r="B23" s="155">
        <v>418500</v>
      </c>
      <c r="C23" s="8">
        <f t="shared" si="0"/>
        <v>107797.76719230774</v>
      </c>
      <c r="D23" s="9">
        <f t="shared" si="2"/>
        <v>526297.76719230774</v>
      </c>
      <c r="E23" s="10">
        <f t="shared" si="3"/>
        <v>530</v>
      </c>
      <c r="F23" s="25">
        <f t="shared" si="4"/>
        <v>0.88792452830188684</v>
      </c>
      <c r="G23" s="25">
        <f t="shared" si="4"/>
        <v>0.87660377358490571</v>
      </c>
      <c r="H23" s="25">
        <f t="shared" si="4"/>
        <v>0.38867924528301889</v>
      </c>
      <c r="J23" t="s">
        <v>355</v>
      </c>
      <c r="K23" s="57">
        <v>0.05</v>
      </c>
      <c r="L23" s="21">
        <f>(L19+L20-K17)*K23</f>
        <v>967.69230769230637</v>
      </c>
      <c r="M23" s="21">
        <f>(M18-K17)*K23</f>
        <v>12500</v>
      </c>
    </row>
    <row r="24" spans="1:13" ht="15.75" x14ac:dyDescent="0.25">
      <c r="A24" s="7">
        <v>37</v>
      </c>
      <c r="B24" s="155">
        <v>423300</v>
      </c>
      <c r="C24" s="8">
        <f t="shared" si="0"/>
        <v>109018.45556153852</v>
      </c>
      <c r="D24" s="9">
        <f t="shared" si="2"/>
        <v>532318.45556153846</v>
      </c>
      <c r="E24" s="10">
        <f t="shared" si="3"/>
        <v>530</v>
      </c>
      <c r="F24" s="25">
        <f t="shared" si="4"/>
        <v>0.88792452830188684</v>
      </c>
      <c r="G24" s="25">
        <f t="shared" si="4"/>
        <v>0.87660377358490571</v>
      </c>
      <c r="H24" s="25">
        <f t="shared" si="4"/>
        <v>0.38867924528301889</v>
      </c>
      <c r="M24" s="18"/>
    </row>
    <row r="25" spans="1:13" ht="15.75" x14ac:dyDescent="0.25">
      <c r="A25" s="7">
        <v>38</v>
      </c>
      <c r="B25" s="155">
        <v>428100</v>
      </c>
      <c r="C25" s="8">
        <f t="shared" si="0"/>
        <v>110239.14393076929</v>
      </c>
      <c r="D25" s="9">
        <f t="shared" si="2"/>
        <v>538339.14393076929</v>
      </c>
      <c r="E25" s="10">
        <f t="shared" si="3"/>
        <v>540</v>
      </c>
      <c r="F25" s="25">
        <f t="shared" si="4"/>
        <v>0.87148148148148152</v>
      </c>
      <c r="G25" s="25">
        <f t="shared" si="4"/>
        <v>0.86037037037037034</v>
      </c>
      <c r="H25" s="25">
        <f t="shared" si="4"/>
        <v>0.38148148148148148</v>
      </c>
      <c r="J25" t="s">
        <v>354</v>
      </c>
      <c r="L25" s="18">
        <f>SUM(L19:L23)</f>
        <v>954243.35076923063</v>
      </c>
      <c r="M25" s="18">
        <f>SUM(M19:M23)</f>
        <v>1266810.076923077</v>
      </c>
    </row>
    <row r="26" spans="1:13" ht="15.75" x14ac:dyDescent="0.25">
      <c r="A26" s="7">
        <v>39</v>
      </c>
      <c r="B26" s="155">
        <v>432800</v>
      </c>
      <c r="C26" s="8">
        <f t="shared" si="0"/>
        <v>111434.40129230775</v>
      </c>
      <c r="D26" s="9">
        <f t="shared" si="2"/>
        <v>544234.40129230777</v>
      </c>
      <c r="E26" s="10">
        <f t="shared" si="3"/>
        <v>540</v>
      </c>
      <c r="F26" s="25">
        <f t="shared" si="4"/>
        <v>0.87148148148148152</v>
      </c>
      <c r="G26" s="25">
        <f t="shared" si="4"/>
        <v>0.86037037037037034</v>
      </c>
      <c r="H26" s="25">
        <f t="shared" si="4"/>
        <v>0.38148148148148148</v>
      </c>
      <c r="M26" s="18"/>
    </row>
    <row r="27" spans="1:13" ht="15.75" x14ac:dyDescent="0.25">
      <c r="A27" s="7">
        <v>40</v>
      </c>
      <c r="B27" s="155">
        <v>437900</v>
      </c>
      <c r="C27" s="8">
        <f t="shared" si="0"/>
        <v>112731.38268461544</v>
      </c>
      <c r="D27" s="9">
        <f t="shared" si="2"/>
        <v>550631.38268461544</v>
      </c>
      <c r="E27" s="10">
        <f t="shared" si="3"/>
        <v>550</v>
      </c>
      <c r="F27" s="25">
        <f t="shared" si="4"/>
        <v>0.85563636363636364</v>
      </c>
      <c r="G27" s="25">
        <f t="shared" si="4"/>
        <v>0.84472727272727277</v>
      </c>
      <c r="H27" s="25">
        <f t="shared" si="4"/>
        <v>0.37454545454545457</v>
      </c>
      <c r="L27" s="24">
        <f>(L25-L18)/L18</f>
        <v>0.25558335627530349</v>
      </c>
      <c r="M27" s="24">
        <f>(M25-M18)/M18</f>
        <v>0.26681007692307701</v>
      </c>
    </row>
    <row r="28" spans="1:13" ht="15.75" x14ac:dyDescent="0.25">
      <c r="A28" s="7">
        <v>41</v>
      </c>
      <c r="B28" s="155">
        <v>443000</v>
      </c>
      <c r="C28" s="8">
        <f t="shared" si="0"/>
        <v>114028.36407692314</v>
      </c>
      <c r="D28" s="9">
        <f t="shared" si="2"/>
        <v>557028.36407692311</v>
      </c>
      <c r="E28" s="10">
        <f t="shared" si="3"/>
        <v>560</v>
      </c>
      <c r="F28" s="25">
        <f t="shared" si="4"/>
        <v>0.8403571428571428</v>
      </c>
      <c r="G28" s="25">
        <f t="shared" si="4"/>
        <v>0.82964285714285713</v>
      </c>
      <c r="H28" s="25">
        <f t="shared" si="4"/>
        <v>0.36785714285714288</v>
      </c>
    </row>
    <row r="29" spans="1:13" ht="15.75" x14ac:dyDescent="0.25">
      <c r="A29" s="7">
        <v>42</v>
      </c>
      <c r="B29" s="155">
        <v>448900</v>
      </c>
      <c r="C29" s="8">
        <f t="shared" si="0"/>
        <v>115528.7935307693</v>
      </c>
      <c r="D29" s="9">
        <f t="shared" si="2"/>
        <v>564428.7935307693</v>
      </c>
      <c r="E29" s="10">
        <f t="shared" si="3"/>
        <v>560</v>
      </c>
      <c r="F29" s="25">
        <f t="shared" si="4"/>
        <v>0.8403571428571428</v>
      </c>
      <c r="G29" s="25">
        <f t="shared" si="4"/>
        <v>0.82964285714285713</v>
      </c>
      <c r="H29" s="25">
        <f t="shared" si="4"/>
        <v>0.36785714285714288</v>
      </c>
    </row>
    <row r="30" spans="1:13" ht="15.75" x14ac:dyDescent="0.25">
      <c r="A30" s="7">
        <v>43</v>
      </c>
      <c r="B30" s="155">
        <v>454500</v>
      </c>
      <c r="C30" s="8">
        <f t="shared" si="0"/>
        <v>116952.92996153852</v>
      </c>
      <c r="D30" s="9">
        <f t="shared" si="2"/>
        <v>571452.92996153852</v>
      </c>
      <c r="E30" s="10">
        <f t="shared" si="3"/>
        <v>570</v>
      </c>
      <c r="F30" s="25">
        <f t="shared" si="4"/>
        <v>0.82561403508771924</v>
      </c>
      <c r="G30" s="25">
        <f t="shared" si="4"/>
        <v>0.81508771929824564</v>
      </c>
      <c r="H30" s="25">
        <f t="shared" si="4"/>
        <v>0.36140350877192984</v>
      </c>
    </row>
    <row r="31" spans="1:13" ht="15.75" x14ac:dyDescent="0.25">
      <c r="A31" s="7">
        <v>44</v>
      </c>
      <c r="B31" s="155">
        <v>460600</v>
      </c>
      <c r="C31" s="8">
        <f t="shared" si="0"/>
        <v>118504.22143076929</v>
      </c>
      <c r="D31" s="9">
        <f t="shared" si="2"/>
        <v>579104.22143076931</v>
      </c>
      <c r="E31" s="10">
        <f t="shared" si="3"/>
        <v>580</v>
      </c>
      <c r="F31" s="25">
        <f t="shared" si="4"/>
        <v>0.81137931034482758</v>
      </c>
      <c r="G31" s="25">
        <f t="shared" si="4"/>
        <v>0.80103448275862066</v>
      </c>
      <c r="H31" s="25">
        <f t="shared" si="4"/>
        <v>0.35517241379310344</v>
      </c>
    </row>
    <row r="32" spans="1:13" ht="15.75" x14ac:dyDescent="0.25">
      <c r="A32" s="7">
        <v>45</v>
      </c>
      <c r="B32" s="155">
        <v>466600</v>
      </c>
      <c r="C32" s="8">
        <f t="shared" si="0"/>
        <v>120030.08189230776</v>
      </c>
      <c r="D32" s="9">
        <f t="shared" si="2"/>
        <v>586630.08189230773</v>
      </c>
      <c r="E32" s="10">
        <f t="shared" si="3"/>
        <v>590</v>
      </c>
      <c r="F32" s="25">
        <f t="shared" si="4"/>
        <v>0.79762711864406777</v>
      </c>
      <c r="G32" s="25">
        <f t="shared" si="4"/>
        <v>0.78745762711864409</v>
      </c>
      <c r="H32" s="25">
        <f t="shared" si="4"/>
        <v>0.34915254237288135</v>
      </c>
    </row>
    <row r="33" spans="1:8" ht="15.75" x14ac:dyDescent="0.25">
      <c r="A33" s="7">
        <v>46</v>
      </c>
      <c r="B33" s="155">
        <v>472900</v>
      </c>
      <c r="C33" s="8">
        <f t="shared" si="0"/>
        <v>121632.23537692314</v>
      </c>
      <c r="D33" s="9">
        <f t="shared" si="2"/>
        <v>594532.23537692311</v>
      </c>
      <c r="E33" s="10">
        <f t="shared" si="3"/>
        <v>590</v>
      </c>
      <c r="F33" s="25">
        <f t="shared" si="4"/>
        <v>0.79762711864406777</v>
      </c>
      <c r="G33" s="25">
        <f t="shared" si="4"/>
        <v>0.78745762711864409</v>
      </c>
      <c r="H33" s="25">
        <f t="shared" si="4"/>
        <v>0.34915254237288135</v>
      </c>
    </row>
    <row r="34" spans="1:8" ht="15.75" x14ac:dyDescent="0.25">
      <c r="A34" s="7">
        <v>47</v>
      </c>
      <c r="B34" s="155">
        <v>480900</v>
      </c>
      <c r="C34" s="8">
        <f t="shared" si="0"/>
        <v>123666.71599230776</v>
      </c>
      <c r="D34" s="9">
        <f t="shared" si="2"/>
        <v>604566.71599230776</v>
      </c>
      <c r="E34" s="10">
        <f t="shared" si="3"/>
        <v>600</v>
      </c>
      <c r="F34" s="25">
        <f t="shared" si="4"/>
        <v>0.78433333333333333</v>
      </c>
      <c r="G34" s="25">
        <f t="shared" si="4"/>
        <v>0.77433333333333332</v>
      </c>
      <c r="H34" s="25">
        <f t="shared" si="4"/>
        <v>0.34333333333333332</v>
      </c>
    </row>
    <row r="35" spans="1:8" ht="15.75" x14ac:dyDescent="0.25">
      <c r="A35" s="7">
        <v>48</v>
      </c>
      <c r="B35" s="155">
        <v>487800</v>
      </c>
      <c r="C35" s="8">
        <f t="shared" si="0"/>
        <v>125421.45552307699</v>
      </c>
      <c r="D35" s="9">
        <f t="shared" si="2"/>
        <v>613221.45552307693</v>
      </c>
      <c r="E35" s="10">
        <f t="shared" si="3"/>
        <v>610</v>
      </c>
      <c r="F35" s="25">
        <f t="shared" si="4"/>
        <v>0.77147540983606555</v>
      </c>
      <c r="G35" s="25">
        <f t="shared" si="4"/>
        <v>0.76163934426229507</v>
      </c>
      <c r="H35" s="25">
        <f t="shared" si="4"/>
        <v>0.3377049180327869</v>
      </c>
    </row>
    <row r="36" spans="1:8" ht="15.75" x14ac:dyDescent="0.25">
      <c r="A36" s="7">
        <v>49</v>
      </c>
      <c r="B36" s="155">
        <v>495200</v>
      </c>
      <c r="C36" s="8">
        <f t="shared" si="0"/>
        <v>127303.35009230775</v>
      </c>
      <c r="D36" s="9">
        <f t="shared" si="2"/>
        <v>622503.35009230778</v>
      </c>
      <c r="E36" s="10">
        <f t="shared" si="3"/>
        <v>620</v>
      </c>
      <c r="F36" s="25">
        <f t="shared" si="4"/>
        <v>0.75903225806451613</v>
      </c>
      <c r="G36" s="25">
        <f t="shared" si="4"/>
        <v>0.74935483870967745</v>
      </c>
      <c r="H36" s="25">
        <f t="shared" si="4"/>
        <v>0.33225806451612905</v>
      </c>
    </row>
    <row r="37" spans="1:8" ht="15.75" x14ac:dyDescent="0.25">
      <c r="A37" s="7">
        <v>50</v>
      </c>
      <c r="B37" s="155">
        <v>502300</v>
      </c>
      <c r="C37" s="8">
        <f t="shared" si="0"/>
        <v>129108.9516384616</v>
      </c>
      <c r="D37" s="9">
        <f t="shared" si="2"/>
        <v>631408.95163846156</v>
      </c>
      <c r="E37" s="10">
        <f t="shared" si="3"/>
        <v>630</v>
      </c>
      <c r="F37" s="25">
        <f t="shared" si="4"/>
        <v>0.74698412698412697</v>
      </c>
      <c r="G37" s="25">
        <f t="shared" si="4"/>
        <v>0.73746031746031748</v>
      </c>
      <c r="H37" s="25">
        <f t="shared" si="4"/>
        <v>0.32698412698412699</v>
      </c>
    </row>
    <row r="38" spans="1:8" ht="15.75" x14ac:dyDescent="0.25">
      <c r="A38" s="7">
        <v>51</v>
      </c>
      <c r="B38" s="155">
        <v>509300</v>
      </c>
      <c r="C38" s="8">
        <f t="shared" ref="C38:C69" si="6">IF(B38&lt;$K$17,(B38*$L$14)+1369,((B38*$L$14)+1369)+((B38*(SUM($L$7:$L$8)/$L$6))-$K$17)*$K$23)</f>
        <v>130889.12217692315</v>
      </c>
      <c r="D38" s="9">
        <f t="shared" si="2"/>
        <v>640189.12217692309</v>
      </c>
      <c r="E38" s="10">
        <f t="shared" si="3"/>
        <v>640</v>
      </c>
      <c r="F38" s="25">
        <f t="shared" si="4"/>
        <v>0.73531250000000004</v>
      </c>
      <c r="G38" s="25">
        <f t="shared" si="4"/>
        <v>0.72593750000000001</v>
      </c>
      <c r="H38" s="25">
        <f t="shared" si="4"/>
        <v>0.32187500000000002</v>
      </c>
    </row>
    <row r="39" spans="1:8" ht="15.75" x14ac:dyDescent="0.25">
      <c r="A39" s="7">
        <v>52</v>
      </c>
      <c r="B39" s="155">
        <v>516800</v>
      </c>
      <c r="C39" s="8">
        <f t="shared" si="6"/>
        <v>132796.44775384621</v>
      </c>
      <c r="D39" s="9">
        <f t="shared" si="2"/>
        <v>649596.44775384618</v>
      </c>
      <c r="E39" s="10">
        <f t="shared" si="3"/>
        <v>650</v>
      </c>
      <c r="F39" s="25">
        <f t="shared" ref="F39:H70" si="7">F$3/($E39*1000)</f>
        <v>0.72399999999999998</v>
      </c>
      <c r="G39" s="25">
        <f t="shared" si="7"/>
        <v>0.71476923076923082</v>
      </c>
      <c r="H39" s="25">
        <f t="shared" si="7"/>
        <v>0.31692307692307692</v>
      </c>
    </row>
    <row r="40" spans="1:8" ht="15.75" x14ac:dyDescent="0.25">
      <c r="A40" s="7">
        <v>53</v>
      </c>
      <c r="B40" s="155">
        <v>524700</v>
      </c>
      <c r="C40" s="8">
        <f t="shared" si="6"/>
        <v>134805.49736153852</v>
      </c>
      <c r="D40" s="9">
        <f t="shared" si="2"/>
        <v>659505.49736153847</v>
      </c>
      <c r="E40" s="10">
        <f t="shared" si="3"/>
        <v>660</v>
      </c>
      <c r="F40" s="25">
        <f t="shared" si="7"/>
        <v>0.71303030303030301</v>
      </c>
      <c r="G40" s="25">
        <f t="shared" si="7"/>
        <v>0.70393939393939398</v>
      </c>
      <c r="H40" s="25">
        <f t="shared" si="7"/>
        <v>0.31212121212121213</v>
      </c>
    </row>
    <row r="41" spans="1:8" ht="15.75" x14ac:dyDescent="0.25">
      <c r="A41" s="7">
        <v>54</v>
      </c>
      <c r="B41" s="155">
        <v>532200</v>
      </c>
      <c r="C41" s="8">
        <f t="shared" si="6"/>
        <v>136712.82293846161</v>
      </c>
      <c r="D41" s="9">
        <f t="shared" si="2"/>
        <v>668912.82293846156</v>
      </c>
      <c r="E41" s="10">
        <f t="shared" si="3"/>
        <v>670</v>
      </c>
      <c r="F41" s="25">
        <f t="shared" si="7"/>
        <v>0.70238805970149254</v>
      </c>
      <c r="G41" s="25">
        <f t="shared" si="7"/>
        <v>0.69343283582089554</v>
      </c>
      <c r="H41" s="25">
        <f t="shared" si="7"/>
        <v>0.30746268656716419</v>
      </c>
    </row>
    <row r="42" spans="1:8" ht="15.75" x14ac:dyDescent="0.25">
      <c r="A42" s="7">
        <v>55</v>
      </c>
      <c r="B42" s="155">
        <v>540500</v>
      </c>
      <c r="C42" s="8">
        <f t="shared" si="6"/>
        <v>138823.59657692316</v>
      </c>
      <c r="D42" s="9">
        <f t="shared" si="2"/>
        <v>679323.59657692316</v>
      </c>
      <c r="E42" s="10">
        <f t="shared" si="3"/>
        <v>680</v>
      </c>
      <c r="F42" s="25">
        <f t="shared" si="7"/>
        <v>0.69205882352941173</v>
      </c>
      <c r="G42" s="25">
        <f t="shared" si="7"/>
        <v>0.68323529411764705</v>
      </c>
      <c r="H42" s="25">
        <f t="shared" si="7"/>
        <v>0.30294117647058821</v>
      </c>
    </row>
    <row r="43" spans="1:8" ht="15.75" x14ac:dyDescent="0.25">
      <c r="A43" s="7">
        <v>56</v>
      </c>
      <c r="B43" s="155">
        <v>548600</v>
      </c>
      <c r="C43" s="8">
        <f t="shared" si="6"/>
        <v>140883.50820000007</v>
      </c>
      <c r="D43" s="9">
        <f t="shared" si="2"/>
        <v>689483.50820000004</v>
      </c>
      <c r="E43" s="10">
        <f t="shared" si="3"/>
        <v>690</v>
      </c>
      <c r="F43" s="25">
        <f t="shared" si="7"/>
        <v>0.68202898550724633</v>
      </c>
      <c r="G43" s="25">
        <f t="shared" si="7"/>
        <v>0.67333333333333334</v>
      </c>
      <c r="H43" s="25">
        <f t="shared" si="7"/>
        <v>0.29855072463768118</v>
      </c>
    </row>
    <row r="44" spans="1:8" ht="15.75" x14ac:dyDescent="0.25">
      <c r="A44" s="7">
        <v>57</v>
      </c>
      <c r="B44" s="155">
        <v>557100</v>
      </c>
      <c r="C44" s="8">
        <f t="shared" si="6"/>
        <v>143045.14385384624</v>
      </c>
      <c r="D44" s="9">
        <f t="shared" si="2"/>
        <v>700145.14385384624</v>
      </c>
      <c r="E44" s="10">
        <f t="shared" si="3"/>
        <v>700</v>
      </c>
      <c r="F44" s="25">
        <f t="shared" si="7"/>
        <v>0.67228571428571426</v>
      </c>
      <c r="G44" s="25">
        <f t="shared" si="7"/>
        <v>0.6637142857142857</v>
      </c>
      <c r="H44" s="25">
        <f t="shared" si="7"/>
        <v>0.29428571428571426</v>
      </c>
    </row>
    <row r="45" spans="1:8" ht="15.75" x14ac:dyDescent="0.25">
      <c r="A45" s="7">
        <v>58</v>
      </c>
      <c r="B45" s="155">
        <v>565900</v>
      </c>
      <c r="C45" s="8">
        <f t="shared" si="6"/>
        <v>145283.07253076931</v>
      </c>
      <c r="D45" s="9">
        <f t="shared" si="2"/>
        <v>711183.07253076928</v>
      </c>
      <c r="E45" s="10">
        <f t="shared" si="3"/>
        <v>710</v>
      </c>
      <c r="F45" s="25">
        <f t="shared" si="7"/>
        <v>0.66281690140845073</v>
      </c>
      <c r="G45" s="25">
        <f t="shared" si="7"/>
        <v>0.65436619718309863</v>
      </c>
      <c r="H45" s="25">
        <f t="shared" si="7"/>
        <v>0.29014084507042254</v>
      </c>
    </row>
    <row r="46" spans="1:8" ht="15.75" x14ac:dyDescent="0.25">
      <c r="A46" s="7">
        <v>59</v>
      </c>
      <c r="B46" s="155">
        <v>575400</v>
      </c>
      <c r="C46" s="8">
        <f t="shared" si="6"/>
        <v>147699.01826153853</v>
      </c>
      <c r="D46" s="9">
        <f t="shared" si="2"/>
        <v>723099.01826153859</v>
      </c>
      <c r="E46" s="10">
        <f t="shared" si="3"/>
        <v>720</v>
      </c>
      <c r="F46" s="25">
        <f t="shared" si="7"/>
        <v>0.65361111111111114</v>
      </c>
      <c r="G46" s="25">
        <f t="shared" si="7"/>
        <v>0.64527777777777773</v>
      </c>
      <c r="H46" s="25">
        <f t="shared" si="7"/>
        <v>0.28611111111111109</v>
      </c>
    </row>
    <row r="47" spans="1:8" ht="15.75" x14ac:dyDescent="0.25">
      <c r="A47" s="7">
        <v>60</v>
      </c>
      <c r="B47" s="155">
        <v>584500</v>
      </c>
      <c r="C47" s="8">
        <f t="shared" si="6"/>
        <v>150013.23996153855</v>
      </c>
      <c r="D47" s="9">
        <f>B47+C47</f>
        <v>734513.23996153858</v>
      </c>
      <c r="E47" s="10">
        <f>ROUND(D47/1000,-1)</f>
        <v>730</v>
      </c>
      <c r="F47" s="25">
        <f t="shared" si="7"/>
        <v>0.64465753424657535</v>
      </c>
      <c r="G47" s="25">
        <f t="shared" si="7"/>
        <v>0.6364383561643836</v>
      </c>
      <c r="H47" s="25">
        <f t="shared" si="7"/>
        <v>0.28219178082191781</v>
      </c>
    </row>
    <row r="48" spans="1:8" ht="15.75" x14ac:dyDescent="0.25">
      <c r="A48" s="7">
        <v>61</v>
      </c>
      <c r="B48" s="155">
        <v>594500</v>
      </c>
      <c r="C48" s="8">
        <f t="shared" si="6"/>
        <v>152556.3407307693</v>
      </c>
      <c r="D48" s="9">
        <f t="shared" ref="D48:D88" si="8">B48+C48</f>
        <v>747056.34073076933</v>
      </c>
      <c r="E48" s="10">
        <f t="shared" ref="E48:E88" si="9">ROUND(D48/1000,-1)</f>
        <v>750</v>
      </c>
      <c r="F48" s="25">
        <f t="shared" si="7"/>
        <v>0.62746666666666662</v>
      </c>
      <c r="G48" s="25">
        <f t="shared" si="7"/>
        <v>0.61946666666666672</v>
      </c>
      <c r="H48" s="25">
        <f t="shared" si="7"/>
        <v>0.27466666666666667</v>
      </c>
    </row>
    <row r="49" spans="1:8" ht="15.75" x14ac:dyDescent="0.25">
      <c r="A49" s="7">
        <v>62</v>
      </c>
      <c r="B49" s="155">
        <v>604900</v>
      </c>
      <c r="C49" s="8">
        <f t="shared" si="6"/>
        <v>155201.1655307693</v>
      </c>
      <c r="D49" s="9">
        <f t="shared" si="8"/>
        <v>760101.16553076927</v>
      </c>
      <c r="E49" s="10">
        <f t="shared" si="9"/>
        <v>760</v>
      </c>
      <c r="F49" s="25">
        <f t="shared" si="7"/>
        <v>0.61921052631578943</v>
      </c>
      <c r="G49" s="25">
        <f t="shared" si="7"/>
        <v>0.61131578947368426</v>
      </c>
      <c r="H49" s="25">
        <f t="shared" si="7"/>
        <v>0.27105263157894738</v>
      </c>
    </row>
    <row r="50" spans="1:8" ht="15.75" x14ac:dyDescent="0.25">
      <c r="A50" s="7">
        <v>63</v>
      </c>
      <c r="B50" s="155">
        <v>615700</v>
      </c>
      <c r="C50" s="8">
        <f t="shared" si="6"/>
        <v>157947.71436153853</v>
      </c>
      <c r="D50" s="9">
        <f t="shared" si="8"/>
        <v>773647.71436153853</v>
      </c>
      <c r="E50" s="10">
        <f t="shared" si="9"/>
        <v>770</v>
      </c>
      <c r="F50" s="25">
        <f t="shared" si="7"/>
        <v>0.61116883116883114</v>
      </c>
      <c r="G50" s="25">
        <f t="shared" si="7"/>
        <v>0.60337662337662334</v>
      </c>
      <c r="H50" s="25">
        <f t="shared" si="7"/>
        <v>0.26753246753246751</v>
      </c>
    </row>
    <row r="51" spans="1:8" ht="15.75" x14ac:dyDescent="0.25">
      <c r="A51" s="7">
        <v>64</v>
      </c>
      <c r="B51" s="155">
        <v>624500</v>
      </c>
      <c r="C51" s="8">
        <f t="shared" si="6"/>
        <v>160185.64303846163</v>
      </c>
      <c r="D51" s="9">
        <f t="shared" si="8"/>
        <v>784685.64303846168</v>
      </c>
      <c r="E51" s="10">
        <f t="shared" si="9"/>
        <v>780</v>
      </c>
      <c r="F51" s="25">
        <f t="shared" si="7"/>
        <v>0.60333333333333339</v>
      </c>
      <c r="G51" s="25">
        <f t="shared" si="7"/>
        <v>0.59564102564102561</v>
      </c>
      <c r="H51" s="25">
        <f t="shared" si="7"/>
        <v>0.26410256410256411</v>
      </c>
    </row>
    <row r="52" spans="1:8" ht="15.75" x14ac:dyDescent="0.25">
      <c r="A52" s="7">
        <v>65</v>
      </c>
      <c r="B52" s="155">
        <v>635400</v>
      </c>
      <c r="C52" s="8">
        <f t="shared" si="6"/>
        <v>162957.62287692315</v>
      </c>
      <c r="D52" s="9">
        <f t="shared" si="8"/>
        <v>798357.62287692318</v>
      </c>
      <c r="E52" s="10">
        <f t="shared" si="9"/>
        <v>800</v>
      </c>
      <c r="F52" s="25">
        <f t="shared" si="7"/>
        <v>0.58825000000000005</v>
      </c>
      <c r="G52" s="25">
        <f t="shared" si="7"/>
        <v>0.58074999999999999</v>
      </c>
      <c r="H52" s="25">
        <f t="shared" si="7"/>
        <v>0.25750000000000001</v>
      </c>
    </row>
    <row r="53" spans="1:8" ht="15.75" x14ac:dyDescent="0.25">
      <c r="A53" s="7">
        <v>66</v>
      </c>
      <c r="B53" s="155">
        <v>646000</v>
      </c>
      <c r="C53" s="8">
        <f t="shared" si="6"/>
        <v>165653.30969230778</v>
      </c>
      <c r="D53" s="9">
        <f t="shared" si="8"/>
        <v>811653.30969230784</v>
      </c>
      <c r="E53" s="10">
        <f t="shared" si="9"/>
        <v>810</v>
      </c>
      <c r="F53" s="25">
        <f t="shared" si="7"/>
        <v>0.58098765432098765</v>
      </c>
      <c r="G53" s="25">
        <f t="shared" si="7"/>
        <v>0.57358024691358023</v>
      </c>
      <c r="H53" s="25">
        <f t="shared" si="7"/>
        <v>0.25432098765432098</v>
      </c>
    </row>
    <row r="54" spans="1:8" ht="15.75" x14ac:dyDescent="0.25">
      <c r="A54" s="7">
        <v>67</v>
      </c>
      <c r="B54" s="155">
        <v>657300</v>
      </c>
      <c r="C54" s="8">
        <f t="shared" si="6"/>
        <v>168527.01356153854</v>
      </c>
      <c r="D54" s="9">
        <f t="shared" si="8"/>
        <v>825827.01356153854</v>
      </c>
      <c r="E54" s="10">
        <f t="shared" si="9"/>
        <v>830</v>
      </c>
      <c r="F54" s="25">
        <f t="shared" si="7"/>
        <v>0.56698795180722894</v>
      </c>
      <c r="G54" s="25">
        <f t="shared" si="7"/>
        <v>0.55975903614457834</v>
      </c>
      <c r="H54" s="25">
        <f t="shared" si="7"/>
        <v>0.24819277108433735</v>
      </c>
    </row>
    <row r="55" spans="1:8" ht="15.75" x14ac:dyDescent="0.25">
      <c r="A55" s="7">
        <v>68</v>
      </c>
      <c r="B55" s="155">
        <v>667700</v>
      </c>
      <c r="C55" s="8">
        <f t="shared" si="6"/>
        <v>171171.83836153854</v>
      </c>
      <c r="D55" s="9">
        <f t="shared" si="8"/>
        <v>838871.83836153848</v>
      </c>
      <c r="E55" s="10">
        <f t="shared" si="9"/>
        <v>840</v>
      </c>
      <c r="F55" s="25">
        <f t="shared" si="7"/>
        <v>0.5602380952380952</v>
      </c>
      <c r="G55" s="25">
        <f t="shared" si="7"/>
        <v>0.55309523809523808</v>
      </c>
      <c r="H55" s="25">
        <f t="shared" si="7"/>
        <v>0.24523809523809523</v>
      </c>
    </row>
    <row r="56" spans="1:8" ht="15.75" x14ac:dyDescent="0.25">
      <c r="A56" s="7">
        <v>69</v>
      </c>
      <c r="B56" s="155">
        <v>679700</v>
      </c>
      <c r="C56" s="8">
        <f t="shared" si="6"/>
        <v>174223.55928461548</v>
      </c>
      <c r="D56" s="9">
        <f t="shared" si="8"/>
        <v>853923.55928461545</v>
      </c>
      <c r="E56" s="10">
        <f t="shared" si="9"/>
        <v>850</v>
      </c>
      <c r="F56" s="25">
        <f t="shared" si="7"/>
        <v>0.55364705882352938</v>
      </c>
      <c r="G56" s="25">
        <f t="shared" si="7"/>
        <v>0.5465882352941176</v>
      </c>
      <c r="H56" s="25">
        <f t="shared" si="7"/>
        <v>0.24235294117647058</v>
      </c>
    </row>
    <row r="57" spans="1:8" ht="15.75" x14ac:dyDescent="0.25">
      <c r="A57" s="7">
        <v>70</v>
      </c>
      <c r="B57" s="155">
        <v>692400</v>
      </c>
      <c r="C57" s="8">
        <f t="shared" si="6"/>
        <v>177453.29726153857</v>
      </c>
      <c r="D57" s="9">
        <f t="shared" si="8"/>
        <v>869853.29726153857</v>
      </c>
      <c r="E57" s="10">
        <f t="shared" si="9"/>
        <v>870</v>
      </c>
      <c r="F57" s="25">
        <f t="shared" si="7"/>
        <v>0.54091954022988509</v>
      </c>
      <c r="G57" s="25">
        <f t="shared" si="7"/>
        <v>0.53402298850574714</v>
      </c>
      <c r="H57" s="25">
        <f t="shared" si="7"/>
        <v>0.23678160919540231</v>
      </c>
    </row>
    <row r="58" spans="1:8" ht="15.75" x14ac:dyDescent="0.25">
      <c r="A58" s="7">
        <v>71</v>
      </c>
      <c r="B58" s="155">
        <v>708000</v>
      </c>
      <c r="C58" s="8">
        <f t="shared" si="6"/>
        <v>181420.53446153857</v>
      </c>
      <c r="D58" s="9">
        <f t="shared" si="8"/>
        <v>889420.53446153854</v>
      </c>
      <c r="E58" s="10">
        <f t="shared" si="9"/>
        <v>890</v>
      </c>
      <c r="F58" s="25">
        <f t="shared" si="7"/>
        <v>0.52876404494382023</v>
      </c>
      <c r="G58" s="25">
        <f t="shared" si="7"/>
        <v>0.52202247191011231</v>
      </c>
      <c r="H58" s="25">
        <f t="shared" si="7"/>
        <v>0.23146067415730337</v>
      </c>
    </row>
    <row r="59" spans="1:8" ht="15.75" x14ac:dyDescent="0.25">
      <c r="A59" s="7">
        <v>72</v>
      </c>
      <c r="B59" s="155">
        <v>720100</v>
      </c>
      <c r="C59" s="8">
        <f t="shared" si="6"/>
        <v>184497.68639230778</v>
      </c>
      <c r="D59" s="9">
        <f t="shared" si="8"/>
        <v>904597.68639230775</v>
      </c>
      <c r="E59" s="10">
        <f t="shared" si="9"/>
        <v>900</v>
      </c>
      <c r="F59" s="25">
        <f t="shared" si="7"/>
        <v>0.52288888888888885</v>
      </c>
      <c r="G59" s="25">
        <f t="shared" si="7"/>
        <v>0.51622222222222225</v>
      </c>
      <c r="H59" s="25">
        <f t="shared" si="7"/>
        <v>0.22888888888888889</v>
      </c>
    </row>
    <row r="60" spans="1:8" ht="15.75" x14ac:dyDescent="0.25">
      <c r="A60" s="7">
        <v>73</v>
      </c>
      <c r="B60" s="155">
        <v>732300</v>
      </c>
      <c r="C60" s="8">
        <f t="shared" si="6"/>
        <v>187600.26933076934</v>
      </c>
      <c r="D60" s="9">
        <f t="shared" si="8"/>
        <v>919900.26933076931</v>
      </c>
      <c r="E60" s="10">
        <f t="shared" si="9"/>
        <v>920</v>
      </c>
      <c r="F60" s="25">
        <f t="shared" si="7"/>
        <v>0.51152173913043475</v>
      </c>
      <c r="G60" s="25">
        <f t="shared" si="7"/>
        <v>0.505</v>
      </c>
      <c r="H60" s="25">
        <f t="shared" si="7"/>
        <v>0.22391304347826088</v>
      </c>
    </row>
    <row r="61" spans="1:8" ht="15.75" x14ac:dyDescent="0.25">
      <c r="A61" s="7">
        <v>74</v>
      </c>
      <c r="B61" s="155">
        <v>745000</v>
      </c>
      <c r="C61" s="8">
        <f t="shared" si="6"/>
        <v>190830.0073076924</v>
      </c>
      <c r="D61" s="9">
        <f t="shared" si="8"/>
        <v>935830.00730769243</v>
      </c>
      <c r="E61" s="10">
        <f t="shared" si="9"/>
        <v>940</v>
      </c>
      <c r="F61" s="25">
        <f t="shared" si="7"/>
        <v>0.50063829787234038</v>
      </c>
      <c r="G61" s="25">
        <f t="shared" si="7"/>
        <v>0.49425531914893617</v>
      </c>
      <c r="H61" s="25">
        <f t="shared" si="7"/>
        <v>0.21914893617021278</v>
      </c>
    </row>
    <row r="62" spans="1:8" ht="15.75" x14ac:dyDescent="0.25">
      <c r="A62" s="7">
        <v>75</v>
      </c>
      <c r="B62" s="155">
        <v>759100</v>
      </c>
      <c r="C62" s="8">
        <f t="shared" si="6"/>
        <v>195337.91785384627</v>
      </c>
      <c r="D62" s="9">
        <f t="shared" si="8"/>
        <v>954437.91785384621</v>
      </c>
      <c r="E62" s="10">
        <f t="shared" si="9"/>
        <v>950</v>
      </c>
      <c r="F62" s="25">
        <f t="shared" si="7"/>
        <v>0.49536842105263157</v>
      </c>
      <c r="G62" s="25">
        <f t="shared" si="7"/>
        <v>0.48905263157894735</v>
      </c>
      <c r="H62" s="25">
        <f t="shared" si="7"/>
        <v>0.21684210526315789</v>
      </c>
    </row>
    <row r="63" spans="1:8" ht="15.75" x14ac:dyDescent="0.25">
      <c r="A63" s="7">
        <v>76</v>
      </c>
      <c r="B63" s="155">
        <v>777900</v>
      </c>
      <c r="C63" s="8">
        <f t="shared" si="6"/>
        <v>201070.51653076932</v>
      </c>
      <c r="D63" s="9">
        <f t="shared" si="8"/>
        <v>978970.5165307693</v>
      </c>
      <c r="E63" s="10">
        <f t="shared" si="9"/>
        <v>980</v>
      </c>
      <c r="F63" s="25">
        <f t="shared" si="7"/>
        <v>0.48020408163265305</v>
      </c>
      <c r="G63" s="25">
        <f t="shared" si="7"/>
        <v>0.47408163265306125</v>
      </c>
      <c r="H63" s="25">
        <f t="shared" si="7"/>
        <v>0.21020408163265306</v>
      </c>
    </row>
    <row r="64" spans="1:8" ht="15.75" x14ac:dyDescent="0.25">
      <c r="A64" s="7">
        <v>77</v>
      </c>
      <c r="B64" s="155">
        <v>796600</v>
      </c>
      <c r="C64" s="8">
        <f t="shared" si="6"/>
        <v>206772.62266153857</v>
      </c>
      <c r="D64" s="9">
        <f t="shared" si="8"/>
        <v>1003372.6226615385</v>
      </c>
      <c r="E64" s="10">
        <f t="shared" si="9"/>
        <v>1000</v>
      </c>
      <c r="F64" s="25">
        <f t="shared" si="7"/>
        <v>0.47060000000000002</v>
      </c>
      <c r="G64" s="25">
        <f t="shared" si="7"/>
        <v>0.46460000000000001</v>
      </c>
      <c r="H64" s="25">
        <f t="shared" si="7"/>
        <v>0.20599999999999999</v>
      </c>
    </row>
    <row r="65" spans="1:8" ht="15.75" x14ac:dyDescent="0.25">
      <c r="A65" s="7">
        <v>78</v>
      </c>
      <c r="B65" s="155">
        <v>821100</v>
      </c>
      <c r="C65" s="8">
        <f t="shared" si="6"/>
        <v>214243.29646923087</v>
      </c>
      <c r="D65" s="9">
        <f t="shared" si="8"/>
        <v>1035343.2964692309</v>
      </c>
      <c r="E65" s="10">
        <f t="shared" si="9"/>
        <v>1040</v>
      </c>
      <c r="F65" s="25">
        <f t="shared" si="7"/>
        <v>0.45250000000000001</v>
      </c>
      <c r="G65" s="25">
        <f t="shared" si="7"/>
        <v>0.44673076923076921</v>
      </c>
      <c r="H65" s="25">
        <f t="shared" si="7"/>
        <v>0.19807692307692307</v>
      </c>
    </row>
    <row r="66" spans="1:8" ht="15.75" x14ac:dyDescent="0.25">
      <c r="A66" s="7">
        <v>79</v>
      </c>
      <c r="B66" s="155">
        <v>845900</v>
      </c>
      <c r="C66" s="8">
        <f t="shared" si="6"/>
        <v>221805.44791538472</v>
      </c>
      <c r="D66" s="9">
        <f t="shared" si="8"/>
        <v>1067705.4479153848</v>
      </c>
      <c r="E66" s="10">
        <f t="shared" si="9"/>
        <v>1070</v>
      </c>
      <c r="F66" s="25">
        <f t="shared" si="7"/>
        <v>0.43981308411214953</v>
      </c>
      <c r="G66" s="25">
        <f t="shared" si="7"/>
        <v>0.4342056074766355</v>
      </c>
      <c r="H66" s="25">
        <f t="shared" si="7"/>
        <v>0.19252336448598131</v>
      </c>
    </row>
    <row r="67" spans="1:8" ht="15.75" x14ac:dyDescent="0.25">
      <c r="A67" s="7">
        <v>80</v>
      </c>
      <c r="B67" s="155">
        <v>870900</v>
      </c>
      <c r="C67" s="8">
        <f t="shared" si="6"/>
        <v>229428.58445384627</v>
      </c>
      <c r="D67" s="9">
        <f t="shared" si="8"/>
        <v>1100328.5844538463</v>
      </c>
      <c r="E67" s="10">
        <f t="shared" si="9"/>
        <v>1100</v>
      </c>
      <c r="F67" s="25">
        <f t="shared" si="7"/>
        <v>0.42781818181818182</v>
      </c>
      <c r="G67" s="25">
        <f t="shared" si="7"/>
        <v>0.42236363636363639</v>
      </c>
      <c r="H67" s="25">
        <f t="shared" si="7"/>
        <v>0.18727272727272729</v>
      </c>
    </row>
    <row r="68" spans="1:8" ht="15.75" x14ac:dyDescent="0.25">
      <c r="A68" s="7">
        <v>81</v>
      </c>
      <c r="B68" s="155">
        <v>895500</v>
      </c>
      <c r="C68" s="8">
        <f t="shared" si="6"/>
        <v>236929.75080769244</v>
      </c>
      <c r="D68" s="9">
        <f t="shared" si="8"/>
        <v>1132429.7508076925</v>
      </c>
      <c r="E68" s="10">
        <f t="shared" si="9"/>
        <v>1130</v>
      </c>
      <c r="F68" s="25">
        <f t="shared" si="7"/>
        <v>0.41646017699115045</v>
      </c>
      <c r="G68" s="25">
        <f t="shared" si="7"/>
        <v>0.41115044247787613</v>
      </c>
      <c r="H68" s="25">
        <f t="shared" si="7"/>
        <v>0.18230088495575222</v>
      </c>
    </row>
    <row r="69" spans="1:8" ht="15.75" x14ac:dyDescent="0.25">
      <c r="A69" s="7">
        <v>82</v>
      </c>
      <c r="B69" s="155">
        <v>919200</v>
      </c>
      <c r="C69" s="8">
        <f t="shared" si="6"/>
        <v>244156.48424615397</v>
      </c>
      <c r="D69" s="9">
        <f t="shared" si="8"/>
        <v>1163356.4842461539</v>
      </c>
      <c r="E69" s="10">
        <f t="shared" si="9"/>
        <v>1160</v>
      </c>
      <c r="F69" s="25">
        <f t="shared" si="7"/>
        <v>0.40568965517241379</v>
      </c>
      <c r="G69" s="25">
        <f t="shared" si="7"/>
        <v>0.40051724137931033</v>
      </c>
      <c r="H69" s="25">
        <f t="shared" si="7"/>
        <v>0.17758620689655172</v>
      </c>
    </row>
    <row r="70" spans="1:8" ht="15.75" x14ac:dyDescent="0.25">
      <c r="A70" s="7">
        <v>83</v>
      </c>
      <c r="B70" s="155">
        <v>942700</v>
      </c>
      <c r="C70" s="8">
        <f t="shared" ref="C70:C88" si="10">IF(B70&lt;$K$17,(B70*$L$14)+1369,((B70*$L$14)+1369)+((B70*(SUM($L$7:$L$8)/$L$6))-$K$17)*$K$23)</f>
        <v>251322.23259230782</v>
      </c>
      <c r="D70" s="9">
        <f t="shared" si="8"/>
        <v>1194022.2325923077</v>
      </c>
      <c r="E70" s="10">
        <f t="shared" si="9"/>
        <v>1190</v>
      </c>
      <c r="F70" s="25">
        <f t="shared" si="7"/>
        <v>0.39546218487394957</v>
      </c>
      <c r="G70" s="25">
        <f t="shared" si="7"/>
        <v>0.3904201680672269</v>
      </c>
      <c r="H70" s="25">
        <f t="shared" si="7"/>
        <v>0.17310924369747899</v>
      </c>
    </row>
    <row r="71" spans="1:8" ht="15.75" x14ac:dyDescent="0.25">
      <c r="A71" s="7">
        <v>84</v>
      </c>
      <c r="B71" s="155">
        <v>966300</v>
      </c>
      <c r="C71" s="8">
        <f t="shared" si="10"/>
        <v>258518.4734846155</v>
      </c>
      <c r="D71" s="9">
        <f t="shared" si="8"/>
        <v>1224818.4734846156</v>
      </c>
      <c r="E71" s="10">
        <f t="shared" si="9"/>
        <v>1220</v>
      </c>
      <c r="F71" s="25">
        <f t="shared" ref="F71:H88" si="11">F$3/($E71*1000)</f>
        <v>0.38573770491803278</v>
      </c>
      <c r="G71" s="25">
        <f t="shared" si="11"/>
        <v>0.38081967213114754</v>
      </c>
      <c r="H71" s="25">
        <f t="shared" si="11"/>
        <v>0.16885245901639345</v>
      </c>
    </row>
    <row r="72" spans="1:8" ht="15.75" x14ac:dyDescent="0.25">
      <c r="A72" s="7">
        <v>85</v>
      </c>
      <c r="B72" s="155">
        <v>996000</v>
      </c>
      <c r="C72" s="8">
        <f t="shared" si="10"/>
        <v>267574.75969230785</v>
      </c>
      <c r="D72" s="9">
        <f t="shared" si="8"/>
        <v>1263574.7596923078</v>
      </c>
      <c r="E72" s="10">
        <f t="shared" si="9"/>
        <v>1260</v>
      </c>
      <c r="F72" s="25">
        <f t="shared" si="11"/>
        <v>0.37349206349206349</v>
      </c>
      <c r="G72" s="25">
        <f t="shared" si="11"/>
        <v>0.36873015873015874</v>
      </c>
      <c r="H72" s="25">
        <f t="shared" si="11"/>
        <v>0.16349206349206349</v>
      </c>
    </row>
    <row r="73" spans="1:8" ht="15.75" x14ac:dyDescent="0.25">
      <c r="A73" s="7">
        <v>86</v>
      </c>
      <c r="B73" s="155">
        <v>1025200</v>
      </c>
      <c r="C73" s="8">
        <f t="shared" si="10"/>
        <v>276478.5831692309</v>
      </c>
      <c r="D73" s="9">
        <f t="shared" si="8"/>
        <v>1301678.583169231</v>
      </c>
      <c r="E73" s="10">
        <f t="shared" si="9"/>
        <v>1300</v>
      </c>
      <c r="F73" s="25">
        <f t="shared" si="11"/>
        <v>0.36199999999999999</v>
      </c>
      <c r="G73" s="25">
        <f t="shared" si="11"/>
        <v>0.35738461538461541</v>
      </c>
      <c r="H73" s="25">
        <f t="shared" si="11"/>
        <v>0.15846153846153846</v>
      </c>
    </row>
    <row r="74" spans="1:8" ht="15.75" x14ac:dyDescent="0.25">
      <c r="A74" s="7">
        <v>87</v>
      </c>
      <c r="B74" s="155">
        <v>1055200</v>
      </c>
      <c r="C74" s="8">
        <f t="shared" si="10"/>
        <v>285626.34701538476</v>
      </c>
      <c r="D74" s="9">
        <f t="shared" si="8"/>
        <v>1340826.3470153848</v>
      </c>
      <c r="E74" s="10">
        <f t="shared" si="9"/>
        <v>1340</v>
      </c>
      <c r="F74" s="25">
        <f t="shared" si="11"/>
        <v>0.35119402985074627</v>
      </c>
      <c r="G74" s="25">
        <f t="shared" si="11"/>
        <v>0.34671641791044777</v>
      </c>
      <c r="H74" s="25">
        <f t="shared" si="11"/>
        <v>0.15373134328358209</v>
      </c>
    </row>
    <row r="75" spans="1:8" ht="15.75" x14ac:dyDescent="0.25">
      <c r="A75" s="7">
        <v>88</v>
      </c>
      <c r="B75" s="155">
        <v>1078600</v>
      </c>
      <c r="C75" s="8">
        <f t="shared" si="10"/>
        <v>292761.60281538474</v>
      </c>
      <c r="D75" s="9">
        <f t="shared" si="8"/>
        <v>1371361.6028153847</v>
      </c>
      <c r="E75" s="10">
        <f t="shared" si="9"/>
        <v>1370</v>
      </c>
      <c r="F75" s="25">
        <f t="shared" si="11"/>
        <v>0.34350364963503649</v>
      </c>
      <c r="G75" s="25">
        <f t="shared" si="11"/>
        <v>0.33912408759124085</v>
      </c>
      <c r="H75" s="25">
        <f t="shared" si="11"/>
        <v>0.15036496350364964</v>
      </c>
    </row>
    <row r="76" spans="1:8" ht="15.75" x14ac:dyDescent="0.25">
      <c r="A76" s="7">
        <v>89</v>
      </c>
      <c r="B76" s="155">
        <v>1102200</v>
      </c>
      <c r="C76" s="8">
        <f t="shared" si="10"/>
        <v>299957.84370769246</v>
      </c>
      <c r="D76" s="9">
        <f t="shared" si="8"/>
        <v>1402157.8437076923</v>
      </c>
      <c r="E76" s="10">
        <f t="shared" si="9"/>
        <v>1400</v>
      </c>
      <c r="F76" s="25">
        <f t="shared" si="11"/>
        <v>0.33614285714285713</v>
      </c>
      <c r="G76" s="25">
        <f t="shared" si="11"/>
        <v>0.33185714285714285</v>
      </c>
      <c r="H76" s="25">
        <f t="shared" si="11"/>
        <v>0.14714285714285713</v>
      </c>
    </row>
    <row r="77" spans="1:8" ht="15.75" x14ac:dyDescent="0.25">
      <c r="A77" s="7">
        <v>90</v>
      </c>
      <c r="B77" s="155">
        <v>1125800</v>
      </c>
      <c r="C77" s="8">
        <f t="shared" si="10"/>
        <v>307154.08460000012</v>
      </c>
      <c r="D77" s="9">
        <f t="shared" si="8"/>
        <v>1432954.0846000002</v>
      </c>
      <c r="E77" s="10">
        <f t="shared" si="9"/>
        <v>1430</v>
      </c>
      <c r="F77" s="25">
        <f t="shared" si="11"/>
        <v>0.3290909090909091</v>
      </c>
      <c r="G77" s="25">
        <f t="shared" si="11"/>
        <v>0.32489510489510487</v>
      </c>
      <c r="H77" s="25">
        <f t="shared" si="11"/>
        <v>0.14405594405594405</v>
      </c>
    </row>
    <row r="78" spans="1:8" ht="15.75" x14ac:dyDescent="0.25">
      <c r="A78" s="7">
        <v>91</v>
      </c>
      <c r="B78" s="155">
        <v>1149700</v>
      </c>
      <c r="C78" s="8">
        <f t="shared" si="10"/>
        <v>314441.8031307694</v>
      </c>
      <c r="D78" s="9">
        <f t="shared" si="8"/>
        <v>1464141.8031307694</v>
      </c>
      <c r="E78" s="10">
        <f t="shared" si="9"/>
        <v>1460</v>
      </c>
      <c r="F78" s="25">
        <f t="shared" si="11"/>
        <v>0.32232876712328767</v>
      </c>
      <c r="G78" s="25">
        <f t="shared" si="11"/>
        <v>0.3182191780821918</v>
      </c>
      <c r="H78" s="25">
        <f t="shared" si="11"/>
        <v>0.14109589041095891</v>
      </c>
    </row>
    <row r="79" spans="1:8" ht="15.75" x14ac:dyDescent="0.25">
      <c r="A79" s="7">
        <v>92</v>
      </c>
      <c r="B79" s="155">
        <v>1173100</v>
      </c>
      <c r="C79" s="8">
        <f t="shared" si="10"/>
        <v>321577.05893076939</v>
      </c>
      <c r="D79" s="9">
        <f t="shared" si="8"/>
        <v>1494677.0589307693</v>
      </c>
      <c r="E79" s="10">
        <f t="shared" si="9"/>
        <v>1490</v>
      </c>
      <c r="F79" s="25">
        <f t="shared" si="11"/>
        <v>0.31583892617449666</v>
      </c>
      <c r="G79" s="25">
        <f t="shared" si="11"/>
        <v>0.31181208053691273</v>
      </c>
      <c r="H79" s="25">
        <f t="shared" si="11"/>
        <v>0.13825503355704699</v>
      </c>
    </row>
    <row r="80" spans="1:8" ht="15.75" x14ac:dyDescent="0.25">
      <c r="A80" s="7">
        <v>93</v>
      </c>
      <c r="B80" s="155">
        <v>1196800</v>
      </c>
      <c r="C80" s="8">
        <f t="shared" si="10"/>
        <v>328803.79236923094</v>
      </c>
      <c r="D80" s="9">
        <f t="shared" si="8"/>
        <v>1525603.7923692309</v>
      </c>
      <c r="E80" s="10">
        <f t="shared" si="9"/>
        <v>1530</v>
      </c>
      <c r="F80" s="25">
        <f t="shared" si="11"/>
        <v>0.30758169934640522</v>
      </c>
      <c r="G80" s="25">
        <f t="shared" si="11"/>
        <v>0.30366013071895426</v>
      </c>
      <c r="H80" s="25">
        <f t="shared" si="11"/>
        <v>0.13464052287581699</v>
      </c>
    </row>
    <row r="81" spans="1:8" ht="15.75" x14ac:dyDescent="0.25">
      <c r="A81" s="7">
        <v>94</v>
      </c>
      <c r="B81" s="155">
        <v>1220400</v>
      </c>
      <c r="C81" s="8">
        <f t="shared" si="10"/>
        <v>336000.03326153866</v>
      </c>
      <c r="D81" s="9">
        <f t="shared" si="8"/>
        <v>1556400.0332615387</v>
      </c>
      <c r="E81" s="10">
        <f t="shared" si="9"/>
        <v>1560</v>
      </c>
      <c r="F81" s="25">
        <f t="shared" si="11"/>
        <v>0.30166666666666669</v>
      </c>
      <c r="G81" s="25">
        <f t="shared" si="11"/>
        <v>0.29782051282051281</v>
      </c>
      <c r="H81" s="25">
        <f t="shared" si="11"/>
        <v>0.13205128205128205</v>
      </c>
    </row>
    <row r="82" spans="1:8" ht="15.75" x14ac:dyDescent="0.25">
      <c r="A82" s="7">
        <v>95</v>
      </c>
      <c r="B82" s="155">
        <v>1244200</v>
      </c>
      <c r="C82" s="8">
        <f t="shared" si="10"/>
        <v>343257.25924615399</v>
      </c>
      <c r="D82" s="9">
        <f t="shared" si="8"/>
        <v>1587457.259246154</v>
      </c>
      <c r="E82" s="10">
        <f t="shared" si="9"/>
        <v>1590</v>
      </c>
      <c r="F82" s="25">
        <f t="shared" si="11"/>
        <v>0.29597484276729558</v>
      </c>
      <c r="G82" s="25">
        <f t="shared" si="11"/>
        <v>0.2922012578616352</v>
      </c>
      <c r="H82" s="25">
        <f t="shared" si="11"/>
        <v>0.12955974842767295</v>
      </c>
    </row>
    <row r="83" spans="1:8" ht="15.75" x14ac:dyDescent="0.25">
      <c r="A83" s="7">
        <v>96</v>
      </c>
      <c r="B83" s="155">
        <v>1267300</v>
      </c>
      <c r="C83" s="8">
        <f t="shared" si="10"/>
        <v>350301.03740769246</v>
      </c>
      <c r="D83" s="9">
        <f t="shared" si="8"/>
        <v>1617601.0374076925</v>
      </c>
      <c r="E83" s="10">
        <f t="shared" si="9"/>
        <v>1620</v>
      </c>
      <c r="F83" s="25">
        <f t="shared" si="11"/>
        <v>0.29049382716049382</v>
      </c>
      <c r="G83" s="25">
        <f t="shared" si="11"/>
        <v>0.28679012345679011</v>
      </c>
      <c r="H83" s="25">
        <f t="shared" si="11"/>
        <v>0.12716049382716049</v>
      </c>
    </row>
    <row r="84" spans="1:8" ht="15.75" x14ac:dyDescent="0.25">
      <c r="A84" s="7">
        <v>97</v>
      </c>
      <c r="B84" s="155">
        <v>1290500</v>
      </c>
      <c r="C84" s="8">
        <f t="shared" si="10"/>
        <v>357375.30811538483</v>
      </c>
      <c r="D84" s="9">
        <f t="shared" si="8"/>
        <v>1647875.3081153848</v>
      </c>
      <c r="E84" s="10">
        <f t="shared" si="9"/>
        <v>1650</v>
      </c>
      <c r="F84" s="25">
        <f t="shared" si="11"/>
        <v>0.28521212121212119</v>
      </c>
      <c r="G84" s="25">
        <f t="shared" si="11"/>
        <v>0.28157575757575759</v>
      </c>
      <c r="H84" s="25">
        <f t="shared" si="11"/>
        <v>0.12484848484848485</v>
      </c>
    </row>
    <row r="85" spans="1:8" ht="15.75" x14ac:dyDescent="0.25">
      <c r="A85" s="7">
        <v>98</v>
      </c>
      <c r="B85" s="155">
        <v>1313600</v>
      </c>
      <c r="C85" s="8">
        <f t="shared" si="10"/>
        <v>364419.08627692325</v>
      </c>
      <c r="D85" s="9">
        <f t="shared" si="8"/>
        <v>1678019.0862769233</v>
      </c>
      <c r="E85" s="10">
        <f t="shared" si="9"/>
        <v>1680</v>
      </c>
      <c r="F85" s="25">
        <f t="shared" si="11"/>
        <v>0.2801190476190476</v>
      </c>
      <c r="G85" s="25">
        <f t="shared" si="11"/>
        <v>0.27654761904761904</v>
      </c>
      <c r="H85" s="25">
        <f t="shared" si="11"/>
        <v>0.12261904761904761</v>
      </c>
    </row>
    <row r="86" spans="1:8" ht="15.75" x14ac:dyDescent="0.25">
      <c r="A86" s="7">
        <v>99</v>
      </c>
      <c r="B86" s="155">
        <v>1335800</v>
      </c>
      <c r="C86" s="8">
        <f t="shared" si="10"/>
        <v>371188.43152307713</v>
      </c>
      <c r="D86" s="9">
        <f t="shared" si="8"/>
        <v>1706988.4315230772</v>
      </c>
      <c r="E86" s="10">
        <f t="shared" si="9"/>
        <v>1710</v>
      </c>
      <c r="F86" s="25">
        <f t="shared" si="11"/>
        <v>0.27520467836257312</v>
      </c>
      <c r="G86" s="25">
        <f t="shared" si="11"/>
        <v>0.27169590643274855</v>
      </c>
      <c r="H86" s="25">
        <f t="shared" si="11"/>
        <v>0.12046783625730995</v>
      </c>
    </row>
    <row r="87" spans="1:8" ht="15.75" x14ac:dyDescent="0.25">
      <c r="A87" s="7">
        <v>100</v>
      </c>
      <c r="B87" s="155">
        <v>1357900</v>
      </c>
      <c r="C87" s="8">
        <f t="shared" si="10"/>
        <v>377927.28422307712</v>
      </c>
      <c r="D87" s="9">
        <f t="shared" si="8"/>
        <v>1735827.2842230771</v>
      </c>
      <c r="E87" s="10">
        <f t="shared" si="9"/>
        <v>1740</v>
      </c>
      <c r="F87" s="25">
        <f t="shared" si="11"/>
        <v>0.27045977011494254</v>
      </c>
      <c r="G87" s="25">
        <f t="shared" si="11"/>
        <v>0.26701149425287357</v>
      </c>
      <c r="H87" s="25">
        <f t="shared" si="11"/>
        <v>0.11839080459770115</v>
      </c>
    </row>
    <row r="88" spans="1:8" ht="15.75" x14ac:dyDescent="0.25">
      <c r="A88" s="7">
        <v>101</v>
      </c>
      <c r="B88" s="155">
        <v>1380100</v>
      </c>
      <c r="C88" s="8">
        <f t="shared" si="10"/>
        <v>384696.62946923095</v>
      </c>
      <c r="D88" s="9">
        <f t="shared" si="8"/>
        <v>1764796.629469231</v>
      </c>
      <c r="E88" s="10">
        <f t="shared" si="9"/>
        <v>1760</v>
      </c>
      <c r="F88" s="25">
        <f t="shared" si="11"/>
        <v>0.26738636363636364</v>
      </c>
      <c r="G88" s="25">
        <f t="shared" si="11"/>
        <v>0.26397727272727273</v>
      </c>
      <c r="H88" s="25">
        <f t="shared" si="11"/>
        <v>0.11704545454545455</v>
      </c>
    </row>
  </sheetData>
  <sheetProtection algorithmName="SHA-512" hashValue="BaKF//olBLfkttFA20ahUP0rdzjGcM0DE49VLffIr7ZQSK2Wp1r5/SRrvfWxNJHs/yxHgDdJG0jXAO1KmruLKg==" saltValue="MtK9mFu5ZZys0t9kcmDPIw==" spinCount="100000" sheet="1" objects="1" scenarios="1"/>
  <mergeCells count="3">
    <mergeCell ref="A2:E2"/>
    <mergeCell ref="F4:G4"/>
    <mergeCell ref="F2:H2"/>
  </mergeCells>
  <pageMargins left="0.7" right="0.7" top="0.75" bottom="0.75" header="0.3" footer="0.3"/>
  <pageSetup paperSize="9" scale="67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F9E8-2BCB-4C61-83FB-6A9CCD55C622}">
  <dimension ref="A1:AM454"/>
  <sheetViews>
    <sheetView zoomScale="80" zoomScaleNormal="80" workbookViewId="0"/>
  </sheetViews>
  <sheetFormatPr defaultRowHeight="15" outlineLevelRow="1" outlineLevelCol="1" x14ac:dyDescent="0.25"/>
  <cols>
    <col min="1" max="1" width="16.85546875" customWidth="1"/>
    <col min="2" max="2" width="12" bestFit="1" customWidth="1"/>
    <col min="3" max="3" width="12.140625" customWidth="1"/>
    <col min="4" max="5" width="11.85546875" customWidth="1"/>
    <col min="6" max="6" width="11.5703125" customWidth="1"/>
    <col min="7" max="7" width="13.42578125" customWidth="1"/>
    <col min="8" max="9" width="12.28515625" customWidth="1"/>
    <col min="11" max="11" width="11.42578125" customWidth="1"/>
    <col min="16" max="16" width="12" bestFit="1" customWidth="1"/>
    <col min="17" max="17" width="11.85546875" customWidth="1" outlineLevel="1"/>
    <col min="18" max="34" width="9.140625" customWidth="1" outlineLevel="1"/>
    <col min="35" max="35" width="14.5703125" style="18" customWidth="1"/>
    <col min="36" max="36" width="13.5703125" style="18" customWidth="1"/>
    <col min="37" max="37" width="9.140625" customWidth="1"/>
  </cols>
  <sheetData>
    <row r="1" spans="1:36" x14ac:dyDescent="0.25">
      <c r="H1" s="34"/>
    </row>
    <row r="2" spans="1:36" ht="23.25" x14ac:dyDescent="0.35">
      <c r="A2" s="33" t="s">
        <v>374</v>
      </c>
      <c r="H2" s="34"/>
    </row>
    <row r="3" spans="1:36" x14ac:dyDescent="0.25">
      <c r="I3" s="174" t="str">
        <f>IF(Prosjektopplysninger!B5&gt;0,YEAR(Prosjektopplysninger!B5),"")</f>
        <v/>
      </c>
      <c r="J3" s="174"/>
      <c r="K3" s="174" t="str">
        <f>IF(I3="","",IF(I3=YEAR(Prosjektopplysninger!$B$6),"",I3+1))</f>
        <v/>
      </c>
      <c r="L3" s="174"/>
      <c r="M3" s="174" t="str">
        <f>IF(K3="","",IF(K3=YEAR(Prosjektopplysninger!$B$6),"",K3+1))</f>
        <v/>
      </c>
      <c r="N3" s="174"/>
      <c r="O3" s="174" t="str">
        <f>IF(M3="","",IF(M3=YEAR(Prosjektopplysninger!$B$6),"",M3+1))</f>
        <v/>
      </c>
      <c r="P3" s="174"/>
      <c r="Q3" s="174" t="str">
        <f>IF(O3="","",IF(O3=YEAR(Prosjektopplysninger!$B$6),"",O3+1))</f>
        <v/>
      </c>
      <c r="R3" s="174"/>
      <c r="S3" s="174" t="str">
        <f>IF(Q3="","",IF(Q3=YEAR(Prosjektopplysninger!$B$6),"",Q3+1))</f>
        <v/>
      </c>
      <c r="T3" s="174"/>
      <c r="U3" s="174" t="str">
        <f>IF(S3="","",IF(S3=YEAR(Prosjektopplysninger!$B$6),"",S3+1))</f>
        <v/>
      </c>
      <c r="V3" s="174"/>
      <c r="W3" s="174" t="str">
        <f>IF(U3="","",IF(U3=YEAR(Prosjektopplysninger!$B$6),"",U3+1))</f>
        <v/>
      </c>
      <c r="X3" s="174"/>
      <c r="Y3" s="174" t="str">
        <f>IF(W3="","",IF(W3=YEAR(Prosjektopplysninger!$B$6),"",W3+1))</f>
        <v/>
      </c>
      <c r="Z3" s="174"/>
      <c r="AA3" s="174" t="str">
        <f>IF(Y3="","",IF(Y3=YEAR(Prosjektopplysninger!$B$6),"",Y3+1))</f>
        <v/>
      </c>
      <c r="AB3" s="174"/>
      <c r="AC3" s="174" t="str">
        <f>IF(AA3="","",IF(AA3=YEAR(Prosjektopplysninger!$B$6),"",AA3+1))</f>
        <v/>
      </c>
      <c r="AD3" s="174"/>
      <c r="AE3" s="174" t="str">
        <f>IF(AC3="","",IF(AC3=YEAR(Prosjektopplysninger!$B$6),"",AC3+1))</f>
        <v/>
      </c>
      <c r="AF3" s="174"/>
      <c r="AG3" s="174" t="str">
        <f>IF(AE3="","",IF(AE3=YEAR(Prosjektopplysninger!$B$6),"",AE3+1))</f>
        <v/>
      </c>
      <c r="AH3" s="174"/>
    </row>
    <row r="4" spans="1:36" x14ac:dyDescent="0.25">
      <c r="A4" t="s">
        <v>0</v>
      </c>
      <c r="B4" t="s">
        <v>1</v>
      </c>
      <c r="C4" t="s">
        <v>324</v>
      </c>
      <c r="D4" t="s">
        <v>371</v>
      </c>
      <c r="E4" t="s">
        <v>2</v>
      </c>
      <c r="F4" t="s">
        <v>375</v>
      </c>
      <c r="G4" t="s">
        <v>376</v>
      </c>
      <c r="H4" t="s">
        <v>5</v>
      </c>
      <c r="I4" t="s">
        <v>372</v>
      </c>
      <c r="J4" t="s">
        <v>373</v>
      </c>
      <c r="K4" t="s">
        <v>372</v>
      </c>
      <c r="L4" t="s">
        <v>373</v>
      </c>
      <c r="M4" t="s">
        <v>372</v>
      </c>
      <c r="N4" t="s">
        <v>373</v>
      </c>
      <c r="O4" t="s">
        <v>372</v>
      </c>
      <c r="P4" t="s">
        <v>373</v>
      </c>
      <c r="Q4" t="s">
        <v>372</v>
      </c>
      <c r="R4" t="s">
        <v>373</v>
      </c>
      <c r="S4" t="s">
        <v>372</v>
      </c>
      <c r="T4" t="s">
        <v>373</v>
      </c>
      <c r="U4" t="s">
        <v>372</v>
      </c>
      <c r="V4" t="s">
        <v>373</v>
      </c>
      <c r="W4" t="s">
        <v>372</v>
      </c>
      <c r="X4" t="s">
        <v>373</v>
      </c>
      <c r="Y4" t="s">
        <v>372</v>
      </c>
      <c r="Z4" t="s">
        <v>373</v>
      </c>
      <c r="AA4" t="s">
        <v>372</v>
      </c>
      <c r="AB4" t="s">
        <v>373</v>
      </c>
      <c r="AC4" t="s">
        <v>372</v>
      </c>
      <c r="AD4" t="s">
        <v>373</v>
      </c>
      <c r="AE4" t="s">
        <v>372</v>
      </c>
      <c r="AF4" t="s">
        <v>373</v>
      </c>
      <c r="AG4" t="s">
        <v>372</v>
      </c>
      <c r="AH4" t="s">
        <v>373</v>
      </c>
      <c r="AI4" s="18" t="s">
        <v>380</v>
      </c>
      <c r="AJ4" s="18" t="s">
        <v>381</v>
      </c>
    </row>
    <row r="5" spans="1:36" x14ac:dyDescent="0.25">
      <c r="A5" t="str">
        <f>IF(Personalkostnader!A13="","",Personalkostnader!A13)</f>
        <v/>
      </c>
      <c r="B5">
        <f>Personalkostnader!B13</f>
        <v>0</v>
      </c>
      <c r="C5" t="str">
        <f>Personalkostnader!C13</f>
        <v/>
      </c>
      <c r="D5" t="str">
        <f>Personalkostnader!D13</f>
        <v/>
      </c>
      <c r="E5">
        <f>Personalkostnader!E13</f>
        <v>0</v>
      </c>
      <c r="F5" t="str">
        <f>LEFT(Personalkostnader!O13,2)</f>
        <v/>
      </c>
      <c r="G5" s="121" t="str">
        <f>IFERROR(Personalkostnader!N13/100,"")</f>
        <v/>
      </c>
      <c r="H5" s="23"/>
      <c r="I5" t="str">
        <f>IF(I$3="","",IF(C154="","",((C154-B154+1)/365*$G5*(_xlfn.XLOOKUP(I$3,'Oppslag-fane'!$P$12:$P$34,'Oppslag-fane'!$N$12:$N$34)*Personalkostnader!$G13*1000))))</f>
        <v/>
      </c>
      <c r="J5" t="str">
        <f>IF(I5="","",IF($D5="Vitenskapelig",((C154-B154+1)/365*$G5*(_xlfn.XLOOKUP(I$3,'Oppslag-fane'!$P$12:$P$34,'Oppslag-fane'!$AD$12:$AD$34)*'Oppslag-fane'!$J$3)),((C154-B154+1)/365*$G5*(_xlfn.XLOOKUP(I$3,'Oppslag-fane'!$P$12:$P$34,'Oppslag-fane'!$AB$12:$AB$34)*'Oppslag-fane'!$L$3))))</f>
        <v/>
      </c>
      <c r="K5" t="str">
        <f>IF(K$3="","",IF(E154="","",((E154-D154+1)/365*$G5*(_xlfn.XLOOKUP(K$3,'Oppslag-fane'!$P$12:$P$34,'Oppslag-fane'!$N$12:$N$34)*Personalkostnader!$G13*1000))))</f>
        <v/>
      </c>
      <c r="L5" t="str">
        <f>IF(K5="","",IF($D5="Vitenskapelig",((E154-D154+1)/365*$G5*(_xlfn.XLOOKUP(K$3,'Oppslag-fane'!$P$12:$P$34,'Oppslag-fane'!$AD$12:$AD$34)*'Oppslag-fane'!$J$3)),((E154-D154+1)/365*$G5*(_xlfn.XLOOKUP(K$3,'Oppslag-fane'!$P$12:$P$34,'Oppslag-fane'!$AB$12:$AB$34)*'Oppslag-fane'!$L$3))))</f>
        <v/>
      </c>
      <c r="M5" t="str">
        <f>IF(M$3="","",IF(G154="","",((G154-F154+1)/365*$G5*(_xlfn.XLOOKUP(M$3,'Oppslag-fane'!$P$12:$P$34,'Oppslag-fane'!$N$12:$N$34)*Personalkostnader!$G13*1000))))</f>
        <v/>
      </c>
      <c r="N5" t="str">
        <f>IF(M5="","",IF($D5="Vitenskapelig",((G154-F154+1)/365*$G5*(_xlfn.XLOOKUP(M$3,'Oppslag-fane'!$P$12:$P$34,'Oppslag-fane'!$AD$12:$AD$34)*'Oppslag-fane'!$J$3)),((G154-F154+1)/365*$G5*(_xlfn.XLOOKUP(M$3,'Oppslag-fane'!$P$12:$P$34,'Oppslag-fane'!$AB$12:$AB$34)*'Oppslag-fane'!$L$3))))</f>
        <v/>
      </c>
      <c r="O5" t="str">
        <f>IF(O$3="","",IF(I154="","",((I154-H154+1)/365*$G5*(_xlfn.XLOOKUP(O$3,'Oppslag-fane'!$P$12:$P$34,'Oppslag-fane'!$N$12:$N$34)*Personalkostnader!$G13*1000))))</f>
        <v/>
      </c>
      <c r="P5" t="str">
        <f>IF(O5="","",IF($D5="Vitenskapelig",((I154-H154+1)/365*$G5*(_xlfn.XLOOKUP(O$3,'Oppslag-fane'!$P$12:$P$34,'Oppslag-fane'!$AD$12:$AD$34)*'Oppslag-fane'!$J$3)),((I154-H154+1)/365*$G5*(_xlfn.XLOOKUP(O$3,'Oppslag-fane'!$P$12:$P$34,'Oppslag-fane'!$AB$12:$AB$34)*'Oppslag-fane'!$L$3))))</f>
        <v/>
      </c>
      <c r="Q5" t="str">
        <f>IF(Q$3="","",IF(K154="","",((K154-J154+1)/365*$G5*(_xlfn.XLOOKUP(Q$3,'Oppslag-fane'!$P$12:$P$34,'Oppslag-fane'!$N$12:$N$34)*Personalkostnader!$G13*1000))))</f>
        <v/>
      </c>
      <c r="R5" t="str">
        <f>IF(Q5="","",IF($D5="Vitenskapelig",((K154-J154+1)/365*$G5*(_xlfn.XLOOKUP(Q$3,'Oppslag-fane'!$P$12:$P$34,'Oppslag-fane'!$AD$12:$AD$34)*'Oppslag-fane'!$J$3)),((K154-J154+1)/365*$G5*(_xlfn.XLOOKUP(Q$3,'Oppslag-fane'!$P$12:$P$34,'Oppslag-fane'!$AB$12:$AB$34)*'Oppslag-fane'!$L$3))))</f>
        <v/>
      </c>
      <c r="S5" t="str">
        <f>IF(S$3="","",IF(M154="","",((M154-L154+1)/365*$G5*(_xlfn.XLOOKUP(S$3,'Oppslag-fane'!$P$12:$P$34,'Oppslag-fane'!$N$12:$N$34)*Personalkostnader!$G13*1000))))</f>
        <v/>
      </c>
      <c r="T5" t="str">
        <f>IF(S5="","",IF($D5="Vitenskapelig",((M154-L154+1)/365*$G5*(_xlfn.XLOOKUP(S$3,'Oppslag-fane'!$P$12:$P$34,'Oppslag-fane'!$AD$12:$AD$34)*'Oppslag-fane'!$J$3)),((M154-L154+1)/365*$G5*(_xlfn.XLOOKUP(S$3,'Oppslag-fane'!$P$12:$P$34,'Oppslag-fane'!$AB$12:$AB$34)*'Oppslag-fane'!$L$3))))</f>
        <v/>
      </c>
      <c r="U5" t="str">
        <f>IF(U$3="","",IF(O154="","",((O154-N154+1)/365*$G5*(_xlfn.XLOOKUP(U$3,'Oppslag-fane'!$P$12:$P$34,'Oppslag-fane'!$N$12:$N$34)*Personalkostnader!$G13*1000))))</f>
        <v/>
      </c>
      <c r="V5" t="str">
        <f>IF(U5="","",IF($D5="Vitenskapelig",((O154-N154+1)/365*$G5*(_xlfn.XLOOKUP(U$3,'Oppslag-fane'!$P$12:$P$34,'Oppslag-fane'!$AD$12:$AD$34)*'Oppslag-fane'!$J$3)),((O154-N154+1)/365*$G5*(_xlfn.XLOOKUP(U$3,'Oppslag-fane'!$P$12:$P$34,'Oppslag-fane'!$AB$12:$AB$34)*'Oppslag-fane'!$L$3))))</f>
        <v/>
      </c>
      <c r="W5" t="str">
        <f>IF(W$3="","",IF(Q154="","",((Q154-P154+1)/365*$G5*(_xlfn.XLOOKUP(W$3,'Oppslag-fane'!$P$12:$P$34,'Oppslag-fane'!$N$12:$N$34)*Personalkostnader!$G13*1000))))</f>
        <v/>
      </c>
      <c r="X5" t="str">
        <f>IF(W5="","",IF($D5="Vitenskapelig",((Q154-P154+1)/365*$G5*(_xlfn.XLOOKUP(W$3,'Oppslag-fane'!$P$12:$P$34,'Oppslag-fane'!$AD$12:$AD$34)*'Oppslag-fane'!$J$3)),((Q154-P154+1)/365*$G5*(_xlfn.XLOOKUP(W$3,'Oppslag-fane'!$P$12:$P$34,'Oppslag-fane'!$AB$12:$AB$34)*'Oppslag-fane'!$L$3))))</f>
        <v/>
      </c>
      <c r="Y5" t="str">
        <f>IF(Y$3="","",IF(S154="","",((S154-R154+1)/365*$G5*(_xlfn.XLOOKUP(Y$3,'Oppslag-fane'!$P$12:$P$34,'Oppslag-fane'!$N$12:$N$34)*Personalkostnader!$G13*1000))))</f>
        <v/>
      </c>
      <c r="Z5" t="str">
        <f>IF(Y5="","",IF($D5="Vitenskapelig",((S154-R154+1)/365*$G5*(_xlfn.XLOOKUP(Y$3,'Oppslag-fane'!$P$12:$P$34,'Oppslag-fane'!$AD$12:$AD$34)*'Oppslag-fane'!$J$3)),((S154-R154+1)/365*$G5*(_xlfn.XLOOKUP(Y$3,'Oppslag-fane'!$P$12:$P$34,'Oppslag-fane'!$AB$12:$AB$34)*'Oppslag-fane'!$L$3))))</f>
        <v/>
      </c>
      <c r="AA5" t="str">
        <f>IF(AA$3="","",IF(U154="","",((U154-T154+1)/365*$G5*(_xlfn.XLOOKUP(AA$3,'Oppslag-fane'!$P$12:$P$34,'Oppslag-fane'!$N$12:$N$34)*Personalkostnader!$G13*1000))))</f>
        <v/>
      </c>
      <c r="AB5" t="str">
        <f>IF(AA5="","",IF($D5="Vitenskapelig",((U154-T154+1)/365*$G5*(_xlfn.XLOOKUP(AA$3,'Oppslag-fane'!$P$12:$P$34,'Oppslag-fane'!$AD$12:$AD$34)*'Oppslag-fane'!$J$3)),((U154-T154+1)/365*$G5*(_xlfn.XLOOKUP(AA$3,'Oppslag-fane'!$P$12:$P$34,'Oppslag-fane'!$AB$12:$AB$34)*'Oppslag-fane'!$L$3))))</f>
        <v/>
      </c>
      <c r="AC5" t="str">
        <f>IF(AC$3="","",IF(W154="","",((W154-V154+1)/365*$G5*(_xlfn.XLOOKUP(AC$3,'Oppslag-fane'!$P$12:$P$34,'Oppslag-fane'!$N$12:$N$34)*Personalkostnader!$G13*1000))))</f>
        <v/>
      </c>
      <c r="AD5" t="str">
        <f>IF(AC5="","",IF($D5="Vitenskapelig",((W154-V154+1)/365*$G5*(_xlfn.XLOOKUP(AC$3,'Oppslag-fane'!$P$12:$P$34,'Oppslag-fane'!$AD$12:$AD$34)*'Oppslag-fane'!$J$3)),((W154-V154+1)/365*$G5*(_xlfn.XLOOKUP(AC$3,'Oppslag-fane'!$P$12:$P$34,'Oppslag-fane'!$AB$12:$AB$34)*'Oppslag-fane'!$L$3))))</f>
        <v/>
      </c>
      <c r="AE5" t="str">
        <f>IF(AE$3="","",IF(Y154="","",((Y154-X154+1)/365*$G5*(_xlfn.XLOOKUP(AE$3,'Oppslag-fane'!$P$12:$P$34,'Oppslag-fane'!$N$12:$N$34)*Personalkostnader!$G13*1000))))</f>
        <v/>
      </c>
      <c r="AF5" t="str">
        <f>IF(AE5="","",IF($D5="Vitenskapelig",((Y154-X154+1)/365*$G5*(_xlfn.XLOOKUP(AE$3,'Oppslag-fane'!$P$12:$P$34,'Oppslag-fane'!$AD$12:$AD$34)*'Oppslag-fane'!$J$3)),((Y154-X154+1)/365*$G5*(_xlfn.XLOOKUP(AE$3,'Oppslag-fane'!$P$12:$P$34,'Oppslag-fane'!$AB$12:$AB$34)*'Oppslag-fane'!$L$3))))</f>
        <v/>
      </c>
      <c r="AG5" t="str">
        <f>IF(AG$3="","",IF(AA154="","",((AA154-Z154+1)/365*$G5*(_xlfn.XLOOKUP(AG$3,'Oppslag-fane'!$P$12:$P$34,'Oppslag-fane'!$N$12:$N$34)*Personalkostnader!$G13*1000))))</f>
        <v/>
      </c>
      <c r="AH5" t="str">
        <f>IF(AG5="","",IF($D5="Vitenskapelig",((AA154-Z154+1)/365*$G5*(_xlfn.XLOOKUP(AG$3,'Oppslag-fane'!$P$12:$P$34,'Oppslag-fane'!$AD$12:$AD$34)*'Oppslag-fane'!$J$3)),((AA154-Z154+1)/365*$G5*(_xlfn.XLOOKUP(AG$3,'Oppslag-fane'!$P$12:$P$34,'Oppslag-fane'!$AB$12:$AB$34)*'Oppslag-fane'!$L$3))))</f>
        <v/>
      </c>
      <c r="AI5" s="18">
        <f t="shared" ref="AI5:AI36" si="0">SUMIF($I$4:$AH$4,"Dir.kost",I5:AH5)</f>
        <v>0</v>
      </c>
      <c r="AJ5" s="18">
        <f t="shared" ref="AJ5:AJ36" si="1">SUMIF($I$4:$AH$4,"Indir. Kost",I5:AH5)</f>
        <v>0</v>
      </c>
    </row>
    <row r="6" spans="1:36" x14ac:dyDescent="0.25">
      <c r="A6" t="str">
        <f>IF(Personalkostnader!A14="","",Personalkostnader!A14)</f>
        <v/>
      </c>
      <c r="B6">
        <f>Personalkostnader!B14</f>
        <v>0</v>
      </c>
      <c r="C6" t="str">
        <f>Personalkostnader!C14</f>
        <v/>
      </c>
      <c r="D6" t="str">
        <f>Personalkostnader!D14</f>
        <v/>
      </c>
      <c r="E6">
        <f>Personalkostnader!E14</f>
        <v>0</v>
      </c>
      <c r="F6" t="str">
        <f>LEFT(Personalkostnader!O14,2)</f>
        <v/>
      </c>
      <c r="G6" s="121" t="str">
        <f>IFERROR(Personalkostnader!N14/100,"")</f>
        <v/>
      </c>
      <c r="H6" s="23"/>
      <c r="I6" t="str">
        <f>IF(I$3="","",IF(C155="","",((C155-B155+1)/365*$G6*(_xlfn.XLOOKUP(I$3,'Oppslag-fane'!$P$12:$P$34,'Oppslag-fane'!$N$12:$N$34)*Personalkostnader!$G14*1000))))</f>
        <v/>
      </c>
      <c r="J6" t="str">
        <f>IF(I6="","",IF($D6="Vitenskapelig",((C155-B155+1)/365*$G6*(_xlfn.XLOOKUP(I$3,'Oppslag-fane'!$P$12:$P$34,'Oppslag-fane'!$AD$12:$AD$34)*'Oppslag-fane'!$J$3)),((C155-B155+1)/365*$G6*(_xlfn.XLOOKUP(I$3,'Oppslag-fane'!$P$12:$P$34,'Oppslag-fane'!$AB$12:$AB$34)*'Oppslag-fane'!$L$3))))</f>
        <v/>
      </c>
      <c r="K6" t="str">
        <f>IF(K$3="","",IF(E155="","",((E155-D155+1)/365*$G6*(_xlfn.XLOOKUP(K$3,'Oppslag-fane'!$P$12:$P$34,'Oppslag-fane'!$N$12:$N$34)*Personalkostnader!$G14*1000))))</f>
        <v/>
      </c>
      <c r="L6" t="str">
        <f>IF(K6="","",IF($D6="Vitenskapelig",((E155-D155+1)/365*$G6*(_xlfn.XLOOKUP(K$3,'Oppslag-fane'!$P$12:$P$34,'Oppslag-fane'!$AD$12:$AD$34)*'Oppslag-fane'!$J$3)),((E155-D155+1)/365*$G6*(_xlfn.XLOOKUP(K$3,'Oppslag-fane'!$P$12:$P$34,'Oppslag-fane'!$AB$12:$AB$34)*'Oppslag-fane'!$L$3))))</f>
        <v/>
      </c>
      <c r="M6" t="str">
        <f>IF(M$3="","",IF(G155="","",((G155-F155+1)/365*$G6*(_xlfn.XLOOKUP(M$3,'Oppslag-fane'!$P$12:$P$34,'Oppslag-fane'!$N$12:$N$34)*Personalkostnader!$G14*1000))))</f>
        <v/>
      </c>
      <c r="N6" t="str">
        <f>IF(M6="","",IF($D6="Vitenskapelig",((G155-F155+1)/365*$G6*(_xlfn.XLOOKUP(M$3,'Oppslag-fane'!$P$12:$P$34,'Oppslag-fane'!$AD$12:$AD$34)*'Oppslag-fane'!$J$3)),((G155-F155+1)/365*$G6*(_xlfn.XLOOKUP(M$3,'Oppslag-fane'!$P$12:$P$34,'Oppslag-fane'!$AB$12:$AB$34)*'Oppslag-fane'!$L$3))))</f>
        <v/>
      </c>
      <c r="O6" t="str">
        <f>IF(O$3="","",IF(I155="","",((I155-H155+1)/365*$G6*(_xlfn.XLOOKUP(O$3,'Oppslag-fane'!$P$12:$P$34,'Oppslag-fane'!$N$12:$N$34)*Personalkostnader!$G14*1000))))</f>
        <v/>
      </c>
      <c r="P6" t="str">
        <f>IF(O6="","",IF($D6="Vitenskapelig",((I155-H155+1)/365*$G6*(_xlfn.XLOOKUP(O$3,'Oppslag-fane'!$P$12:$P$34,'Oppslag-fane'!$AD$12:$AD$34)*'Oppslag-fane'!$J$3)),((I155-H155+1)/365*$G6*(_xlfn.XLOOKUP(O$3,'Oppslag-fane'!$P$12:$P$34,'Oppslag-fane'!$AB$12:$AB$34)*'Oppslag-fane'!$L$3))))</f>
        <v/>
      </c>
      <c r="Q6" t="str">
        <f>IF(Q$3="","",IF(K155="","",((K155-J155+1)/365*$G6*(_xlfn.XLOOKUP(Q$3,'Oppslag-fane'!$P$12:$P$34,'Oppslag-fane'!$N$12:$N$34)*Personalkostnader!$G14*1000))))</f>
        <v/>
      </c>
      <c r="R6" t="str">
        <f>IF(Q6="","",IF($D6="Vitenskapelig",((K155-J155+1)/365*$G6*(_xlfn.XLOOKUP(Q$3,'Oppslag-fane'!$P$12:$P$34,'Oppslag-fane'!$AD$12:$AD$34)*'Oppslag-fane'!$J$3)),((K155-J155+1)/365*$G6*(_xlfn.XLOOKUP(Q$3,'Oppslag-fane'!$P$12:$P$34,'Oppslag-fane'!$AB$12:$AB$34)*'Oppslag-fane'!$L$3))))</f>
        <v/>
      </c>
      <c r="S6" t="str">
        <f>IF(S$3="","",IF(M155="","",((M155-L155+1)/365*$G6*(_xlfn.XLOOKUP(S$3,'Oppslag-fane'!$P$12:$P$34,'Oppslag-fane'!$N$12:$N$34)*Personalkostnader!$G14*1000))))</f>
        <v/>
      </c>
      <c r="T6" t="str">
        <f>IF(S6="","",IF($D6="Vitenskapelig",((M155-L155+1)/365*$G6*(_xlfn.XLOOKUP(S$3,'Oppslag-fane'!$P$12:$P$34,'Oppslag-fane'!$AD$12:$AD$34)*'Oppslag-fane'!$J$3)),((M155-L155+1)/365*$G6*(_xlfn.XLOOKUP(S$3,'Oppslag-fane'!$P$12:$P$34,'Oppslag-fane'!$AB$12:$AB$34)*'Oppslag-fane'!$L$3))))</f>
        <v/>
      </c>
      <c r="U6" t="str">
        <f>IF(U$3="","",IF(O155="","",((O155-N155+1)/365*$G6*(_xlfn.XLOOKUP(U$3,'Oppslag-fane'!$P$12:$P$34,'Oppslag-fane'!$N$12:$N$34)*Personalkostnader!$G14*1000))))</f>
        <v/>
      </c>
      <c r="V6" t="str">
        <f>IF(U6="","",IF($D6="Vitenskapelig",((O155-N155+1)/365*$G6*(_xlfn.XLOOKUP(U$3,'Oppslag-fane'!$P$12:$P$34,'Oppslag-fane'!$AD$12:$AD$34)*'Oppslag-fane'!$J$3)),((O155-N155+1)/365*$G6*(_xlfn.XLOOKUP(U$3,'Oppslag-fane'!$P$12:$P$34,'Oppslag-fane'!$AB$12:$AB$34)*'Oppslag-fane'!$L$3))))</f>
        <v/>
      </c>
      <c r="W6" t="str">
        <f>IF(W$3="","",IF(Q155="","",((Q155-P155+1)/365*$G6*(_xlfn.XLOOKUP(W$3,'Oppslag-fane'!$P$12:$P$34,'Oppslag-fane'!$N$12:$N$34)*Personalkostnader!$G14*1000))))</f>
        <v/>
      </c>
      <c r="X6" t="str">
        <f>IF(W6="","",IF($D6="Vitenskapelig",((Q155-P155+1)/365*$G6*(_xlfn.XLOOKUP(W$3,'Oppslag-fane'!$P$12:$P$34,'Oppslag-fane'!$AD$12:$AD$34)*'Oppslag-fane'!$J$3)),((Q155-P155+1)/365*$G6*(_xlfn.XLOOKUP(W$3,'Oppslag-fane'!$P$12:$P$34,'Oppslag-fane'!$AB$12:$AB$34)*'Oppslag-fane'!$L$3))))</f>
        <v/>
      </c>
      <c r="Y6" t="str">
        <f>IF(Y$3="","",IF(S155="","",((S155-R155+1)/365*$G6*(_xlfn.XLOOKUP(Y$3,'Oppslag-fane'!$P$12:$P$34,'Oppslag-fane'!$N$12:$N$34)*Personalkostnader!$G14*1000))))</f>
        <v/>
      </c>
      <c r="Z6" t="str">
        <f>IF(Y6="","",IF($D6="Vitenskapelig",((S155-R155+1)/365*$G6*(_xlfn.XLOOKUP(Y$3,'Oppslag-fane'!$P$12:$P$34,'Oppslag-fane'!$AD$12:$AD$34)*'Oppslag-fane'!$J$3)),((S155-R155+1)/365*$G6*(_xlfn.XLOOKUP(Y$3,'Oppslag-fane'!$P$12:$P$34,'Oppslag-fane'!$AB$12:$AB$34)*'Oppslag-fane'!$L$3))))</f>
        <v/>
      </c>
      <c r="AA6" t="str">
        <f>IF(AA$3="","",IF(U155="","",((U155-T155+1)/365*$G6*(_xlfn.XLOOKUP(AA$3,'Oppslag-fane'!$P$12:$P$34,'Oppslag-fane'!$N$12:$N$34)*Personalkostnader!$G14*1000))))</f>
        <v/>
      </c>
      <c r="AB6" t="str">
        <f>IF(AA6="","",IF($D6="Vitenskapelig",((U155-T155+1)/365*$G6*(_xlfn.XLOOKUP(AA$3,'Oppslag-fane'!$P$12:$P$34,'Oppslag-fane'!$AD$12:$AD$34)*'Oppslag-fane'!$J$3)),((U155-T155+1)/365*$G6*(_xlfn.XLOOKUP(AA$3,'Oppslag-fane'!$P$12:$P$34,'Oppslag-fane'!$AB$12:$AB$34)*'Oppslag-fane'!$L$3))))</f>
        <v/>
      </c>
      <c r="AC6" t="str">
        <f>IF(AC$3="","",IF(W155="","",((W155-V155+1)/365*$G6*(_xlfn.XLOOKUP(AC$3,'Oppslag-fane'!$P$12:$P$34,'Oppslag-fane'!$N$12:$N$34)*Personalkostnader!$G14*1000))))</f>
        <v/>
      </c>
      <c r="AD6" t="str">
        <f>IF(AC6="","",IF($D6="Vitenskapelig",((W155-V155+1)/365*$G6*(_xlfn.XLOOKUP(AC$3,'Oppslag-fane'!$P$12:$P$34,'Oppslag-fane'!$AD$12:$AD$34)*'Oppslag-fane'!$J$3)),((W155-V155+1)/365*$G6*(_xlfn.XLOOKUP(AC$3,'Oppslag-fane'!$P$12:$P$34,'Oppslag-fane'!$AB$12:$AB$34)*'Oppslag-fane'!$L$3))))</f>
        <v/>
      </c>
      <c r="AE6" t="str">
        <f>IF(AE$3="","",IF(Y155="","",((Y155-X155+1)/365*$G6*(_xlfn.XLOOKUP(AE$3,'Oppslag-fane'!$P$12:$P$34,'Oppslag-fane'!$N$12:$N$34)*Personalkostnader!$G14*1000))))</f>
        <v/>
      </c>
      <c r="AF6" t="str">
        <f>IF(AE6="","",IF($D6="Vitenskapelig",((Y155-X155+1)/365*$G6*(_xlfn.XLOOKUP(AE$3,'Oppslag-fane'!$P$12:$P$34,'Oppslag-fane'!$AD$12:$AD$34)*'Oppslag-fane'!$J$3)),((Y155-X155+1)/365*$G6*(_xlfn.XLOOKUP(AE$3,'Oppslag-fane'!$P$12:$P$34,'Oppslag-fane'!$AB$12:$AB$34)*'Oppslag-fane'!$L$3))))</f>
        <v/>
      </c>
      <c r="AG6" t="str">
        <f>IF(AG$3="","",IF(AA155="","",((AA155-Z155+1)/365*$G6*(_xlfn.XLOOKUP(AG$3,'Oppslag-fane'!$P$12:$P$34,'Oppslag-fane'!$N$12:$N$34)*Personalkostnader!$G14*1000))))</f>
        <v/>
      </c>
      <c r="AH6" t="str">
        <f>IF(AG6="","",IF($D6="Vitenskapelig",((AA155-Z155+1)/365*$G6*(_xlfn.XLOOKUP(AG$3,'Oppslag-fane'!$P$12:$P$34,'Oppslag-fane'!$AD$12:$AD$34)*'Oppslag-fane'!$J$3)),((AA155-Z155+1)/365*$G6*(_xlfn.XLOOKUP(AG$3,'Oppslag-fane'!$P$12:$P$34,'Oppslag-fane'!$AB$12:$AB$34)*'Oppslag-fane'!$L$3))))</f>
        <v/>
      </c>
      <c r="AI6" s="18">
        <f t="shared" ref="AI6:AI69" si="2">SUMIF($I$4:$AH$4,"Dir.kost",I6:AH6)</f>
        <v>0</v>
      </c>
      <c r="AJ6" s="18">
        <f t="shared" ref="AJ6:AJ69" si="3">SUMIF($I$4:$AH$4,"Indir. Kost",I6:AH6)</f>
        <v>0</v>
      </c>
    </row>
    <row r="7" spans="1:36" x14ac:dyDescent="0.25">
      <c r="A7" t="str">
        <f>IF(Personalkostnader!A15="","",Personalkostnader!A15)</f>
        <v/>
      </c>
      <c r="B7">
        <f>Personalkostnader!B15</f>
        <v>0</v>
      </c>
      <c r="C7" t="str">
        <f>Personalkostnader!C15</f>
        <v/>
      </c>
      <c r="D7" t="str">
        <f>Personalkostnader!D15</f>
        <v/>
      </c>
      <c r="E7">
        <f>Personalkostnader!E15</f>
        <v>0</v>
      </c>
      <c r="F7" t="str">
        <f>LEFT(Personalkostnader!O15,2)</f>
        <v/>
      </c>
      <c r="G7" s="121" t="str">
        <f>IFERROR(Personalkostnader!N15/100,"")</f>
        <v/>
      </c>
      <c r="H7" s="23"/>
      <c r="I7" t="str">
        <f>IF(I$3="","",IF(C156="","",((C156-B156+1)/365*$G7*(_xlfn.XLOOKUP(I$3,'Oppslag-fane'!$P$12:$P$34,'Oppslag-fane'!$N$12:$N$34)*Personalkostnader!$G15*1000))))</f>
        <v/>
      </c>
      <c r="J7" t="str">
        <f>IF(I7="","",IF($D7="Vitenskapelig",((C156-B156+1)/365*$G7*(_xlfn.XLOOKUP(I$3,'Oppslag-fane'!$P$12:$P$34,'Oppslag-fane'!$AD$12:$AD$34)*'Oppslag-fane'!$J$3)),((C156-B156+1)/365*$G7*(_xlfn.XLOOKUP(I$3,'Oppslag-fane'!$P$12:$P$34,'Oppslag-fane'!$AB$12:$AB$34)*'Oppslag-fane'!$L$3))))</f>
        <v/>
      </c>
      <c r="K7" t="str">
        <f>IF(K$3="","",IF(E156="","",((E156-D156+1)/365*$G7*(_xlfn.XLOOKUP(K$3,'Oppslag-fane'!$P$12:$P$34,'Oppslag-fane'!$N$12:$N$34)*Personalkostnader!$G15*1000))))</f>
        <v/>
      </c>
      <c r="L7" t="str">
        <f>IF(K7="","",IF($D7="Vitenskapelig",((E156-D156+1)/365*$G7*(_xlfn.XLOOKUP(K$3,'Oppslag-fane'!$P$12:$P$34,'Oppslag-fane'!$AD$12:$AD$34)*'Oppslag-fane'!$J$3)),((E156-D156+1)/365*$G7*(_xlfn.XLOOKUP(K$3,'Oppslag-fane'!$P$12:$P$34,'Oppslag-fane'!$AB$12:$AB$34)*'Oppslag-fane'!$L$3))))</f>
        <v/>
      </c>
      <c r="M7" t="str">
        <f>IF(M$3="","",IF(G156="","",((G156-F156+1)/365*$G7*(_xlfn.XLOOKUP(M$3,'Oppslag-fane'!$P$12:$P$34,'Oppslag-fane'!$N$12:$N$34)*Personalkostnader!$G15*1000))))</f>
        <v/>
      </c>
      <c r="N7" t="str">
        <f>IF(M7="","",IF($D7="Vitenskapelig",((G156-F156+1)/365*$G7*(_xlfn.XLOOKUP(M$3,'Oppslag-fane'!$P$12:$P$34,'Oppslag-fane'!$AD$12:$AD$34)*'Oppslag-fane'!$J$3)),((G156-F156+1)/365*$G7*(_xlfn.XLOOKUP(M$3,'Oppslag-fane'!$P$12:$P$34,'Oppslag-fane'!$AB$12:$AB$34)*'Oppslag-fane'!$L$3))))</f>
        <v/>
      </c>
      <c r="O7" t="str">
        <f>IF(O$3="","",IF(I156="","",((I156-H156+1)/365*$G7*(_xlfn.XLOOKUP(O$3,'Oppslag-fane'!$P$12:$P$34,'Oppslag-fane'!$N$12:$N$34)*Personalkostnader!$G15*1000))))</f>
        <v/>
      </c>
      <c r="P7" t="str">
        <f>IF(O7="","",IF($D7="Vitenskapelig",((I156-H156+1)/365*$G7*(_xlfn.XLOOKUP(O$3,'Oppslag-fane'!$P$12:$P$34,'Oppslag-fane'!$AD$12:$AD$34)*'Oppslag-fane'!$J$3)),((I156-H156+1)/365*$G7*(_xlfn.XLOOKUP(O$3,'Oppslag-fane'!$P$12:$P$34,'Oppslag-fane'!$AB$12:$AB$34)*'Oppslag-fane'!$L$3))))</f>
        <v/>
      </c>
      <c r="Q7" t="str">
        <f>IF(Q$3="","",IF(K156="","",((K156-J156+1)/365*$G7*(_xlfn.XLOOKUP(Q$3,'Oppslag-fane'!$P$12:$P$34,'Oppslag-fane'!$N$12:$N$34)*Personalkostnader!$G15*1000))))</f>
        <v/>
      </c>
      <c r="R7" t="str">
        <f>IF(Q7="","",IF($D7="Vitenskapelig",((K156-J156+1)/365*$G7*(_xlfn.XLOOKUP(Q$3,'Oppslag-fane'!$P$12:$P$34,'Oppslag-fane'!$AD$12:$AD$34)*'Oppslag-fane'!$J$3)),((K156-J156+1)/365*$G7*(_xlfn.XLOOKUP(Q$3,'Oppslag-fane'!$P$12:$P$34,'Oppslag-fane'!$AB$12:$AB$34)*'Oppslag-fane'!$L$3))))</f>
        <v/>
      </c>
      <c r="S7" t="str">
        <f>IF(S$3="","",IF(M156="","",((M156-L156+1)/365*$G7*(_xlfn.XLOOKUP(S$3,'Oppslag-fane'!$P$12:$P$34,'Oppslag-fane'!$N$12:$N$34)*Personalkostnader!$G15*1000))))</f>
        <v/>
      </c>
      <c r="T7" t="str">
        <f>IF(S7="","",IF($D7="Vitenskapelig",((M156-L156+1)/365*$G7*(_xlfn.XLOOKUP(S$3,'Oppslag-fane'!$P$12:$P$34,'Oppslag-fane'!$AD$12:$AD$34)*'Oppslag-fane'!$J$3)),((M156-L156+1)/365*$G7*(_xlfn.XLOOKUP(S$3,'Oppslag-fane'!$P$12:$P$34,'Oppslag-fane'!$AB$12:$AB$34)*'Oppslag-fane'!$L$3))))</f>
        <v/>
      </c>
      <c r="U7" t="str">
        <f>IF(U$3="","",IF(O156="","",((O156-N156+1)/365*$G7*(_xlfn.XLOOKUP(U$3,'Oppslag-fane'!$P$12:$P$34,'Oppslag-fane'!$N$12:$N$34)*Personalkostnader!$G15*1000))))</f>
        <v/>
      </c>
      <c r="V7" t="str">
        <f>IF(U7="","",IF($D7="Vitenskapelig",((O156-N156+1)/365*$G7*(_xlfn.XLOOKUP(U$3,'Oppslag-fane'!$P$12:$P$34,'Oppslag-fane'!$AD$12:$AD$34)*'Oppslag-fane'!$J$3)),((O156-N156+1)/365*$G7*(_xlfn.XLOOKUP(U$3,'Oppslag-fane'!$P$12:$P$34,'Oppslag-fane'!$AB$12:$AB$34)*'Oppslag-fane'!$L$3))))</f>
        <v/>
      </c>
      <c r="W7" t="str">
        <f>IF(W$3="","",IF(Q156="","",((Q156-P156+1)/365*$G7*(_xlfn.XLOOKUP(W$3,'Oppslag-fane'!$P$12:$P$34,'Oppslag-fane'!$N$12:$N$34)*Personalkostnader!$G15*1000))))</f>
        <v/>
      </c>
      <c r="X7" t="str">
        <f>IF(W7="","",IF($D7="Vitenskapelig",((Q156-P156+1)/365*$G7*(_xlfn.XLOOKUP(W$3,'Oppslag-fane'!$P$12:$P$34,'Oppslag-fane'!$AD$12:$AD$34)*'Oppslag-fane'!$J$3)),((Q156-P156+1)/365*$G7*(_xlfn.XLOOKUP(W$3,'Oppslag-fane'!$P$12:$P$34,'Oppslag-fane'!$AB$12:$AB$34)*'Oppslag-fane'!$L$3))))</f>
        <v/>
      </c>
      <c r="Y7" t="str">
        <f>IF(Y$3="","",IF(S156="","",((S156-R156+1)/365*$G7*(_xlfn.XLOOKUP(Y$3,'Oppslag-fane'!$P$12:$P$34,'Oppslag-fane'!$N$12:$N$34)*Personalkostnader!$G15*1000))))</f>
        <v/>
      </c>
      <c r="Z7" t="str">
        <f>IF(Y7="","",IF($D7="Vitenskapelig",((S156-R156+1)/365*$G7*(_xlfn.XLOOKUP(Y$3,'Oppslag-fane'!$P$12:$P$34,'Oppslag-fane'!$AD$12:$AD$34)*'Oppslag-fane'!$J$3)),((S156-R156+1)/365*$G7*(_xlfn.XLOOKUP(Y$3,'Oppslag-fane'!$P$12:$P$34,'Oppslag-fane'!$AB$12:$AB$34)*'Oppslag-fane'!$L$3))))</f>
        <v/>
      </c>
      <c r="AA7" t="str">
        <f>IF(AA$3="","",IF(U156="","",((U156-T156+1)/365*$G7*(_xlfn.XLOOKUP(AA$3,'Oppslag-fane'!$P$12:$P$34,'Oppslag-fane'!$N$12:$N$34)*Personalkostnader!$G15*1000))))</f>
        <v/>
      </c>
      <c r="AB7" t="str">
        <f>IF(AA7="","",IF($D7="Vitenskapelig",((U156-T156+1)/365*$G7*(_xlfn.XLOOKUP(AA$3,'Oppslag-fane'!$P$12:$P$34,'Oppslag-fane'!$AD$12:$AD$34)*'Oppslag-fane'!$J$3)),((U156-T156+1)/365*$G7*(_xlfn.XLOOKUP(AA$3,'Oppslag-fane'!$P$12:$P$34,'Oppslag-fane'!$AB$12:$AB$34)*'Oppslag-fane'!$L$3))))</f>
        <v/>
      </c>
      <c r="AC7" t="str">
        <f>IF(AC$3="","",IF(W156="","",((W156-V156+1)/365*$G7*(_xlfn.XLOOKUP(AC$3,'Oppslag-fane'!$P$12:$P$34,'Oppslag-fane'!$N$12:$N$34)*Personalkostnader!$G15*1000))))</f>
        <v/>
      </c>
      <c r="AD7" t="str">
        <f>IF(AC7="","",IF($D7="Vitenskapelig",((W156-V156+1)/365*$G7*(_xlfn.XLOOKUP(AC$3,'Oppslag-fane'!$P$12:$P$34,'Oppslag-fane'!$AD$12:$AD$34)*'Oppslag-fane'!$J$3)),((W156-V156+1)/365*$G7*(_xlfn.XLOOKUP(AC$3,'Oppslag-fane'!$P$12:$P$34,'Oppslag-fane'!$AB$12:$AB$34)*'Oppslag-fane'!$L$3))))</f>
        <v/>
      </c>
      <c r="AE7" t="str">
        <f>IF(AE$3="","",IF(Y156="","",((Y156-X156+1)/365*$G7*(_xlfn.XLOOKUP(AE$3,'Oppslag-fane'!$P$12:$P$34,'Oppslag-fane'!$N$12:$N$34)*Personalkostnader!$G15*1000))))</f>
        <v/>
      </c>
      <c r="AF7" t="str">
        <f>IF(AE7="","",IF($D7="Vitenskapelig",((Y156-X156+1)/365*$G7*(_xlfn.XLOOKUP(AE$3,'Oppslag-fane'!$P$12:$P$34,'Oppslag-fane'!$AD$12:$AD$34)*'Oppslag-fane'!$J$3)),((Y156-X156+1)/365*$G7*(_xlfn.XLOOKUP(AE$3,'Oppslag-fane'!$P$12:$P$34,'Oppslag-fane'!$AB$12:$AB$34)*'Oppslag-fane'!$L$3))))</f>
        <v/>
      </c>
      <c r="AG7" t="str">
        <f>IF(AG$3="","",IF(AA156="","",((AA156-Z156+1)/365*$G7*(_xlfn.XLOOKUP(AG$3,'Oppslag-fane'!$P$12:$P$34,'Oppslag-fane'!$N$12:$N$34)*Personalkostnader!$G15*1000))))</f>
        <v/>
      </c>
      <c r="AH7" t="str">
        <f>IF(AG7="","",IF($D7="Vitenskapelig",((AA156-Z156+1)/365*$G7*(_xlfn.XLOOKUP(AG$3,'Oppslag-fane'!$P$12:$P$34,'Oppslag-fane'!$AD$12:$AD$34)*'Oppslag-fane'!$J$3)),((AA156-Z156+1)/365*$G7*(_xlfn.XLOOKUP(AG$3,'Oppslag-fane'!$P$12:$P$34,'Oppslag-fane'!$AB$12:$AB$34)*'Oppslag-fane'!$L$3))))</f>
        <v/>
      </c>
      <c r="AI7" s="18">
        <f t="shared" si="2"/>
        <v>0</v>
      </c>
      <c r="AJ7" s="18">
        <f t="shared" si="3"/>
        <v>0</v>
      </c>
    </row>
    <row r="8" spans="1:36" x14ac:dyDescent="0.25">
      <c r="A8" t="str">
        <f>IF(Personalkostnader!A16="","",Personalkostnader!A16)</f>
        <v/>
      </c>
      <c r="B8">
        <f>Personalkostnader!B16</f>
        <v>0</v>
      </c>
      <c r="C8" t="str">
        <f>Personalkostnader!C16</f>
        <v/>
      </c>
      <c r="D8" t="str">
        <f>Personalkostnader!D16</f>
        <v/>
      </c>
      <c r="E8">
        <f>Personalkostnader!E16</f>
        <v>0</v>
      </c>
      <c r="F8" t="str">
        <f>LEFT(Personalkostnader!O16,2)</f>
        <v/>
      </c>
      <c r="G8" s="121" t="str">
        <f>IFERROR(Personalkostnader!N16/100,"")</f>
        <v/>
      </c>
      <c r="H8" s="23"/>
      <c r="I8" t="str">
        <f>IF(I$3="","",IF(C157="","",((C157-B157+1)/365*$G8*(_xlfn.XLOOKUP(I$3,'Oppslag-fane'!$P$12:$P$34,'Oppslag-fane'!$N$12:$N$34)*Personalkostnader!$G16*1000))))</f>
        <v/>
      </c>
      <c r="J8" t="str">
        <f>IF(I8="","",IF($D8="Vitenskapelig",((C157-B157+1)/365*$G8*(_xlfn.XLOOKUP(I$3,'Oppslag-fane'!$P$12:$P$34,'Oppslag-fane'!$AD$12:$AD$34)*'Oppslag-fane'!$J$3)),((C157-B157+1)/365*$G8*(_xlfn.XLOOKUP(I$3,'Oppslag-fane'!$P$12:$P$34,'Oppslag-fane'!$AB$12:$AB$34)*'Oppslag-fane'!$L$3))))</f>
        <v/>
      </c>
      <c r="K8" t="str">
        <f>IF(K$3="","",IF(E157="","",((E157-D157+1)/365*$G8*(_xlfn.XLOOKUP(K$3,'Oppslag-fane'!$P$12:$P$34,'Oppslag-fane'!$N$12:$N$34)*Personalkostnader!$G16*1000))))</f>
        <v/>
      </c>
      <c r="L8" t="str">
        <f>IF(K8="","",IF($D8="Vitenskapelig",((E157-D157+1)/365*$G8*(_xlfn.XLOOKUP(K$3,'Oppslag-fane'!$P$12:$P$34,'Oppslag-fane'!$AD$12:$AD$34)*'Oppslag-fane'!$J$3)),((E157-D157+1)/365*$G8*(_xlfn.XLOOKUP(K$3,'Oppslag-fane'!$P$12:$P$34,'Oppslag-fane'!$AB$12:$AB$34)*'Oppslag-fane'!$L$3))))</f>
        <v/>
      </c>
      <c r="M8" t="str">
        <f>IF(M$3="","",IF(G157="","",((G157-F157+1)/365*$G8*(_xlfn.XLOOKUP(M$3,'Oppslag-fane'!$P$12:$P$34,'Oppslag-fane'!$N$12:$N$34)*Personalkostnader!$G16*1000))))</f>
        <v/>
      </c>
      <c r="N8" t="str">
        <f>IF(M8="","",IF($D8="Vitenskapelig",((G157-F157+1)/365*$G8*(_xlfn.XLOOKUP(M$3,'Oppslag-fane'!$P$12:$P$34,'Oppslag-fane'!$AD$12:$AD$34)*'Oppslag-fane'!$J$3)),((G157-F157+1)/365*$G8*(_xlfn.XLOOKUP(M$3,'Oppslag-fane'!$P$12:$P$34,'Oppslag-fane'!$AB$12:$AB$34)*'Oppslag-fane'!$L$3))))</f>
        <v/>
      </c>
      <c r="O8" t="str">
        <f>IF(O$3="","",IF(I157="","",((I157-H157+1)/365*$G8*(_xlfn.XLOOKUP(O$3,'Oppslag-fane'!$P$12:$P$34,'Oppslag-fane'!$N$12:$N$34)*Personalkostnader!$G16*1000))))</f>
        <v/>
      </c>
      <c r="P8" t="str">
        <f>IF(O8="","",IF($D8="Vitenskapelig",((I157-H157+1)/365*$G8*(_xlfn.XLOOKUP(O$3,'Oppslag-fane'!$P$12:$P$34,'Oppslag-fane'!$AD$12:$AD$34)*'Oppslag-fane'!$J$3)),((I157-H157+1)/365*$G8*(_xlfn.XLOOKUP(O$3,'Oppslag-fane'!$P$12:$P$34,'Oppslag-fane'!$AB$12:$AB$34)*'Oppslag-fane'!$L$3))))</f>
        <v/>
      </c>
      <c r="Q8" t="str">
        <f>IF(Q$3="","",IF(K157="","",((K157-J157+1)/365*$G8*(_xlfn.XLOOKUP(Q$3,'Oppslag-fane'!$P$12:$P$34,'Oppslag-fane'!$N$12:$N$34)*Personalkostnader!$G16*1000))))</f>
        <v/>
      </c>
      <c r="R8" t="str">
        <f>IF(Q8="","",IF($D8="Vitenskapelig",((K157-J157+1)/365*$G8*(_xlfn.XLOOKUP(Q$3,'Oppslag-fane'!$P$12:$P$34,'Oppslag-fane'!$AD$12:$AD$34)*'Oppslag-fane'!$J$3)),((K157-J157+1)/365*$G8*(_xlfn.XLOOKUP(Q$3,'Oppslag-fane'!$P$12:$P$34,'Oppslag-fane'!$AB$12:$AB$34)*'Oppslag-fane'!$L$3))))</f>
        <v/>
      </c>
      <c r="S8" t="str">
        <f>IF(S$3="","",IF(M157="","",((M157-L157+1)/365*$G8*(_xlfn.XLOOKUP(S$3,'Oppslag-fane'!$P$12:$P$34,'Oppslag-fane'!$N$12:$N$34)*Personalkostnader!$G16*1000))))</f>
        <v/>
      </c>
      <c r="T8" t="str">
        <f>IF(S8="","",IF($D8="Vitenskapelig",((M157-L157+1)/365*$G8*(_xlfn.XLOOKUP(S$3,'Oppslag-fane'!$P$12:$P$34,'Oppslag-fane'!$AD$12:$AD$34)*'Oppslag-fane'!$J$3)),((M157-L157+1)/365*$G8*(_xlfn.XLOOKUP(S$3,'Oppslag-fane'!$P$12:$P$34,'Oppslag-fane'!$AB$12:$AB$34)*'Oppslag-fane'!$L$3))))</f>
        <v/>
      </c>
      <c r="U8" t="str">
        <f>IF(U$3="","",IF(O157="","",((O157-N157+1)/365*$G8*(_xlfn.XLOOKUP(U$3,'Oppslag-fane'!$P$12:$P$34,'Oppslag-fane'!$N$12:$N$34)*Personalkostnader!$G16*1000))))</f>
        <v/>
      </c>
      <c r="V8" t="str">
        <f>IF(U8="","",IF($D8="Vitenskapelig",((O157-N157+1)/365*$G8*(_xlfn.XLOOKUP(U$3,'Oppslag-fane'!$P$12:$P$34,'Oppslag-fane'!$AD$12:$AD$34)*'Oppslag-fane'!$J$3)),((O157-N157+1)/365*$G8*(_xlfn.XLOOKUP(U$3,'Oppslag-fane'!$P$12:$P$34,'Oppslag-fane'!$AB$12:$AB$34)*'Oppslag-fane'!$L$3))))</f>
        <v/>
      </c>
      <c r="W8" t="str">
        <f>IF(W$3="","",IF(Q157="","",((Q157-P157+1)/365*$G8*(_xlfn.XLOOKUP(W$3,'Oppslag-fane'!$P$12:$P$34,'Oppslag-fane'!$N$12:$N$34)*Personalkostnader!$G16*1000))))</f>
        <v/>
      </c>
      <c r="X8" t="str">
        <f>IF(W8="","",IF($D8="Vitenskapelig",((Q157-P157+1)/365*$G8*(_xlfn.XLOOKUP(W$3,'Oppslag-fane'!$P$12:$P$34,'Oppslag-fane'!$AD$12:$AD$34)*'Oppslag-fane'!$J$3)),((Q157-P157+1)/365*$G8*(_xlfn.XLOOKUP(W$3,'Oppslag-fane'!$P$12:$P$34,'Oppslag-fane'!$AB$12:$AB$34)*'Oppslag-fane'!$L$3))))</f>
        <v/>
      </c>
      <c r="Y8" t="str">
        <f>IF(Y$3="","",IF(S157="","",((S157-R157+1)/365*$G8*(_xlfn.XLOOKUP(Y$3,'Oppslag-fane'!$P$12:$P$34,'Oppslag-fane'!$N$12:$N$34)*Personalkostnader!$G16*1000))))</f>
        <v/>
      </c>
      <c r="Z8" t="str">
        <f>IF(Y8="","",IF($D8="Vitenskapelig",((S157-R157+1)/365*$G8*(_xlfn.XLOOKUP(Y$3,'Oppslag-fane'!$P$12:$P$34,'Oppslag-fane'!$AD$12:$AD$34)*'Oppslag-fane'!$J$3)),((S157-R157+1)/365*$G8*(_xlfn.XLOOKUP(Y$3,'Oppslag-fane'!$P$12:$P$34,'Oppslag-fane'!$AB$12:$AB$34)*'Oppslag-fane'!$L$3))))</f>
        <v/>
      </c>
      <c r="AA8" t="str">
        <f>IF(AA$3="","",IF(U157="","",((U157-T157+1)/365*$G8*(_xlfn.XLOOKUP(AA$3,'Oppslag-fane'!$P$12:$P$34,'Oppslag-fane'!$N$12:$N$34)*Personalkostnader!$G16*1000))))</f>
        <v/>
      </c>
      <c r="AB8" t="str">
        <f>IF(AA8="","",IF($D8="Vitenskapelig",((U157-T157+1)/365*$G8*(_xlfn.XLOOKUP(AA$3,'Oppslag-fane'!$P$12:$P$34,'Oppslag-fane'!$AD$12:$AD$34)*'Oppslag-fane'!$J$3)),((U157-T157+1)/365*$G8*(_xlfn.XLOOKUP(AA$3,'Oppslag-fane'!$P$12:$P$34,'Oppslag-fane'!$AB$12:$AB$34)*'Oppslag-fane'!$L$3))))</f>
        <v/>
      </c>
      <c r="AC8" t="str">
        <f>IF(AC$3="","",IF(W157="","",((W157-V157+1)/365*$G8*(_xlfn.XLOOKUP(AC$3,'Oppslag-fane'!$P$12:$P$34,'Oppslag-fane'!$N$12:$N$34)*Personalkostnader!$G16*1000))))</f>
        <v/>
      </c>
      <c r="AD8" t="str">
        <f>IF(AC8="","",IF($D8="Vitenskapelig",((W157-V157+1)/365*$G8*(_xlfn.XLOOKUP(AC$3,'Oppslag-fane'!$P$12:$P$34,'Oppslag-fane'!$AD$12:$AD$34)*'Oppslag-fane'!$J$3)),((W157-V157+1)/365*$G8*(_xlfn.XLOOKUP(AC$3,'Oppslag-fane'!$P$12:$P$34,'Oppslag-fane'!$AB$12:$AB$34)*'Oppslag-fane'!$L$3))))</f>
        <v/>
      </c>
      <c r="AE8" t="str">
        <f>IF(AE$3="","",IF(Y157="","",((Y157-X157+1)/365*$G8*(_xlfn.XLOOKUP(AE$3,'Oppslag-fane'!$P$12:$P$34,'Oppslag-fane'!$N$12:$N$34)*Personalkostnader!$G16*1000))))</f>
        <v/>
      </c>
      <c r="AF8" t="str">
        <f>IF(AE8="","",IF($D8="Vitenskapelig",((Y157-X157+1)/365*$G8*(_xlfn.XLOOKUP(AE$3,'Oppslag-fane'!$P$12:$P$34,'Oppslag-fane'!$AD$12:$AD$34)*'Oppslag-fane'!$J$3)),((Y157-X157+1)/365*$G8*(_xlfn.XLOOKUP(AE$3,'Oppslag-fane'!$P$12:$P$34,'Oppslag-fane'!$AB$12:$AB$34)*'Oppslag-fane'!$L$3))))</f>
        <v/>
      </c>
      <c r="AG8" t="str">
        <f>IF(AG$3="","",IF(AA157="","",((AA157-Z157+1)/365*$G8*(_xlfn.XLOOKUP(AG$3,'Oppslag-fane'!$P$12:$P$34,'Oppslag-fane'!$N$12:$N$34)*Personalkostnader!$G16*1000))))</f>
        <v/>
      </c>
      <c r="AH8" t="str">
        <f>IF(AG8="","",IF($D8="Vitenskapelig",((AA157-Z157+1)/365*$G8*(_xlfn.XLOOKUP(AG$3,'Oppslag-fane'!$P$12:$P$34,'Oppslag-fane'!$AD$12:$AD$34)*'Oppslag-fane'!$J$3)),((AA157-Z157+1)/365*$G8*(_xlfn.XLOOKUP(AG$3,'Oppslag-fane'!$P$12:$P$34,'Oppslag-fane'!$AB$12:$AB$34)*'Oppslag-fane'!$L$3))))</f>
        <v/>
      </c>
      <c r="AI8" s="18">
        <f t="shared" si="2"/>
        <v>0</v>
      </c>
      <c r="AJ8" s="18">
        <f t="shared" si="3"/>
        <v>0</v>
      </c>
    </row>
    <row r="9" spans="1:36" x14ac:dyDescent="0.25">
      <c r="A9" t="str">
        <f>IF(Personalkostnader!A17="","",Personalkostnader!A17)</f>
        <v/>
      </c>
      <c r="B9">
        <f>Personalkostnader!B17</f>
        <v>0</v>
      </c>
      <c r="C9" t="str">
        <f>Personalkostnader!C17</f>
        <v/>
      </c>
      <c r="D9" t="str">
        <f>Personalkostnader!D17</f>
        <v/>
      </c>
      <c r="E9">
        <f>Personalkostnader!E17</f>
        <v>0</v>
      </c>
      <c r="F9" t="str">
        <f>LEFT(Personalkostnader!O17,2)</f>
        <v/>
      </c>
      <c r="G9" s="121" t="str">
        <f>IFERROR(Personalkostnader!N17/100,"")</f>
        <v/>
      </c>
      <c r="H9" s="23"/>
      <c r="I9" t="str">
        <f>IF(I$3="","",IF(C158="","",((C158-B158+1)/365*$G9*(_xlfn.XLOOKUP(I$3,'Oppslag-fane'!$P$12:$P$34,'Oppslag-fane'!$N$12:$N$34)*Personalkostnader!$G17*1000))))</f>
        <v/>
      </c>
      <c r="J9" t="str">
        <f>IF(I9="","",IF($D9="Vitenskapelig",((C158-B158+1)/365*$G9*(_xlfn.XLOOKUP(I$3,'Oppslag-fane'!$P$12:$P$34,'Oppslag-fane'!$AD$12:$AD$34)*'Oppslag-fane'!$J$3)),((C158-B158+1)/365*$G9*(_xlfn.XLOOKUP(I$3,'Oppslag-fane'!$P$12:$P$34,'Oppslag-fane'!$AB$12:$AB$34)*'Oppslag-fane'!$L$3))))</f>
        <v/>
      </c>
      <c r="K9" t="str">
        <f>IF(K$3="","",IF(E158="","",((E158-D158+1)/365*$G9*(_xlfn.XLOOKUP(K$3,'Oppslag-fane'!$P$12:$P$34,'Oppslag-fane'!$N$12:$N$34)*Personalkostnader!$G17*1000))))</f>
        <v/>
      </c>
      <c r="L9" t="str">
        <f>IF(K9="","",IF($D9="Vitenskapelig",((E158-D158+1)/365*$G9*(_xlfn.XLOOKUP(K$3,'Oppslag-fane'!$P$12:$P$34,'Oppslag-fane'!$AD$12:$AD$34)*'Oppslag-fane'!$J$3)),((E158-D158+1)/365*$G9*(_xlfn.XLOOKUP(K$3,'Oppslag-fane'!$P$12:$P$34,'Oppslag-fane'!$AB$12:$AB$34)*'Oppslag-fane'!$L$3))))</f>
        <v/>
      </c>
      <c r="M9" t="str">
        <f>IF(M$3="","",IF(G158="","",((G158-F158+1)/365*$G9*(_xlfn.XLOOKUP(M$3,'Oppslag-fane'!$P$12:$P$34,'Oppslag-fane'!$N$12:$N$34)*Personalkostnader!$G17*1000))))</f>
        <v/>
      </c>
      <c r="N9" t="str">
        <f>IF(M9="","",IF($D9="Vitenskapelig",((G158-F158+1)/365*$G9*(_xlfn.XLOOKUP(M$3,'Oppslag-fane'!$P$12:$P$34,'Oppslag-fane'!$AD$12:$AD$34)*'Oppslag-fane'!$J$3)),((G158-F158+1)/365*$G9*(_xlfn.XLOOKUP(M$3,'Oppslag-fane'!$P$12:$P$34,'Oppslag-fane'!$AB$12:$AB$34)*'Oppslag-fane'!$L$3))))</f>
        <v/>
      </c>
      <c r="O9" t="str">
        <f>IF(O$3="","",IF(I158="","",((I158-H158+1)/365*$G9*(_xlfn.XLOOKUP(O$3,'Oppslag-fane'!$P$12:$P$34,'Oppslag-fane'!$N$12:$N$34)*Personalkostnader!$G17*1000))))</f>
        <v/>
      </c>
      <c r="P9" t="str">
        <f>IF(O9="","",IF($D9="Vitenskapelig",((I158-H158+1)/365*$G9*(_xlfn.XLOOKUP(O$3,'Oppslag-fane'!$P$12:$P$34,'Oppslag-fane'!$AD$12:$AD$34)*'Oppslag-fane'!$J$3)),((I158-H158+1)/365*$G9*(_xlfn.XLOOKUP(O$3,'Oppslag-fane'!$P$12:$P$34,'Oppslag-fane'!$AB$12:$AB$34)*'Oppslag-fane'!$L$3))))</f>
        <v/>
      </c>
      <c r="Q9" t="str">
        <f>IF(Q$3="","",IF(K158="","",((K158-J158+1)/365*$G9*(_xlfn.XLOOKUP(Q$3,'Oppslag-fane'!$P$12:$P$34,'Oppslag-fane'!$N$12:$N$34)*Personalkostnader!$G17*1000))))</f>
        <v/>
      </c>
      <c r="R9" t="str">
        <f>IF(Q9="","",IF($D9="Vitenskapelig",((K158-J158+1)/365*$G9*(_xlfn.XLOOKUP(Q$3,'Oppslag-fane'!$P$12:$P$34,'Oppslag-fane'!$AD$12:$AD$34)*'Oppslag-fane'!$J$3)),((K158-J158+1)/365*$G9*(_xlfn.XLOOKUP(Q$3,'Oppslag-fane'!$P$12:$P$34,'Oppslag-fane'!$AB$12:$AB$34)*'Oppslag-fane'!$L$3))))</f>
        <v/>
      </c>
      <c r="S9" t="str">
        <f>IF(S$3="","",IF(M158="","",((M158-L158+1)/365*$G9*(_xlfn.XLOOKUP(S$3,'Oppslag-fane'!$P$12:$P$34,'Oppslag-fane'!$N$12:$N$34)*Personalkostnader!$G17*1000))))</f>
        <v/>
      </c>
      <c r="T9" t="str">
        <f>IF(S9="","",IF($D9="Vitenskapelig",((M158-L158+1)/365*$G9*(_xlfn.XLOOKUP(S$3,'Oppslag-fane'!$P$12:$P$34,'Oppslag-fane'!$AD$12:$AD$34)*'Oppslag-fane'!$J$3)),((M158-L158+1)/365*$G9*(_xlfn.XLOOKUP(S$3,'Oppslag-fane'!$P$12:$P$34,'Oppslag-fane'!$AB$12:$AB$34)*'Oppslag-fane'!$L$3))))</f>
        <v/>
      </c>
      <c r="U9" t="str">
        <f>IF(U$3="","",IF(O158="","",((O158-N158+1)/365*$G9*(_xlfn.XLOOKUP(U$3,'Oppslag-fane'!$P$12:$P$34,'Oppslag-fane'!$N$12:$N$34)*Personalkostnader!$G17*1000))))</f>
        <v/>
      </c>
      <c r="V9" t="str">
        <f>IF(U9="","",IF($D9="Vitenskapelig",((O158-N158+1)/365*$G9*(_xlfn.XLOOKUP(U$3,'Oppslag-fane'!$P$12:$P$34,'Oppslag-fane'!$AD$12:$AD$34)*'Oppslag-fane'!$J$3)),((O158-N158+1)/365*$G9*(_xlfn.XLOOKUP(U$3,'Oppslag-fane'!$P$12:$P$34,'Oppslag-fane'!$AB$12:$AB$34)*'Oppslag-fane'!$L$3))))</f>
        <v/>
      </c>
      <c r="W9" t="str">
        <f>IF(W$3="","",IF(Q158="","",((Q158-P158+1)/365*$G9*(_xlfn.XLOOKUP(W$3,'Oppslag-fane'!$P$12:$P$34,'Oppslag-fane'!$N$12:$N$34)*Personalkostnader!$G17*1000))))</f>
        <v/>
      </c>
      <c r="X9" t="str">
        <f>IF(W9="","",IF($D9="Vitenskapelig",((Q158-P158+1)/365*$G9*(_xlfn.XLOOKUP(W$3,'Oppslag-fane'!$P$12:$P$34,'Oppslag-fane'!$AD$12:$AD$34)*'Oppslag-fane'!$J$3)),((Q158-P158+1)/365*$G9*(_xlfn.XLOOKUP(W$3,'Oppslag-fane'!$P$12:$P$34,'Oppslag-fane'!$AB$12:$AB$34)*'Oppslag-fane'!$L$3))))</f>
        <v/>
      </c>
      <c r="Y9" t="str">
        <f>IF(Y$3="","",IF(S158="","",((S158-R158+1)/365*$G9*(_xlfn.XLOOKUP(Y$3,'Oppslag-fane'!$P$12:$P$34,'Oppslag-fane'!$N$12:$N$34)*Personalkostnader!$G17*1000))))</f>
        <v/>
      </c>
      <c r="Z9" t="str">
        <f>IF(Y9="","",IF($D9="Vitenskapelig",((S158-R158+1)/365*$G9*(_xlfn.XLOOKUP(Y$3,'Oppslag-fane'!$P$12:$P$34,'Oppslag-fane'!$AD$12:$AD$34)*'Oppslag-fane'!$J$3)),((S158-R158+1)/365*$G9*(_xlfn.XLOOKUP(Y$3,'Oppslag-fane'!$P$12:$P$34,'Oppslag-fane'!$AB$12:$AB$34)*'Oppslag-fane'!$L$3))))</f>
        <v/>
      </c>
      <c r="AA9" t="str">
        <f>IF(AA$3="","",IF(U158="","",((U158-T158+1)/365*$G9*(_xlfn.XLOOKUP(AA$3,'Oppslag-fane'!$P$12:$P$34,'Oppslag-fane'!$N$12:$N$34)*Personalkostnader!$G17*1000))))</f>
        <v/>
      </c>
      <c r="AB9" t="str">
        <f>IF(AA9="","",IF($D9="Vitenskapelig",((U158-T158+1)/365*$G9*(_xlfn.XLOOKUP(AA$3,'Oppslag-fane'!$P$12:$P$34,'Oppslag-fane'!$AD$12:$AD$34)*'Oppslag-fane'!$J$3)),((U158-T158+1)/365*$G9*(_xlfn.XLOOKUP(AA$3,'Oppslag-fane'!$P$12:$P$34,'Oppslag-fane'!$AB$12:$AB$34)*'Oppslag-fane'!$L$3))))</f>
        <v/>
      </c>
      <c r="AC9" t="str">
        <f>IF(AC$3="","",IF(W158="","",((W158-V158+1)/365*$G9*(_xlfn.XLOOKUP(AC$3,'Oppslag-fane'!$P$12:$P$34,'Oppslag-fane'!$N$12:$N$34)*Personalkostnader!$G17*1000))))</f>
        <v/>
      </c>
      <c r="AD9" t="str">
        <f>IF(AC9="","",IF($D9="Vitenskapelig",((W158-V158+1)/365*$G9*(_xlfn.XLOOKUP(AC$3,'Oppslag-fane'!$P$12:$P$34,'Oppslag-fane'!$AD$12:$AD$34)*'Oppslag-fane'!$J$3)),((W158-V158+1)/365*$G9*(_xlfn.XLOOKUP(AC$3,'Oppslag-fane'!$P$12:$P$34,'Oppslag-fane'!$AB$12:$AB$34)*'Oppslag-fane'!$L$3))))</f>
        <v/>
      </c>
      <c r="AE9" t="str">
        <f>IF(AE$3="","",IF(Y158="","",((Y158-X158+1)/365*$G9*(_xlfn.XLOOKUP(AE$3,'Oppslag-fane'!$P$12:$P$34,'Oppslag-fane'!$N$12:$N$34)*Personalkostnader!$G17*1000))))</f>
        <v/>
      </c>
      <c r="AF9" t="str">
        <f>IF(AE9="","",IF($D9="Vitenskapelig",((Y158-X158+1)/365*$G9*(_xlfn.XLOOKUP(AE$3,'Oppslag-fane'!$P$12:$P$34,'Oppslag-fane'!$AD$12:$AD$34)*'Oppslag-fane'!$J$3)),((Y158-X158+1)/365*$G9*(_xlfn.XLOOKUP(AE$3,'Oppslag-fane'!$P$12:$P$34,'Oppslag-fane'!$AB$12:$AB$34)*'Oppslag-fane'!$L$3))))</f>
        <v/>
      </c>
      <c r="AG9" t="str">
        <f>IF(AG$3="","",IF(AA158="","",((AA158-Z158+1)/365*$G9*(_xlfn.XLOOKUP(AG$3,'Oppslag-fane'!$P$12:$P$34,'Oppslag-fane'!$N$12:$N$34)*Personalkostnader!$G17*1000))))</f>
        <v/>
      </c>
      <c r="AH9" t="str">
        <f>IF(AG9="","",IF($D9="Vitenskapelig",((AA158-Z158+1)/365*$G9*(_xlfn.XLOOKUP(AG$3,'Oppslag-fane'!$P$12:$P$34,'Oppslag-fane'!$AD$12:$AD$34)*'Oppslag-fane'!$J$3)),((AA158-Z158+1)/365*$G9*(_xlfn.XLOOKUP(AG$3,'Oppslag-fane'!$P$12:$P$34,'Oppslag-fane'!$AB$12:$AB$34)*'Oppslag-fane'!$L$3))))</f>
        <v/>
      </c>
      <c r="AI9" s="18">
        <f t="shared" si="2"/>
        <v>0</v>
      </c>
      <c r="AJ9" s="18">
        <f t="shared" si="3"/>
        <v>0</v>
      </c>
    </row>
    <row r="10" spans="1:36" x14ac:dyDescent="0.25">
      <c r="A10" t="str">
        <f>IF(Personalkostnader!A18="","",Personalkostnader!A18)</f>
        <v/>
      </c>
      <c r="B10">
        <f>Personalkostnader!B18</f>
        <v>0</v>
      </c>
      <c r="C10" t="str">
        <f>Personalkostnader!C18</f>
        <v/>
      </c>
      <c r="D10" t="str">
        <f>Personalkostnader!D18</f>
        <v/>
      </c>
      <c r="E10">
        <f>Personalkostnader!E18</f>
        <v>0</v>
      </c>
      <c r="F10" t="str">
        <f>LEFT(Personalkostnader!O18,2)</f>
        <v/>
      </c>
      <c r="G10" s="121" t="str">
        <f>IFERROR(Personalkostnader!N18/100,"")</f>
        <v/>
      </c>
      <c r="H10" s="23"/>
      <c r="I10" t="str">
        <f>IF(I$3="","",IF(C159="","",((C159-B159+1)/365*$G10*(_xlfn.XLOOKUP(I$3,'Oppslag-fane'!$P$12:$P$34,'Oppslag-fane'!$N$12:$N$34)*Personalkostnader!$G18*1000))))</f>
        <v/>
      </c>
      <c r="J10" t="str">
        <f>IF(I10="","",IF($D10="Vitenskapelig",((C159-B159+1)/365*$G10*(_xlfn.XLOOKUP(I$3,'Oppslag-fane'!$P$12:$P$34,'Oppslag-fane'!$AD$12:$AD$34)*'Oppslag-fane'!$J$3)),((C159-B159+1)/365*$G10*(_xlfn.XLOOKUP(I$3,'Oppslag-fane'!$P$12:$P$34,'Oppslag-fane'!$AB$12:$AB$34)*'Oppslag-fane'!$L$3))))</f>
        <v/>
      </c>
      <c r="K10" t="str">
        <f>IF(K$3="","",IF(E159="","",((E159-D159+1)/365*$G10*(_xlfn.XLOOKUP(K$3,'Oppslag-fane'!$P$12:$P$34,'Oppslag-fane'!$N$12:$N$34)*Personalkostnader!$G18*1000))))</f>
        <v/>
      </c>
      <c r="L10" t="str">
        <f>IF(K10="","",IF($D10="Vitenskapelig",((E159-D159+1)/365*$G10*(_xlfn.XLOOKUP(K$3,'Oppslag-fane'!$P$12:$P$34,'Oppslag-fane'!$AD$12:$AD$34)*'Oppslag-fane'!$J$3)),((E159-D159+1)/365*$G10*(_xlfn.XLOOKUP(K$3,'Oppslag-fane'!$P$12:$P$34,'Oppslag-fane'!$AB$12:$AB$34)*'Oppslag-fane'!$L$3))))</f>
        <v/>
      </c>
      <c r="M10" t="str">
        <f>IF(M$3="","",IF(G159="","",((G159-F159+1)/365*$G10*(_xlfn.XLOOKUP(M$3,'Oppslag-fane'!$P$12:$P$34,'Oppslag-fane'!$N$12:$N$34)*Personalkostnader!$G18*1000))))</f>
        <v/>
      </c>
      <c r="N10" t="str">
        <f>IF(M10="","",IF($D10="Vitenskapelig",((G159-F159+1)/365*$G10*(_xlfn.XLOOKUP(M$3,'Oppslag-fane'!$P$12:$P$34,'Oppslag-fane'!$AD$12:$AD$34)*'Oppslag-fane'!$J$3)),((G159-F159+1)/365*$G10*(_xlfn.XLOOKUP(M$3,'Oppslag-fane'!$P$12:$P$34,'Oppslag-fane'!$AB$12:$AB$34)*'Oppslag-fane'!$L$3))))</f>
        <v/>
      </c>
      <c r="O10" t="str">
        <f>IF(O$3="","",IF(I159="","",((I159-H159+1)/365*$G10*(_xlfn.XLOOKUP(O$3,'Oppslag-fane'!$P$12:$P$34,'Oppslag-fane'!$N$12:$N$34)*Personalkostnader!$G18*1000))))</f>
        <v/>
      </c>
      <c r="P10" t="str">
        <f>IF(O10="","",IF($D10="Vitenskapelig",((I159-H159+1)/365*$G10*(_xlfn.XLOOKUP(O$3,'Oppslag-fane'!$P$12:$P$34,'Oppslag-fane'!$AD$12:$AD$34)*'Oppslag-fane'!$J$3)),((I159-H159+1)/365*$G10*(_xlfn.XLOOKUP(O$3,'Oppslag-fane'!$P$12:$P$34,'Oppslag-fane'!$AB$12:$AB$34)*'Oppslag-fane'!$L$3))))</f>
        <v/>
      </c>
      <c r="Q10" t="str">
        <f>IF(Q$3="","",IF(K159="","",((K159-J159+1)/365*$G10*(_xlfn.XLOOKUP(Q$3,'Oppslag-fane'!$P$12:$P$34,'Oppslag-fane'!$N$12:$N$34)*Personalkostnader!$G18*1000))))</f>
        <v/>
      </c>
      <c r="R10" t="str">
        <f>IF(Q10="","",IF($D10="Vitenskapelig",((K159-J159+1)/365*$G10*(_xlfn.XLOOKUP(Q$3,'Oppslag-fane'!$P$12:$P$34,'Oppslag-fane'!$AD$12:$AD$34)*'Oppslag-fane'!$J$3)),((K159-J159+1)/365*$G10*(_xlfn.XLOOKUP(Q$3,'Oppslag-fane'!$P$12:$P$34,'Oppslag-fane'!$AB$12:$AB$34)*'Oppslag-fane'!$L$3))))</f>
        <v/>
      </c>
      <c r="S10" t="str">
        <f>IF(S$3="","",IF(M159="","",((M159-L159+1)/365*$G10*(_xlfn.XLOOKUP(S$3,'Oppslag-fane'!$P$12:$P$34,'Oppslag-fane'!$N$12:$N$34)*Personalkostnader!$G18*1000))))</f>
        <v/>
      </c>
      <c r="T10" t="str">
        <f>IF(S10="","",IF($D10="Vitenskapelig",((M159-L159+1)/365*$G10*(_xlfn.XLOOKUP(S$3,'Oppslag-fane'!$P$12:$P$34,'Oppslag-fane'!$AD$12:$AD$34)*'Oppslag-fane'!$J$3)),((M159-L159+1)/365*$G10*(_xlfn.XLOOKUP(S$3,'Oppslag-fane'!$P$12:$P$34,'Oppslag-fane'!$AB$12:$AB$34)*'Oppslag-fane'!$L$3))))</f>
        <v/>
      </c>
      <c r="U10" t="str">
        <f>IF(U$3="","",IF(O159="","",((O159-N159+1)/365*$G10*(_xlfn.XLOOKUP(U$3,'Oppslag-fane'!$P$12:$P$34,'Oppslag-fane'!$N$12:$N$34)*Personalkostnader!$G18*1000))))</f>
        <v/>
      </c>
      <c r="V10" t="str">
        <f>IF(U10="","",IF($D10="Vitenskapelig",((O159-N159+1)/365*$G10*(_xlfn.XLOOKUP(U$3,'Oppslag-fane'!$P$12:$P$34,'Oppslag-fane'!$AD$12:$AD$34)*'Oppslag-fane'!$J$3)),((O159-N159+1)/365*$G10*(_xlfn.XLOOKUP(U$3,'Oppslag-fane'!$P$12:$P$34,'Oppslag-fane'!$AB$12:$AB$34)*'Oppslag-fane'!$L$3))))</f>
        <v/>
      </c>
      <c r="W10" t="str">
        <f>IF(W$3="","",IF(Q159="","",((Q159-P159+1)/365*$G10*(_xlfn.XLOOKUP(W$3,'Oppslag-fane'!$P$12:$P$34,'Oppslag-fane'!$N$12:$N$34)*Personalkostnader!$G18*1000))))</f>
        <v/>
      </c>
      <c r="X10" t="str">
        <f>IF(W10="","",IF($D10="Vitenskapelig",((Q159-P159+1)/365*$G10*(_xlfn.XLOOKUP(W$3,'Oppslag-fane'!$P$12:$P$34,'Oppslag-fane'!$AD$12:$AD$34)*'Oppslag-fane'!$J$3)),((Q159-P159+1)/365*$G10*(_xlfn.XLOOKUP(W$3,'Oppslag-fane'!$P$12:$P$34,'Oppslag-fane'!$AB$12:$AB$34)*'Oppslag-fane'!$L$3))))</f>
        <v/>
      </c>
      <c r="Y10" t="str">
        <f>IF(Y$3="","",IF(S159="","",((S159-R159+1)/365*$G10*(_xlfn.XLOOKUP(Y$3,'Oppslag-fane'!$P$12:$P$34,'Oppslag-fane'!$N$12:$N$34)*Personalkostnader!$G18*1000))))</f>
        <v/>
      </c>
      <c r="Z10" t="str">
        <f>IF(Y10="","",IF($D10="Vitenskapelig",((S159-R159+1)/365*$G10*(_xlfn.XLOOKUP(Y$3,'Oppslag-fane'!$P$12:$P$34,'Oppslag-fane'!$AD$12:$AD$34)*'Oppslag-fane'!$J$3)),((S159-R159+1)/365*$G10*(_xlfn.XLOOKUP(Y$3,'Oppslag-fane'!$P$12:$P$34,'Oppslag-fane'!$AB$12:$AB$34)*'Oppslag-fane'!$L$3))))</f>
        <v/>
      </c>
      <c r="AA10" t="str">
        <f>IF(AA$3="","",IF(U159="","",((U159-T159+1)/365*$G10*(_xlfn.XLOOKUP(AA$3,'Oppslag-fane'!$P$12:$P$34,'Oppslag-fane'!$N$12:$N$34)*Personalkostnader!$G18*1000))))</f>
        <v/>
      </c>
      <c r="AB10" t="str">
        <f>IF(AA10="","",IF($D10="Vitenskapelig",((U159-T159+1)/365*$G10*(_xlfn.XLOOKUP(AA$3,'Oppslag-fane'!$P$12:$P$34,'Oppslag-fane'!$AD$12:$AD$34)*'Oppslag-fane'!$J$3)),((U159-T159+1)/365*$G10*(_xlfn.XLOOKUP(AA$3,'Oppslag-fane'!$P$12:$P$34,'Oppslag-fane'!$AB$12:$AB$34)*'Oppslag-fane'!$L$3))))</f>
        <v/>
      </c>
      <c r="AC10" t="str">
        <f>IF(AC$3="","",IF(W159="","",((W159-V159+1)/365*$G10*(_xlfn.XLOOKUP(AC$3,'Oppslag-fane'!$P$12:$P$34,'Oppslag-fane'!$N$12:$N$34)*Personalkostnader!$G18*1000))))</f>
        <v/>
      </c>
      <c r="AD10" t="str">
        <f>IF(AC10="","",IF($D10="Vitenskapelig",((W159-V159+1)/365*$G10*(_xlfn.XLOOKUP(AC$3,'Oppslag-fane'!$P$12:$P$34,'Oppslag-fane'!$AD$12:$AD$34)*'Oppslag-fane'!$J$3)),((W159-V159+1)/365*$G10*(_xlfn.XLOOKUP(AC$3,'Oppslag-fane'!$P$12:$P$34,'Oppslag-fane'!$AB$12:$AB$34)*'Oppslag-fane'!$L$3))))</f>
        <v/>
      </c>
      <c r="AE10" t="str">
        <f>IF(AE$3="","",IF(Y159="","",((Y159-X159+1)/365*$G10*(_xlfn.XLOOKUP(AE$3,'Oppslag-fane'!$P$12:$P$34,'Oppslag-fane'!$N$12:$N$34)*Personalkostnader!$G18*1000))))</f>
        <v/>
      </c>
      <c r="AF10" t="str">
        <f>IF(AE10="","",IF($D10="Vitenskapelig",((Y159-X159+1)/365*$G10*(_xlfn.XLOOKUP(AE$3,'Oppslag-fane'!$P$12:$P$34,'Oppslag-fane'!$AD$12:$AD$34)*'Oppslag-fane'!$J$3)),((Y159-X159+1)/365*$G10*(_xlfn.XLOOKUP(AE$3,'Oppslag-fane'!$P$12:$P$34,'Oppslag-fane'!$AB$12:$AB$34)*'Oppslag-fane'!$L$3))))</f>
        <v/>
      </c>
      <c r="AG10" t="str">
        <f>IF(AG$3="","",IF(AA159="","",((AA159-Z159+1)/365*$G10*(_xlfn.XLOOKUP(AG$3,'Oppslag-fane'!$P$12:$P$34,'Oppslag-fane'!$N$12:$N$34)*Personalkostnader!$G18*1000))))</f>
        <v/>
      </c>
      <c r="AH10" t="str">
        <f>IF(AG10="","",IF($D10="Vitenskapelig",((AA159-Z159+1)/365*$G10*(_xlfn.XLOOKUP(AG$3,'Oppslag-fane'!$P$12:$P$34,'Oppslag-fane'!$AD$12:$AD$34)*'Oppslag-fane'!$J$3)),((AA159-Z159+1)/365*$G10*(_xlfn.XLOOKUP(AG$3,'Oppslag-fane'!$P$12:$P$34,'Oppslag-fane'!$AB$12:$AB$34)*'Oppslag-fane'!$L$3))))</f>
        <v/>
      </c>
      <c r="AI10" s="18">
        <f t="shared" si="2"/>
        <v>0</v>
      </c>
      <c r="AJ10" s="18">
        <f t="shared" si="3"/>
        <v>0</v>
      </c>
    </row>
    <row r="11" spans="1:36" x14ac:dyDescent="0.25">
      <c r="A11" t="str">
        <f>IF(Personalkostnader!A19="","",Personalkostnader!A19)</f>
        <v/>
      </c>
      <c r="B11">
        <f>Personalkostnader!B19</f>
        <v>0</v>
      </c>
      <c r="C11" t="str">
        <f>Personalkostnader!C19</f>
        <v/>
      </c>
      <c r="D11" t="str">
        <f>Personalkostnader!D19</f>
        <v/>
      </c>
      <c r="E11">
        <f>Personalkostnader!E19</f>
        <v>0</v>
      </c>
      <c r="F11" t="str">
        <f>LEFT(Personalkostnader!O19,2)</f>
        <v/>
      </c>
      <c r="G11" s="121" t="str">
        <f>IFERROR(Personalkostnader!N19/100,"")</f>
        <v/>
      </c>
      <c r="H11" s="23"/>
      <c r="I11" t="str">
        <f>IF(I$3="","",IF(C160="","",((C160-B160+1)/365*$G11*(_xlfn.XLOOKUP(I$3,'Oppslag-fane'!$P$12:$P$34,'Oppslag-fane'!$N$12:$N$34)*Personalkostnader!$G19*1000))))</f>
        <v/>
      </c>
      <c r="J11" t="str">
        <f>IF(I11="","",IF($D11="Vitenskapelig",((C160-B160+1)/365*$G11*(_xlfn.XLOOKUP(I$3,'Oppslag-fane'!$P$12:$P$34,'Oppslag-fane'!$AD$12:$AD$34)*'Oppslag-fane'!$J$3)),((C160-B160+1)/365*$G11*(_xlfn.XLOOKUP(I$3,'Oppslag-fane'!$P$12:$P$34,'Oppslag-fane'!$AB$12:$AB$34)*'Oppslag-fane'!$L$3))))</f>
        <v/>
      </c>
      <c r="K11" t="str">
        <f>IF(K$3="","",IF(E160="","",((E160-D160+1)/365*$G11*(_xlfn.XLOOKUP(K$3,'Oppslag-fane'!$P$12:$P$34,'Oppslag-fane'!$N$12:$N$34)*Personalkostnader!$G19*1000))))</f>
        <v/>
      </c>
      <c r="L11" t="str">
        <f>IF(K11="","",IF($D11="Vitenskapelig",((E160-D160+1)/365*$G11*(_xlfn.XLOOKUP(K$3,'Oppslag-fane'!$P$12:$P$34,'Oppslag-fane'!$AD$12:$AD$34)*'Oppslag-fane'!$J$3)),((E160-D160+1)/365*$G11*(_xlfn.XLOOKUP(K$3,'Oppslag-fane'!$P$12:$P$34,'Oppslag-fane'!$AB$12:$AB$34)*'Oppslag-fane'!$L$3))))</f>
        <v/>
      </c>
      <c r="M11" t="str">
        <f>IF(M$3="","",IF(G160="","",((G160-F160+1)/365*$G11*(_xlfn.XLOOKUP(M$3,'Oppslag-fane'!$P$12:$P$34,'Oppslag-fane'!$N$12:$N$34)*Personalkostnader!$G19*1000))))</f>
        <v/>
      </c>
      <c r="N11" t="str">
        <f>IF(M11="","",IF($D11="Vitenskapelig",((G160-F160+1)/365*$G11*(_xlfn.XLOOKUP(M$3,'Oppslag-fane'!$P$12:$P$34,'Oppslag-fane'!$AD$12:$AD$34)*'Oppslag-fane'!$J$3)),((G160-F160+1)/365*$G11*(_xlfn.XLOOKUP(M$3,'Oppslag-fane'!$P$12:$P$34,'Oppslag-fane'!$AB$12:$AB$34)*'Oppslag-fane'!$L$3))))</f>
        <v/>
      </c>
      <c r="O11" t="str">
        <f>IF(O$3="","",IF(I160="","",((I160-H160+1)/365*$G11*(_xlfn.XLOOKUP(O$3,'Oppslag-fane'!$P$12:$P$34,'Oppslag-fane'!$N$12:$N$34)*Personalkostnader!$G19*1000))))</f>
        <v/>
      </c>
      <c r="P11" t="str">
        <f>IF(O11="","",IF($D11="Vitenskapelig",((I160-H160+1)/365*$G11*(_xlfn.XLOOKUP(O$3,'Oppslag-fane'!$P$12:$P$34,'Oppslag-fane'!$AD$12:$AD$34)*'Oppslag-fane'!$J$3)),((I160-H160+1)/365*$G11*(_xlfn.XLOOKUP(O$3,'Oppslag-fane'!$P$12:$P$34,'Oppslag-fane'!$AB$12:$AB$34)*'Oppslag-fane'!$L$3))))</f>
        <v/>
      </c>
      <c r="Q11" t="str">
        <f>IF(Q$3="","",IF(K160="","",((K160-J160+1)/365*$G11*(_xlfn.XLOOKUP(Q$3,'Oppslag-fane'!$P$12:$P$34,'Oppslag-fane'!$N$12:$N$34)*Personalkostnader!$G19*1000))))</f>
        <v/>
      </c>
      <c r="R11" t="str">
        <f>IF(Q11="","",IF($D11="Vitenskapelig",((K160-J160+1)/365*$G11*(_xlfn.XLOOKUP(Q$3,'Oppslag-fane'!$P$12:$P$34,'Oppslag-fane'!$AD$12:$AD$34)*'Oppslag-fane'!$J$3)),((K160-J160+1)/365*$G11*(_xlfn.XLOOKUP(Q$3,'Oppslag-fane'!$P$12:$P$34,'Oppslag-fane'!$AB$12:$AB$34)*'Oppslag-fane'!$L$3))))</f>
        <v/>
      </c>
      <c r="S11" t="str">
        <f>IF(S$3="","",IF(M160="","",((M160-L160+1)/365*$G11*(_xlfn.XLOOKUP(S$3,'Oppslag-fane'!$P$12:$P$34,'Oppslag-fane'!$N$12:$N$34)*Personalkostnader!$G19*1000))))</f>
        <v/>
      </c>
      <c r="T11" t="str">
        <f>IF(S11="","",IF($D11="Vitenskapelig",((M160-L160+1)/365*$G11*(_xlfn.XLOOKUP(S$3,'Oppslag-fane'!$P$12:$P$34,'Oppslag-fane'!$AD$12:$AD$34)*'Oppslag-fane'!$J$3)),((M160-L160+1)/365*$G11*(_xlfn.XLOOKUP(S$3,'Oppslag-fane'!$P$12:$P$34,'Oppslag-fane'!$AB$12:$AB$34)*'Oppslag-fane'!$L$3))))</f>
        <v/>
      </c>
      <c r="U11" t="str">
        <f>IF(U$3="","",IF(O160="","",((O160-N160+1)/365*$G11*(_xlfn.XLOOKUP(U$3,'Oppslag-fane'!$P$12:$P$34,'Oppslag-fane'!$N$12:$N$34)*Personalkostnader!$G19*1000))))</f>
        <v/>
      </c>
      <c r="V11" t="str">
        <f>IF(U11="","",IF($D11="Vitenskapelig",((O160-N160+1)/365*$G11*(_xlfn.XLOOKUP(U$3,'Oppslag-fane'!$P$12:$P$34,'Oppslag-fane'!$AD$12:$AD$34)*'Oppslag-fane'!$J$3)),((O160-N160+1)/365*$G11*(_xlfn.XLOOKUP(U$3,'Oppslag-fane'!$P$12:$P$34,'Oppslag-fane'!$AB$12:$AB$34)*'Oppslag-fane'!$L$3))))</f>
        <v/>
      </c>
      <c r="W11" t="str">
        <f>IF(W$3="","",IF(Q160="","",((Q160-P160+1)/365*$G11*(_xlfn.XLOOKUP(W$3,'Oppslag-fane'!$P$12:$P$34,'Oppslag-fane'!$N$12:$N$34)*Personalkostnader!$G19*1000))))</f>
        <v/>
      </c>
      <c r="X11" t="str">
        <f>IF(W11="","",IF($D11="Vitenskapelig",((Q160-P160+1)/365*$G11*(_xlfn.XLOOKUP(W$3,'Oppslag-fane'!$P$12:$P$34,'Oppslag-fane'!$AD$12:$AD$34)*'Oppslag-fane'!$J$3)),((Q160-P160+1)/365*$G11*(_xlfn.XLOOKUP(W$3,'Oppslag-fane'!$P$12:$P$34,'Oppslag-fane'!$AB$12:$AB$34)*'Oppslag-fane'!$L$3))))</f>
        <v/>
      </c>
      <c r="Y11" t="str">
        <f>IF(Y$3="","",IF(S160="","",((S160-R160+1)/365*$G11*(_xlfn.XLOOKUP(Y$3,'Oppslag-fane'!$P$12:$P$34,'Oppslag-fane'!$N$12:$N$34)*Personalkostnader!$G19*1000))))</f>
        <v/>
      </c>
      <c r="Z11" t="str">
        <f>IF(Y11="","",IF($D11="Vitenskapelig",((S160-R160+1)/365*$G11*(_xlfn.XLOOKUP(Y$3,'Oppslag-fane'!$P$12:$P$34,'Oppslag-fane'!$AD$12:$AD$34)*'Oppslag-fane'!$J$3)),((S160-R160+1)/365*$G11*(_xlfn.XLOOKUP(Y$3,'Oppslag-fane'!$P$12:$P$34,'Oppslag-fane'!$AB$12:$AB$34)*'Oppslag-fane'!$L$3))))</f>
        <v/>
      </c>
      <c r="AA11" t="str">
        <f>IF(AA$3="","",IF(U160="","",((U160-T160+1)/365*$G11*(_xlfn.XLOOKUP(AA$3,'Oppslag-fane'!$P$12:$P$34,'Oppslag-fane'!$N$12:$N$34)*Personalkostnader!$G19*1000))))</f>
        <v/>
      </c>
      <c r="AB11" t="str">
        <f>IF(AA11="","",IF($D11="Vitenskapelig",((U160-T160+1)/365*$G11*(_xlfn.XLOOKUP(AA$3,'Oppslag-fane'!$P$12:$P$34,'Oppslag-fane'!$AD$12:$AD$34)*'Oppslag-fane'!$J$3)),((U160-T160+1)/365*$G11*(_xlfn.XLOOKUP(AA$3,'Oppslag-fane'!$P$12:$P$34,'Oppslag-fane'!$AB$12:$AB$34)*'Oppslag-fane'!$L$3))))</f>
        <v/>
      </c>
      <c r="AC11" t="str">
        <f>IF(AC$3="","",IF(W160="","",((W160-V160+1)/365*$G11*(_xlfn.XLOOKUP(AC$3,'Oppslag-fane'!$P$12:$P$34,'Oppslag-fane'!$N$12:$N$34)*Personalkostnader!$G19*1000))))</f>
        <v/>
      </c>
      <c r="AD11" t="str">
        <f>IF(AC11="","",IF($D11="Vitenskapelig",((W160-V160+1)/365*$G11*(_xlfn.XLOOKUP(AC$3,'Oppslag-fane'!$P$12:$P$34,'Oppslag-fane'!$AD$12:$AD$34)*'Oppslag-fane'!$J$3)),((W160-V160+1)/365*$G11*(_xlfn.XLOOKUP(AC$3,'Oppslag-fane'!$P$12:$P$34,'Oppslag-fane'!$AB$12:$AB$34)*'Oppslag-fane'!$L$3))))</f>
        <v/>
      </c>
      <c r="AE11" t="str">
        <f>IF(AE$3="","",IF(Y160="","",((Y160-X160+1)/365*$G11*(_xlfn.XLOOKUP(AE$3,'Oppslag-fane'!$P$12:$P$34,'Oppslag-fane'!$N$12:$N$34)*Personalkostnader!$G19*1000))))</f>
        <v/>
      </c>
      <c r="AF11" t="str">
        <f>IF(AE11="","",IF($D11="Vitenskapelig",((Y160-X160+1)/365*$G11*(_xlfn.XLOOKUP(AE$3,'Oppslag-fane'!$P$12:$P$34,'Oppslag-fane'!$AD$12:$AD$34)*'Oppslag-fane'!$J$3)),((Y160-X160+1)/365*$G11*(_xlfn.XLOOKUP(AE$3,'Oppslag-fane'!$P$12:$P$34,'Oppslag-fane'!$AB$12:$AB$34)*'Oppslag-fane'!$L$3))))</f>
        <v/>
      </c>
      <c r="AG11" t="str">
        <f>IF(AG$3="","",IF(AA160="","",((AA160-Z160+1)/365*$G11*(_xlfn.XLOOKUP(AG$3,'Oppslag-fane'!$P$12:$P$34,'Oppslag-fane'!$N$12:$N$34)*Personalkostnader!$G19*1000))))</f>
        <v/>
      </c>
      <c r="AH11" t="str">
        <f>IF(AG11="","",IF($D11="Vitenskapelig",((AA160-Z160+1)/365*$G11*(_xlfn.XLOOKUP(AG$3,'Oppslag-fane'!$P$12:$P$34,'Oppslag-fane'!$AD$12:$AD$34)*'Oppslag-fane'!$J$3)),((AA160-Z160+1)/365*$G11*(_xlfn.XLOOKUP(AG$3,'Oppslag-fane'!$P$12:$P$34,'Oppslag-fane'!$AB$12:$AB$34)*'Oppslag-fane'!$L$3))))</f>
        <v/>
      </c>
      <c r="AI11" s="18">
        <f t="shared" si="2"/>
        <v>0</v>
      </c>
      <c r="AJ11" s="18">
        <f t="shared" si="3"/>
        <v>0</v>
      </c>
    </row>
    <row r="12" spans="1:36" x14ac:dyDescent="0.25">
      <c r="A12" t="str">
        <f>IF(Personalkostnader!A20="","",Personalkostnader!A20)</f>
        <v/>
      </c>
      <c r="B12">
        <f>Personalkostnader!B20</f>
        <v>0</v>
      </c>
      <c r="C12" t="str">
        <f>Personalkostnader!C20</f>
        <v/>
      </c>
      <c r="D12" t="str">
        <f>Personalkostnader!D20</f>
        <v/>
      </c>
      <c r="E12">
        <f>Personalkostnader!E20</f>
        <v>0</v>
      </c>
      <c r="F12" t="str">
        <f>LEFT(Personalkostnader!O20,2)</f>
        <v/>
      </c>
      <c r="G12" s="121" t="str">
        <f>IFERROR(Personalkostnader!N20/100,"")</f>
        <v/>
      </c>
      <c r="H12" s="23"/>
      <c r="I12" t="str">
        <f>IF(I$3="","",IF(C161="","",((C161-B161+1)/365*$G12*(_xlfn.XLOOKUP(I$3,'Oppslag-fane'!$P$12:$P$34,'Oppslag-fane'!$N$12:$N$34)*Personalkostnader!$G20*1000))))</f>
        <v/>
      </c>
      <c r="J12" t="str">
        <f>IF(I12="","",IF($D12="Vitenskapelig",((C161-B161+1)/365*$G12*(_xlfn.XLOOKUP(I$3,'Oppslag-fane'!$P$12:$P$34,'Oppslag-fane'!$AD$12:$AD$34)*'Oppslag-fane'!$J$3)),((C161-B161+1)/365*$G12*(_xlfn.XLOOKUP(I$3,'Oppslag-fane'!$P$12:$P$34,'Oppslag-fane'!$AB$12:$AB$34)*'Oppslag-fane'!$L$3))))</f>
        <v/>
      </c>
      <c r="K12" t="str">
        <f>IF(K$3="","",IF(E161="","",((E161-D161+1)/365*$G12*(_xlfn.XLOOKUP(K$3,'Oppslag-fane'!$P$12:$P$34,'Oppslag-fane'!$N$12:$N$34)*Personalkostnader!$G20*1000))))</f>
        <v/>
      </c>
      <c r="L12" t="str">
        <f>IF(K12="","",IF($D12="Vitenskapelig",((E161-D161+1)/365*$G12*(_xlfn.XLOOKUP(K$3,'Oppslag-fane'!$P$12:$P$34,'Oppslag-fane'!$AD$12:$AD$34)*'Oppslag-fane'!$J$3)),((E161-D161+1)/365*$G12*(_xlfn.XLOOKUP(K$3,'Oppslag-fane'!$P$12:$P$34,'Oppslag-fane'!$AB$12:$AB$34)*'Oppslag-fane'!$L$3))))</f>
        <v/>
      </c>
      <c r="M12" t="str">
        <f>IF(M$3="","",IF(G161="","",((G161-F161+1)/365*$G12*(_xlfn.XLOOKUP(M$3,'Oppslag-fane'!$P$12:$P$34,'Oppslag-fane'!$N$12:$N$34)*Personalkostnader!$G20*1000))))</f>
        <v/>
      </c>
      <c r="N12" t="str">
        <f>IF(M12="","",IF($D12="Vitenskapelig",((G161-F161+1)/365*$G12*(_xlfn.XLOOKUP(M$3,'Oppslag-fane'!$P$12:$P$34,'Oppslag-fane'!$AD$12:$AD$34)*'Oppslag-fane'!$J$3)),((G161-F161+1)/365*$G12*(_xlfn.XLOOKUP(M$3,'Oppslag-fane'!$P$12:$P$34,'Oppslag-fane'!$AB$12:$AB$34)*'Oppslag-fane'!$L$3))))</f>
        <v/>
      </c>
      <c r="O12" t="str">
        <f>IF(O$3="","",IF(I161="","",((I161-H161+1)/365*$G12*(_xlfn.XLOOKUP(O$3,'Oppslag-fane'!$P$12:$P$34,'Oppslag-fane'!$N$12:$N$34)*Personalkostnader!$G20*1000))))</f>
        <v/>
      </c>
      <c r="P12" t="str">
        <f>IF(O12="","",IF($D12="Vitenskapelig",((I161-H161+1)/365*$G12*(_xlfn.XLOOKUP(O$3,'Oppslag-fane'!$P$12:$P$34,'Oppslag-fane'!$AD$12:$AD$34)*'Oppslag-fane'!$J$3)),((I161-H161+1)/365*$G12*(_xlfn.XLOOKUP(O$3,'Oppslag-fane'!$P$12:$P$34,'Oppslag-fane'!$AB$12:$AB$34)*'Oppslag-fane'!$L$3))))</f>
        <v/>
      </c>
      <c r="Q12" t="str">
        <f>IF(Q$3="","",IF(K161="","",((K161-J161+1)/365*$G12*(_xlfn.XLOOKUP(Q$3,'Oppslag-fane'!$P$12:$P$34,'Oppslag-fane'!$N$12:$N$34)*Personalkostnader!$G20*1000))))</f>
        <v/>
      </c>
      <c r="R12" t="str">
        <f>IF(Q12="","",IF($D12="Vitenskapelig",((K161-J161+1)/365*$G12*(_xlfn.XLOOKUP(Q$3,'Oppslag-fane'!$P$12:$P$34,'Oppslag-fane'!$AD$12:$AD$34)*'Oppslag-fane'!$J$3)),((K161-J161+1)/365*$G12*(_xlfn.XLOOKUP(Q$3,'Oppslag-fane'!$P$12:$P$34,'Oppslag-fane'!$AB$12:$AB$34)*'Oppslag-fane'!$L$3))))</f>
        <v/>
      </c>
      <c r="S12" t="str">
        <f>IF(S$3="","",IF(M161="","",((M161-L161+1)/365*$G12*(_xlfn.XLOOKUP(S$3,'Oppslag-fane'!$P$12:$P$34,'Oppslag-fane'!$N$12:$N$34)*Personalkostnader!$G20*1000))))</f>
        <v/>
      </c>
      <c r="T12" t="str">
        <f>IF(S12="","",IF($D12="Vitenskapelig",((M161-L161+1)/365*$G12*(_xlfn.XLOOKUP(S$3,'Oppslag-fane'!$P$12:$P$34,'Oppslag-fane'!$AD$12:$AD$34)*'Oppslag-fane'!$J$3)),((M161-L161+1)/365*$G12*(_xlfn.XLOOKUP(S$3,'Oppslag-fane'!$P$12:$P$34,'Oppslag-fane'!$AB$12:$AB$34)*'Oppslag-fane'!$L$3))))</f>
        <v/>
      </c>
      <c r="U12" t="str">
        <f>IF(U$3="","",IF(O161="","",((O161-N161+1)/365*$G12*(_xlfn.XLOOKUP(U$3,'Oppslag-fane'!$P$12:$P$34,'Oppslag-fane'!$N$12:$N$34)*Personalkostnader!$G20*1000))))</f>
        <v/>
      </c>
      <c r="V12" t="str">
        <f>IF(U12="","",IF($D12="Vitenskapelig",((O161-N161+1)/365*$G12*(_xlfn.XLOOKUP(U$3,'Oppslag-fane'!$P$12:$P$34,'Oppslag-fane'!$AD$12:$AD$34)*'Oppslag-fane'!$J$3)),((O161-N161+1)/365*$G12*(_xlfn.XLOOKUP(U$3,'Oppslag-fane'!$P$12:$P$34,'Oppslag-fane'!$AB$12:$AB$34)*'Oppslag-fane'!$L$3))))</f>
        <v/>
      </c>
      <c r="W12" t="str">
        <f>IF(W$3="","",IF(Q161="","",((Q161-P161+1)/365*$G12*(_xlfn.XLOOKUP(W$3,'Oppslag-fane'!$P$12:$P$34,'Oppslag-fane'!$N$12:$N$34)*Personalkostnader!$G20*1000))))</f>
        <v/>
      </c>
      <c r="X12" t="str">
        <f>IF(W12="","",IF($D12="Vitenskapelig",((Q161-P161+1)/365*$G12*(_xlfn.XLOOKUP(W$3,'Oppslag-fane'!$P$12:$P$34,'Oppslag-fane'!$AD$12:$AD$34)*'Oppslag-fane'!$J$3)),((Q161-P161+1)/365*$G12*(_xlfn.XLOOKUP(W$3,'Oppslag-fane'!$P$12:$P$34,'Oppslag-fane'!$AB$12:$AB$34)*'Oppslag-fane'!$L$3))))</f>
        <v/>
      </c>
      <c r="Y12" t="str">
        <f>IF(Y$3="","",IF(S161="","",((S161-R161+1)/365*$G12*(_xlfn.XLOOKUP(Y$3,'Oppslag-fane'!$P$12:$P$34,'Oppslag-fane'!$N$12:$N$34)*Personalkostnader!$G20*1000))))</f>
        <v/>
      </c>
      <c r="Z12" t="str">
        <f>IF(Y12="","",IF($D12="Vitenskapelig",((S161-R161+1)/365*$G12*(_xlfn.XLOOKUP(Y$3,'Oppslag-fane'!$P$12:$P$34,'Oppslag-fane'!$AD$12:$AD$34)*'Oppslag-fane'!$J$3)),((S161-R161+1)/365*$G12*(_xlfn.XLOOKUP(Y$3,'Oppslag-fane'!$P$12:$P$34,'Oppslag-fane'!$AB$12:$AB$34)*'Oppslag-fane'!$L$3))))</f>
        <v/>
      </c>
      <c r="AA12" t="str">
        <f>IF(AA$3="","",IF(U161="","",((U161-T161+1)/365*$G12*(_xlfn.XLOOKUP(AA$3,'Oppslag-fane'!$P$12:$P$34,'Oppslag-fane'!$N$12:$N$34)*Personalkostnader!$G20*1000))))</f>
        <v/>
      </c>
      <c r="AB12" t="str">
        <f>IF(AA12="","",IF($D12="Vitenskapelig",((U161-T161+1)/365*$G12*(_xlfn.XLOOKUP(AA$3,'Oppslag-fane'!$P$12:$P$34,'Oppslag-fane'!$AD$12:$AD$34)*'Oppslag-fane'!$J$3)),((U161-T161+1)/365*$G12*(_xlfn.XLOOKUP(AA$3,'Oppslag-fane'!$P$12:$P$34,'Oppslag-fane'!$AB$12:$AB$34)*'Oppslag-fane'!$L$3))))</f>
        <v/>
      </c>
      <c r="AC12" t="str">
        <f>IF(AC$3="","",IF(W161="","",((W161-V161+1)/365*$G12*(_xlfn.XLOOKUP(AC$3,'Oppslag-fane'!$P$12:$P$34,'Oppslag-fane'!$N$12:$N$34)*Personalkostnader!$G20*1000))))</f>
        <v/>
      </c>
      <c r="AD12" t="str">
        <f>IF(AC12="","",IF($D12="Vitenskapelig",((W161-V161+1)/365*$G12*(_xlfn.XLOOKUP(AC$3,'Oppslag-fane'!$P$12:$P$34,'Oppslag-fane'!$AD$12:$AD$34)*'Oppslag-fane'!$J$3)),((W161-V161+1)/365*$G12*(_xlfn.XLOOKUP(AC$3,'Oppslag-fane'!$P$12:$P$34,'Oppslag-fane'!$AB$12:$AB$34)*'Oppslag-fane'!$L$3))))</f>
        <v/>
      </c>
      <c r="AE12" t="str">
        <f>IF(AE$3="","",IF(Y161="","",((Y161-X161+1)/365*$G12*(_xlfn.XLOOKUP(AE$3,'Oppslag-fane'!$P$12:$P$34,'Oppslag-fane'!$N$12:$N$34)*Personalkostnader!$G20*1000))))</f>
        <v/>
      </c>
      <c r="AF12" t="str">
        <f>IF(AE12="","",IF($D12="Vitenskapelig",((Y161-X161+1)/365*$G12*(_xlfn.XLOOKUP(AE$3,'Oppslag-fane'!$P$12:$P$34,'Oppslag-fane'!$AD$12:$AD$34)*'Oppslag-fane'!$J$3)),((Y161-X161+1)/365*$G12*(_xlfn.XLOOKUP(AE$3,'Oppslag-fane'!$P$12:$P$34,'Oppslag-fane'!$AB$12:$AB$34)*'Oppslag-fane'!$L$3))))</f>
        <v/>
      </c>
      <c r="AG12" t="str">
        <f>IF(AG$3="","",IF(AA161="","",((AA161-Z161+1)/365*$G12*(_xlfn.XLOOKUP(AG$3,'Oppslag-fane'!$P$12:$P$34,'Oppslag-fane'!$N$12:$N$34)*Personalkostnader!$G20*1000))))</f>
        <v/>
      </c>
      <c r="AH12" t="str">
        <f>IF(AG12="","",IF($D12="Vitenskapelig",((AA161-Z161+1)/365*$G12*(_xlfn.XLOOKUP(AG$3,'Oppslag-fane'!$P$12:$P$34,'Oppslag-fane'!$AD$12:$AD$34)*'Oppslag-fane'!$J$3)),((AA161-Z161+1)/365*$G12*(_xlfn.XLOOKUP(AG$3,'Oppslag-fane'!$P$12:$P$34,'Oppslag-fane'!$AB$12:$AB$34)*'Oppslag-fane'!$L$3))))</f>
        <v/>
      </c>
      <c r="AI12" s="18">
        <f t="shared" si="2"/>
        <v>0</v>
      </c>
      <c r="AJ12" s="18">
        <f t="shared" si="3"/>
        <v>0</v>
      </c>
    </row>
    <row r="13" spans="1:36" x14ac:dyDescent="0.25">
      <c r="A13" t="str">
        <f>IF(Personalkostnader!A21="","",Personalkostnader!A21)</f>
        <v/>
      </c>
      <c r="B13">
        <f>Personalkostnader!B21</f>
        <v>0</v>
      </c>
      <c r="C13" t="str">
        <f>Personalkostnader!C21</f>
        <v/>
      </c>
      <c r="D13" t="str">
        <f>Personalkostnader!D21</f>
        <v/>
      </c>
      <c r="E13">
        <f>Personalkostnader!E21</f>
        <v>0</v>
      </c>
      <c r="F13" t="str">
        <f>LEFT(Personalkostnader!O21,2)</f>
        <v/>
      </c>
      <c r="G13" s="121" t="str">
        <f>IFERROR(Personalkostnader!N21/100,"")</f>
        <v/>
      </c>
      <c r="H13" s="23"/>
      <c r="I13" t="str">
        <f>IF(I$3="","",IF(C162="","",((C162-B162+1)/365*$G13*(_xlfn.XLOOKUP(I$3,'Oppslag-fane'!$P$12:$P$34,'Oppslag-fane'!$N$12:$N$34)*Personalkostnader!$G21*1000))))</f>
        <v/>
      </c>
      <c r="J13" t="str">
        <f>IF(I13="","",IF($D13="Vitenskapelig",((C162-B162+1)/365*$G13*(_xlfn.XLOOKUP(I$3,'Oppslag-fane'!$P$12:$P$34,'Oppslag-fane'!$AD$12:$AD$34)*'Oppslag-fane'!$J$3)),((C162-B162+1)/365*$G13*(_xlfn.XLOOKUP(I$3,'Oppslag-fane'!$P$12:$P$34,'Oppslag-fane'!$AB$12:$AB$34)*'Oppslag-fane'!$L$3))))</f>
        <v/>
      </c>
      <c r="K13" t="str">
        <f>IF(K$3="","",IF(E162="","",((E162-D162+1)/365*$G13*(_xlfn.XLOOKUP(K$3,'Oppslag-fane'!$P$12:$P$34,'Oppslag-fane'!$N$12:$N$34)*Personalkostnader!$G21*1000))))</f>
        <v/>
      </c>
      <c r="L13" t="str">
        <f>IF(K13="","",IF($D13="Vitenskapelig",((E162-D162+1)/365*$G13*(_xlfn.XLOOKUP(K$3,'Oppslag-fane'!$P$12:$P$34,'Oppslag-fane'!$AD$12:$AD$34)*'Oppslag-fane'!$J$3)),((E162-D162+1)/365*$G13*(_xlfn.XLOOKUP(K$3,'Oppslag-fane'!$P$12:$P$34,'Oppslag-fane'!$AB$12:$AB$34)*'Oppslag-fane'!$L$3))))</f>
        <v/>
      </c>
      <c r="M13" t="str">
        <f>IF(M$3="","",IF(G162="","",((G162-F162+1)/365*$G13*(_xlfn.XLOOKUP(M$3,'Oppslag-fane'!$P$12:$P$34,'Oppslag-fane'!$N$12:$N$34)*Personalkostnader!$G21*1000))))</f>
        <v/>
      </c>
      <c r="N13" t="str">
        <f>IF(M13="","",IF($D13="Vitenskapelig",((G162-F162+1)/365*$G13*(_xlfn.XLOOKUP(M$3,'Oppslag-fane'!$P$12:$P$34,'Oppslag-fane'!$AD$12:$AD$34)*'Oppslag-fane'!$J$3)),((G162-F162+1)/365*$G13*(_xlfn.XLOOKUP(M$3,'Oppslag-fane'!$P$12:$P$34,'Oppslag-fane'!$AB$12:$AB$34)*'Oppslag-fane'!$L$3))))</f>
        <v/>
      </c>
      <c r="O13" t="str">
        <f>IF(O$3="","",IF(I162="","",((I162-H162+1)/365*$G13*(_xlfn.XLOOKUP(O$3,'Oppslag-fane'!$P$12:$P$34,'Oppslag-fane'!$N$12:$N$34)*Personalkostnader!$G21*1000))))</f>
        <v/>
      </c>
      <c r="P13" t="str">
        <f>IF(O13="","",IF($D13="Vitenskapelig",((I162-H162+1)/365*$G13*(_xlfn.XLOOKUP(O$3,'Oppslag-fane'!$P$12:$P$34,'Oppslag-fane'!$AD$12:$AD$34)*'Oppslag-fane'!$J$3)),((I162-H162+1)/365*$G13*(_xlfn.XLOOKUP(O$3,'Oppslag-fane'!$P$12:$P$34,'Oppslag-fane'!$AB$12:$AB$34)*'Oppslag-fane'!$L$3))))</f>
        <v/>
      </c>
      <c r="Q13" t="str">
        <f>IF(Q$3="","",IF(K162="","",((K162-J162+1)/365*$G13*(_xlfn.XLOOKUP(Q$3,'Oppslag-fane'!$P$12:$P$34,'Oppslag-fane'!$N$12:$N$34)*Personalkostnader!$G21*1000))))</f>
        <v/>
      </c>
      <c r="R13" t="str">
        <f>IF(Q13="","",IF($D13="Vitenskapelig",((K162-J162+1)/365*$G13*(_xlfn.XLOOKUP(Q$3,'Oppslag-fane'!$P$12:$P$34,'Oppslag-fane'!$AD$12:$AD$34)*'Oppslag-fane'!$J$3)),((K162-J162+1)/365*$G13*(_xlfn.XLOOKUP(Q$3,'Oppslag-fane'!$P$12:$P$34,'Oppslag-fane'!$AB$12:$AB$34)*'Oppslag-fane'!$L$3))))</f>
        <v/>
      </c>
      <c r="S13" t="str">
        <f>IF(S$3="","",IF(M162="","",((M162-L162+1)/365*$G13*(_xlfn.XLOOKUP(S$3,'Oppslag-fane'!$P$12:$P$34,'Oppslag-fane'!$N$12:$N$34)*Personalkostnader!$G21*1000))))</f>
        <v/>
      </c>
      <c r="T13" t="str">
        <f>IF(S13="","",IF($D13="Vitenskapelig",((M162-L162+1)/365*$G13*(_xlfn.XLOOKUP(S$3,'Oppslag-fane'!$P$12:$P$34,'Oppslag-fane'!$AD$12:$AD$34)*'Oppslag-fane'!$J$3)),((M162-L162+1)/365*$G13*(_xlfn.XLOOKUP(S$3,'Oppslag-fane'!$P$12:$P$34,'Oppslag-fane'!$AB$12:$AB$34)*'Oppslag-fane'!$L$3))))</f>
        <v/>
      </c>
      <c r="U13" t="str">
        <f>IF(U$3="","",IF(O162="","",((O162-N162+1)/365*$G13*(_xlfn.XLOOKUP(U$3,'Oppslag-fane'!$P$12:$P$34,'Oppslag-fane'!$N$12:$N$34)*Personalkostnader!$G21*1000))))</f>
        <v/>
      </c>
      <c r="V13" t="str">
        <f>IF(U13="","",IF($D13="Vitenskapelig",((O162-N162+1)/365*$G13*(_xlfn.XLOOKUP(U$3,'Oppslag-fane'!$P$12:$P$34,'Oppslag-fane'!$AD$12:$AD$34)*'Oppslag-fane'!$J$3)),((O162-N162+1)/365*$G13*(_xlfn.XLOOKUP(U$3,'Oppslag-fane'!$P$12:$P$34,'Oppslag-fane'!$AB$12:$AB$34)*'Oppslag-fane'!$L$3))))</f>
        <v/>
      </c>
      <c r="W13" t="str">
        <f>IF(W$3="","",IF(Q162="","",((Q162-P162+1)/365*$G13*(_xlfn.XLOOKUP(W$3,'Oppslag-fane'!$P$12:$P$34,'Oppslag-fane'!$N$12:$N$34)*Personalkostnader!$G21*1000))))</f>
        <v/>
      </c>
      <c r="X13" t="str">
        <f>IF(W13="","",IF($D13="Vitenskapelig",((Q162-P162+1)/365*$G13*(_xlfn.XLOOKUP(W$3,'Oppslag-fane'!$P$12:$P$34,'Oppslag-fane'!$AD$12:$AD$34)*'Oppslag-fane'!$J$3)),((Q162-P162+1)/365*$G13*(_xlfn.XLOOKUP(W$3,'Oppslag-fane'!$P$12:$P$34,'Oppslag-fane'!$AB$12:$AB$34)*'Oppslag-fane'!$L$3))))</f>
        <v/>
      </c>
      <c r="Y13" t="str">
        <f>IF(Y$3="","",IF(S162="","",((S162-R162+1)/365*$G13*(_xlfn.XLOOKUP(Y$3,'Oppslag-fane'!$P$12:$P$34,'Oppslag-fane'!$N$12:$N$34)*Personalkostnader!$G21*1000))))</f>
        <v/>
      </c>
      <c r="Z13" t="str">
        <f>IF(Y13="","",IF($D13="Vitenskapelig",((S162-R162+1)/365*$G13*(_xlfn.XLOOKUP(Y$3,'Oppslag-fane'!$P$12:$P$34,'Oppslag-fane'!$AD$12:$AD$34)*'Oppslag-fane'!$J$3)),((S162-R162+1)/365*$G13*(_xlfn.XLOOKUP(Y$3,'Oppslag-fane'!$P$12:$P$34,'Oppslag-fane'!$AB$12:$AB$34)*'Oppslag-fane'!$L$3))))</f>
        <v/>
      </c>
      <c r="AA13" t="str">
        <f>IF(AA$3="","",IF(U162="","",((U162-T162+1)/365*$G13*(_xlfn.XLOOKUP(AA$3,'Oppslag-fane'!$P$12:$P$34,'Oppslag-fane'!$N$12:$N$34)*Personalkostnader!$G21*1000))))</f>
        <v/>
      </c>
      <c r="AB13" t="str">
        <f>IF(AA13="","",IF($D13="Vitenskapelig",((U162-T162+1)/365*$G13*(_xlfn.XLOOKUP(AA$3,'Oppslag-fane'!$P$12:$P$34,'Oppslag-fane'!$AD$12:$AD$34)*'Oppslag-fane'!$J$3)),((U162-T162+1)/365*$G13*(_xlfn.XLOOKUP(AA$3,'Oppslag-fane'!$P$12:$P$34,'Oppslag-fane'!$AB$12:$AB$34)*'Oppslag-fane'!$L$3))))</f>
        <v/>
      </c>
      <c r="AC13" t="str">
        <f>IF(AC$3="","",IF(W162="","",((W162-V162+1)/365*$G13*(_xlfn.XLOOKUP(AC$3,'Oppslag-fane'!$P$12:$P$34,'Oppslag-fane'!$N$12:$N$34)*Personalkostnader!$G21*1000))))</f>
        <v/>
      </c>
      <c r="AD13" t="str">
        <f>IF(AC13="","",IF($D13="Vitenskapelig",((W162-V162+1)/365*$G13*(_xlfn.XLOOKUP(AC$3,'Oppslag-fane'!$P$12:$P$34,'Oppslag-fane'!$AD$12:$AD$34)*'Oppslag-fane'!$J$3)),((W162-V162+1)/365*$G13*(_xlfn.XLOOKUP(AC$3,'Oppslag-fane'!$P$12:$P$34,'Oppslag-fane'!$AB$12:$AB$34)*'Oppslag-fane'!$L$3))))</f>
        <v/>
      </c>
      <c r="AE13" t="str">
        <f>IF(AE$3="","",IF(Y162="","",((Y162-X162+1)/365*$G13*(_xlfn.XLOOKUP(AE$3,'Oppslag-fane'!$P$12:$P$34,'Oppslag-fane'!$N$12:$N$34)*Personalkostnader!$G21*1000))))</f>
        <v/>
      </c>
      <c r="AF13" t="str">
        <f>IF(AE13="","",IF($D13="Vitenskapelig",((Y162-X162+1)/365*$G13*(_xlfn.XLOOKUP(AE$3,'Oppslag-fane'!$P$12:$P$34,'Oppslag-fane'!$AD$12:$AD$34)*'Oppslag-fane'!$J$3)),((Y162-X162+1)/365*$G13*(_xlfn.XLOOKUP(AE$3,'Oppslag-fane'!$P$12:$P$34,'Oppslag-fane'!$AB$12:$AB$34)*'Oppslag-fane'!$L$3))))</f>
        <v/>
      </c>
      <c r="AG13" t="str">
        <f>IF(AG$3="","",IF(AA162="","",((AA162-Z162+1)/365*$G13*(_xlfn.XLOOKUP(AG$3,'Oppslag-fane'!$P$12:$P$34,'Oppslag-fane'!$N$12:$N$34)*Personalkostnader!$G21*1000))))</f>
        <v/>
      </c>
      <c r="AH13" t="str">
        <f>IF(AG13="","",IF($D13="Vitenskapelig",((AA162-Z162+1)/365*$G13*(_xlfn.XLOOKUP(AG$3,'Oppslag-fane'!$P$12:$P$34,'Oppslag-fane'!$AD$12:$AD$34)*'Oppslag-fane'!$J$3)),((AA162-Z162+1)/365*$G13*(_xlfn.XLOOKUP(AG$3,'Oppslag-fane'!$P$12:$P$34,'Oppslag-fane'!$AB$12:$AB$34)*'Oppslag-fane'!$L$3))))</f>
        <v/>
      </c>
      <c r="AI13" s="18">
        <f t="shared" si="2"/>
        <v>0</v>
      </c>
      <c r="AJ13" s="18">
        <f t="shared" si="3"/>
        <v>0</v>
      </c>
    </row>
    <row r="14" spans="1:36" x14ac:dyDescent="0.25">
      <c r="A14" t="str">
        <f>IF(Personalkostnader!A22="","",Personalkostnader!A22)</f>
        <v/>
      </c>
      <c r="B14">
        <f>Personalkostnader!B22</f>
        <v>0</v>
      </c>
      <c r="C14" t="str">
        <f>Personalkostnader!C22</f>
        <v/>
      </c>
      <c r="D14" t="str">
        <f>Personalkostnader!D22</f>
        <v/>
      </c>
      <c r="E14">
        <f>Personalkostnader!E22</f>
        <v>0</v>
      </c>
      <c r="F14" t="str">
        <f>LEFT(Personalkostnader!O22,2)</f>
        <v/>
      </c>
      <c r="G14" s="121" t="str">
        <f>IFERROR(Personalkostnader!N22/100,"")</f>
        <v/>
      </c>
      <c r="H14" s="23"/>
      <c r="I14" t="str">
        <f>IF(I$3="","",IF(C163="","",((C163-B163+1)/365*$G14*(_xlfn.XLOOKUP(I$3,'Oppslag-fane'!$P$12:$P$34,'Oppslag-fane'!$N$12:$N$34)*Personalkostnader!$G22*1000))))</f>
        <v/>
      </c>
      <c r="J14" t="str">
        <f>IF(I14="","",IF($D14="Vitenskapelig",((C163-B163+1)/365*$G14*(_xlfn.XLOOKUP(I$3,'Oppslag-fane'!$P$12:$P$34,'Oppslag-fane'!$AD$12:$AD$34)*'Oppslag-fane'!$J$3)),((C163-B163+1)/365*$G14*(_xlfn.XLOOKUP(I$3,'Oppslag-fane'!$P$12:$P$34,'Oppslag-fane'!$AB$12:$AB$34)*'Oppslag-fane'!$L$3))))</f>
        <v/>
      </c>
      <c r="K14" t="str">
        <f>IF(K$3="","",IF(E163="","",((E163-D163+1)/365*$G14*(_xlfn.XLOOKUP(K$3,'Oppslag-fane'!$P$12:$P$34,'Oppslag-fane'!$N$12:$N$34)*Personalkostnader!$G22*1000))))</f>
        <v/>
      </c>
      <c r="L14" t="str">
        <f>IF(K14="","",IF($D14="Vitenskapelig",((E163-D163+1)/365*$G14*(_xlfn.XLOOKUP(K$3,'Oppslag-fane'!$P$12:$P$34,'Oppslag-fane'!$AD$12:$AD$34)*'Oppslag-fane'!$J$3)),((E163-D163+1)/365*$G14*(_xlfn.XLOOKUP(K$3,'Oppslag-fane'!$P$12:$P$34,'Oppslag-fane'!$AB$12:$AB$34)*'Oppslag-fane'!$L$3))))</f>
        <v/>
      </c>
      <c r="M14" t="str">
        <f>IF(M$3="","",IF(G163="","",((G163-F163+1)/365*$G14*(_xlfn.XLOOKUP(M$3,'Oppslag-fane'!$P$12:$P$34,'Oppslag-fane'!$N$12:$N$34)*Personalkostnader!$G22*1000))))</f>
        <v/>
      </c>
      <c r="N14" t="str">
        <f>IF(M14="","",IF($D14="Vitenskapelig",((G163-F163+1)/365*$G14*(_xlfn.XLOOKUP(M$3,'Oppslag-fane'!$P$12:$P$34,'Oppslag-fane'!$AD$12:$AD$34)*'Oppslag-fane'!$J$3)),((G163-F163+1)/365*$G14*(_xlfn.XLOOKUP(M$3,'Oppslag-fane'!$P$12:$P$34,'Oppslag-fane'!$AB$12:$AB$34)*'Oppslag-fane'!$L$3))))</f>
        <v/>
      </c>
      <c r="O14" t="str">
        <f>IF(O$3="","",IF(I163="","",((I163-H163+1)/365*$G14*(_xlfn.XLOOKUP(O$3,'Oppslag-fane'!$P$12:$P$34,'Oppslag-fane'!$N$12:$N$34)*Personalkostnader!$G22*1000))))</f>
        <v/>
      </c>
      <c r="P14" t="str">
        <f>IF(O14="","",IF($D14="Vitenskapelig",((I163-H163+1)/365*$G14*(_xlfn.XLOOKUP(O$3,'Oppslag-fane'!$P$12:$P$34,'Oppslag-fane'!$AD$12:$AD$34)*'Oppslag-fane'!$J$3)),((I163-H163+1)/365*$G14*(_xlfn.XLOOKUP(O$3,'Oppslag-fane'!$P$12:$P$34,'Oppslag-fane'!$AB$12:$AB$34)*'Oppslag-fane'!$L$3))))</f>
        <v/>
      </c>
      <c r="Q14" t="str">
        <f>IF(Q$3="","",IF(K163="","",((K163-J163+1)/365*$G14*(_xlfn.XLOOKUP(Q$3,'Oppslag-fane'!$P$12:$P$34,'Oppslag-fane'!$N$12:$N$34)*Personalkostnader!$G22*1000))))</f>
        <v/>
      </c>
      <c r="R14" t="str">
        <f>IF(Q14="","",IF($D14="Vitenskapelig",((K163-J163+1)/365*$G14*(_xlfn.XLOOKUP(Q$3,'Oppslag-fane'!$P$12:$P$34,'Oppslag-fane'!$AD$12:$AD$34)*'Oppslag-fane'!$J$3)),((K163-J163+1)/365*$G14*(_xlfn.XLOOKUP(Q$3,'Oppslag-fane'!$P$12:$P$34,'Oppslag-fane'!$AB$12:$AB$34)*'Oppslag-fane'!$L$3))))</f>
        <v/>
      </c>
      <c r="S14" t="str">
        <f>IF(S$3="","",IF(M163="","",((M163-L163+1)/365*$G14*(_xlfn.XLOOKUP(S$3,'Oppslag-fane'!$P$12:$P$34,'Oppslag-fane'!$N$12:$N$34)*Personalkostnader!$G22*1000))))</f>
        <v/>
      </c>
      <c r="T14" t="str">
        <f>IF(S14="","",IF($D14="Vitenskapelig",((M163-L163+1)/365*$G14*(_xlfn.XLOOKUP(S$3,'Oppslag-fane'!$P$12:$P$34,'Oppslag-fane'!$AD$12:$AD$34)*'Oppslag-fane'!$J$3)),((M163-L163+1)/365*$G14*(_xlfn.XLOOKUP(S$3,'Oppslag-fane'!$P$12:$P$34,'Oppslag-fane'!$AB$12:$AB$34)*'Oppslag-fane'!$L$3))))</f>
        <v/>
      </c>
      <c r="U14" t="str">
        <f>IF(U$3="","",IF(O163="","",((O163-N163+1)/365*$G14*(_xlfn.XLOOKUP(U$3,'Oppslag-fane'!$P$12:$P$34,'Oppslag-fane'!$N$12:$N$34)*Personalkostnader!$G22*1000))))</f>
        <v/>
      </c>
      <c r="V14" t="str">
        <f>IF(U14="","",IF($D14="Vitenskapelig",((O163-N163+1)/365*$G14*(_xlfn.XLOOKUP(U$3,'Oppslag-fane'!$P$12:$P$34,'Oppslag-fane'!$AD$12:$AD$34)*'Oppslag-fane'!$J$3)),((O163-N163+1)/365*$G14*(_xlfn.XLOOKUP(U$3,'Oppslag-fane'!$P$12:$P$34,'Oppslag-fane'!$AB$12:$AB$34)*'Oppslag-fane'!$L$3))))</f>
        <v/>
      </c>
      <c r="W14" t="str">
        <f>IF(W$3="","",IF(Q163="","",((Q163-P163+1)/365*$G14*(_xlfn.XLOOKUP(W$3,'Oppslag-fane'!$P$12:$P$34,'Oppslag-fane'!$N$12:$N$34)*Personalkostnader!$G22*1000))))</f>
        <v/>
      </c>
      <c r="X14" t="str">
        <f>IF(W14="","",IF($D14="Vitenskapelig",((Q163-P163+1)/365*$G14*(_xlfn.XLOOKUP(W$3,'Oppslag-fane'!$P$12:$P$34,'Oppslag-fane'!$AD$12:$AD$34)*'Oppslag-fane'!$J$3)),((Q163-P163+1)/365*$G14*(_xlfn.XLOOKUP(W$3,'Oppslag-fane'!$P$12:$P$34,'Oppslag-fane'!$AB$12:$AB$34)*'Oppslag-fane'!$L$3))))</f>
        <v/>
      </c>
      <c r="Y14" t="str">
        <f>IF(Y$3="","",IF(S163="","",((S163-R163+1)/365*$G14*(_xlfn.XLOOKUP(Y$3,'Oppslag-fane'!$P$12:$P$34,'Oppslag-fane'!$N$12:$N$34)*Personalkostnader!$G22*1000))))</f>
        <v/>
      </c>
      <c r="Z14" t="str">
        <f>IF(Y14="","",IF($D14="Vitenskapelig",((S163-R163+1)/365*$G14*(_xlfn.XLOOKUP(Y$3,'Oppslag-fane'!$P$12:$P$34,'Oppslag-fane'!$AD$12:$AD$34)*'Oppslag-fane'!$J$3)),((S163-R163+1)/365*$G14*(_xlfn.XLOOKUP(Y$3,'Oppslag-fane'!$P$12:$P$34,'Oppslag-fane'!$AB$12:$AB$34)*'Oppslag-fane'!$L$3))))</f>
        <v/>
      </c>
      <c r="AA14" t="str">
        <f>IF(AA$3="","",IF(U163="","",((U163-T163+1)/365*$G14*(_xlfn.XLOOKUP(AA$3,'Oppslag-fane'!$P$12:$P$34,'Oppslag-fane'!$N$12:$N$34)*Personalkostnader!$G22*1000))))</f>
        <v/>
      </c>
      <c r="AB14" t="str">
        <f>IF(AA14="","",IF($D14="Vitenskapelig",((U163-T163+1)/365*$G14*(_xlfn.XLOOKUP(AA$3,'Oppslag-fane'!$P$12:$P$34,'Oppslag-fane'!$AD$12:$AD$34)*'Oppslag-fane'!$J$3)),((U163-T163+1)/365*$G14*(_xlfn.XLOOKUP(AA$3,'Oppslag-fane'!$P$12:$P$34,'Oppslag-fane'!$AB$12:$AB$34)*'Oppslag-fane'!$L$3))))</f>
        <v/>
      </c>
      <c r="AC14" t="str">
        <f>IF(AC$3="","",IF(W163="","",((W163-V163+1)/365*$G14*(_xlfn.XLOOKUP(AC$3,'Oppslag-fane'!$P$12:$P$34,'Oppslag-fane'!$N$12:$N$34)*Personalkostnader!$G22*1000))))</f>
        <v/>
      </c>
      <c r="AD14" t="str">
        <f>IF(AC14="","",IF($D14="Vitenskapelig",((W163-V163+1)/365*$G14*(_xlfn.XLOOKUP(AC$3,'Oppslag-fane'!$P$12:$P$34,'Oppslag-fane'!$AD$12:$AD$34)*'Oppslag-fane'!$J$3)),((W163-V163+1)/365*$G14*(_xlfn.XLOOKUP(AC$3,'Oppslag-fane'!$P$12:$P$34,'Oppslag-fane'!$AB$12:$AB$34)*'Oppslag-fane'!$L$3))))</f>
        <v/>
      </c>
      <c r="AE14" t="str">
        <f>IF(AE$3="","",IF(Y163="","",((Y163-X163+1)/365*$G14*(_xlfn.XLOOKUP(AE$3,'Oppslag-fane'!$P$12:$P$34,'Oppslag-fane'!$N$12:$N$34)*Personalkostnader!$G22*1000))))</f>
        <v/>
      </c>
      <c r="AF14" t="str">
        <f>IF(AE14="","",IF($D14="Vitenskapelig",((Y163-X163+1)/365*$G14*(_xlfn.XLOOKUP(AE$3,'Oppslag-fane'!$P$12:$P$34,'Oppslag-fane'!$AD$12:$AD$34)*'Oppslag-fane'!$J$3)),((Y163-X163+1)/365*$G14*(_xlfn.XLOOKUP(AE$3,'Oppslag-fane'!$P$12:$P$34,'Oppslag-fane'!$AB$12:$AB$34)*'Oppslag-fane'!$L$3))))</f>
        <v/>
      </c>
      <c r="AG14" t="str">
        <f>IF(AG$3="","",IF(AA163="","",((AA163-Z163+1)/365*$G14*(_xlfn.XLOOKUP(AG$3,'Oppslag-fane'!$P$12:$P$34,'Oppslag-fane'!$N$12:$N$34)*Personalkostnader!$G22*1000))))</f>
        <v/>
      </c>
      <c r="AH14" t="str">
        <f>IF(AG14="","",IF($D14="Vitenskapelig",((AA163-Z163+1)/365*$G14*(_xlfn.XLOOKUP(AG$3,'Oppslag-fane'!$P$12:$P$34,'Oppslag-fane'!$AD$12:$AD$34)*'Oppslag-fane'!$J$3)),((AA163-Z163+1)/365*$G14*(_xlfn.XLOOKUP(AG$3,'Oppslag-fane'!$P$12:$P$34,'Oppslag-fane'!$AB$12:$AB$34)*'Oppslag-fane'!$L$3))))</f>
        <v/>
      </c>
      <c r="AI14" s="18">
        <f t="shared" si="2"/>
        <v>0</v>
      </c>
      <c r="AJ14" s="18">
        <f t="shared" si="3"/>
        <v>0</v>
      </c>
    </row>
    <row r="15" spans="1:36" outlineLevel="1" x14ac:dyDescent="0.25">
      <c r="A15" t="str">
        <f>IF(Personalkostnader!A23="","",Personalkostnader!A23)</f>
        <v/>
      </c>
      <c r="B15">
        <f>Personalkostnader!B23</f>
        <v>0</v>
      </c>
      <c r="C15" t="str">
        <f>Personalkostnader!C23</f>
        <v/>
      </c>
      <c r="D15" t="str">
        <f>Personalkostnader!D23</f>
        <v/>
      </c>
      <c r="E15">
        <f>Personalkostnader!E23</f>
        <v>0</v>
      </c>
      <c r="F15" t="str">
        <f>LEFT(Personalkostnader!O23,2)</f>
        <v/>
      </c>
      <c r="G15" s="121" t="str">
        <f>IFERROR(Personalkostnader!N23/100,"")</f>
        <v/>
      </c>
      <c r="H15" s="23"/>
      <c r="I15" t="str">
        <f>IF(I$3="","",IF(C164="","",((C164-B164+1)/365*$G15*(_xlfn.XLOOKUP(I$3,'Oppslag-fane'!$P$12:$P$34,'Oppslag-fane'!$N$12:$N$34)*Personalkostnader!$G23*1000))))</f>
        <v/>
      </c>
      <c r="J15" t="str">
        <f>IF(I15="","",IF($D15="Vitenskapelig",((C164-B164+1)/365*$G15*(_xlfn.XLOOKUP(I$3,'Oppslag-fane'!$P$12:$P$34,'Oppslag-fane'!$AD$12:$AD$34)*'Oppslag-fane'!$J$3)),((C164-B164+1)/365*$G15*(_xlfn.XLOOKUP(I$3,'Oppslag-fane'!$P$12:$P$34,'Oppslag-fane'!$AB$12:$AB$34)*'Oppslag-fane'!$L$3))))</f>
        <v/>
      </c>
      <c r="K15" t="str">
        <f>IF(K$3="","",IF(E164="","",((E164-D164+1)/365*$G15*(_xlfn.XLOOKUP(K$3,'Oppslag-fane'!$P$12:$P$34,'Oppslag-fane'!$N$12:$N$34)*Personalkostnader!$G23*1000))))</f>
        <v/>
      </c>
      <c r="L15" t="str">
        <f>IF(K15="","",IF($D15="Vitenskapelig",((E164-D164+1)/365*$G15*(_xlfn.XLOOKUP(K$3,'Oppslag-fane'!$P$12:$P$34,'Oppslag-fane'!$AD$12:$AD$34)*'Oppslag-fane'!$J$3)),((E164-D164+1)/365*$G15*(_xlfn.XLOOKUP(K$3,'Oppslag-fane'!$P$12:$P$34,'Oppslag-fane'!$AB$12:$AB$34)*'Oppslag-fane'!$L$3))))</f>
        <v/>
      </c>
      <c r="M15" t="str">
        <f>IF(M$3="","",IF(G164="","",((G164-F164+1)/365*$G15*(_xlfn.XLOOKUP(M$3,'Oppslag-fane'!$P$12:$P$34,'Oppslag-fane'!$N$12:$N$34)*Personalkostnader!$G23*1000))))</f>
        <v/>
      </c>
      <c r="N15" t="str">
        <f>IF(M15="","",IF($D15="Vitenskapelig",((G164-F164+1)/365*$G15*(_xlfn.XLOOKUP(M$3,'Oppslag-fane'!$P$12:$P$34,'Oppslag-fane'!$AD$12:$AD$34)*'Oppslag-fane'!$J$3)),((G164-F164+1)/365*$G15*(_xlfn.XLOOKUP(M$3,'Oppslag-fane'!$P$12:$P$34,'Oppslag-fane'!$AB$12:$AB$34)*'Oppslag-fane'!$L$3))))</f>
        <v/>
      </c>
      <c r="O15" t="str">
        <f>IF(O$3="","",IF(I164="","",((I164-H164+1)/365*$G15*(_xlfn.XLOOKUP(O$3,'Oppslag-fane'!$P$12:$P$34,'Oppslag-fane'!$N$12:$N$34)*Personalkostnader!$G23*1000))))</f>
        <v/>
      </c>
      <c r="P15" t="str">
        <f>IF(O15="","",IF($D15="Vitenskapelig",((I164-H164+1)/365*$G15*(_xlfn.XLOOKUP(O$3,'Oppslag-fane'!$P$12:$P$34,'Oppslag-fane'!$AD$12:$AD$34)*'Oppslag-fane'!$J$3)),((I164-H164+1)/365*$G15*(_xlfn.XLOOKUP(O$3,'Oppslag-fane'!$P$12:$P$34,'Oppslag-fane'!$AB$12:$AB$34)*'Oppslag-fane'!$L$3))))</f>
        <v/>
      </c>
      <c r="Q15" t="str">
        <f>IF(Q$3="","",IF(K164="","",((K164-J164+1)/365*$G15*(_xlfn.XLOOKUP(Q$3,'Oppslag-fane'!$P$12:$P$34,'Oppslag-fane'!$N$12:$N$34)*Personalkostnader!$G23*1000))))</f>
        <v/>
      </c>
      <c r="R15" t="str">
        <f>IF(Q15="","",IF($D15="Vitenskapelig",((K164-J164+1)/365*$G15*(_xlfn.XLOOKUP(Q$3,'Oppslag-fane'!$P$12:$P$34,'Oppslag-fane'!$AD$12:$AD$34)*'Oppslag-fane'!$J$3)),((K164-J164+1)/365*$G15*(_xlfn.XLOOKUP(Q$3,'Oppslag-fane'!$P$12:$P$34,'Oppslag-fane'!$AB$12:$AB$34)*'Oppslag-fane'!$L$3))))</f>
        <v/>
      </c>
      <c r="S15" t="str">
        <f>IF(S$3="","",IF(M164="","",((M164-L164+1)/365*$G15*(_xlfn.XLOOKUP(S$3,'Oppslag-fane'!$P$12:$P$34,'Oppslag-fane'!$N$12:$N$34)*Personalkostnader!$G23*1000))))</f>
        <v/>
      </c>
      <c r="T15" t="str">
        <f>IF(S15="","",IF($D15="Vitenskapelig",((M164-L164+1)/365*$G15*(_xlfn.XLOOKUP(S$3,'Oppslag-fane'!$P$12:$P$34,'Oppslag-fane'!$AD$12:$AD$34)*'Oppslag-fane'!$J$3)),((M164-L164+1)/365*$G15*(_xlfn.XLOOKUP(S$3,'Oppslag-fane'!$P$12:$P$34,'Oppslag-fane'!$AB$12:$AB$34)*'Oppslag-fane'!$L$3))))</f>
        <v/>
      </c>
      <c r="U15" t="str">
        <f>IF(U$3="","",IF(O164="","",((O164-N164+1)/365*$G15*(_xlfn.XLOOKUP(U$3,'Oppslag-fane'!$P$12:$P$34,'Oppslag-fane'!$N$12:$N$34)*Personalkostnader!$G23*1000))))</f>
        <v/>
      </c>
      <c r="V15" t="str">
        <f>IF(U15="","",IF($D15="Vitenskapelig",((O164-N164+1)/365*$G15*(_xlfn.XLOOKUP(U$3,'Oppslag-fane'!$P$12:$P$34,'Oppslag-fane'!$AD$12:$AD$34)*'Oppslag-fane'!$J$3)),((O164-N164+1)/365*$G15*(_xlfn.XLOOKUP(U$3,'Oppslag-fane'!$P$12:$P$34,'Oppslag-fane'!$AB$12:$AB$34)*'Oppslag-fane'!$L$3))))</f>
        <v/>
      </c>
      <c r="W15" t="str">
        <f>IF(W$3="","",IF(Q164="","",((Q164-P164+1)/365*$G15*(_xlfn.XLOOKUP(W$3,'Oppslag-fane'!$P$12:$P$34,'Oppslag-fane'!$N$12:$N$34)*Personalkostnader!$G23*1000))))</f>
        <v/>
      </c>
      <c r="X15" t="str">
        <f>IF(W15="","",IF($D15="Vitenskapelig",((Q164-P164+1)/365*$G15*(_xlfn.XLOOKUP(W$3,'Oppslag-fane'!$P$12:$P$34,'Oppslag-fane'!$AD$12:$AD$34)*'Oppslag-fane'!$J$3)),((Q164-P164+1)/365*$G15*(_xlfn.XLOOKUP(W$3,'Oppslag-fane'!$P$12:$P$34,'Oppslag-fane'!$AB$12:$AB$34)*'Oppslag-fane'!$L$3))))</f>
        <v/>
      </c>
      <c r="Y15" t="str">
        <f>IF(Y$3="","",IF(S164="","",((S164-R164+1)/365*$G15*(_xlfn.XLOOKUP(Y$3,'Oppslag-fane'!$P$12:$P$34,'Oppslag-fane'!$N$12:$N$34)*Personalkostnader!$G23*1000))))</f>
        <v/>
      </c>
      <c r="Z15" t="str">
        <f>IF(Y15="","",IF($D15="Vitenskapelig",((S164-R164+1)/365*$G15*(_xlfn.XLOOKUP(Y$3,'Oppslag-fane'!$P$12:$P$34,'Oppslag-fane'!$AD$12:$AD$34)*'Oppslag-fane'!$J$3)),((S164-R164+1)/365*$G15*(_xlfn.XLOOKUP(Y$3,'Oppslag-fane'!$P$12:$P$34,'Oppslag-fane'!$AB$12:$AB$34)*'Oppslag-fane'!$L$3))))</f>
        <v/>
      </c>
      <c r="AA15" t="str">
        <f>IF(AA$3="","",IF(U164="","",((U164-T164+1)/365*$G15*(_xlfn.XLOOKUP(AA$3,'Oppslag-fane'!$P$12:$P$34,'Oppslag-fane'!$N$12:$N$34)*Personalkostnader!$G23*1000))))</f>
        <v/>
      </c>
      <c r="AB15" t="str">
        <f>IF(AA15="","",IF($D15="Vitenskapelig",((U164-T164+1)/365*$G15*(_xlfn.XLOOKUP(AA$3,'Oppslag-fane'!$P$12:$P$34,'Oppslag-fane'!$AD$12:$AD$34)*'Oppslag-fane'!$J$3)),((U164-T164+1)/365*$G15*(_xlfn.XLOOKUP(AA$3,'Oppslag-fane'!$P$12:$P$34,'Oppslag-fane'!$AB$12:$AB$34)*'Oppslag-fane'!$L$3))))</f>
        <v/>
      </c>
      <c r="AC15" t="str">
        <f>IF(AC$3="","",IF(W164="","",((W164-V164+1)/365*$G15*(_xlfn.XLOOKUP(AC$3,'Oppslag-fane'!$P$12:$P$34,'Oppslag-fane'!$N$12:$N$34)*Personalkostnader!$G23*1000))))</f>
        <v/>
      </c>
      <c r="AD15" t="str">
        <f>IF(AC15="","",IF($D15="Vitenskapelig",((W164-V164+1)/365*$G15*(_xlfn.XLOOKUP(AC$3,'Oppslag-fane'!$P$12:$P$34,'Oppslag-fane'!$AD$12:$AD$34)*'Oppslag-fane'!$J$3)),((W164-V164+1)/365*$G15*(_xlfn.XLOOKUP(AC$3,'Oppslag-fane'!$P$12:$P$34,'Oppslag-fane'!$AB$12:$AB$34)*'Oppslag-fane'!$L$3))))</f>
        <v/>
      </c>
      <c r="AE15" t="str">
        <f>IF(AE$3="","",IF(Y164="","",((Y164-X164+1)/365*$G15*(_xlfn.XLOOKUP(AE$3,'Oppslag-fane'!$P$12:$P$34,'Oppslag-fane'!$N$12:$N$34)*Personalkostnader!$G23*1000))))</f>
        <v/>
      </c>
      <c r="AF15" t="str">
        <f>IF(AE15="","",IF($D15="Vitenskapelig",((Y164-X164+1)/365*$G15*(_xlfn.XLOOKUP(AE$3,'Oppslag-fane'!$P$12:$P$34,'Oppslag-fane'!$AD$12:$AD$34)*'Oppslag-fane'!$J$3)),((Y164-X164+1)/365*$G15*(_xlfn.XLOOKUP(AE$3,'Oppslag-fane'!$P$12:$P$34,'Oppslag-fane'!$AB$12:$AB$34)*'Oppslag-fane'!$L$3))))</f>
        <v/>
      </c>
      <c r="AG15" t="str">
        <f>IF(AG$3="","",IF(AA164="","",((AA164-Z164+1)/365*$G15*(_xlfn.XLOOKUP(AG$3,'Oppslag-fane'!$P$12:$P$34,'Oppslag-fane'!$N$12:$N$34)*Personalkostnader!$G23*1000))))</f>
        <v/>
      </c>
      <c r="AH15" t="str">
        <f>IF(AG15="","",IF($D15="Vitenskapelig",((AA164-Z164+1)/365*$G15*(_xlfn.XLOOKUP(AG$3,'Oppslag-fane'!$P$12:$P$34,'Oppslag-fane'!$AD$12:$AD$34)*'Oppslag-fane'!$J$3)),((AA164-Z164+1)/365*$G15*(_xlfn.XLOOKUP(AG$3,'Oppslag-fane'!$P$12:$P$34,'Oppslag-fane'!$AB$12:$AB$34)*'Oppslag-fane'!$L$3))))</f>
        <v/>
      </c>
      <c r="AI15" s="18">
        <f t="shared" si="2"/>
        <v>0</v>
      </c>
      <c r="AJ15" s="18">
        <f t="shared" si="3"/>
        <v>0</v>
      </c>
    </row>
    <row r="16" spans="1:36" outlineLevel="1" x14ac:dyDescent="0.25">
      <c r="A16" t="str">
        <f>IF(Personalkostnader!A24="","",Personalkostnader!A24)</f>
        <v/>
      </c>
      <c r="B16">
        <f>Personalkostnader!B24</f>
        <v>0</v>
      </c>
      <c r="C16" t="str">
        <f>Personalkostnader!C24</f>
        <v/>
      </c>
      <c r="D16" t="str">
        <f>Personalkostnader!D24</f>
        <v/>
      </c>
      <c r="E16">
        <f>Personalkostnader!E24</f>
        <v>0</v>
      </c>
      <c r="F16" t="str">
        <f>LEFT(Personalkostnader!O24,2)</f>
        <v/>
      </c>
      <c r="G16" s="121" t="str">
        <f>IFERROR(Personalkostnader!N24/100,"")</f>
        <v/>
      </c>
      <c r="H16" s="23"/>
      <c r="I16" t="str">
        <f>IF(I$3="","",IF(C165="","",((C165-B165+1)/365*$G16*(_xlfn.XLOOKUP(I$3,'Oppslag-fane'!$P$12:$P$34,'Oppslag-fane'!$N$12:$N$34)*Personalkostnader!$G24*1000))))</f>
        <v/>
      </c>
      <c r="J16" t="str">
        <f>IF(I16="","",IF($D16="Vitenskapelig",((C165-B165+1)/365*$G16*(_xlfn.XLOOKUP(I$3,'Oppslag-fane'!$P$12:$P$34,'Oppslag-fane'!$AD$12:$AD$34)*'Oppslag-fane'!$J$3)),((C165-B165+1)/365*$G16*(_xlfn.XLOOKUP(I$3,'Oppslag-fane'!$P$12:$P$34,'Oppslag-fane'!$AB$12:$AB$34)*'Oppslag-fane'!$L$3))))</f>
        <v/>
      </c>
      <c r="K16" t="str">
        <f>IF(K$3="","",IF(E165="","",((E165-D165+1)/365*$G16*(_xlfn.XLOOKUP(K$3,'Oppslag-fane'!$P$12:$P$34,'Oppslag-fane'!$N$12:$N$34)*Personalkostnader!$G24*1000))))</f>
        <v/>
      </c>
      <c r="L16" t="str">
        <f>IF(K16="","",IF($D16="Vitenskapelig",((E165-D165+1)/365*$G16*(_xlfn.XLOOKUP(K$3,'Oppslag-fane'!$P$12:$P$34,'Oppslag-fane'!$AD$12:$AD$34)*'Oppslag-fane'!$J$3)),((E165-D165+1)/365*$G16*(_xlfn.XLOOKUP(K$3,'Oppslag-fane'!$P$12:$P$34,'Oppslag-fane'!$AB$12:$AB$34)*'Oppslag-fane'!$L$3))))</f>
        <v/>
      </c>
      <c r="M16" t="str">
        <f>IF(M$3="","",IF(G165="","",((G165-F165+1)/365*$G16*(_xlfn.XLOOKUP(M$3,'Oppslag-fane'!$P$12:$P$34,'Oppslag-fane'!$N$12:$N$34)*Personalkostnader!$G24*1000))))</f>
        <v/>
      </c>
      <c r="N16" t="str">
        <f>IF(M16="","",IF($D16="Vitenskapelig",((G165-F165+1)/365*$G16*(_xlfn.XLOOKUP(M$3,'Oppslag-fane'!$P$12:$P$34,'Oppslag-fane'!$AD$12:$AD$34)*'Oppslag-fane'!$J$3)),((G165-F165+1)/365*$G16*(_xlfn.XLOOKUP(M$3,'Oppslag-fane'!$P$12:$P$34,'Oppslag-fane'!$AB$12:$AB$34)*'Oppslag-fane'!$L$3))))</f>
        <v/>
      </c>
      <c r="O16" t="str">
        <f>IF(O$3="","",IF(I165="","",((I165-H165+1)/365*$G16*(_xlfn.XLOOKUP(O$3,'Oppslag-fane'!$P$12:$P$34,'Oppslag-fane'!$N$12:$N$34)*Personalkostnader!$G24*1000))))</f>
        <v/>
      </c>
      <c r="P16" t="str">
        <f>IF(O16="","",IF($D16="Vitenskapelig",((I165-H165+1)/365*$G16*(_xlfn.XLOOKUP(O$3,'Oppslag-fane'!$P$12:$P$34,'Oppslag-fane'!$AD$12:$AD$34)*'Oppslag-fane'!$J$3)),((I165-H165+1)/365*$G16*(_xlfn.XLOOKUP(O$3,'Oppslag-fane'!$P$12:$P$34,'Oppslag-fane'!$AB$12:$AB$34)*'Oppslag-fane'!$L$3))))</f>
        <v/>
      </c>
      <c r="Q16" t="str">
        <f>IF(Q$3="","",IF(K165="","",((K165-J165+1)/365*$G16*(_xlfn.XLOOKUP(Q$3,'Oppslag-fane'!$P$12:$P$34,'Oppslag-fane'!$N$12:$N$34)*Personalkostnader!$G24*1000))))</f>
        <v/>
      </c>
      <c r="R16" t="str">
        <f>IF(Q16="","",IF($D16="Vitenskapelig",((K165-J165+1)/365*$G16*(_xlfn.XLOOKUP(Q$3,'Oppslag-fane'!$P$12:$P$34,'Oppslag-fane'!$AD$12:$AD$34)*'Oppslag-fane'!$J$3)),((K165-J165+1)/365*$G16*(_xlfn.XLOOKUP(Q$3,'Oppslag-fane'!$P$12:$P$34,'Oppslag-fane'!$AB$12:$AB$34)*'Oppslag-fane'!$L$3))))</f>
        <v/>
      </c>
      <c r="S16" t="str">
        <f>IF(S$3="","",IF(M165="","",((M165-L165+1)/365*$G16*(_xlfn.XLOOKUP(S$3,'Oppslag-fane'!$P$12:$P$34,'Oppslag-fane'!$N$12:$N$34)*Personalkostnader!$G24*1000))))</f>
        <v/>
      </c>
      <c r="T16" t="str">
        <f>IF(S16="","",IF($D16="Vitenskapelig",((M165-L165+1)/365*$G16*(_xlfn.XLOOKUP(S$3,'Oppslag-fane'!$P$12:$P$34,'Oppslag-fane'!$AD$12:$AD$34)*'Oppslag-fane'!$J$3)),((M165-L165+1)/365*$G16*(_xlfn.XLOOKUP(S$3,'Oppslag-fane'!$P$12:$P$34,'Oppslag-fane'!$AB$12:$AB$34)*'Oppslag-fane'!$L$3))))</f>
        <v/>
      </c>
      <c r="U16" t="str">
        <f>IF(U$3="","",IF(O165="","",((O165-N165+1)/365*$G16*(_xlfn.XLOOKUP(U$3,'Oppslag-fane'!$P$12:$P$34,'Oppslag-fane'!$N$12:$N$34)*Personalkostnader!$G24*1000))))</f>
        <v/>
      </c>
      <c r="V16" t="str">
        <f>IF(U16="","",IF($D16="Vitenskapelig",((O165-N165+1)/365*$G16*(_xlfn.XLOOKUP(U$3,'Oppslag-fane'!$P$12:$P$34,'Oppslag-fane'!$AD$12:$AD$34)*'Oppslag-fane'!$J$3)),((O165-N165+1)/365*$G16*(_xlfn.XLOOKUP(U$3,'Oppslag-fane'!$P$12:$P$34,'Oppslag-fane'!$AB$12:$AB$34)*'Oppslag-fane'!$L$3))))</f>
        <v/>
      </c>
      <c r="W16" t="str">
        <f>IF(W$3="","",IF(Q165="","",((Q165-P165+1)/365*$G16*(_xlfn.XLOOKUP(W$3,'Oppslag-fane'!$P$12:$P$34,'Oppslag-fane'!$N$12:$N$34)*Personalkostnader!$G24*1000))))</f>
        <v/>
      </c>
      <c r="X16" t="str">
        <f>IF(W16="","",IF($D16="Vitenskapelig",((Q165-P165+1)/365*$G16*(_xlfn.XLOOKUP(W$3,'Oppslag-fane'!$P$12:$P$34,'Oppslag-fane'!$AD$12:$AD$34)*'Oppslag-fane'!$J$3)),((Q165-P165+1)/365*$G16*(_xlfn.XLOOKUP(W$3,'Oppslag-fane'!$P$12:$P$34,'Oppslag-fane'!$AB$12:$AB$34)*'Oppslag-fane'!$L$3))))</f>
        <v/>
      </c>
      <c r="Y16" t="str">
        <f>IF(Y$3="","",IF(S165="","",((S165-R165+1)/365*$G16*(_xlfn.XLOOKUP(Y$3,'Oppslag-fane'!$P$12:$P$34,'Oppslag-fane'!$N$12:$N$34)*Personalkostnader!$G24*1000))))</f>
        <v/>
      </c>
      <c r="Z16" t="str">
        <f>IF(Y16="","",IF($D16="Vitenskapelig",((S165-R165+1)/365*$G16*(_xlfn.XLOOKUP(Y$3,'Oppslag-fane'!$P$12:$P$34,'Oppslag-fane'!$AD$12:$AD$34)*'Oppslag-fane'!$J$3)),((S165-R165+1)/365*$G16*(_xlfn.XLOOKUP(Y$3,'Oppslag-fane'!$P$12:$P$34,'Oppslag-fane'!$AB$12:$AB$34)*'Oppslag-fane'!$L$3))))</f>
        <v/>
      </c>
      <c r="AA16" t="str">
        <f>IF(AA$3="","",IF(U165="","",((U165-T165+1)/365*$G16*(_xlfn.XLOOKUP(AA$3,'Oppslag-fane'!$P$12:$P$34,'Oppslag-fane'!$N$12:$N$34)*Personalkostnader!$G24*1000))))</f>
        <v/>
      </c>
      <c r="AB16" t="str">
        <f>IF(AA16="","",IF($D16="Vitenskapelig",((U165-T165+1)/365*$G16*(_xlfn.XLOOKUP(AA$3,'Oppslag-fane'!$P$12:$P$34,'Oppslag-fane'!$AD$12:$AD$34)*'Oppslag-fane'!$J$3)),((U165-T165+1)/365*$G16*(_xlfn.XLOOKUP(AA$3,'Oppslag-fane'!$P$12:$P$34,'Oppslag-fane'!$AB$12:$AB$34)*'Oppslag-fane'!$L$3))))</f>
        <v/>
      </c>
      <c r="AC16" t="str">
        <f>IF(AC$3="","",IF(W165="","",((W165-V165+1)/365*$G16*(_xlfn.XLOOKUP(AC$3,'Oppslag-fane'!$P$12:$P$34,'Oppslag-fane'!$N$12:$N$34)*Personalkostnader!$G24*1000))))</f>
        <v/>
      </c>
      <c r="AD16" t="str">
        <f>IF(AC16="","",IF($D16="Vitenskapelig",((W165-V165+1)/365*$G16*(_xlfn.XLOOKUP(AC$3,'Oppslag-fane'!$P$12:$P$34,'Oppslag-fane'!$AD$12:$AD$34)*'Oppslag-fane'!$J$3)),((W165-V165+1)/365*$G16*(_xlfn.XLOOKUP(AC$3,'Oppslag-fane'!$P$12:$P$34,'Oppslag-fane'!$AB$12:$AB$34)*'Oppslag-fane'!$L$3))))</f>
        <v/>
      </c>
      <c r="AE16" t="str">
        <f>IF(AE$3="","",IF(Y165="","",((Y165-X165+1)/365*$G16*(_xlfn.XLOOKUP(AE$3,'Oppslag-fane'!$P$12:$P$34,'Oppslag-fane'!$N$12:$N$34)*Personalkostnader!$G24*1000))))</f>
        <v/>
      </c>
      <c r="AF16" t="str">
        <f>IF(AE16="","",IF($D16="Vitenskapelig",((Y165-X165+1)/365*$G16*(_xlfn.XLOOKUP(AE$3,'Oppslag-fane'!$P$12:$P$34,'Oppslag-fane'!$AD$12:$AD$34)*'Oppslag-fane'!$J$3)),((Y165-X165+1)/365*$G16*(_xlfn.XLOOKUP(AE$3,'Oppslag-fane'!$P$12:$P$34,'Oppslag-fane'!$AB$12:$AB$34)*'Oppslag-fane'!$L$3))))</f>
        <v/>
      </c>
      <c r="AG16" t="str">
        <f>IF(AG$3="","",IF(AA165="","",((AA165-Z165+1)/365*$G16*(_xlfn.XLOOKUP(AG$3,'Oppslag-fane'!$P$12:$P$34,'Oppslag-fane'!$N$12:$N$34)*Personalkostnader!$G24*1000))))</f>
        <v/>
      </c>
      <c r="AH16" t="str">
        <f>IF(AG16="","",IF($D16="Vitenskapelig",((AA165-Z165+1)/365*$G16*(_xlfn.XLOOKUP(AG$3,'Oppslag-fane'!$P$12:$P$34,'Oppslag-fane'!$AD$12:$AD$34)*'Oppslag-fane'!$J$3)),((AA165-Z165+1)/365*$G16*(_xlfn.XLOOKUP(AG$3,'Oppslag-fane'!$P$12:$P$34,'Oppslag-fane'!$AB$12:$AB$34)*'Oppslag-fane'!$L$3))))</f>
        <v/>
      </c>
      <c r="AI16" s="18">
        <f t="shared" si="2"/>
        <v>0</v>
      </c>
      <c r="AJ16" s="18">
        <f t="shared" si="3"/>
        <v>0</v>
      </c>
    </row>
    <row r="17" spans="1:36" outlineLevel="1" x14ac:dyDescent="0.25">
      <c r="A17" t="str">
        <f>IF(Personalkostnader!A25="","",Personalkostnader!A25)</f>
        <v/>
      </c>
      <c r="B17">
        <f>Personalkostnader!B25</f>
        <v>0</v>
      </c>
      <c r="C17" t="str">
        <f>Personalkostnader!C25</f>
        <v/>
      </c>
      <c r="D17" t="str">
        <f>Personalkostnader!D25</f>
        <v/>
      </c>
      <c r="E17">
        <f>Personalkostnader!E25</f>
        <v>0</v>
      </c>
      <c r="F17" t="str">
        <f>LEFT(Personalkostnader!O25,2)</f>
        <v/>
      </c>
      <c r="G17" s="121" t="str">
        <f>IFERROR(Personalkostnader!N25/100,"")</f>
        <v/>
      </c>
      <c r="H17" s="23"/>
      <c r="I17" t="str">
        <f>IF(I$3="","",IF(C166="","",((C166-B166+1)/365*$G17*(_xlfn.XLOOKUP(I$3,'Oppslag-fane'!$P$12:$P$34,'Oppslag-fane'!$N$12:$N$34)*Personalkostnader!$G25*1000))))</f>
        <v/>
      </c>
      <c r="J17" t="str">
        <f>IF(I17="","",IF($D17="Vitenskapelig",((C166-B166+1)/365*$G17*(_xlfn.XLOOKUP(I$3,'Oppslag-fane'!$P$12:$P$34,'Oppslag-fane'!$AD$12:$AD$34)*'Oppslag-fane'!$J$3)),((C166-B166+1)/365*$G17*(_xlfn.XLOOKUP(I$3,'Oppslag-fane'!$P$12:$P$34,'Oppslag-fane'!$AB$12:$AB$34)*'Oppslag-fane'!$L$3))))</f>
        <v/>
      </c>
      <c r="K17" t="str">
        <f>IF(K$3="","",IF(E166="","",((E166-D166+1)/365*$G17*(_xlfn.XLOOKUP(K$3,'Oppslag-fane'!$P$12:$P$34,'Oppslag-fane'!$N$12:$N$34)*Personalkostnader!$G25*1000))))</f>
        <v/>
      </c>
      <c r="L17" t="str">
        <f>IF(K17="","",IF($D17="Vitenskapelig",((E166-D166+1)/365*$G17*(_xlfn.XLOOKUP(K$3,'Oppslag-fane'!$P$12:$P$34,'Oppslag-fane'!$AD$12:$AD$34)*'Oppslag-fane'!$J$3)),((E166-D166+1)/365*$G17*(_xlfn.XLOOKUP(K$3,'Oppslag-fane'!$P$12:$P$34,'Oppslag-fane'!$AB$12:$AB$34)*'Oppslag-fane'!$L$3))))</f>
        <v/>
      </c>
      <c r="M17" t="str">
        <f>IF(M$3="","",IF(G166="","",((G166-F166+1)/365*$G17*(_xlfn.XLOOKUP(M$3,'Oppslag-fane'!$P$12:$P$34,'Oppslag-fane'!$N$12:$N$34)*Personalkostnader!$G25*1000))))</f>
        <v/>
      </c>
      <c r="N17" t="str">
        <f>IF(M17="","",IF($D17="Vitenskapelig",((G166-F166+1)/365*$G17*(_xlfn.XLOOKUP(M$3,'Oppslag-fane'!$P$12:$P$34,'Oppslag-fane'!$AD$12:$AD$34)*'Oppslag-fane'!$J$3)),((G166-F166+1)/365*$G17*(_xlfn.XLOOKUP(M$3,'Oppslag-fane'!$P$12:$P$34,'Oppslag-fane'!$AB$12:$AB$34)*'Oppslag-fane'!$L$3))))</f>
        <v/>
      </c>
      <c r="O17" t="str">
        <f>IF(O$3="","",IF(I166="","",((I166-H166+1)/365*$G17*(_xlfn.XLOOKUP(O$3,'Oppslag-fane'!$P$12:$P$34,'Oppslag-fane'!$N$12:$N$34)*Personalkostnader!$G25*1000))))</f>
        <v/>
      </c>
      <c r="P17" t="str">
        <f>IF(O17="","",IF($D17="Vitenskapelig",((I166-H166+1)/365*$G17*(_xlfn.XLOOKUP(O$3,'Oppslag-fane'!$P$12:$P$34,'Oppslag-fane'!$AD$12:$AD$34)*'Oppslag-fane'!$J$3)),((I166-H166+1)/365*$G17*(_xlfn.XLOOKUP(O$3,'Oppslag-fane'!$P$12:$P$34,'Oppslag-fane'!$AB$12:$AB$34)*'Oppslag-fane'!$L$3))))</f>
        <v/>
      </c>
      <c r="Q17" t="str">
        <f>IF(Q$3="","",IF(K166="","",((K166-J166+1)/365*$G17*(_xlfn.XLOOKUP(Q$3,'Oppslag-fane'!$P$12:$P$34,'Oppslag-fane'!$N$12:$N$34)*Personalkostnader!$G25*1000))))</f>
        <v/>
      </c>
      <c r="R17" t="str">
        <f>IF(Q17="","",IF($D17="Vitenskapelig",((K166-J166+1)/365*$G17*(_xlfn.XLOOKUP(Q$3,'Oppslag-fane'!$P$12:$P$34,'Oppslag-fane'!$AD$12:$AD$34)*'Oppslag-fane'!$J$3)),((K166-J166+1)/365*$G17*(_xlfn.XLOOKUP(Q$3,'Oppslag-fane'!$P$12:$P$34,'Oppslag-fane'!$AB$12:$AB$34)*'Oppslag-fane'!$L$3))))</f>
        <v/>
      </c>
      <c r="S17" t="str">
        <f>IF(S$3="","",IF(M166="","",((M166-L166+1)/365*$G17*(_xlfn.XLOOKUP(S$3,'Oppslag-fane'!$P$12:$P$34,'Oppslag-fane'!$N$12:$N$34)*Personalkostnader!$G25*1000))))</f>
        <v/>
      </c>
      <c r="T17" t="str">
        <f>IF(S17="","",IF($D17="Vitenskapelig",((M166-L166+1)/365*$G17*(_xlfn.XLOOKUP(S$3,'Oppslag-fane'!$P$12:$P$34,'Oppslag-fane'!$AD$12:$AD$34)*'Oppslag-fane'!$J$3)),((M166-L166+1)/365*$G17*(_xlfn.XLOOKUP(S$3,'Oppslag-fane'!$P$12:$P$34,'Oppslag-fane'!$AB$12:$AB$34)*'Oppslag-fane'!$L$3))))</f>
        <v/>
      </c>
      <c r="U17" t="str">
        <f>IF(U$3="","",IF(O166="","",((O166-N166+1)/365*$G17*(_xlfn.XLOOKUP(U$3,'Oppslag-fane'!$P$12:$P$34,'Oppslag-fane'!$N$12:$N$34)*Personalkostnader!$G25*1000))))</f>
        <v/>
      </c>
      <c r="V17" t="str">
        <f>IF(U17="","",IF($D17="Vitenskapelig",((O166-N166+1)/365*$G17*(_xlfn.XLOOKUP(U$3,'Oppslag-fane'!$P$12:$P$34,'Oppslag-fane'!$AD$12:$AD$34)*'Oppslag-fane'!$J$3)),((O166-N166+1)/365*$G17*(_xlfn.XLOOKUP(U$3,'Oppslag-fane'!$P$12:$P$34,'Oppslag-fane'!$AB$12:$AB$34)*'Oppslag-fane'!$L$3))))</f>
        <v/>
      </c>
      <c r="W17" t="str">
        <f>IF(W$3="","",IF(Q166="","",((Q166-P166+1)/365*$G17*(_xlfn.XLOOKUP(W$3,'Oppslag-fane'!$P$12:$P$34,'Oppslag-fane'!$N$12:$N$34)*Personalkostnader!$G25*1000))))</f>
        <v/>
      </c>
      <c r="X17" t="str">
        <f>IF(W17="","",IF($D17="Vitenskapelig",((Q166-P166+1)/365*$G17*(_xlfn.XLOOKUP(W$3,'Oppslag-fane'!$P$12:$P$34,'Oppslag-fane'!$AD$12:$AD$34)*'Oppslag-fane'!$J$3)),((Q166-P166+1)/365*$G17*(_xlfn.XLOOKUP(W$3,'Oppslag-fane'!$P$12:$P$34,'Oppslag-fane'!$AB$12:$AB$34)*'Oppslag-fane'!$L$3))))</f>
        <v/>
      </c>
      <c r="Y17" t="str">
        <f>IF(Y$3="","",IF(S166="","",((S166-R166+1)/365*$G17*(_xlfn.XLOOKUP(Y$3,'Oppslag-fane'!$P$12:$P$34,'Oppslag-fane'!$N$12:$N$34)*Personalkostnader!$G25*1000))))</f>
        <v/>
      </c>
      <c r="Z17" t="str">
        <f>IF(Y17="","",IF($D17="Vitenskapelig",((S166-R166+1)/365*$G17*(_xlfn.XLOOKUP(Y$3,'Oppslag-fane'!$P$12:$P$34,'Oppslag-fane'!$AD$12:$AD$34)*'Oppslag-fane'!$J$3)),((S166-R166+1)/365*$G17*(_xlfn.XLOOKUP(Y$3,'Oppslag-fane'!$P$12:$P$34,'Oppslag-fane'!$AB$12:$AB$34)*'Oppslag-fane'!$L$3))))</f>
        <v/>
      </c>
      <c r="AA17" t="str">
        <f>IF(AA$3="","",IF(U166="","",((U166-T166+1)/365*$G17*(_xlfn.XLOOKUP(AA$3,'Oppslag-fane'!$P$12:$P$34,'Oppslag-fane'!$N$12:$N$34)*Personalkostnader!$G25*1000))))</f>
        <v/>
      </c>
      <c r="AB17" t="str">
        <f>IF(AA17="","",IF($D17="Vitenskapelig",((U166-T166+1)/365*$G17*(_xlfn.XLOOKUP(AA$3,'Oppslag-fane'!$P$12:$P$34,'Oppslag-fane'!$AD$12:$AD$34)*'Oppslag-fane'!$J$3)),((U166-T166+1)/365*$G17*(_xlfn.XLOOKUP(AA$3,'Oppslag-fane'!$P$12:$P$34,'Oppslag-fane'!$AB$12:$AB$34)*'Oppslag-fane'!$L$3))))</f>
        <v/>
      </c>
      <c r="AC17" t="str">
        <f>IF(AC$3="","",IF(W166="","",((W166-V166+1)/365*$G17*(_xlfn.XLOOKUP(AC$3,'Oppslag-fane'!$P$12:$P$34,'Oppslag-fane'!$N$12:$N$34)*Personalkostnader!$G25*1000))))</f>
        <v/>
      </c>
      <c r="AD17" t="str">
        <f>IF(AC17="","",IF($D17="Vitenskapelig",((W166-V166+1)/365*$G17*(_xlfn.XLOOKUP(AC$3,'Oppslag-fane'!$P$12:$P$34,'Oppslag-fane'!$AD$12:$AD$34)*'Oppslag-fane'!$J$3)),((W166-V166+1)/365*$G17*(_xlfn.XLOOKUP(AC$3,'Oppslag-fane'!$P$12:$P$34,'Oppslag-fane'!$AB$12:$AB$34)*'Oppslag-fane'!$L$3))))</f>
        <v/>
      </c>
      <c r="AE17" t="str">
        <f>IF(AE$3="","",IF(Y166="","",((Y166-X166+1)/365*$G17*(_xlfn.XLOOKUP(AE$3,'Oppslag-fane'!$P$12:$P$34,'Oppslag-fane'!$N$12:$N$34)*Personalkostnader!$G25*1000))))</f>
        <v/>
      </c>
      <c r="AF17" t="str">
        <f>IF(AE17="","",IF($D17="Vitenskapelig",((Y166-X166+1)/365*$G17*(_xlfn.XLOOKUP(AE$3,'Oppslag-fane'!$P$12:$P$34,'Oppslag-fane'!$AD$12:$AD$34)*'Oppslag-fane'!$J$3)),((Y166-X166+1)/365*$G17*(_xlfn.XLOOKUP(AE$3,'Oppslag-fane'!$P$12:$P$34,'Oppslag-fane'!$AB$12:$AB$34)*'Oppslag-fane'!$L$3))))</f>
        <v/>
      </c>
      <c r="AG17" t="str">
        <f>IF(AG$3="","",IF(AA166="","",((AA166-Z166+1)/365*$G17*(_xlfn.XLOOKUP(AG$3,'Oppslag-fane'!$P$12:$P$34,'Oppslag-fane'!$N$12:$N$34)*Personalkostnader!$G25*1000))))</f>
        <v/>
      </c>
      <c r="AH17" t="str">
        <f>IF(AG17="","",IF($D17="Vitenskapelig",((AA166-Z166+1)/365*$G17*(_xlfn.XLOOKUP(AG$3,'Oppslag-fane'!$P$12:$P$34,'Oppslag-fane'!$AD$12:$AD$34)*'Oppslag-fane'!$J$3)),((AA166-Z166+1)/365*$G17*(_xlfn.XLOOKUP(AG$3,'Oppslag-fane'!$P$12:$P$34,'Oppslag-fane'!$AB$12:$AB$34)*'Oppslag-fane'!$L$3))))</f>
        <v/>
      </c>
      <c r="AI17" s="18">
        <f t="shared" si="2"/>
        <v>0</v>
      </c>
      <c r="AJ17" s="18">
        <f t="shared" si="3"/>
        <v>0</v>
      </c>
    </row>
    <row r="18" spans="1:36" outlineLevel="1" x14ac:dyDescent="0.25">
      <c r="A18" t="str">
        <f>IF(Personalkostnader!A26="","",Personalkostnader!A26)</f>
        <v/>
      </c>
      <c r="B18">
        <f>Personalkostnader!B26</f>
        <v>0</v>
      </c>
      <c r="C18" t="str">
        <f>Personalkostnader!C26</f>
        <v/>
      </c>
      <c r="D18" t="str">
        <f>Personalkostnader!D26</f>
        <v/>
      </c>
      <c r="E18">
        <f>Personalkostnader!E26</f>
        <v>0</v>
      </c>
      <c r="F18" t="str">
        <f>LEFT(Personalkostnader!O26,2)</f>
        <v/>
      </c>
      <c r="G18" s="121" t="str">
        <f>IFERROR(Personalkostnader!N26/100,"")</f>
        <v/>
      </c>
      <c r="H18" s="23"/>
      <c r="I18" t="str">
        <f>IF(I$3="","",IF(C167="","",((C167-B167+1)/365*$G18*(_xlfn.XLOOKUP(I$3,'Oppslag-fane'!$P$12:$P$34,'Oppslag-fane'!$N$12:$N$34)*Personalkostnader!$G26*1000))))</f>
        <v/>
      </c>
      <c r="J18" t="str">
        <f>IF(I18="","",IF($D18="Vitenskapelig",((C167-B167+1)/365*$G18*(_xlfn.XLOOKUP(I$3,'Oppslag-fane'!$P$12:$P$34,'Oppslag-fane'!$AD$12:$AD$34)*'Oppslag-fane'!$J$3)),((C167-B167+1)/365*$G18*(_xlfn.XLOOKUP(I$3,'Oppslag-fane'!$P$12:$P$34,'Oppslag-fane'!$AB$12:$AB$34)*'Oppslag-fane'!$L$3))))</f>
        <v/>
      </c>
      <c r="K18" t="str">
        <f>IF(K$3="","",IF(E167="","",((E167-D167+1)/365*$G18*(_xlfn.XLOOKUP(K$3,'Oppslag-fane'!$P$12:$P$34,'Oppslag-fane'!$N$12:$N$34)*Personalkostnader!$G26*1000))))</f>
        <v/>
      </c>
      <c r="L18" t="str">
        <f>IF(K18="","",IF($D18="Vitenskapelig",((E167-D167+1)/365*$G18*(_xlfn.XLOOKUP(K$3,'Oppslag-fane'!$P$12:$P$34,'Oppslag-fane'!$AD$12:$AD$34)*'Oppslag-fane'!$J$3)),((E167-D167+1)/365*$G18*(_xlfn.XLOOKUP(K$3,'Oppslag-fane'!$P$12:$P$34,'Oppslag-fane'!$AB$12:$AB$34)*'Oppslag-fane'!$L$3))))</f>
        <v/>
      </c>
      <c r="M18" t="str">
        <f>IF(M$3="","",IF(G167="","",((G167-F167+1)/365*$G18*(_xlfn.XLOOKUP(M$3,'Oppslag-fane'!$P$12:$P$34,'Oppslag-fane'!$N$12:$N$34)*Personalkostnader!$G26*1000))))</f>
        <v/>
      </c>
      <c r="N18" t="str">
        <f>IF(M18="","",IF($D18="Vitenskapelig",((G167-F167+1)/365*$G18*(_xlfn.XLOOKUP(M$3,'Oppslag-fane'!$P$12:$P$34,'Oppslag-fane'!$AD$12:$AD$34)*'Oppslag-fane'!$J$3)),((G167-F167+1)/365*$G18*(_xlfn.XLOOKUP(M$3,'Oppslag-fane'!$P$12:$P$34,'Oppslag-fane'!$AB$12:$AB$34)*'Oppslag-fane'!$L$3))))</f>
        <v/>
      </c>
      <c r="O18" t="str">
        <f>IF(O$3="","",IF(I167="","",((I167-H167+1)/365*$G18*(_xlfn.XLOOKUP(O$3,'Oppslag-fane'!$P$12:$P$34,'Oppslag-fane'!$N$12:$N$34)*Personalkostnader!$G26*1000))))</f>
        <v/>
      </c>
      <c r="P18" t="str">
        <f>IF(O18="","",IF($D18="Vitenskapelig",((I167-H167+1)/365*$G18*(_xlfn.XLOOKUP(O$3,'Oppslag-fane'!$P$12:$P$34,'Oppslag-fane'!$AD$12:$AD$34)*'Oppslag-fane'!$J$3)),((I167-H167+1)/365*$G18*(_xlfn.XLOOKUP(O$3,'Oppslag-fane'!$P$12:$P$34,'Oppslag-fane'!$AB$12:$AB$34)*'Oppslag-fane'!$L$3))))</f>
        <v/>
      </c>
      <c r="Q18" t="str">
        <f>IF(Q$3="","",IF(K167="","",((K167-J167+1)/365*$G18*(_xlfn.XLOOKUP(Q$3,'Oppslag-fane'!$P$12:$P$34,'Oppslag-fane'!$N$12:$N$34)*Personalkostnader!$G26*1000))))</f>
        <v/>
      </c>
      <c r="R18" t="str">
        <f>IF(Q18="","",IF($D18="Vitenskapelig",((K167-J167+1)/365*$G18*(_xlfn.XLOOKUP(Q$3,'Oppslag-fane'!$P$12:$P$34,'Oppslag-fane'!$AD$12:$AD$34)*'Oppslag-fane'!$J$3)),((K167-J167+1)/365*$G18*(_xlfn.XLOOKUP(Q$3,'Oppslag-fane'!$P$12:$P$34,'Oppslag-fane'!$AB$12:$AB$34)*'Oppslag-fane'!$L$3))))</f>
        <v/>
      </c>
      <c r="S18" t="str">
        <f>IF(S$3="","",IF(M167="","",((M167-L167+1)/365*$G18*(_xlfn.XLOOKUP(S$3,'Oppslag-fane'!$P$12:$P$34,'Oppslag-fane'!$N$12:$N$34)*Personalkostnader!$G26*1000))))</f>
        <v/>
      </c>
      <c r="T18" t="str">
        <f>IF(S18="","",IF($D18="Vitenskapelig",((M167-L167+1)/365*$G18*(_xlfn.XLOOKUP(S$3,'Oppslag-fane'!$P$12:$P$34,'Oppslag-fane'!$AD$12:$AD$34)*'Oppslag-fane'!$J$3)),((M167-L167+1)/365*$G18*(_xlfn.XLOOKUP(S$3,'Oppslag-fane'!$P$12:$P$34,'Oppslag-fane'!$AB$12:$AB$34)*'Oppslag-fane'!$L$3))))</f>
        <v/>
      </c>
      <c r="U18" t="str">
        <f>IF(U$3="","",IF(O167="","",((O167-N167+1)/365*$G18*(_xlfn.XLOOKUP(U$3,'Oppslag-fane'!$P$12:$P$34,'Oppslag-fane'!$N$12:$N$34)*Personalkostnader!$G26*1000))))</f>
        <v/>
      </c>
      <c r="V18" t="str">
        <f>IF(U18="","",IF($D18="Vitenskapelig",((O167-N167+1)/365*$G18*(_xlfn.XLOOKUP(U$3,'Oppslag-fane'!$P$12:$P$34,'Oppslag-fane'!$AD$12:$AD$34)*'Oppslag-fane'!$J$3)),((O167-N167+1)/365*$G18*(_xlfn.XLOOKUP(U$3,'Oppslag-fane'!$P$12:$P$34,'Oppslag-fane'!$AB$12:$AB$34)*'Oppslag-fane'!$L$3))))</f>
        <v/>
      </c>
      <c r="W18" t="str">
        <f>IF(W$3="","",IF(Q167="","",((Q167-P167+1)/365*$G18*(_xlfn.XLOOKUP(W$3,'Oppslag-fane'!$P$12:$P$34,'Oppslag-fane'!$N$12:$N$34)*Personalkostnader!$G26*1000))))</f>
        <v/>
      </c>
      <c r="X18" t="str">
        <f>IF(W18="","",IF($D18="Vitenskapelig",((Q167-P167+1)/365*$G18*(_xlfn.XLOOKUP(W$3,'Oppslag-fane'!$P$12:$P$34,'Oppslag-fane'!$AD$12:$AD$34)*'Oppslag-fane'!$J$3)),((Q167-P167+1)/365*$G18*(_xlfn.XLOOKUP(W$3,'Oppslag-fane'!$P$12:$P$34,'Oppslag-fane'!$AB$12:$AB$34)*'Oppslag-fane'!$L$3))))</f>
        <v/>
      </c>
      <c r="Y18" t="str">
        <f>IF(Y$3="","",IF(S167="","",((S167-R167+1)/365*$G18*(_xlfn.XLOOKUP(Y$3,'Oppslag-fane'!$P$12:$P$34,'Oppslag-fane'!$N$12:$N$34)*Personalkostnader!$G26*1000))))</f>
        <v/>
      </c>
      <c r="Z18" t="str">
        <f>IF(Y18="","",IF($D18="Vitenskapelig",((S167-R167+1)/365*$G18*(_xlfn.XLOOKUP(Y$3,'Oppslag-fane'!$P$12:$P$34,'Oppslag-fane'!$AD$12:$AD$34)*'Oppslag-fane'!$J$3)),((S167-R167+1)/365*$G18*(_xlfn.XLOOKUP(Y$3,'Oppslag-fane'!$P$12:$P$34,'Oppslag-fane'!$AB$12:$AB$34)*'Oppslag-fane'!$L$3))))</f>
        <v/>
      </c>
      <c r="AA18" t="str">
        <f>IF(AA$3="","",IF(U167="","",((U167-T167+1)/365*$G18*(_xlfn.XLOOKUP(AA$3,'Oppslag-fane'!$P$12:$P$34,'Oppslag-fane'!$N$12:$N$34)*Personalkostnader!$G26*1000))))</f>
        <v/>
      </c>
      <c r="AB18" t="str">
        <f>IF(AA18="","",IF($D18="Vitenskapelig",((U167-T167+1)/365*$G18*(_xlfn.XLOOKUP(AA$3,'Oppslag-fane'!$P$12:$P$34,'Oppslag-fane'!$AD$12:$AD$34)*'Oppslag-fane'!$J$3)),((U167-T167+1)/365*$G18*(_xlfn.XLOOKUP(AA$3,'Oppslag-fane'!$P$12:$P$34,'Oppslag-fane'!$AB$12:$AB$34)*'Oppslag-fane'!$L$3))))</f>
        <v/>
      </c>
      <c r="AC18" t="str">
        <f>IF(AC$3="","",IF(W167="","",((W167-V167+1)/365*$G18*(_xlfn.XLOOKUP(AC$3,'Oppslag-fane'!$P$12:$P$34,'Oppslag-fane'!$N$12:$N$34)*Personalkostnader!$G26*1000))))</f>
        <v/>
      </c>
      <c r="AD18" t="str">
        <f>IF(AC18="","",IF($D18="Vitenskapelig",((W167-V167+1)/365*$G18*(_xlfn.XLOOKUP(AC$3,'Oppslag-fane'!$P$12:$P$34,'Oppslag-fane'!$AD$12:$AD$34)*'Oppslag-fane'!$J$3)),((W167-V167+1)/365*$G18*(_xlfn.XLOOKUP(AC$3,'Oppslag-fane'!$P$12:$P$34,'Oppslag-fane'!$AB$12:$AB$34)*'Oppslag-fane'!$L$3))))</f>
        <v/>
      </c>
      <c r="AE18" t="str">
        <f>IF(AE$3="","",IF(Y167="","",((Y167-X167+1)/365*$G18*(_xlfn.XLOOKUP(AE$3,'Oppslag-fane'!$P$12:$P$34,'Oppslag-fane'!$N$12:$N$34)*Personalkostnader!$G26*1000))))</f>
        <v/>
      </c>
      <c r="AF18" t="str">
        <f>IF(AE18="","",IF($D18="Vitenskapelig",((Y167-X167+1)/365*$G18*(_xlfn.XLOOKUP(AE$3,'Oppslag-fane'!$P$12:$P$34,'Oppslag-fane'!$AD$12:$AD$34)*'Oppslag-fane'!$J$3)),((Y167-X167+1)/365*$G18*(_xlfn.XLOOKUP(AE$3,'Oppslag-fane'!$P$12:$P$34,'Oppslag-fane'!$AB$12:$AB$34)*'Oppslag-fane'!$L$3))))</f>
        <v/>
      </c>
      <c r="AG18" t="str">
        <f>IF(AG$3="","",IF(AA167="","",((AA167-Z167+1)/365*$G18*(_xlfn.XLOOKUP(AG$3,'Oppslag-fane'!$P$12:$P$34,'Oppslag-fane'!$N$12:$N$34)*Personalkostnader!$G26*1000))))</f>
        <v/>
      </c>
      <c r="AH18" t="str">
        <f>IF(AG18="","",IF($D18="Vitenskapelig",((AA167-Z167+1)/365*$G18*(_xlfn.XLOOKUP(AG$3,'Oppslag-fane'!$P$12:$P$34,'Oppslag-fane'!$AD$12:$AD$34)*'Oppslag-fane'!$J$3)),((AA167-Z167+1)/365*$G18*(_xlfn.XLOOKUP(AG$3,'Oppslag-fane'!$P$12:$P$34,'Oppslag-fane'!$AB$12:$AB$34)*'Oppslag-fane'!$L$3))))</f>
        <v/>
      </c>
      <c r="AI18" s="18">
        <f t="shared" si="2"/>
        <v>0</v>
      </c>
      <c r="AJ18" s="18">
        <f t="shared" si="3"/>
        <v>0</v>
      </c>
    </row>
    <row r="19" spans="1:36" outlineLevel="1" x14ac:dyDescent="0.25">
      <c r="A19" t="str">
        <f>IF(Personalkostnader!A27="","",Personalkostnader!A27)</f>
        <v/>
      </c>
      <c r="B19">
        <f>Personalkostnader!B27</f>
        <v>0</v>
      </c>
      <c r="C19" t="str">
        <f>Personalkostnader!C27</f>
        <v/>
      </c>
      <c r="D19" t="str">
        <f>Personalkostnader!D27</f>
        <v/>
      </c>
      <c r="E19">
        <f>Personalkostnader!E27</f>
        <v>0</v>
      </c>
      <c r="F19" t="str">
        <f>LEFT(Personalkostnader!O27,2)</f>
        <v/>
      </c>
      <c r="G19" s="121" t="str">
        <f>IFERROR(Personalkostnader!N27/100,"")</f>
        <v/>
      </c>
      <c r="H19" s="23"/>
      <c r="I19" t="str">
        <f>IF(I$3="","",IF(C168="","",((C168-B168+1)/365*$G19*(_xlfn.XLOOKUP(I$3,'Oppslag-fane'!$P$12:$P$34,'Oppslag-fane'!$N$12:$N$34)*Personalkostnader!$G27*1000))))</f>
        <v/>
      </c>
      <c r="J19" t="str">
        <f>IF(I19="","",IF($D19="Vitenskapelig",((C168-B168+1)/365*$G19*(_xlfn.XLOOKUP(I$3,'Oppslag-fane'!$P$12:$P$34,'Oppslag-fane'!$AD$12:$AD$34)*'Oppslag-fane'!$J$3)),((C168-B168+1)/365*$G19*(_xlfn.XLOOKUP(I$3,'Oppslag-fane'!$P$12:$P$34,'Oppslag-fane'!$AB$12:$AB$34)*'Oppslag-fane'!$L$3))))</f>
        <v/>
      </c>
      <c r="K19" t="str">
        <f>IF(K$3="","",IF(E168="","",((E168-D168+1)/365*$G19*(_xlfn.XLOOKUP(K$3,'Oppslag-fane'!$P$12:$P$34,'Oppslag-fane'!$N$12:$N$34)*Personalkostnader!$G27*1000))))</f>
        <v/>
      </c>
      <c r="L19" t="str">
        <f>IF(K19="","",IF($D19="Vitenskapelig",((E168-D168+1)/365*$G19*(_xlfn.XLOOKUP(K$3,'Oppslag-fane'!$P$12:$P$34,'Oppslag-fane'!$AD$12:$AD$34)*'Oppslag-fane'!$J$3)),((E168-D168+1)/365*$G19*(_xlfn.XLOOKUP(K$3,'Oppslag-fane'!$P$12:$P$34,'Oppslag-fane'!$AB$12:$AB$34)*'Oppslag-fane'!$L$3))))</f>
        <v/>
      </c>
      <c r="M19" t="str">
        <f>IF(M$3="","",IF(G168="","",((G168-F168+1)/365*$G19*(_xlfn.XLOOKUP(M$3,'Oppslag-fane'!$P$12:$P$34,'Oppslag-fane'!$N$12:$N$34)*Personalkostnader!$G27*1000))))</f>
        <v/>
      </c>
      <c r="N19" t="str">
        <f>IF(M19="","",IF($D19="Vitenskapelig",((G168-F168+1)/365*$G19*(_xlfn.XLOOKUP(M$3,'Oppslag-fane'!$P$12:$P$34,'Oppslag-fane'!$AD$12:$AD$34)*'Oppslag-fane'!$J$3)),((G168-F168+1)/365*$G19*(_xlfn.XLOOKUP(M$3,'Oppslag-fane'!$P$12:$P$34,'Oppslag-fane'!$AB$12:$AB$34)*'Oppslag-fane'!$L$3))))</f>
        <v/>
      </c>
      <c r="O19" t="str">
        <f>IF(O$3="","",IF(I168="","",((I168-H168+1)/365*$G19*(_xlfn.XLOOKUP(O$3,'Oppslag-fane'!$P$12:$P$34,'Oppslag-fane'!$N$12:$N$34)*Personalkostnader!$G27*1000))))</f>
        <v/>
      </c>
      <c r="P19" t="str">
        <f>IF(O19="","",IF($D19="Vitenskapelig",((I168-H168+1)/365*$G19*(_xlfn.XLOOKUP(O$3,'Oppslag-fane'!$P$12:$P$34,'Oppslag-fane'!$AD$12:$AD$34)*'Oppslag-fane'!$J$3)),((I168-H168+1)/365*$G19*(_xlfn.XLOOKUP(O$3,'Oppslag-fane'!$P$12:$P$34,'Oppslag-fane'!$AB$12:$AB$34)*'Oppslag-fane'!$L$3))))</f>
        <v/>
      </c>
      <c r="Q19" t="str">
        <f>IF(Q$3="","",IF(K168="","",((K168-J168+1)/365*$G19*(_xlfn.XLOOKUP(Q$3,'Oppslag-fane'!$P$12:$P$34,'Oppslag-fane'!$N$12:$N$34)*Personalkostnader!$G27*1000))))</f>
        <v/>
      </c>
      <c r="R19" t="str">
        <f>IF(Q19="","",IF($D19="Vitenskapelig",((K168-J168+1)/365*$G19*(_xlfn.XLOOKUP(Q$3,'Oppslag-fane'!$P$12:$P$34,'Oppslag-fane'!$AD$12:$AD$34)*'Oppslag-fane'!$J$3)),((K168-J168+1)/365*$G19*(_xlfn.XLOOKUP(Q$3,'Oppslag-fane'!$P$12:$P$34,'Oppslag-fane'!$AB$12:$AB$34)*'Oppslag-fane'!$L$3))))</f>
        <v/>
      </c>
      <c r="S19" t="str">
        <f>IF(S$3="","",IF(M168="","",((M168-L168+1)/365*$G19*(_xlfn.XLOOKUP(S$3,'Oppslag-fane'!$P$12:$P$34,'Oppslag-fane'!$N$12:$N$34)*Personalkostnader!$G27*1000))))</f>
        <v/>
      </c>
      <c r="T19" t="str">
        <f>IF(S19="","",IF($D19="Vitenskapelig",((M168-L168+1)/365*$G19*(_xlfn.XLOOKUP(S$3,'Oppslag-fane'!$P$12:$P$34,'Oppslag-fane'!$AD$12:$AD$34)*'Oppslag-fane'!$J$3)),((M168-L168+1)/365*$G19*(_xlfn.XLOOKUP(S$3,'Oppslag-fane'!$P$12:$P$34,'Oppslag-fane'!$AB$12:$AB$34)*'Oppslag-fane'!$L$3))))</f>
        <v/>
      </c>
      <c r="U19" t="str">
        <f>IF(U$3="","",IF(O168="","",((O168-N168+1)/365*$G19*(_xlfn.XLOOKUP(U$3,'Oppslag-fane'!$P$12:$P$34,'Oppslag-fane'!$N$12:$N$34)*Personalkostnader!$G27*1000))))</f>
        <v/>
      </c>
      <c r="V19" t="str">
        <f>IF(U19="","",IF($D19="Vitenskapelig",((O168-N168+1)/365*$G19*(_xlfn.XLOOKUP(U$3,'Oppslag-fane'!$P$12:$P$34,'Oppslag-fane'!$AD$12:$AD$34)*'Oppslag-fane'!$J$3)),((O168-N168+1)/365*$G19*(_xlfn.XLOOKUP(U$3,'Oppslag-fane'!$P$12:$P$34,'Oppslag-fane'!$AB$12:$AB$34)*'Oppslag-fane'!$L$3))))</f>
        <v/>
      </c>
      <c r="W19" t="str">
        <f>IF(W$3="","",IF(Q168="","",((Q168-P168+1)/365*$G19*(_xlfn.XLOOKUP(W$3,'Oppslag-fane'!$P$12:$P$34,'Oppslag-fane'!$N$12:$N$34)*Personalkostnader!$G27*1000))))</f>
        <v/>
      </c>
      <c r="X19" t="str">
        <f>IF(W19="","",IF($D19="Vitenskapelig",((Q168-P168+1)/365*$G19*(_xlfn.XLOOKUP(W$3,'Oppslag-fane'!$P$12:$P$34,'Oppslag-fane'!$AD$12:$AD$34)*'Oppslag-fane'!$J$3)),((Q168-P168+1)/365*$G19*(_xlfn.XLOOKUP(W$3,'Oppslag-fane'!$P$12:$P$34,'Oppslag-fane'!$AB$12:$AB$34)*'Oppslag-fane'!$L$3))))</f>
        <v/>
      </c>
      <c r="Y19" t="str">
        <f>IF(Y$3="","",IF(S168="","",((S168-R168+1)/365*$G19*(_xlfn.XLOOKUP(Y$3,'Oppslag-fane'!$P$12:$P$34,'Oppslag-fane'!$N$12:$N$34)*Personalkostnader!$G27*1000))))</f>
        <v/>
      </c>
      <c r="Z19" t="str">
        <f>IF(Y19="","",IF($D19="Vitenskapelig",((S168-R168+1)/365*$G19*(_xlfn.XLOOKUP(Y$3,'Oppslag-fane'!$P$12:$P$34,'Oppslag-fane'!$AD$12:$AD$34)*'Oppslag-fane'!$J$3)),((S168-R168+1)/365*$G19*(_xlfn.XLOOKUP(Y$3,'Oppslag-fane'!$P$12:$P$34,'Oppslag-fane'!$AB$12:$AB$34)*'Oppslag-fane'!$L$3))))</f>
        <v/>
      </c>
      <c r="AA19" t="str">
        <f>IF(AA$3="","",IF(U168="","",((U168-T168+1)/365*$G19*(_xlfn.XLOOKUP(AA$3,'Oppslag-fane'!$P$12:$P$34,'Oppslag-fane'!$N$12:$N$34)*Personalkostnader!$G27*1000))))</f>
        <v/>
      </c>
      <c r="AB19" t="str">
        <f>IF(AA19="","",IF($D19="Vitenskapelig",((U168-T168+1)/365*$G19*(_xlfn.XLOOKUP(AA$3,'Oppslag-fane'!$P$12:$P$34,'Oppslag-fane'!$AD$12:$AD$34)*'Oppslag-fane'!$J$3)),((U168-T168+1)/365*$G19*(_xlfn.XLOOKUP(AA$3,'Oppslag-fane'!$P$12:$P$34,'Oppslag-fane'!$AB$12:$AB$34)*'Oppslag-fane'!$L$3))))</f>
        <v/>
      </c>
      <c r="AC19" t="str">
        <f>IF(AC$3="","",IF(W168="","",((W168-V168+1)/365*$G19*(_xlfn.XLOOKUP(AC$3,'Oppslag-fane'!$P$12:$P$34,'Oppslag-fane'!$N$12:$N$34)*Personalkostnader!$G27*1000))))</f>
        <v/>
      </c>
      <c r="AD19" t="str">
        <f>IF(AC19="","",IF($D19="Vitenskapelig",((W168-V168+1)/365*$G19*(_xlfn.XLOOKUP(AC$3,'Oppslag-fane'!$P$12:$P$34,'Oppslag-fane'!$AD$12:$AD$34)*'Oppslag-fane'!$J$3)),((W168-V168+1)/365*$G19*(_xlfn.XLOOKUP(AC$3,'Oppslag-fane'!$P$12:$P$34,'Oppslag-fane'!$AB$12:$AB$34)*'Oppslag-fane'!$L$3))))</f>
        <v/>
      </c>
      <c r="AE19" t="str">
        <f>IF(AE$3="","",IF(Y168="","",((Y168-X168+1)/365*$G19*(_xlfn.XLOOKUP(AE$3,'Oppslag-fane'!$P$12:$P$34,'Oppslag-fane'!$N$12:$N$34)*Personalkostnader!$G27*1000))))</f>
        <v/>
      </c>
      <c r="AF19" t="str">
        <f>IF(AE19="","",IF($D19="Vitenskapelig",((Y168-X168+1)/365*$G19*(_xlfn.XLOOKUP(AE$3,'Oppslag-fane'!$P$12:$P$34,'Oppslag-fane'!$AD$12:$AD$34)*'Oppslag-fane'!$J$3)),((Y168-X168+1)/365*$G19*(_xlfn.XLOOKUP(AE$3,'Oppslag-fane'!$P$12:$P$34,'Oppslag-fane'!$AB$12:$AB$34)*'Oppslag-fane'!$L$3))))</f>
        <v/>
      </c>
      <c r="AG19" t="str">
        <f>IF(AG$3="","",IF(AA168="","",((AA168-Z168+1)/365*$G19*(_xlfn.XLOOKUP(AG$3,'Oppslag-fane'!$P$12:$P$34,'Oppslag-fane'!$N$12:$N$34)*Personalkostnader!$G27*1000))))</f>
        <v/>
      </c>
      <c r="AH19" t="str">
        <f>IF(AG19="","",IF($D19="Vitenskapelig",((AA168-Z168+1)/365*$G19*(_xlfn.XLOOKUP(AG$3,'Oppslag-fane'!$P$12:$P$34,'Oppslag-fane'!$AD$12:$AD$34)*'Oppslag-fane'!$J$3)),((AA168-Z168+1)/365*$G19*(_xlfn.XLOOKUP(AG$3,'Oppslag-fane'!$P$12:$P$34,'Oppslag-fane'!$AB$12:$AB$34)*'Oppslag-fane'!$L$3))))</f>
        <v/>
      </c>
      <c r="AI19" s="18">
        <f t="shared" si="2"/>
        <v>0</v>
      </c>
      <c r="AJ19" s="18">
        <f t="shared" si="3"/>
        <v>0</v>
      </c>
    </row>
    <row r="20" spans="1:36" outlineLevel="1" x14ac:dyDescent="0.25">
      <c r="A20" t="str">
        <f>IF(Personalkostnader!A28="","",Personalkostnader!A28)</f>
        <v/>
      </c>
      <c r="B20">
        <f>Personalkostnader!B28</f>
        <v>0</v>
      </c>
      <c r="C20" t="str">
        <f>Personalkostnader!C28</f>
        <v/>
      </c>
      <c r="D20" t="str">
        <f>Personalkostnader!D28</f>
        <v/>
      </c>
      <c r="E20">
        <f>Personalkostnader!E28</f>
        <v>0</v>
      </c>
      <c r="F20" t="str">
        <f>LEFT(Personalkostnader!O28,2)</f>
        <v/>
      </c>
      <c r="G20" s="121" t="str">
        <f>IFERROR(Personalkostnader!N28/100,"")</f>
        <v/>
      </c>
      <c r="H20" s="23"/>
      <c r="I20" t="str">
        <f>IF(I$3="","",IF(C169="","",((C169-B169+1)/365*$G20*(_xlfn.XLOOKUP(I$3,'Oppslag-fane'!$P$12:$P$34,'Oppslag-fane'!$N$12:$N$34)*Personalkostnader!$G28*1000))))</f>
        <v/>
      </c>
      <c r="J20" t="str">
        <f>IF(I20="","",IF($D20="Vitenskapelig",((C169-B169+1)/365*$G20*(_xlfn.XLOOKUP(I$3,'Oppslag-fane'!$P$12:$P$34,'Oppslag-fane'!$AD$12:$AD$34)*'Oppslag-fane'!$J$3)),((C169-B169+1)/365*$G20*(_xlfn.XLOOKUP(I$3,'Oppslag-fane'!$P$12:$P$34,'Oppslag-fane'!$AB$12:$AB$34)*'Oppslag-fane'!$L$3))))</f>
        <v/>
      </c>
      <c r="K20" t="str">
        <f>IF(K$3="","",IF(E169="","",((E169-D169+1)/365*$G20*(_xlfn.XLOOKUP(K$3,'Oppslag-fane'!$P$12:$P$34,'Oppslag-fane'!$N$12:$N$34)*Personalkostnader!$G28*1000))))</f>
        <v/>
      </c>
      <c r="L20" t="str">
        <f>IF(K20="","",IF($D20="Vitenskapelig",((E169-D169+1)/365*$G20*(_xlfn.XLOOKUP(K$3,'Oppslag-fane'!$P$12:$P$34,'Oppslag-fane'!$AD$12:$AD$34)*'Oppslag-fane'!$J$3)),((E169-D169+1)/365*$G20*(_xlfn.XLOOKUP(K$3,'Oppslag-fane'!$P$12:$P$34,'Oppslag-fane'!$AB$12:$AB$34)*'Oppslag-fane'!$L$3))))</f>
        <v/>
      </c>
      <c r="M20" t="str">
        <f>IF(M$3="","",IF(G169="","",((G169-F169+1)/365*$G20*(_xlfn.XLOOKUP(M$3,'Oppslag-fane'!$P$12:$P$34,'Oppslag-fane'!$N$12:$N$34)*Personalkostnader!$G28*1000))))</f>
        <v/>
      </c>
      <c r="N20" t="str">
        <f>IF(M20="","",IF($D20="Vitenskapelig",((G169-F169+1)/365*$G20*(_xlfn.XLOOKUP(M$3,'Oppslag-fane'!$P$12:$P$34,'Oppslag-fane'!$AD$12:$AD$34)*'Oppslag-fane'!$J$3)),((G169-F169+1)/365*$G20*(_xlfn.XLOOKUP(M$3,'Oppslag-fane'!$P$12:$P$34,'Oppslag-fane'!$AB$12:$AB$34)*'Oppslag-fane'!$L$3))))</f>
        <v/>
      </c>
      <c r="O20" t="str">
        <f>IF(O$3="","",IF(I169="","",((I169-H169+1)/365*$G20*(_xlfn.XLOOKUP(O$3,'Oppslag-fane'!$P$12:$P$34,'Oppslag-fane'!$N$12:$N$34)*Personalkostnader!$G28*1000))))</f>
        <v/>
      </c>
      <c r="P20" t="str">
        <f>IF(O20="","",IF($D20="Vitenskapelig",((I169-H169+1)/365*$G20*(_xlfn.XLOOKUP(O$3,'Oppslag-fane'!$P$12:$P$34,'Oppslag-fane'!$AD$12:$AD$34)*'Oppslag-fane'!$J$3)),((I169-H169+1)/365*$G20*(_xlfn.XLOOKUP(O$3,'Oppslag-fane'!$P$12:$P$34,'Oppslag-fane'!$AB$12:$AB$34)*'Oppslag-fane'!$L$3))))</f>
        <v/>
      </c>
      <c r="Q20" t="str">
        <f>IF(Q$3="","",IF(K169="","",((K169-J169+1)/365*$G20*(_xlfn.XLOOKUP(Q$3,'Oppslag-fane'!$P$12:$P$34,'Oppslag-fane'!$N$12:$N$34)*Personalkostnader!$G28*1000))))</f>
        <v/>
      </c>
      <c r="R20" t="str">
        <f>IF(Q20="","",IF($D20="Vitenskapelig",((K169-J169+1)/365*$G20*(_xlfn.XLOOKUP(Q$3,'Oppslag-fane'!$P$12:$P$34,'Oppslag-fane'!$AD$12:$AD$34)*'Oppslag-fane'!$J$3)),((K169-J169+1)/365*$G20*(_xlfn.XLOOKUP(Q$3,'Oppslag-fane'!$P$12:$P$34,'Oppslag-fane'!$AB$12:$AB$34)*'Oppslag-fane'!$L$3))))</f>
        <v/>
      </c>
      <c r="S20" t="str">
        <f>IF(S$3="","",IF(M169="","",((M169-L169+1)/365*$G20*(_xlfn.XLOOKUP(S$3,'Oppslag-fane'!$P$12:$P$34,'Oppslag-fane'!$N$12:$N$34)*Personalkostnader!$G28*1000))))</f>
        <v/>
      </c>
      <c r="T20" t="str">
        <f>IF(S20="","",IF($D20="Vitenskapelig",((M169-L169+1)/365*$G20*(_xlfn.XLOOKUP(S$3,'Oppslag-fane'!$P$12:$P$34,'Oppslag-fane'!$AD$12:$AD$34)*'Oppslag-fane'!$J$3)),((M169-L169+1)/365*$G20*(_xlfn.XLOOKUP(S$3,'Oppslag-fane'!$P$12:$P$34,'Oppslag-fane'!$AB$12:$AB$34)*'Oppslag-fane'!$L$3))))</f>
        <v/>
      </c>
      <c r="U20" t="str">
        <f>IF(U$3="","",IF(O169="","",((O169-N169+1)/365*$G20*(_xlfn.XLOOKUP(U$3,'Oppslag-fane'!$P$12:$P$34,'Oppslag-fane'!$N$12:$N$34)*Personalkostnader!$G28*1000))))</f>
        <v/>
      </c>
      <c r="V20" t="str">
        <f>IF(U20="","",IF($D20="Vitenskapelig",((O169-N169+1)/365*$G20*(_xlfn.XLOOKUP(U$3,'Oppslag-fane'!$P$12:$P$34,'Oppslag-fane'!$AD$12:$AD$34)*'Oppslag-fane'!$J$3)),((O169-N169+1)/365*$G20*(_xlfn.XLOOKUP(U$3,'Oppslag-fane'!$P$12:$P$34,'Oppslag-fane'!$AB$12:$AB$34)*'Oppslag-fane'!$L$3))))</f>
        <v/>
      </c>
      <c r="W20" t="str">
        <f>IF(W$3="","",IF(Q169="","",((Q169-P169+1)/365*$G20*(_xlfn.XLOOKUP(W$3,'Oppslag-fane'!$P$12:$P$34,'Oppslag-fane'!$N$12:$N$34)*Personalkostnader!$G28*1000))))</f>
        <v/>
      </c>
      <c r="X20" t="str">
        <f>IF(W20="","",IF($D20="Vitenskapelig",((Q169-P169+1)/365*$G20*(_xlfn.XLOOKUP(W$3,'Oppslag-fane'!$P$12:$P$34,'Oppslag-fane'!$AD$12:$AD$34)*'Oppslag-fane'!$J$3)),((Q169-P169+1)/365*$G20*(_xlfn.XLOOKUP(W$3,'Oppslag-fane'!$P$12:$P$34,'Oppslag-fane'!$AB$12:$AB$34)*'Oppslag-fane'!$L$3))))</f>
        <v/>
      </c>
      <c r="Y20" t="str">
        <f>IF(Y$3="","",IF(S169="","",((S169-R169+1)/365*$G20*(_xlfn.XLOOKUP(Y$3,'Oppslag-fane'!$P$12:$P$34,'Oppslag-fane'!$N$12:$N$34)*Personalkostnader!$G28*1000))))</f>
        <v/>
      </c>
      <c r="Z20" t="str">
        <f>IF(Y20="","",IF($D20="Vitenskapelig",((S169-R169+1)/365*$G20*(_xlfn.XLOOKUP(Y$3,'Oppslag-fane'!$P$12:$P$34,'Oppslag-fane'!$AD$12:$AD$34)*'Oppslag-fane'!$J$3)),((S169-R169+1)/365*$G20*(_xlfn.XLOOKUP(Y$3,'Oppslag-fane'!$P$12:$P$34,'Oppslag-fane'!$AB$12:$AB$34)*'Oppslag-fane'!$L$3))))</f>
        <v/>
      </c>
      <c r="AA20" t="str">
        <f>IF(AA$3="","",IF(U169="","",((U169-T169+1)/365*$G20*(_xlfn.XLOOKUP(AA$3,'Oppslag-fane'!$P$12:$P$34,'Oppslag-fane'!$N$12:$N$34)*Personalkostnader!$G28*1000))))</f>
        <v/>
      </c>
      <c r="AB20" t="str">
        <f>IF(AA20="","",IF($D20="Vitenskapelig",((U169-T169+1)/365*$G20*(_xlfn.XLOOKUP(AA$3,'Oppslag-fane'!$P$12:$P$34,'Oppslag-fane'!$AD$12:$AD$34)*'Oppslag-fane'!$J$3)),((U169-T169+1)/365*$G20*(_xlfn.XLOOKUP(AA$3,'Oppslag-fane'!$P$12:$P$34,'Oppslag-fane'!$AB$12:$AB$34)*'Oppslag-fane'!$L$3))))</f>
        <v/>
      </c>
      <c r="AC20" t="str">
        <f>IF(AC$3="","",IF(W169="","",((W169-V169+1)/365*$G20*(_xlfn.XLOOKUP(AC$3,'Oppslag-fane'!$P$12:$P$34,'Oppslag-fane'!$N$12:$N$34)*Personalkostnader!$G28*1000))))</f>
        <v/>
      </c>
      <c r="AD20" t="str">
        <f>IF(AC20="","",IF($D20="Vitenskapelig",((W169-V169+1)/365*$G20*(_xlfn.XLOOKUP(AC$3,'Oppslag-fane'!$P$12:$P$34,'Oppslag-fane'!$AD$12:$AD$34)*'Oppslag-fane'!$J$3)),((W169-V169+1)/365*$G20*(_xlfn.XLOOKUP(AC$3,'Oppslag-fane'!$P$12:$P$34,'Oppslag-fane'!$AB$12:$AB$34)*'Oppslag-fane'!$L$3))))</f>
        <v/>
      </c>
      <c r="AE20" t="str">
        <f>IF(AE$3="","",IF(Y169="","",((Y169-X169+1)/365*$G20*(_xlfn.XLOOKUP(AE$3,'Oppslag-fane'!$P$12:$P$34,'Oppslag-fane'!$N$12:$N$34)*Personalkostnader!$G28*1000))))</f>
        <v/>
      </c>
      <c r="AF20" t="str">
        <f>IF(AE20="","",IF($D20="Vitenskapelig",((Y169-X169+1)/365*$G20*(_xlfn.XLOOKUP(AE$3,'Oppslag-fane'!$P$12:$P$34,'Oppslag-fane'!$AD$12:$AD$34)*'Oppslag-fane'!$J$3)),((Y169-X169+1)/365*$G20*(_xlfn.XLOOKUP(AE$3,'Oppslag-fane'!$P$12:$P$34,'Oppslag-fane'!$AB$12:$AB$34)*'Oppslag-fane'!$L$3))))</f>
        <v/>
      </c>
      <c r="AG20" t="str">
        <f>IF(AG$3="","",IF(AA169="","",((AA169-Z169+1)/365*$G20*(_xlfn.XLOOKUP(AG$3,'Oppslag-fane'!$P$12:$P$34,'Oppslag-fane'!$N$12:$N$34)*Personalkostnader!$G28*1000))))</f>
        <v/>
      </c>
      <c r="AH20" t="str">
        <f>IF(AG20="","",IF($D20="Vitenskapelig",((AA169-Z169+1)/365*$G20*(_xlfn.XLOOKUP(AG$3,'Oppslag-fane'!$P$12:$P$34,'Oppslag-fane'!$AD$12:$AD$34)*'Oppslag-fane'!$J$3)),((AA169-Z169+1)/365*$G20*(_xlfn.XLOOKUP(AG$3,'Oppslag-fane'!$P$12:$P$34,'Oppslag-fane'!$AB$12:$AB$34)*'Oppslag-fane'!$L$3))))</f>
        <v/>
      </c>
      <c r="AI20" s="18">
        <f t="shared" si="2"/>
        <v>0</v>
      </c>
      <c r="AJ20" s="18">
        <f t="shared" si="3"/>
        <v>0</v>
      </c>
    </row>
    <row r="21" spans="1:36" outlineLevel="1" x14ac:dyDescent="0.25">
      <c r="A21" t="str">
        <f>IF(Personalkostnader!A29="","",Personalkostnader!A29)</f>
        <v/>
      </c>
      <c r="B21">
        <f>Personalkostnader!B29</f>
        <v>0</v>
      </c>
      <c r="C21" t="str">
        <f>Personalkostnader!C29</f>
        <v/>
      </c>
      <c r="D21" t="str">
        <f>Personalkostnader!D29</f>
        <v/>
      </c>
      <c r="E21">
        <f>Personalkostnader!E29</f>
        <v>0</v>
      </c>
      <c r="F21" t="str">
        <f>LEFT(Personalkostnader!O29,2)</f>
        <v/>
      </c>
      <c r="G21" s="121" t="str">
        <f>IFERROR(Personalkostnader!N29/100,"")</f>
        <v/>
      </c>
      <c r="H21" s="23"/>
      <c r="I21" t="str">
        <f>IF(I$3="","",IF(C170="","",((C170-B170+1)/365*$G21*(_xlfn.XLOOKUP(I$3,'Oppslag-fane'!$P$12:$P$34,'Oppslag-fane'!$N$12:$N$34)*Personalkostnader!$G29*1000))))</f>
        <v/>
      </c>
      <c r="J21" t="str">
        <f>IF(I21="","",IF($D21="Vitenskapelig",((C170-B170+1)/365*$G21*(_xlfn.XLOOKUP(I$3,'Oppslag-fane'!$P$12:$P$34,'Oppslag-fane'!$AD$12:$AD$34)*'Oppslag-fane'!$J$3)),((C170-B170+1)/365*$G21*(_xlfn.XLOOKUP(I$3,'Oppslag-fane'!$P$12:$P$34,'Oppslag-fane'!$AB$12:$AB$34)*'Oppslag-fane'!$L$3))))</f>
        <v/>
      </c>
      <c r="K21" t="str">
        <f>IF(K$3="","",IF(E170="","",((E170-D170+1)/365*$G21*(_xlfn.XLOOKUP(K$3,'Oppslag-fane'!$P$12:$P$34,'Oppslag-fane'!$N$12:$N$34)*Personalkostnader!$G29*1000))))</f>
        <v/>
      </c>
      <c r="L21" t="str">
        <f>IF(K21="","",IF($D21="Vitenskapelig",((E170-D170+1)/365*$G21*(_xlfn.XLOOKUP(K$3,'Oppslag-fane'!$P$12:$P$34,'Oppslag-fane'!$AD$12:$AD$34)*'Oppslag-fane'!$J$3)),((E170-D170+1)/365*$G21*(_xlfn.XLOOKUP(K$3,'Oppslag-fane'!$P$12:$P$34,'Oppslag-fane'!$AB$12:$AB$34)*'Oppslag-fane'!$L$3))))</f>
        <v/>
      </c>
      <c r="M21" t="str">
        <f>IF(M$3="","",IF(G170="","",((G170-F170+1)/365*$G21*(_xlfn.XLOOKUP(M$3,'Oppslag-fane'!$P$12:$P$34,'Oppslag-fane'!$N$12:$N$34)*Personalkostnader!$G29*1000))))</f>
        <v/>
      </c>
      <c r="N21" t="str">
        <f>IF(M21="","",IF($D21="Vitenskapelig",((G170-F170+1)/365*$G21*(_xlfn.XLOOKUP(M$3,'Oppslag-fane'!$P$12:$P$34,'Oppslag-fane'!$AD$12:$AD$34)*'Oppslag-fane'!$J$3)),((G170-F170+1)/365*$G21*(_xlfn.XLOOKUP(M$3,'Oppslag-fane'!$P$12:$P$34,'Oppslag-fane'!$AB$12:$AB$34)*'Oppslag-fane'!$L$3))))</f>
        <v/>
      </c>
      <c r="O21" t="str">
        <f>IF(O$3="","",IF(I170="","",((I170-H170+1)/365*$G21*(_xlfn.XLOOKUP(O$3,'Oppslag-fane'!$P$12:$P$34,'Oppslag-fane'!$N$12:$N$34)*Personalkostnader!$G29*1000))))</f>
        <v/>
      </c>
      <c r="P21" t="str">
        <f>IF(O21="","",IF($D21="Vitenskapelig",((I170-H170+1)/365*$G21*(_xlfn.XLOOKUP(O$3,'Oppslag-fane'!$P$12:$P$34,'Oppslag-fane'!$AD$12:$AD$34)*'Oppslag-fane'!$J$3)),((I170-H170+1)/365*$G21*(_xlfn.XLOOKUP(O$3,'Oppslag-fane'!$P$12:$P$34,'Oppslag-fane'!$AB$12:$AB$34)*'Oppslag-fane'!$L$3))))</f>
        <v/>
      </c>
      <c r="Q21" t="str">
        <f>IF(Q$3="","",IF(K170="","",((K170-J170+1)/365*$G21*(_xlfn.XLOOKUP(Q$3,'Oppslag-fane'!$P$12:$P$34,'Oppslag-fane'!$N$12:$N$34)*Personalkostnader!$G29*1000))))</f>
        <v/>
      </c>
      <c r="R21" t="str">
        <f>IF(Q21="","",IF($D21="Vitenskapelig",((K170-J170+1)/365*$G21*(_xlfn.XLOOKUP(Q$3,'Oppslag-fane'!$P$12:$P$34,'Oppslag-fane'!$AD$12:$AD$34)*'Oppslag-fane'!$J$3)),((K170-J170+1)/365*$G21*(_xlfn.XLOOKUP(Q$3,'Oppslag-fane'!$P$12:$P$34,'Oppslag-fane'!$AB$12:$AB$34)*'Oppslag-fane'!$L$3))))</f>
        <v/>
      </c>
      <c r="S21" t="str">
        <f>IF(S$3="","",IF(M170="","",((M170-L170+1)/365*$G21*(_xlfn.XLOOKUP(S$3,'Oppslag-fane'!$P$12:$P$34,'Oppslag-fane'!$N$12:$N$34)*Personalkostnader!$G29*1000))))</f>
        <v/>
      </c>
      <c r="T21" t="str">
        <f>IF(S21="","",IF($D21="Vitenskapelig",((M170-L170+1)/365*$G21*(_xlfn.XLOOKUP(S$3,'Oppslag-fane'!$P$12:$P$34,'Oppslag-fane'!$AD$12:$AD$34)*'Oppslag-fane'!$J$3)),((M170-L170+1)/365*$G21*(_xlfn.XLOOKUP(S$3,'Oppslag-fane'!$P$12:$P$34,'Oppslag-fane'!$AB$12:$AB$34)*'Oppslag-fane'!$L$3))))</f>
        <v/>
      </c>
      <c r="U21" t="str">
        <f>IF(U$3="","",IF(O170="","",((O170-N170+1)/365*$G21*(_xlfn.XLOOKUP(U$3,'Oppslag-fane'!$P$12:$P$34,'Oppslag-fane'!$N$12:$N$34)*Personalkostnader!$G29*1000))))</f>
        <v/>
      </c>
      <c r="V21" t="str">
        <f>IF(U21="","",IF($D21="Vitenskapelig",((O170-N170+1)/365*$G21*(_xlfn.XLOOKUP(U$3,'Oppslag-fane'!$P$12:$P$34,'Oppslag-fane'!$AD$12:$AD$34)*'Oppslag-fane'!$J$3)),((O170-N170+1)/365*$G21*(_xlfn.XLOOKUP(U$3,'Oppslag-fane'!$P$12:$P$34,'Oppslag-fane'!$AB$12:$AB$34)*'Oppslag-fane'!$L$3))))</f>
        <v/>
      </c>
      <c r="W21" t="str">
        <f>IF(W$3="","",IF(Q170="","",((Q170-P170+1)/365*$G21*(_xlfn.XLOOKUP(W$3,'Oppslag-fane'!$P$12:$P$34,'Oppslag-fane'!$N$12:$N$34)*Personalkostnader!$G29*1000))))</f>
        <v/>
      </c>
      <c r="X21" t="str">
        <f>IF(W21="","",IF($D21="Vitenskapelig",((Q170-P170+1)/365*$G21*(_xlfn.XLOOKUP(W$3,'Oppslag-fane'!$P$12:$P$34,'Oppslag-fane'!$AD$12:$AD$34)*'Oppslag-fane'!$J$3)),((Q170-P170+1)/365*$G21*(_xlfn.XLOOKUP(W$3,'Oppslag-fane'!$P$12:$P$34,'Oppslag-fane'!$AB$12:$AB$34)*'Oppslag-fane'!$L$3))))</f>
        <v/>
      </c>
      <c r="Y21" t="str">
        <f>IF(Y$3="","",IF(S170="","",((S170-R170+1)/365*$G21*(_xlfn.XLOOKUP(Y$3,'Oppslag-fane'!$P$12:$P$34,'Oppslag-fane'!$N$12:$N$34)*Personalkostnader!$G29*1000))))</f>
        <v/>
      </c>
      <c r="Z21" t="str">
        <f>IF(Y21="","",IF($D21="Vitenskapelig",((S170-R170+1)/365*$G21*(_xlfn.XLOOKUP(Y$3,'Oppslag-fane'!$P$12:$P$34,'Oppslag-fane'!$AD$12:$AD$34)*'Oppslag-fane'!$J$3)),((S170-R170+1)/365*$G21*(_xlfn.XLOOKUP(Y$3,'Oppslag-fane'!$P$12:$P$34,'Oppslag-fane'!$AB$12:$AB$34)*'Oppslag-fane'!$L$3))))</f>
        <v/>
      </c>
      <c r="AA21" t="str">
        <f>IF(AA$3="","",IF(U170="","",((U170-T170+1)/365*$G21*(_xlfn.XLOOKUP(AA$3,'Oppslag-fane'!$P$12:$P$34,'Oppslag-fane'!$N$12:$N$34)*Personalkostnader!$G29*1000))))</f>
        <v/>
      </c>
      <c r="AB21" t="str">
        <f>IF(AA21="","",IF($D21="Vitenskapelig",((U170-T170+1)/365*$G21*(_xlfn.XLOOKUP(AA$3,'Oppslag-fane'!$P$12:$P$34,'Oppslag-fane'!$AD$12:$AD$34)*'Oppslag-fane'!$J$3)),((U170-T170+1)/365*$G21*(_xlfn.XLOOKUP(AA$3,'Oppslag-fane'!$P$12:$P$34,'Oppslag-fane'!$AB$12:$AB$34)*'Oppslag-fane'!$L$3))))</f>
        <v/>
      </c>
      <c r="AC21" t="str">
        <f>IF(AC$3="","",IF(W170="","",((W170-V170+1)/365*$G21*(_xlfn.XLOOKUP(AC$3,'Oppslag-fane'!$P$12:$P$34,'Oppslag-fane'!$N$12:$N$34)*Personalkostnader!$G29*1000))))</f>
        <v/>
      </c>
      <c r="AD21" t="str">
        <f>IF(AC21="","",IF($D21="Vitenskapelig",((W170-V170+1)/365*$G21*(_xlfn.XLOOKUP(AC$3,'Oppslag-fane'!$P$12:$P$34,'Oppslag-fane'!$AD$12:$AD$34)*'Oppslag-fane'!$J$3)),((W170-V170+1)/365*$G21*(_xlfn.XLOOKUP(AC$3,'Oppslag-fane'!$P$12:$P$34,'Oppslag-fane'!$AB$12:$AB$34)*'Oppslag-fane'!$L$3))))</f>
        <v/>
      </c>
      <c r="AE21" t="str">
        <f>IF(AE$3="","",IF(Y170="","",((Y170-X170+1)/365*$G21*(_xlfn.XLOOKUP(AE$3,'Oppslag-fane'!$P$12:$P$34,'Oppslag-fane'!$N$12:$N$34)*Personalkostnader!$G29*1000))))</f>
        <v/>
      </c>
      <c r="AF21" t="str">
        <f>IF(AE21="","",IF($D21="Vitenskapelig",((Y170-X170+1)/365*$G21*(_xlfn.XLOOKUP(AE$3,'Oppslag-fane'!$P$12:$P$34,'Oppslag-fane'!$AD$12:$AD$34)*'Oppslag-fane'!$J$3)),((Y170-X170+1)/365*$G21*(_xlfn.XLOOKUP(AE$3,'Oppslag-fane'!$P$12:$P$34,'Oppslag-fane'!$AB$12:$AB$34)*'Oppslag-fane'!$L$3))))</f>
        <v/>
      </c>
      <c r="AG21" t="str">
        <f>IF(AG$3="","",IF(AA170="","",((AA170-Z170+1)/365*$G21*(_xlfn.XLOOKUP(AG$3,'Oppslag-fane'!$P$12:$P$34,'Oppslag-fane'!$N$12:$N$34)*Personalkostnader!$G29*1000))))</f>
        <v/>
      </c>
      <c r="AH21" t="str">
        <f>IF(AG21="","",IF($D21="Vitenskapelig",((AA170-Z170+1)/365*$G21*(_xlfn.XLOOKUP(AG$3,'Oppslag-fane'!$P$12:$P$34,'Oppslag-fane'!$AD$12:$AD$34)*'Oppslag-fane'!$J$3)),((AA170-Z170+1)/365*$G21*(_xlfn.XLOOKUP(AG$3,'Oppslag-fane'!$P$12:$P$34,'Oppslag-fane'!$AB$12:$AB$34)*'Oppslag-fane'!$L$3))))</f>
        <v/>
      </c>
      <c r="AI21" s="18">
        <f t="shared" si="2"/>
        <v>0</v>
      </c>
      <c r="AJ21" s="18">
        <f t="shared" si="3"/>
        <v>0</v>
      </c>
    </row>
    <row r="22" spans="1:36" outlineLevel="1" x14ac:dyDescent="0.25">
      <c r="A22" t="str">
        <f>IF(Personalkostnader!A30="","",Personalkostnader!A30)</f>
        <v/>
      </c>
      <c r="B22">
        <f>Personalkostnader!B30</f>
        <v>0</v>
      </c>
      <c r="C22" t="str">
        <f>Personalkostnader!C30</f>
        <v/>
      </c>
      <c r="D22" t="str">
        <f>Personalkostnader!D30</f>
        <v/>
      </c>
      <c r="E22">
        <f>Personalkostnader!E30</f>
        <v>0</v>
      </c>
      <c r="F22" t="str">
        <f>LEFT(Personalkostnader!O30,2)</f>
        <v/>
      </c>
      <c r="G22" s="121" t="str">
        <f>IFERROR(Personalkostnader!N30/100,"")</f>
        <v/>
      </c>
      <c r="H22" s="23"/>
      <c r="I22" t="str">
        <f>IF(I$3="","",IF(C171="","",((C171-B171+1)/365*$G22*(_xlfn.XLOOKUP(I$3,'Oppslag-fane'!$P$12:$P$34,'Oppslag-fane'!$N$12:$N$34)*Personalkostnader!$G30*1000))))</f>
        <v/>
      </c>
      <c r="J22" t="str">
        <f>IF(I22="","",IF($D22="Vitenskapelig",((C171-B171+1)/365*$G22*(_xlfn.XLOOKUP(I$3,'Oppslag-fane'!$P$12:$P$34,'Oppslag-fane'!$AD$12:$AD$34)*'Oppslag-fane'!$J$3)),((C171-B171+1)/365*$G22*(_xlfn.XLOOKUP(I$3,'Oppslag-fane'!$P$12:$P$34,'Oppslag-fane'!$AB$12:$AB$34)*'Oppslag-fane'!$L$3))))</f>
        <v/>
      </c>
      <c r="K22" t="str">
        <f>IF(K$3="","",IF(E171="","",((E171-D171+1)/365*$G22*(_xlfn.XLOOKUP(K$3,'Oppslag-fane'!$P$12:$P$34,'Oppslag-fane'!$N$12:$N$34)*Personalkostnader!$G30*1000))))</f>
        <v/>
      </c>
      <c r="L22" t="str">
        <f>IF(K22="","",IF($D22="Vitenskapelig",((E171-D171+1)/365*$G22*(_xlfn.XLOOKUP(K$3,'Oppslag-fane'!$P$12:$P$34,'Oppslag-fane'!$AD$12:$AD$34)*'Oppslag-fane'!$J$3)),((E171-D171+1)/365*$G22*(_xlfn.XLOOKUP(K$3,'Oppslag-fane'!$P$12:$P$34,'Oppslag-fane'!$AB$12:$AB$34)*'Oppslag-fane'!$L$3))))</f>
        <v/>
      </c>
      <c r="M22" t="str">
        <f>IF(M$3="","",IF(G171="","",((G171-F171+1)/365*$G22*(_xlfn.XLOOKUP(M$3,'Oppslag-fane'!$P$12:$P$34,'Oppslag-fane'!$N$12:$N$34)*Personalkostnader!$G30*1000))))</f>
        <v/>
      </c>
      <c r="N22" t="str">
        <f>IF(M22="","",IF($D22="Vitenskapelig",((G171-F171+1)/365*$G22*(_xlfn.XLOOKUP(M$3,'Oppslag-fane'!$P$12:$P$34,'Oppslag-fane'!$AD$12:$AD$34)*'Oppslag-fane'!$J$3)),((G171-F171+1)/365*$G22*(_xlfn.XLOOKUP(M$3,'Oppslag-fane'!$P$12:$P$34,'Oppslag-fane'!$AB$12:$AB$34)*'Oppslag-fane'!$L$3))))</f>
        <v/>
      </c>
      <c r="O22" t="str">
        <f>IF(O$3="","",IF(I171="","",((I171-H171+1)/365*$G22*(_xlfn.XLOOKUP(O$3,'Oppslag-fane'!$P$12:$P$34,'Oppslag-fane'!$N$12:$N$34)*Personalkostnader!$G30*1000))))</f>
        <v/>
      </c>
      <c r="P22" t="str">
        <f>IF(O22="","",IF($D22="Vitenskapelig",((I171-H171+1)/365*$G22*(_xlfn.XLOOKUP(O$3,'Oppslag-fane'!$P$12:$P$34,'Oppslag-fane'!$AD$12:$AD$34)*'Oppslag-fane'!$J$3)),((I171-H171+1)/365*$G22*(_xlfn.XLOOKUP(O$3,'Oppslag-fane'!$P$12:$P$34,'Oppslag-fane'!$AB$12:$AB$34)*'Oppslag-fane'!$L$3))))</f>
        <v/>
      </c>
      <c r="Q22" t="str">
        <f>IF(Q$3="","",IF(K171="","",((K171-J171+1)/365*$G22*(_xlfn.XLOOKUP(Q$3,'Oppslag-fane'!$P$12:$P$34,'Oppslag-fane'!$N$12:$N$34)*Personalkostnader!$G30*1000))))</f>
        <v/>
      </c>
      <c r="R22" t="str">
        <f>IF(Q22="","",IF($D22="Vitenskapelig",((K171-J171+1)/365*$G22*(_xlfn.XLOOKUP(Q$3,'Oppslag-fane'!$P$12:$P$34,'Oppslag-fane'!$AD$12:$AD$34)*'Oppslag-fane'!$J$3)),((K171-J171+1)/365*$G22*(_xlfn.XLOOKUP(Q$3,'Oppslag-fane'!$P$12:$P$34,'Oppslag-fane'!$AB$12:$AB$34)*'Oppslag-fane'!$L$3))))</f>
        <v/>
      </c>
      <c r="S22" t="str">
        <f>IF(S$3="","",IF(M171="","",((M171-L171+1)/365*$G22*(_xlfn.XLOOKUP(S$3,'Oppslag-fane'!$P$12:$P$34,'Oppslag-fane'!$N$12:$N$34)*Personalkostnader!$G30*1000))))</f>
        <v/>
      </c>
      <c r="T22" t="str">
        <f>IF(S22="","",IF($D22="Vitenskapelig",((M171-L171+1)/365*$G22*(_xlfn.XLOOKUP(S$3,'Oppslag-fane'!$P$12:$P$34,'Oppslag-fane'!$AD$12:$AD$34)*'Oppslag-fane'!$J$3)),((M171-L171+1)/365*$G22*(_xlfn.XLOOKUP(S$3,'Oppslag-fane'!$P$12:$P$34,'Oppslag-fane'!$AB$12:$AB$34)*'Oppslag-fane'!$L$3))))</f>
        <v/>
      </c>
      <c r="U22" t="str">
        <f>IF(U$3="","",IF(O171="","",((O171-N171+1)/365*$G22*(_xlfn.XLOOKUP(U$3,'Oppslag-fane'!$P$12:$P$34,'Oppslag-fane'!$N$12:$N$34)*Personalkostnader!$G30*1000))))</f>
        <v/>
      </c>
      <c r="V22" t="str">
        <f>IF(U22="","",IF($D22="Vitenskapelig",((O171-N171+1)/365*$G22*(_xlfn.XLOOKUP(U$3,'Oppslag-fane'!$P$12:$P$34,'Oppslag-fane'!$AD$12:$AD$34)*'Oppslag-fane'!$J$3)),((O171-N171+1)/365*$G22*(_xlfn.XLOOKUP(U$3,'Oppslag-fane'!$P$12:$P$34,'Oppslag-fane'!$AB$12:$AB$34)*'Oppslag-fane'!$L$3))))</f>
        <v/>
      </c>
      <c r="W22" t="str">
        <f>IF(W$3="","",IF(Q171="","",((Q171-P171+1)/365*$G22*(_xlfn.XLOOKUP(W$3,'Oppslag-fane'!$P$12:$P$34,'Oppslag-fane'!$N$12:$N$34)*Personalkostnader!$G30*1000))))</f>
        <v/>
      </c>
      <c r="X22" t="str">
        <f>IF(W22="","",IF($D22="Vitenskapelig",((Q171-P171+1)/365*$G22*(_xlfn.XLOOKUP(W$3,'Oppslag-fane'!$P$12:$P$34,'Oppslag-fane'!$AD$12:$AD$34)*'Oppslag-fane'!$J$3)),((Q171-P171+1)/365*$G22*(_xlfn.XLOOKUP(W$3,'Oppslag-fane'!$P$12:$P$34,'Oppslag-fane'!$AB$12:$AB$34)*'Oppslag-fane'!$L$3))))</f>
        <v/>
      </c>
      <c r="Y22" t="str">
        <f>IF(Y$3="","",IF(S171="","",((S171-R171+1)/365*$G22*(_xlfn.XLOOKUP(Y$3,'Oppslag-fane'!$P$12:$P$34,'Oppslag-fane'!$N$12:$N$34)*Personalkostnader!$G30*1000))))</f>
        <v/>
      </c>
      <c r="Z22" t="str">
        <f>IF(Y22="","",IF($D22="Vitenskapelig",((S171-R171+1)/365*$G22*(_xlfn.XLOOKUP(Y$3,'Oppslag-fane'!$P$12:$P$34,'Oppslag-fane'!$AD$12:$AD$34)*'Oppslag-fane'!$J$3)),((S171-R171+1)/365*$G22*(_xlfn.XLOOKUP(Y$3,'Oppslag-fane'!$P$12:$P$34,'Oppslag-fane'!$AB$12:$AB$34)*'Oppslag-fane'!$L$3))))</f>
        <v/>
      </c>
      <c r="AA22" t="str">
        <f>IF(AA$3="","",IF(U171="","",((U171-T171+1)/365*$G22*(_xlfn.XLOOKUP(AA$3,'Oppslag-fane'!$P$12:$P$34,'Oppslag-fane'!$N$12:$N$34)*Personalkostnader!$G30*1000))))</f>
        <v/>
      </c>
      <c r="AB22" t="str">
        <f>IF(AA22="","",IF($D22="Vitenskapelig",((U171-T171+1)/365*$G22*(_xlfn.XLOOKUP(AA$3,'Oppslag-fane'!$P$12:$P$34,'Oppslag-fane'!$AD$12:$AD$34)*'Oppslag-fane'!$J$3)),((U171-T171+1)/365*$G22*(_xlfn.XLOOKUP(AA$3,'Oppslag-fane'!$P$12:$P$34,'Oppslag-fane'!$AB$12:$AB$34)*'Oppslag-fane'!$L$3))))</f>
        <v/>
      </c>
      <c r="AC22" t="str">
        <f>IF(AC$3="","",IF(W171="","",((W171-V171+1)/365*$G22*(_xlfn.XLOOKUP(AC$3,'Oppslag-fane'!$P$12:$P$34,'Oppslag-fane'!$N$12:$N$34)*Personalkostnader!$G30*1000))))</f>
        <v/>
      </c>
      <c r="AD22" t="str">
        <f>IF(AC22="","",IF($D22="Vitenskapelig",((W171-V171+1)/365*$G22*(_xlfn.XLOOKUP(AC$3,'Oppslag-fane'!$P$12:$P$34,'Oppslag-fane'!$AD$12:$AD$34)*'Oppslag-fane'!$J$3)),((W171-V171+1)/365*$G22*(_xlfn.XLOOKUP(AC$3,'Oppslag-fane'!$P$12:$P$34,'Oppslag-fane'!$AB$12:$AB$34)*'Oppslag-fane'!$L$3))))</f>
        <v/>
      </c>
      <c r="AE22" t="str">
        <f>IF(AE$3="","",IF(Y171="","",((Y171-X171+1)/365*$G22*(_xlfn.XLOOKUP(AE$3,'Oppslag-fane'!$P$12:$P$34,'Oppslag-fane'!$N$12:$N$34)*Personalkostnader!$G30*1000))))</f>
        <v/>
      </c>
      <c r="AF22" t="str">
        <f>IF(AE22="","",IF($D22="Vitenskapelig",((Y171-X171+1)/365*$G22*(_xlfn.XLOOKUP(AE$3,'Oppslag-fane'!$P$12:$P$34,'Oppslag-fane'!$AD$12:$AD$34)*'Oppslag-fane'!$J$3)),((Y171-X171+1)/365*$G22*(_xlfn.XLOOKUP(AE$3,'Oppslag-fane'!$P$12:$P$34,'Oppslag-fane'!$AB$12:$AB$34)*'Oppslag-fane'!$L$3))))</f>
        <v/>
      </c>
      <c r="AG22" t="str">
        <f>IF(AG$3="","",IF(AA171="","",((AA171-Z171+1)/365*$G22*(_xlfn.XLOOKUP(AG$3,'Oppslag-fane'!$P$12:$P$34,'Oppslag-fane'!$N$12:$N$34)*Personalkostnader!$G30*1000))))</f>
        <v/>
      </c>
      <c r="AH22" t="str">
        <f>IF(AG22="","",IF($D22="Vitenskapelig",((AA171-Z171+1)/365*$G22*(_xlfn.XLOOKUP(AG$3,'Oppslag-fane'!$P$12:$P$34,'Oppslag-fane'!$AD$12:$AD$34)*'Oppslag-fane'!$J$3)),((AA171-Z171+1)/365*$G22*(_xlfn.XLOOKUP(AG$3,'Oppslag-fane'!$P$12:$P$34,'Oppslag-fane'!$AB$12:$AB$34)*'Oppslag-fane'!$L$3))))</f>
        <v/>
      </c>
      <c r="AI22" s="18">
        <f t="shared" si="2"/>
        <v>0</v>
      </c>
      <c r="AJ22" s="18">
        <f t="shared" si="3"/>
        <v>0</v>
      </c>
    </row>
    <row r="23" spans="1:36" outlineLevel="1" x14ac:dyDescent="0.25">
      <c r="A23" t="str">
        <f>IF(Personalkostnader!A31="","",Personalkostnader!A31)</f>
        <v/>
      </c>
      <c r="B23">
        <f>Personalkostnader!B31</f>
        <v>0</v>
      </c>
      <c r="C23" t="str">
        <f>Personalkostnader!C31</f>
        <v/>
      </c>
      <c r="D23" t="str">
        <f>Personalkostnader!D31</f>
        <v/>
      </c>
      <c r="E23">
        <f>Personalkostnader!E31</f>
        <v>0</v>
      </c>
      <c r="F23" t="str">
        <f>LEFT(Personalkostnader!O31,2)</f>
        <v/>
      </c>
      <c r="G23" s="121" t="str">
        <f>IFERROR(Personalkostnader!N31/100,"")</f>
        <v/>
      </c>
      <c r="H23" s="23"/>
      <c r="I23" t="str">
        <f>IF(I$3="","",IF(C172="","",((C172-B172+1)/365*$G23*(_xlfn.XLOOKUP(I$3,'Oppslag-fane'!$P$12:$P$34,'Oppslag-fane'!$N$12:$N$34)*Personalkostnader!$G31*1000))))</f>
        <v/>
      </c>
      <c r="J23" t="str">
        <f>IF(I23="","",IF($D23="Vitenskapelig",((C172-B172+1)/365*$G23*(_xlfn.XLOOKUP(I$3,'Oppslag-fane'!$P$12:$P$34,'Oppslag-fane'!$AD$12:$AD$34)*'Oppslag-fane'!$J$3)),((C172-B172+1)/365*$G23*(_xlfn.XLOOKUP(I$3,'Oppslag-fane'!$P$12:$P$34,'Oppslag-fane'!$AB$12:$AB$34)*'Oppslag-fane'!$L$3))))</f>
        <v/>
      </c>
      <c r="K23" t="str">
        <f>IF(K$3="","",IF(E172="","",((E172-D172+1)/365*$G23*(_xlfn.XLOOKUP(K$3,'Oppslag-fane'!$P$12:$P$34,'Oppslag-fane'!$N$12:$N$34)*Personalkostnader!$G31*1000))))</f>
        <v/>
      </c>
      <c r="L23" t="str">
        <f>IF(K23="","",IF($D23="Vitenskapelig",((E172-D172+1)/365*$G23*(_xlfn.XLOOKUP(K$3,'Oppslag-fane'!$P$12:$P$34,'Oppslag-fane'!$AD$12:$AD$34)*'Oppslag-fane'!$J$3)),((E172-D172+1)/365*$G23*(_xlfn.XLOOKUP(K$3,'Oppslag-fane'!$P$12:$P$34,'Oppslag-fane'!$AB$12:$AB$34)*'Oppslag-fane'!$L$3))))</f>
        <v/>
      </c>
      <c r="M23" t="str">
        <f>IF(M$3="","",IF(G172="","",((G172-F172+1)/365*$G23*(_xlfn.XLOOKUP(M$3,'Oppslag-fane'!$P$12:$P$34,'Oppslag-fane'!$N$12:$N$34)*Personalkostnader!$G31*1000))))</f>
        <v/>
      </c>
      <c r="N23" t="str">
        <f>IF(M23="","",IF($D23="Vitenskapelig",((G172-F172+1)/365*$G23*(_xlfn.XLOOKUP(M$3,'Oppslag-fane'!$P$12:$P$34,'Oppslag-fane'!$AD$12:$AD$34)*'Oppslag-fane'!$J$3)),((G172-F172+1)/365*$G23*(_xlfn.XLOOKUP(M$3,'Oppslag-fane'!$P$12:$P$34,'Oppslag-fane'!$AB$12:$AB$34)*'Oppslag-fane'!$L$3))))</f>
        <v/>
      </c>
      <c r="O23" t="str">
        <f>IF(O$3="","",IF(I172="","",((I172-H172+1)/365*$G23*(_xlfn.XLOOKUP(O$3,'Oppslag-fane'!$P$12:$P$34,'Oppslag-fane'!$N$12:$N$34)*Personalkostnader!$G31*1000))))</f>
        <v/>
      </c>
      <c r="P23" t="str">
        <f>IF(O23="","",IF($D23="Vitenskapelig",((I172-H172+1)/365*$G23*(_xlfn.XLOOKUP(O$3,'Oppslag-fane'!$P$12:$P$34,'Oppslag-fane'!$AD$12:$AD$34)*'Oppslag-fane'!$J$3)),((I172-H172+1)/365*$G23*(_xlfn.XLOOKUP(O$3,'Oppslag-fane'!$P$12:$P$34,'Oppslag-fane'!$AB$12:$AB$34)*'Oppslag-fane'!$L$3))))</f>
        <v/>
      </c>
      <c r="Q23" t="str">
        <f>IF(Q$3="","",IF(K172="","",((K172-J172+1)/365*$G23*(_xlfn.XLOOKUP(Q$3,'Oppslag-fane'!$P$12:$P$34,'Oppslag-fane'!$N$12:$N$34)*Personalkostnader!$G31*1000))))</f>
        <v/>
      </c>
      <c r="R23" t="str">
        <f>IF(Q23="","",IF($D23="Vitenskapelig",((K172-J172+1)/365*$G23*(_xlfn.XLOOKUP(Q$3,'Oppslag-fane'!$P$12:$P$34,'Oppslag-fane'!$AD$12:$AD$34)*'Oppslag-fane'!$J$3)),((K172-J172+1)/365*$G23*(_xlfn.XLOOKUP(Q$3,'Oppslag-fane'!$P$12:$P$34,'Oppslag-fane'!$AB$12:$AB$34)*'Oppslag-fane'!$L$3))))</f>
        <v/>
      </c>
      <c r="S23" t="str">
        <f>IF(S$3="","",IF(M172="","",((M172-L172+1)/365*$G23*(_xlfn.XLOOKUP(S$3,'Oppslag-fane'!$P$12:$P$34,'Oppslag-fane'!$N$12:$N$34)*Personalkostnader!$G31*1000))))</f>
        <v/>
      </c>
      <c r="T23" t="str">
        <f>IF(S23="","",IF($D23="Vitenskapelig",((M172-L172+1)/365*$G23*(_xlfn.XLOOKUP(S$3,'Oppslag-fane'!$P$12:$P$34,'Oppslag-fane'!$AD$12:$AD$34)*'Oppslag-fane'!$J$3)),((M172-L172+1)/365*$G23*(_xlfn.XLOOKUP(S$3,'Oppslag-fane'!$P$12:$P$34,'Oppslag-fane'!$AB$12:$AB$34)*'Oppslag-fane'!$L$3))))</f>
        <v/>
      </c>
      <c r="U23" t="str">
        <f>IF(U$3="","",IF(O172="","",((O172-N172+1)/365*$G23*(_xlfn.XLOOKUP(U$3,'Oppslag-fane'!$P$12:$P$34,'Oppslag-fane'!$N$12:$N$34)*Personalkostnader!$G31*1000))))</f>
        <v/>
      </c>
      <c r="V23" t="str">
        <f>IF(U23="","",IF($D23="Vitenskapelig",((O172-N172+1)/365*$G23*(_xlfn.XLOOKUP(U$3,'Oppslag-fane'!$P$12:$P$34,'Oppslag-fane'!$AD$12:$AD$34)*'Oppslag-fane'!$J$3)),((O172-N172+1)/365*$G23*(_xlfn.XLOOKUP(U$3,'Oppslag-fane'!$P$12:$P$34,'Oppslag-fane'!$AB$12:$AB$34)*'Oppslag-fane'!$L$3))))</f>
        <v/>
      </c>
      <c r="W23" t="str">
        <f>IF(W$3="","",IF(Q172="","",((Q172-P172+1)/365*$G23*(_xlfn.XLOOKUP(W$3,'Oppslag-fane'!$P$12:$P$34,'Oppslag-fane'!$N$12:$N$34)*Personalkostnader!$G31*1000))))</f>
        <v/>
      </c>
      <c r="X23" t="str">
        <f>IF(W23="","",IF($D23="Vitenskapelig",((Q172-P172+1)/365*$G23*(_xlfn.XLOOKUP(W$3,'Oppslag-fane'!$P$12:$P$34,'Oppslag-fane'!$AD$12:$AD$34)*'Oppslag-fane'!$J$3)),((Q172-P172+1)/365*$G23*(_xlfn.XLOOKUP(W$3,'Oppslag-fane'!$P$12:$P$34,'Oppslag-fane'!$AB$12:$AB$34)*'Oppslag-fane'!$L$3))))</f>
        <v/>
      </c>
      <c r="Y23" t="str">
        <f>IF(Y$3="","",IF(S172="","",((S172-R172+1)/365*$G23*(_xlfn.XLOOKUP(Y$3,'Oppslag-fane'!$P$12:$P$34,'Oppslag-fane'!$N$12:$N$34)*Personalkostnader!$G31*1000))))</f>
        <v/>
      </c>
      <c r="Z23" t="str">
        <f>IF(Y23="","",IF($D23="Vitenskapelig",((S172-R172+1)/365*$G23*(_xlfn.XLOOKUP(Y$3,'Oppslag-fane'!$P$12:$P$34,'Oppslag-fane'!$AD$12:$AD$34)*'Oppslag-fane'!$J$3)),((S172-R172+1)/365*$G23*(_xlfn.XLOOKUP(Y$3,'Oppslag-fane'!$P$12:$P$34,'Oppslag-fane'!$AB$12:$AB$34)*'Oppslag-fane'!$L$3))))</f>
        <v/>
      </c>
      <c r="AA23" t="str">
        <f>IF(AA$3="","",IF(U172="","",((U172-T172+1)/365*$G23*(_xlfn.XLOOKUP(AA$3,'Oppslag-fane'!$P$12:$P$34,'Oppslag-fane'!$N$12:$N$34)*Personalkostnader!$G31*1000))))</f>
        <v/>
      </c>
      <c r="AB23" t="str">
        <f>IF(AA23="","",IF($D23="Vitenskapelig",((U172-T172+1)/365*$G23*(_xlfn.XLOOKUP(AA$3,'Oppslag-fane'!$P$12:$P$34,'Oppslag-fane'!$AD$12:$AD$34)*'Oppslag-fane'!$J$3)),((U172-T172+1)/365*$G23*(_xlfn.XLOOKUP(AA$3,'Oppslag-fane'!$P$12:$P$34,'Oppslag-fane'!$AB$12:$AB$34)*'Oppslag-fane'!$L$3))))</f>
        <v/>
      </c>
      <c r="AC23" t="str">
        <f>IF(AC$3="","",IF(W172="","",((W172-V172+1)/365*$G23*(_xlfn.XLOOKUP(AC$3,'Oppslag-fane'!$P$12:$P$34,'Oppslag-fane'!$N$12:$N$34)*Personalkostnader!$G31*1000))))</f>
        <v/>
      </c>
      <c r="AD23" t="str">
        <f>IF(AC23="","",IF($D23="Vitenskapelig",((W172-V172+1)/365*$G23*(_xlfn.XLOOKUP(AC$3,'Oppslag-fane'!$P$12:$P$34,'Oppslag-fane'!$AD$12:$AD$34)*'Oppslag-fane'!$J$3)),((W172-V172+1)/365*$G23*(_xlfn.XLOOKUP(AC$3,'Oppslag-fane'!$P$12:$P$34,'Oppslag-fane'!$AB$12:$AB$34)*'Oppslag-fane'!$L$3))))</f>
        <v/>
      </c>
      <c r="AE23" t="str">
        <f>IF(AE$3="","",IF(Y172="","",((Y172-X172+1)/365*$G23*(_xlfn.XLOOKUP(AE$3,'Oppslag-fane'!$P$12:$P$34,'Oppslag-fane'!$N$12:$N$34)*Personalkostnader!$G31*1000))))</f>
        <v/>
      </c>
      <c r="AF23" t="str">
        <f>IF(AE23="","",IF($D23="Vitenskapelig",((Y172-X172+1)/365*$G23*(_xlfn.XLOOKUP(AE$3,'Oppslag-fane'!$P$12:$P$34,'Oppslag-fane'!$AD$12:$AD$34)*'Oppslag-fane'!$J$3)),((Y172-X172+1)/365*$G23*(_xlfn.XLOOKUP(AE$3,'Oppslag-fane'!$P$12:$P$34,'Oppslag-fane'!$AB$12:$AB$34)*'Oppslag-fane'!$L$3))))</f>
        <v/>
      </c>
      <c r="AG23" t="str">
        <f>IF(AG$3="","",IF(AA172="","",((AA172-Z172+1)/365*$G23*(_xlfn.XLOOKUP(AG$3,'Oppslag-fane'!$P$12:$P$34,'Oppslag-fane'!$N$12:$N$34)*Personalkostnader!$G31*1000))))</f>
        <v/>
      </c>
      <c r="AH23" t="str">
        <f>IF(AG23="","",IF($D23="Vitenskapelig",((AA172-Z172+1)/365*$G23*(_xlfn.XLOOKUP(AG$3,'Oppslag-fane'!$P$12:$P$34,'Oppslag-fane'!$AD$12:$AD$34)*'Oppslag-fane'!$J$3)),((AA172-Z172+1)/365*$G23*(_xlfn.XLOOKUP(AG$3,'Oppslag-fane'!$P$12:$P$34,'Oppslag-fane'!$AB$12:$AB$34)*'Oppslag-fane'!$L$3))))</f>
        <v/>
      </c>
      <c r="AI23" s="18">
        <f t="shared" si="2"/>
        <v>0</v>
      </c>
      <c r="AJ23" s="18">
        <f t="shared" si="3"/>
        <v>0</v>
      </c>
    </row>
    <row r="24" spans="1:36" outlineLevel="1" x14ac:dyDescent="0.25">
      <c r="A24" t="str">
        <f>IF(Personalkostnader!A32="","",Personalkostnader!A32)</f>
        <v/>
      </c>
      <c r="B24">
        <f>Personalkostnader!B32</f>
        <v>0</v>
      </c>
      <c r="C24" t="str">
        <f>Personalkostnader!C32</f>
        <v/>
      </c>
      <c r="D24" t="str">
        <f>Personalkostnader!D32</f>
        <v/>
      </c>
      <c r="E24">
        <f>Personalkostnader!E32</f>
        <v>0</v>
      </c>
      <c r="F24" t="str">
        <f>LEFT(Personalkostnader!O32,2)</f>
        <v/>
      </c>
      <c r="G24" s="121" t="str">
        <f>IFERROR(Personalkostnader!N32/100,"")</f>
        <v/>
      </c>
      <c r="H24" s="23"/>
      <c r="I24" t="str">
        <f>IF(I$3="","",IF(C173="","",((C173-B173+1)/365*$G24*(_xlfn.XLOOKUP(I$3,'Oppslag-fane'!$P$12:$P$34,'Oppslag-fane'!$N$12:$N$34)*Personalkostnader!$G32*1000))))</f>
        <v/>
      </c>
      <c r="J24" t="str">
        <f>IF(I24="","",IF($D24="Vitenskapelig",((C173-B173+1)/365*$G24*(_xlfn.XLOOKUP(I$3,'Oppslag-fane'!$P$12:$P$34,'Oppslag-fane'!$AD$12:$AD$34)*'Oppslag-fane'!$J$3)),((C173-B173+1)/365*$G24*(_xlfn.XLOOKUP(I$3,'Oppslag-fane'!$P$12:$P$34,'Oppslag-fane'!$AB$12:$AB$34)*'Oppslag-fane'!$L$3))))</f>
        <v/>
      </c>
      <c r="K24" t="str">
        <f>IF(K$3="","",IF(E173="","",((E173-D173+1)/365*$G24*(_xlfn.XLOOKUP(K$3,'Oppslag-fane'!$P$12:$P$34,'Oppslag-fane'!$N$12:$N$34)*Personalkostnader!$G32*1000))))</f>
        <v/>
      </c>
      <c r="L24" t="str">
        <f>IF(K24="","",IF($D24="Vitenskapelig",((E173-D173+1)/365*$G24*(_xlfn.XLOOKUP(K$3,'Oppslag-fane'!$P$12:$P$34,'Oppslag-fane'!$AD$12:$AD$34)*'Oppslag-fane'!$J$3)),((E173-D173+1)/365*$G24*(_xlfn.XLOOKUP(K$3,'Oppslag-fane'!$P$12:$P$34,'Oppslag-fane'!$AB$12:$AB$34)*'Oppslag-fane'!$L$3))))</f>
        <v/>
      </c>
      <c r="M24" t="str">
        <f>IF(M$3="","",IF(G173="","",((G173-F173+1)/365*$G24*(_xlfn.XLOOKUP(M$3,'Oppslag-fane'!$P$12:$P$34,'Oppslag-fane'!$N$12:$N$34)*Personalkostnader!$G32*1000))))</f>
        <v/>
      </c>
      <c r="N24" t="str">
        <f>IF(M24="","",IF($D24="Vitenskapelig",((G173-F173+1)/365*$G24*(_xlfn.XLOOKUP(M$3,'Oppslag-fane'!$P$12:$P$34,'Oppslag-fane'!$AD$12:$AD$34)*'Oppslag-fane'!$J$3)),((G173-F173+1)/365*$G24*(_xlfn.XLOOKUP(M$3,'Oppslag-fane'!$P$12:$P$34,'Oppslag-fane'!$AB$12:$AB$34)*'Oppslag-fane'!$L$3))))</f>
        <v/>
      </c>
      <c r="O24" t="str">
        <f>IF(O$3="","",IF(I173="","",((I173-H173+1)/365*$G24*(_xlfn.XLOOKUP(O$3,'Oppslag-fane'!$P$12:$P$34,'Oppslag-fane'!$N$12:$N$34)*Personalkostnader!$G32*1000))))</f>
        <v/>
      </c>
      <c r="P24" t="str">
        <f>IF(O24="","",IF($D24="Vitenskapelig",((I173-H173+1)/365*$G24*(_xlfn.XLOOKUP(O$3,'Oppslag-fane'!$P$12:$P$34,'Oppslag-fane'!$AD$12:$AD$34)*'Oppslag-fane'!$J$3)),((I173-H173+1)/365*$G24*(_xlfn.XLOOKUP(O$3,'Oppslag-fane'!$P$12:$P$34,'Oppslag-fane'!$AB$12:$AB$34)*'Oppslag-fane'!$L$3))))</f>
        <v/>
      </c>
      <c r="Q24" t="str">
        <f>IF(Q$3="","",IF(K173="","",((K173-J173+1)/365*$G24*(_xlfn.XLOOKUP(Q$3,'Oppslag-fane'!$P$12:$P$34,'Oppslag-fane'!$N$12:$N$34)*Personalkostnader!$G32*1000))))</f>
        <v/>
      </c>
      <c r="R24" t="str">
        <f>IF(Q24="","",IF($D24="Vitenskapelig",((K173-J173+1)/365*$G24*(_xlfn.XLOOKUP(Q$3,'Oppslag-fane'!$P$12:$P$34,'Oppslag-fane'!$AD$12:$AD$34)*'Oppslag-fane'!$J$3)),((K173-J173+1)/365*$G24*(_xlfn.XLOOKUP(Q$3,'Oppslag-fane'!$P$12:$P$34,'Oppslag-fane'!$AB$12:$AB$34)*'Oppslag-fane'!$L$3))))</f>
        <v/>
      </c>
      <c r="S24" t="str">
        <f>IF(S$3="","",IF(M173="","",((M173-L173+1)/365*$G24*(_xlfn.XLOOKUP(S$3,'Oppslag-fane'!$P$12:$P$34,'Oppslag-fane'!$N$12:$N$34)*Personalkostnader!$G32*1000))))</f>
        <v/>
      </c>
      <c r="T24" t="str">
        <f>IF(S24="","",IF($D24="Vitenskapelig",((M173-L173+1)/365*$G24*(_xlfn.XLOOKUP(S$3,'Oppslag-fane'!$P$12:$P$34,'Oppslag-fane'!$AD$12:$AD$34)*'Oppslag-fane'!$J$3)),((M173-L173+1)/365*$G24*(_xlfn.XLOOKUP(S$3,'Oppslag-fane'!$P$12:$P$34,'Oppslag-fane'!$AB$12:$AB$34)*'Oppslag-fane'!$L$3))))</f>
        <v/>
      </c>
      <c r="U24" t="str">
        <f>IF(U$3="","",IF(O173="","",((O173-N173+1)/365*$G24*(_xlfn.XLOOKUP(U$3,'Oppslag-fane'!$P$12:$P$34,'Oppslag-fane'!$N$12:$N$34)*Personalkostnader!$G32*1000))))</f>
        <v/>
      </c>
      <c r="V24" t="str">
        <f>IF(U24="","",IF($D24="Vitenskapelig",((O173-N173+1)/365*$G24*(_xlfn.XLOOKUP(U$3,'Oppslag-fane'!$P$12:$P$34,'Oppslag-fane'!$AD$12:$AD$34)*'Oppslag-fane'!$J$3)),((O173-N173+1)/365*$G24*(_xlfn.XLOOKUP(U$3,'Oppslag-fane'!$P$12:$P$34,'Oppslag-fane'!$AB$12:$AB$34)*'Oppslag-fane'!$L$3))))</f>
        <v/>
      </c>
      <c r="W24" t="str">
        <f>IF(W$3="","",IF(Q173="","",((Q173-P173+1)/365*$G24*(_xlfn.XLOOKUP(W$3,'Oppslag-fane'!$P$12:$P$34,'Oppslag-fane'!$N$12:$N$34)*Personalkostnader!$G32*1000))))</f>
        <v/>
      </c>
      <c r="X24" t="str">
        <f>IF(W24="","",IF($D24="Vitenskapelig",((Q173-P173+1)/365*$G24*(_xlfn.XLOOKUP(W$3,'Oppslag-fane'!$P$12:$P$34,'Oppslag-fane'!$AD$12:$AD$34)*'Oppslag-fane'!$J$3)),((Q173-P173+1)/365*$G24*(_xlfn.XLOOKUP(W$3,'Oppslag-fane'!$P$12:$P$34,'Oppslag-fane'!$AB$12:$AB$34)*'Oppslag-fane'!$L$3))))</f>
        <v/>
      </c>
      <c r="Y24" t="str">
        <f>IF(Y$3="","",IF(S173="","",((S173-R173+1)/365*$G24*(_xlfn.XLOOKUP(Y$3,'Oppslag-fane'!$P$12:$P$34,'Oppslag-fane'!$N$12:$N$34)*Personalkostnader!$G32*1000))))</f>
        <v/>
      </c>
      <c r="Z24" t="str">
        <f>IF(Y24="","",IF($D24="Vitenskapelig",((S173-R173+1)/365*$G24*(_xlfn.XLOOKUP(Y$3,'Oppslag-fane'!$P$12:$P$34,'Oppslag-fane'!$AD$12:$AD$34)*'Oppslag-fane'!$J$3)),((S173-R173+1)/365*$G24*(_xlfn.XLOOKUP(Y$3,'Oppslag-fane'!$P$12:$P$34,'Oppslag-fane'!$AB$12:$AB$34)*'Oppslag-fane'!$L$3))))</f>
        <v/>
      </c>
      <c r="AA24" t="str">
        <f>IF(AA$3="","",IF(U173="","",((U173-T173+1)/365*$G24*(_xlfn.XLOOKUP(AA$3,'Oppslag-fane'!$P$12:$P$34,'Oppslag-fane'!$N$12:$N$34)*Personalkostnader!$G32*1000))))</f>
        <v/>
      </c>
      <c r="AB24" t="str">
        <f>IF(AA24="","",IF($D24="Vitenskapelig",((U173-T173+1)/365*$G24*(_xlfn.XLOOKUP(AA$3,'Oppslag-fane'!$P$12:$P$34,'Oppslag-fane'!$AD$12:$AD$34)*'Oppslag-fane'!$J$3)),((U173-T173+1)/365*$G24*(_xlfn.XLOOKUP(AA$3,'Oppslag-fane'!$P$12:$P$34,'Oppslag-fane'!$AB$12:$AB$34)*'Oppslag-fane'!$L$3))))</f>
        <v/>
      </c>
      <c r="AC24" t="str">
        <f>IF(AC$3="","",IF(W173="","",((W173-V173+1)/365*$G24*(_xlfn.XLOOKUP(AC$3,'Oppslag-fane'!$P$12:$P$34,'Oppslag-fane'!$N$12:$N$34)*Personalkostnader!$G32*1000))))</f>
        <v/>
      </c>
      <c r="AD24" t="str">
        <f>IF(AC24="","",IF($D24="Vitenskapelig",((W173-V173+1)/365*$G24*(_xlfn.XLOOKUP(AC$3,'Oppslag-fane'!$P$12:$P$34,'Oppslag-fane'!$AD$12:$AD$34)*'Oppslag-fane'!$J$3)),((W173-V173+1)/365*$G24*(_xlfn.XLOOKUP(AC$3,'Oppslag-fane'!$P$12:$P$34,'Oppslag-fane'!$AB$12:$AB$34)*'Oppslag-fane'!$L$3))))</f>
        <v/>
      </c>
      <c r="AE24" t="str">
        <f>IF(AE$3="","",IF(Y173="","",((Y173-X173+1)/365*$G24*(_xlfn.XLOOKUP(AE$3,'Oppslag-fane'!$P$12:$P$34,'Oppslag-fane'!$N$12:$N$34)*Personalkostnader!$G32*1000))))</f>
        <v/>
      </c>
      <c r="AF24" t="str">
        <f>IF(AE24="","",IF($D24="Vitenskapelig",((Y173-X173+1)/365*$G24*(_xlfn.XLOOKUP(AE$3,'Oppslag-fane'!$P$12:$P$34,'Oppslag-fane'!$AD$12:$AD$34)*'Oppslag-fane'!$J$3)),((Y173-X173+1)/365*$G24*(_xlfn.XLOOKUP(AE$3,'Oppslag-fane'!$P$12:$P$34,'Oppslag-fane'!$AB$12:$AB$34)*'Oppslag-fane'!$L$3))))</f>
        <v/>
      </c>
      <c r="AG24" t="str">
        <f>IF(AG$3="","",IF(AA173="","",((AA173-Z173+1)/365*$G24*(_xlfn.XLOOKUP(AG$3,'Oppslag-fane'!$P$12:$P$34,'Oppslag-fane'!$N$12:$N$34)*Personalkostnader!$G32*1000))))</f>
        <v/>
      </c>
      <c r="AH24" t="str">
        <f>IF(AG24="","",IF($D24="Vitenskapelig",((AA173-Z173+1)/365*$G24*(_xlfn.XLOOKUP(AG$3,'Oppslag-fane'!$P$12:$P$34,'Oppslag-fane'!$AD$12:$AD$34)*'Oppslag-fane'!$J$3)),((AA173-Z173+1)/365*$G24*(_xlfn.XLOOKUP(AG$3,'Oppslag-fane'!$P$12:$P$34,'Oppslag-fane'!$AB$12:$AB$34)*'Oppslag-fane'!$L$3))))</f>
        <v/>
      </c>
      <c r="AI24" s="18">
        <f t="shared" si="2"/>
        <v>0</v>
      </c>
      <c r="AJ24" s="18">
        <f t="shared" si="3"/>
        <v>0</v>
      </c>
    </row>
    <row r="25" spans="1:36" outlineLevel="1" x14ac:dyDescent="0.25">
      <c r="A25" t="str">
        <f>IF(Personalkostnader!A33="","",Personalkostnader!A33)</f>
        <v/>
      </c>
      <c r="B25">
        <f>Personalkostnader!B33</f>
        <v>0</v>
      </c>
      <c r="C25" t="str">
        <f>Personalkostnader!C33</f>
        <v/>
      </c>
      <c r="D25" t="str">
        <f>Personalkostnader!D33</f>
        <v/>
      </c>
      <c r="E25">
        <f>Personalkostnader!E33</f>
        <v>0</v>
      </c>
      <c r="F25" t="str">
        <f>LEFT(Personalkostnader!O33,2)</f>
        <v/>
      </c>
      <c r="G25" s="121" t="str">
        <f>IFERROR(Personalkostnader!N33/100,"")</f>
        <v/>
      </c>
      <c r="H25" s="23"/>
      <c r="I25" t="str">
        <f>IF(I$3="","",IF(C174="","",((C174-B174+1)/365*$G25*(_xlfn.XLOOKUP(I$3,'Oppslag-fane'!$P$12:$P$34,'Oppslag-fane'!$N$12:$N$34)*Personalkostnader!$G33*1000))))</f>
        <v/>
      </c>
      <c r="J25" t="str">
        <f>IF(I25="","",IF($D25="Vitenskapelig",((C174-B174+1)/365*$G25*(_xlfn.XLOOKUP(I$3,'Oppslag-fane'!$P$12:$P$34,'Oppslag-fane'!$AD$12:$AD$34)*'Oppslag-fane'!$J$3)),((C174-B174+1)/365*$G25*(_xlfn.XLOOKUP(I$3,'Oppslag-fane'!$P$12:$P$34,'Oppslag-fane'!$AB$12:$AB$34)*'Oppslag-fane'!$L$3))))</f>
        <v/>
      </c>
      <c r="K25" t="str">
        <f>IF(K$3="","",IF(E174="","",((E174-D174+1)/365*$G25*(_xlfn.XLOOKUP(K$3,'Oppslag-fane'!$P$12:$P$34,'Oppslag-fane'!$N$12:$N$34)*Personalkostnader!$G33*1000))))</f>
        <v/>
      </c>
      <c r="L25" t="str">
        <f>IF(K25="","",IF($D25="Vitenskapelig",((E174-D174+1)/365*$G25*(_xlfn.XLOOKUP(K$3,'Oppslag-fane'!$P$12:$P$34,'Oppslag-fane'!$AD$12:$AD$34)*'Oppslag-fane'!$J$3)),((E174-D174+1)/365*$G25*(_xlfn.XLOOKUP(K$3,'Oppslag-fane'!$P$12:$P$34,'Oppslag-fane'!$AB$12:$AB$34)*'Oppslag-fane'!$L$3))))</f>
        <v/>
      </c>
      <c r="M25" t="str">
        <f>IF(M$3="","",IF(G174="","",((G174-F174+1)/365*$G25*(_xlfn.XLOOKUP(M$3,'Oppslag-fane'!$P$12:$P$34,'Oppslag-fane'!$N$12:$N$34)*Personalkostnader!$G33*1000))))</f>
        <v/>
      </c>
      <c r="N25" t="str">
        <f>IF(M25="","",IF($D25="Vitenskapelig",((G174-F174+1)/365*$G25*(_xlfn.XLOOKUP(M$3,'Oppslag-fane'!$P$12:$P$34,'Oppslag-fane'!$AD$12:$AD$34)*'Oppslag-fane'!$J$3)),((G174-F174+1)/365*$G25*(_xlfn.XLOOKUP(M$3,'Oppslag-fane'!$P$12:$P$34,'Oppslag-fane'!$AB$12:$AB$34)*'Oppslag-fane'!$L$3))))</f>
        <v/>
      </c>
      <c r="O25" t="str">
        <f>IF(O$3="","",IF(I174="","",((I174-H174+1)/365*$G25*(_xlfn.XLOOKUP(O$3,'Oppslag-fane'!$P$12:$P$34,'Oppslag-fane'!$N$12:$N$34)*Personalkostnader!$G33*1000))))</f>
        <v/>
      </c>
      <c r="P25" t="str">
        <f>IF(O25="","",IF($D25="Vitenskapelig",((I174-H174+1)/365*$G25*(_xlfn.XLOOKUP(O$3,'Oppslag-fane'!$P$12:$P$34,'Oppslag-fane'!$AD$12:$AD$34)*'Oppslag-fane'!$J$3)),((I174-H174+1)/365*$G25*(_xlfn.XLOOKUP(O$3,'Oppslag-fane'!$P$12:$P$34,'Oppslag-fane'!$AB$12:$AB$34)*'Oppslag-fane'!$L$3))))</f>
        <v/>
      </c>
      <c r="Q25" t="str">
        <f>IF(Q$3="","",IF(K174="","",((K174-J174+1)/365*$G25*(_xlfn.XLOOKUP(Q$3,'Oppslag-fane'!$P$12:$P$34,'Oppslag-fane'!$N$12:$N$34)*Personalkostnader!$G33*1000))))</f>
        <v/>
      </c>
      <c r="R25" t="str">
        <f>IF(Q25="","",IF($D25="Vitenskapelig",((K174-J174+1)/365*$G25*(_xlfn.XLOOKUP(Q$3,'Oppslag-fane'!$P$12:$P$34,'Oppslag-fane'!$AD$12:$AD$34)*'Oppslag-fane'!$J$3)),((K174-J174+1)/365*$G25*(_xlfn.XLOOKUP(Q$3,'Oppslag-fane'!$P$12:$P$34,'Oppslag-fane'!$AB$12:$AB$34)*'Oppslag-fane'!$L$3))))</f>
        <v/>
      </c>
      <c r="S25" t="str">
        <f>IF(S$3="","",IF(M174="","",((M174-L174+1)/365*$G25*(_xlfn.XLOOKUP(S$3,'Oppslag-fane'!$P$12:$P$34,'Oppslag-fane'!$N$12:$N$34)*Personalkostnader!$G33*1000))))</f>
        <v/>
      </c>
      <c r="T25" t="str">
        <f>IF(S25="","",IF($D25="Vitenskapelig",((M174-L174+1)/365*$G25*(_xlfn.XLOOKUP(S$3,'Oppslag-fane'!$P$12:$P$34,'Oppslag-fane'!$AD$12:$AD$34)*'Oppslag-fane'!$J$3)),((M174-L174+1)/365*$G25*(_xlfn.XLOOKUP(S$3,'Oppslag-fane'!$P$12:$P$34,'Oppslag-fane'!$AB$12:$AB$34)*'Oppslag-fane'!$L$3))))</f>
        <v/>
      </c>
      <c r="U25" t="str">
        <f>IF(U$3="","",IF(O174="","",((O174-N174+1)/365*$G25*(_xlfn.XLOOKUP(U$3,'Oppslag-fane'!$P$12:$P$34,'Oppslag-fane'!$N$12:$N$34)*Personalkostnader!$G33*1000))))</f>
        <v/>
      </c>
      <c r="V25" t="str">
        <f>IF(U25="","",IF($D25="Vitenskapelig",((O174-N174+1)/365*$G25*(_xlfn.XLOOKUP(U$3,'Oppslag-fane'!$P$12:$P$34,'Oppslag-fane'!$AD$12:$AD$34)*'Oppslag-fane'!$J$3)),((O174-N174+1)/365*$G25*(_xlfn.XLOOKUP(U$3,'Oppslag-fane'!$P$12:$P$34,'Oppslag-fane'!$AB$12:$AB$34)*'Oppslag-fane'!$L$3))))</f>
        <v/>
      </c>
      <c r="W25" t="str">
        <f>IF(W$3="","",IF(Q174="","",((Q174-P174+1)/365*$G25*(_xlfn.XLOOKUP(W$3,'Oppslag-fane'!$P$12:$P$34,'Oppslag-fane'!$N$12:$N$34)*Personalkostnader!$G33*1000))))</f>
        <v/>
      </c>
      <c r="X25" t="str">
        <f>IF(W25="","",IF($D25="Vitenskapelig",((Q174-P174+1)/365*$G25*(_xlfn.XLOOKUP(W$3,'Oppslag-fane'!$P$12:$P$34,'Oppslag-fane'!$AD$12:$AD$34)*'Oppslag-fane'!$J$3)),((Q174-P174+1)/365*$G25*(_xlfn.XLOOKUP(W$3,'Oppslag-fane'!$P$12:$P$34,'Oppslag-fane'!$AB$12:$AB$34)*'Oppslag-fane'!$L$3))))</f>
        <v/>
      </c>
      <c r="Y25" t="str">
        <f>IF(Y$3="","",IF(S174="","",((S174-R174+1)/365*$G25*(_xlfn.XLOOKUP(Y$3,'Oppslag-fane'!$P$12:$P$34,'Oppslag-fane'!$N$12:$N$34)*Personalkostnader!$G33*1000))))</f>
        <v/>
      </c>
      <c r="Z25" t="str">
        <f>IF(Y25="","",IF($D25="Vitenskapelig",((S174-R174+1)/365*$G25*(_xlfn.XLOOKUP(Y$3,'Oppslag-fane'!$P$12:$P$34,'Oppslag-fane'!$AD$12:$AD$34)*'Oppslag-fane'!$J$3)),((S174-R174+1)/365*$G25*(_xlfn.XLOOKUP(Y$3,'Oppslag-fane'!$P$12:$P$34,'Oppslag-fane'!$AB$12:$AB$34)*'Oppslag-fane'!$L$3))))</f>
        <v/>
      </c>
      <c r="AA25" t="str">
        <f>IF(AA$3="","",IF(U174="","",((U174-T174+1)/365*$G25*(_xlfn.XLOOKUP(AA$3,'Oppslag-fane'!$P$12:$P$34,'Oppslag-fane'!$N$12:$N$34)*Personalkostnader!$G33*1000))))</f>
        <v/>
      </c>
      <c r="AB25" t="str">
        <f>IF(AA25="","",IF($D25="Vitenskapelig",((U174-T174+1)/365*$G25*(_xlfn.XLOOKUP(AA$3,'Oppslag-fane'!$P$12:$P$34,'Oppslag-fane'!$AD$12:$AD$34)*'Oppslag-fane'!$J$3)),((U174-T174+1)/365*$G25*(_xlfn.XLOOKUP(AA$3,'Oppslag-fane'!$P$12:$P$34,'Oppslag-fane'!$AB$12:$AB$34)*'Oppslag-fane'!$L$3))))</f>
        <v/>
      </c>
      <c r="AC25" t="str">
        <f>IF(AC$3="","",IF(W174="","",((W174-V174+1)/365*$G25*(_xlfn.XLOOKUP(AC$3,'Oppslag-fane'!$P$12:$P$34,'Oppslag-fane'!$N$12:$N$34)*Personalkostnader!$G33*1000))))</f>
        <v/>
      </c>
      <c r="AD25" t="str">
        <f>IF(AC25="","",IF($D25="Vitenskapelig",((W174-V174+1)/365*$G25*(_xlfn.XLOOKUP(AC$3,'Oppslag-fane'!$P$12:$P$34,'Oppslag-fane'!$AD$12:$AD$34)*'Oppslag-fane'!$J$3)),((W174-V174+1)/365*$G25*(_xlfn.XLOOKUP(AC$3,'Oppslag-fane'!$P$12:$P$34,'Oppslag-fane'!$AB$12:$AB$34)*'Oppslag-fane'!$L$3))))</f>
        <v/>
      </c>
      <c r="AE25" t="str">
        <f>IF(AE$3="","",IF(Y174="","",((Y174-X174+1)/365*$G25*(_xlfn.XLOOKUP(AE$3,'Oppslag-fane'!$P$12:$P$34,'Oppslag-fane'!$N$12:$N$34)*Personalkostnader!$G33*1000))))</f>
        <v/>
      </c>
      <c r="AF25" t="str">
        <f>IF(AE25="","",IF($D25="Vitenskapelig",((Y174-X174+1)/365*$G25*(_xlfn.XLOOKUP(AE$3,'Oppslag-fane'!$P$12:$P$34,'Oppslag-fane'!$AD$12:$AD$34)*'Oppslag-fane'!$J$3)),((Y174-X174+1)/365*$G25*(_xlfn.XLOOKUP(AE$3,'Oppslag-fane'!$P$12:$P$34,'Oppslag-fane'!$AB$12:$AB$34)*'Oppslag-fane'!$L$3))))</f>
        <v/>
      </c>
      <c r="AG25" t="str">
        <f>IF(AG$3="","",IF(AA174="","",((AA174-Z174+1)/365*$G25*(_xlfn.XLOOKUP(AG$3,'Oppslag-fane'!$P$12:$P$34,'Oppslag-fane'!$N$12:$N$34)*Personalkostnader!$G33*1000))))</f>
        <v/>
      </c>
      <c r="AH25" t="str">
        <f>IF(AG25="","",IF($D25="Vitenskapelig",((AA174-Z174+1)/365*$G25*(_xlfn.XLOOKUP(AG$3,'Oppslag-fane'!$P$12:$P$34,'Oppslag-fane'!$AD$12:$AD$34)*'Oppslag-fane'!$J$3)),((AA174-Z174+1)/365*$G25*(_xlfn.XLOOKUP(AG$3,'Oppslag-fane'!$P$12:$P$34,'Oppslag-fane'!$AB$12:$AB$34)*'Oppslag-fane'!$L$3))))</f>
        <v/>
      </c>
      <c r="AI25" s="18">
        <f t="shared" si="2"/>
        <v>0</v>
      </c>
      <c r="AJ25" s="18">
        <f t="shared" si="3"/>
        <v>0</v>
      </c>
    </row>
    <row r="26" spans="1:36" outlineLevel="1" x14ac:dyDescent="0.25">
      <c r="A26" t="str">
        <f>IF(Personalkostnader!A34="","",Personalkostnader!A34)</f>
        <v/>
      </c>
      <c r="B26">
        <f>Personalkostnader!B34</f>
        <v>0</v>
      </c>
      <c r="C26" t="str">
        <f>Personalkostnader!C34</f>
        <v/>
      </c>
      <c r="D26" t="str">
        <f>Personalkostnader!D34</f>
        <v/>
      </c>
      <c r="E26">
        <f>Personalkostnader!E34</f>
        <v>0</v>
      </c>
      <c r="F26" t="str">
        <f>LEFT(Personalkostnader!O34,2)</f>
        <v/>
      </c>
      <c r="G26" s="121" t="str">
        <f>IFERROR(Personalkostnader!N34/100,"")</f>
        <v/>
      </c>
      <c r="H26" s="23"/>
      <c r="I26" t="str">
        <f>IF(I$3="","",IF(C175="","",((C175-B175+1)/365*$G26*(_xlfn.XLOOKUP(I$3,'Oppslag-fane'!$P$12:$P$34,'Oppslag-fane'!$N$12:$N$34)*Personalkostnader!$G34*1000))))</f>
        <v/>
      </c>
      <c r="J26" t="str">
        <f>IF(I26="","",IF($D26="Vitenskapelig",((C175-B175+1)/365*$G26*(_xlfn.XLOOKUP(I$3,'Oppslag-fane'!$P$12:$P$34,'Oppslag-fane'!$AD$12:$AD$34)*'Oppslag-fane'!$J$3)),((C175-B175+1)/365*$G26*(_xlfn.XLOOKUP(I$3,'Oppslag-fane'!$P$12:$P$34,'Oppslag-fane'!$AB$12:$AB$34)*'Oppslag-fane'!$L$3))))</f>
        <v/>
      </c>
      <c r="K26" t="str">
        <f>IF(K$3="","",IF(E175="","",((E175-D175+1)/365*$G26*(_xlfn.XLOOKUP(K$3,'Oppslag-fane'!$P$12:$P$34,'Oppslag-fane'!$N$12:$N$34)*Personalkostnader!$G34*1000))))</f>
        <v/>
      </c>
      <c r="L26" t="str">
        <f>IF(K26="","",IF($D26="Vitenskapelig",((E175-D175+1)/365*$G26*(_xlfn.XLOOKUP(K$3,'Oppslag-fane'!$P$12:$P$34,'Oppslag-fane'!$AD$12:$AD$34)*'Oppslag-fane'!$J$3)),((E175-D175+1)/365*$G26*(_xlfn.XLOOKUP(K$3,'Oppslag-fane'!$P$12:$P$34,'Oppslag-fane'!$AB$12:$AB$34)*'Oppslag-fane'!$L$3))))</f>
        <v/>
      </c>
      <c r="M26" t="str">
        <f>IF(M$3="","",IF(G175="","",((G175-F175+1)/365*$G26*(_xlfn.XLOOKUP(M$3,'Oppslag-fane'!$P$12:$P$34,'Oppslag-fane'!$N$12:$N$34)*Personalkostnader!$G34*1000))))</f>
        <v/>
      </c>
      <c r="N26" t="str">
        <f>IF(M26="","",IF($D26="Vitenskapelig",((G175-F175+1)/365*$G26*(_xlfn.XLOOKUP(M$3,'Oppslag-fane'!$P$12:$P$34,'Oppslag-fane'!$AD$12:$AD$34)*'Oppslag-fane'!$J$3)),((G175-F175+1)/365*$G26*(_xlfn.XLOOKUP(M$3,'Oppslag-fane'!$P$12:$P$34,'Oppslag-fane'!$AB$12:$AB$34)*'Oppslag-fane'!$L$3))))</f>
        <v/>
      </c>
      <c r="O26" t="str">
        <f>IF(O$3="","",IF(I175="","",((I175-H175+1)/365*$G26*(_xlfn.XLOOKUP(O$3,'Oppslag-fane'!$P$12:$P$34,'Oppslag-fane'!$N$12:$N$34)*Personalkostnader!$G34*1000))))</f>
        <v/>
      </c>
      <c r="P26" t="str">
        <f>IF(O26="","",IF($D26="Vitenskapelig",((I175-H175+1)/365*$G26*(_xlfn.XLOOKUP(O$3,'Oppslag-fane'!$P$12:$P$34,'Oppslag-fane'!$AD$12:$AD$34)*'Oppslag-fane'!$J$3)),((I175-H175+1)/365*$G26*(_xlfn.XLOOKUP(O$3,'Oppslag-fane'!$P$12:$P$34,'Oppslag-fane'!$AB$12:$AB$34)*'Oppslag-fane'!$L$3))))</f>
        <v/>
      </c>
      <c r="Q26" t="str">
        <f>IF(Q$3="","",IF(K175="","",((K175-J175+1)/365*$G26*(_xlfn.XLOOKUP(Q$3,'Oppslag-fane'!$P$12:$P$34,'Oppslag-fane'!$N$12:$N$34)*Personalkostnader!$G34*1000))))</f>
        <v/>
      </c>
      <c r="R26" t="str">
        <f>IF(Q26="","",IF($D26="Vitenskapelig",((K175-J175+1)/365*$G26*(_xlfn.XLOOKUP(Q$3,'Oppslag-fane'!$P$12:$P$34,'Oppslag-fane'!$AD$12:$AD$34)*'Oppslag-fane'!$J$3)),((K175-J175+1)/365*$G26*(_xlfn.XLOOKUP(Q$3,'Oppslag-fane'!$P$12:$P$34,'Oppslag-fane'!$AB$12:$AB$34)*'Oppslag-fane'!$L$3))))</f>
        <v/>
      </c>
      <c r="S26" t="str">
        <f>IF(S$3="","",IF(M175="","",((M175-L175+1)/365*$G26*(_xlfn.XLOOKUP(S$3,'Oppslag-fane'!$P$12:$P$34,'Oppslag-fane'!$N$12:$N$34)*Personalkostnader!$G34*1000))))</f>
        <v/>
      </c>
      <c r="T26" t="str">
        <f>IF(S26="","",IF($D26="Vitenskapelig",((M175-L175+1)/365*$G26*(_xlfn.XLOOKUP(S$3,'Oppslag-fane'!$P$12:$P$34,'Oppslag-fane'!$AD$12:$AD$34)*'Oppslag-fane'!$J$3)),((M175-L175+1)/365*$G26*(_xlfn.XLOOKUP(S$3,'Oppslag-fane'!$P$12:$P$34,'Oppslag-fane'!$AB$12:$AB$34)*'Oppslag-fane'!$L$3))))</f>
        <v/>
      </c>
      <c r="U26" t="str">
        <f>IF(U$3="","",IF(O175="","",((O175-N175+1)/365*$G26*(_xlfn.XLOOKUP(U$3,'Oppslag-fane'!$P$12:$P$34,'Oppslag-fane'!$N$12:$N$34)*Personalkostnader!$G34*1000))))</f>
        <v/>
      </c>
      <c r="V26" t="str">
        <f>IF(U26="","",IF($D26="Vitenskapelig",((O175-N175+1)/365*$G26*(_xlfn.XLOOKUP(U$3,'Oppslag-fane'!$P$12:$P$34,'Oppslag-fane'!$AD$12:$AD$34)*'Oppslag-fane'!$J$3)),((O175-N175+1)/365*$G26*(_xlfn.XLOOKUP(U$3,'Oppslag-fane'!$P$12:$P$34,'Oppslag-fane'!$AB$12:$AB$34)*'Oppslag-fane'!$L$3))))</f>
        <v/>
      </c>
      <c r="W26" t="str">
        <f>IF(W$3="","",IF(Q175="","",((Q175-P175+1)/365*$G26*(_xlfn.XLOOKUP(W$3,'Oppslag-fane'!$P$12:$P$34,'Oppslag-fane'!$N$12:$N$34)*Personalkostnader!$G34*1000))))</f>
        <v/>
      </c>
      <c r="X26" t="str">
        <f>IF(W26="","",IF($D26="Vitenskapelig",((Q175-P175+1)/365*$G26*(_xlfn.XLOOKUP(W$3,'Oppslag-fane'!$P$12:$P$34,'Oppslag-fane'!$AD$12:$AD$34)*'Oppslag-fane'!$J$3)),((Q175-P175+1)/365*$G26*(_xlfn.XLOOKUP(W$3,'Oppslag-fane'!$P$12:$P$34,'Oppslag-fane'!$AB$12:$AB$34)*'Oppslag-fane'!$L$3))))</f>
        <v/>
      </c>
      <c r="Y26" t="str">
        <f>IF(Y$3="","",IF(S175="","",((S175-R175+1)/365*$G26*(_xlfn.XLOOKUP(Y$3,'Oppslag-fane'!$P$12:$P$34,'Oppslag-fane'!$N$12:$N$34)*Personalkostnader!$G34*1000))))</f>
        <v/>
      </c>
      <c r="Z26" t="str">
        <f>IF(Y26="","",IF($D26="Vitenskapelig",((S175-R175+1)/365*$G26*(_xlfn.XLOOKUP(Y$3,'Oppslag-fane'!$P$12:$P$34,'Oppslag-fane'!$AD$12:$AD$34)*'Oppslag-fane'!$J$3)),((S175-R175+1)/365*$G26*(_xlfn.XLOOKUP(Y$3,'Oppslag-fane'!$P$12:$P$34,'Oppslag-fane'!$AB$12:$AB$34)*'Oppslag-fane'!$L$3))))</f>
        <v/>
      </c>
      <c r="AA26" t="str">
        <f>IF(AA$3="","",IF(U175="","",((U175-T175+1)/365*$G26*(_xlfn.XLOOKUP(AA$3,'Oppslag-fane'!$P$12:$P$34,'Oppslag-fane'!$N$12:$N$34)*Personalkostnader!$G34*1000))))</f>
        <v/>
      </c>
      <c r="AB26" t="str">
        <f>IF(AA26="","",IF($D26="Vitenskapelig",((U175-T175+1)/365*$G26*(_xlfn.XLOOKUP(AA$3,'Oppslag-fane'!$P$12:$P$34,'Oppslag-fane'!$AD$12:$AD$34)*'Oppslag-fane'!$J$3)),((U175-T175+1)/365*$G26*(_xlfn.XLOOKUP(AA$3,'Oppslag-fane'!$P$12:$P$34,'Oppslag-fane'!$AB$12:$AB$34)*'Oppslag-fane'!$L$3))))</f>
        <v/>
      </c>
      <c r="AC26" t="str">
        <f>IF(AC$3="","",IF(W175="","",((W175-V175+1)/365*$G26*(_xlfn.XLOOKUP(AC$3,'Oppslag-fane'!$P$12:$P$34,'Oppslag-fane'!$N$12:$N$34)*Personalkostnader!$G34*1000))))</f>
        <v/>
      </c>
      <c r="AD26" t="str">
        <f>IF(AC26="","",IF($D26="Vitenskapelig",((W175-V175+1)/365*$G26*(_xlfn.XLOOKUP(AC$3,'Oppslag-fane'!$P$12:$P$34,'Oppslag-fane'!$AD$12:$AD$34)*'Oppslag-fane'!$J$3)),((W175-V175+1)/365*$G26*(_xlfn.XLOOKUP(AC$3,'Oppslag-fane'!$P$12:$P$34,'Oppslag-fane'!$AB$12:$AB$34)*'Oppslag-fane'!$L$3))))</f>
        <v/>
      </c>
      <c r="AE26" t="str">
        <f>IF(AE$3="","",IF(Y175="","",((Y175-X175+1)/365*$G26*(_xlfn.XLOOKUP(AE$3,'Oppslag-fane'!$P$12:$P$34,'Oppslag-fane'!$N$12:$N$34)*Personalkostnader!$G34*1000))))</f>
        <v/>
      </c>
      <c r="AF26" t="str">
        <f>IF(AE26="","",IF($D26="Vitenskapelig",((Y175-X175+1)/365*$G26*(_xlfn.XLOOKUP(AE$3,'Oppslag-fane'!$P$12:$P$34,'Oppslag-fane'!$AD$12:$AD$34)*'Oppslag-fane'!$J$3)),((Y175-X175+1)/365*$G26*(_xlfn.XLOOKUP(AE$3,'Oppslag-fane'!$P$12:$P$34,'Oppslag-fane'!$AB$12:$AB$34)*'Oppslag-fane'!$L$3))))</f>
        <v/>
      </c>
      <c r="AG26" t="str">
        <f>IF(AG$3="","",IF(AA175="","",((AA175-Z175+1)/365*$G26*(_xlfn.XLOOKUP(AG$3,'Oppslag-fane'!$P$12:$P$34,'Oppslag-fane'!$N$12:$N$34)*Personalkostnader!$G34*1000))))</f>
        <v/>
      </c>
      <c r="AH26" t="str">
        <f>IF(AG26="","",IF($D26="Vitenskapelig",((AA175-Z175+1)/365*$G26*(_xlfn.XLOOKUP(AG$3,'Oppslag-fane'!$P$12:$P$34,'Oppslag-fane'!$AD$12:$AD$34)*'Oppslag-fane'!$J$3)),((AA175-Z175+1)/365*$G26*(_xlfn.XLOOKUP(AG$3,'Oppslag-fane'!$P$12:$P$34,'Oppslag-fane'!$AB$12:$AB$34)*'Oppslag-fane'!$L$3))))</f>
        <v/>
      </c>
      <c r="AI26" s="18">
        <f t="shared" si="2"/>
        <v>0</v>
      </c>
      <c r="AJ26" s="18">
        <f t="shared" si="3"/>
        <v>0</v>
      </c>
    </row>
    <row r="27" spans="1:36" outlineLevel="1" x14ac:dyDescent="0.25">
      <c r="A27" t="str">
        <f>IF(Personalkostnader!A35="","",Personalkostnader!A35)</f>
        <v/>
      </c>
      <c r="B27">
        <f>Personalkostnader!B35</f>
        <v>0</v>
      </c>
      <c r="C27" t="str">
        <f>Personalkostnader!C35</f>
        <v/>
      </c>
      <c r="D27" t="str">
        <f>Personalkostnader!D35</f>
        <v/>
      </c>
      <c r="E27">
        <f>Personalkostnader!E35</f>
        <v>0</v>
      </c>
      <c r="F27" t="str">
        <f>LEFT(Personalkostnader!O35,2)</f>
        <v/>
      </c>
      <c r="G27" s="121" t="str">
        <f>IFERROR(Personalkostnader!N35/100,"")</f>
        <v/>
      </c>
      <c r="H27" s="23"/>
      <c r="I27" t="str">
        <f>IF(I$3="","",IF(C176="","",((C176-B176+1)/365*$G27*(_xlfn.XLOOKUP(I$3,'Oppslag-fane'!$P$12:$P$34,'Oppslag-fane'!$N$12:$N$34)*Personalkostnader!$G35*1000))))</f>
        <v/>
      </c>
      <c r="J27" t="str">
        <f>IF(I27="","",IF($D27="Vitenskapelig",((C176-B176+1)/365*$G27*(_xlfn.XLOOKUP(I$3,'Oppslag-fane'!$P$12:$P$34,'Oppslag-fane'!$AD$12:$AD$34)*'Oppslag-fane'!$J$3)),((C176-B176+1)/365*$G27*(_xlfn.XLOOKUP(I$3,'Oppslag-fane'!$P$12:$P$34,'Oppslag-fane'!$AB$12:$AB$34)*'Oppslag-fane'!$L$3))))</f>
        <v/>
      </c>
      <c r="K27" t="str">
        <f>IF(K$3="","",IF(E176="","",((E176-D176+1)/365*$G27*(_xlfn.XLOOKUP(K$3,'Oppslag-fane'!$P$12:$P$34,'Oppslag-fane'!$N$12:$N$34)*Personalkostnader!$G35*1000))))</f>
        <v/>
      </c>
      <c r="L27" t="str">
        <f>IF(K27="","",IF($D27="Vitenskapelig",((E176-D176+1)/365*$G27*(_xlfn.XLOOKUP(K$3,'Oppslag-fane'!$P$12:$P$34,'Oppslag-fane'!$AD$12:$AD$34)*'Oppslag-fane'!$J$3)),((E176-D176+1)/365*$G27*(_xlfn.XLOOKUP(K$3,'Oppslag-fane'!$P$12:$P$34,'Oppslag-fane'!$AB$12:$AB$34)*'Oppslag-fane'!$L$3))))</f>
        <v/>
      </c>
      <c r="M27" t="str">
        <f>IF(M$3="","",IF(G176="","",((G176-F176+1)/365*$G27*(_xlfn.XLOOKUP(M$3,'Oppslag-fane'!$P$12:$P$34,'Oppslag-fane'!$N$12:$N$34)*Personalkostnader!$G35*1000))))</f>
        <v/>
      </c>
      <c r="N27" t="str">
        <f>IF(M27="","",IF($D27="Vitenskapelig",((G176-F176+1)/365*$G27*(_xlfn.XLOOKUP(M$3,'Oppslag-fane'!$P$12:$P$34,'Oppslag-fane'!$AD$12:$AD$34)*'Oppslag-fane'!$J$3)),((G176-F176+1)/365*$G27*(_xlfn.XLOOKUP(M$3,'Oppslag-fane'!$P$12:$P$34,'Oppslag-fane'!$AB$12:$AB$34)*'Oppslag-fane'!$L$3))))</f>
        <v/>
      </c>
      <c r="O27" t="str">
        <f>IF(O$3="","",IF(I176="","",((I176-H176+1)/365*$G27*(_xlfn.XLOOKUP(O$3,'Oppslag-fane'!$P$12:$P$34,'Oppslag-fane'!$N$12:$N$34)*Personalkostnader!$G35*1000))))</f>
        <v/>
      </c>
      <c r="P27" t="str">
        <f>IF(O27="","",IF($D27="Vitenskapelig",((I176-H176+1)/365*$G27*(_xlfn.XLOOKUP(O$3,'Oppslag-fane'!$P$12:$P$34,'Oppslag-fane'!$AD$12:$AD$34)*'Oppslag-fane'!$J$3)),((I176-H176+1)/365*$G27*(_xlfn.XLOOKUP(O$3,'Oppslag-fane'!$P$12:$P$34,'Oppslag-fane'!$AB$12:$AB$34)*'Oppslag-fane'!$L$3))))</f>
        <v/>
      </c>
      <c r="Q27" t="str">
        <f>IF(Q$3="","",IF(K176="","",((K176-J176+1)/365*$G27*(_xlfn.XLOOKUP(Q$3,'Oppslag-fane'!$P$12:$P$34,'Oppslag-fane'!$N$12:$N$34)*Personalkostnader!$G35*1000))))</f>
        <v/>
      </c>
      <c r="R27" t="str">
        <f>IF(Q27="","",IF($D27="Vitenskapelig",((K176-J176+1)/365*$G27*(_xlfn.XLOOKUP(Q$3,'Oppslag-fane'!$P$12:$P$34,'Oppslag-fane'!$AD$12:$AD$34)*'Oppslag-fane'!$J$3)),((K176-J176+1)/365*$G27*(_xlfn.XLOOKUP(Q$3,'Oppslag-fane'!$P$12:$P$34,'Oppslag-fane'!$AB$12:$AB$34)*'Oppslag-fane'!$L$3))))</f>
        <v/>
      </c>
      <c r="S27" t="str">
        <f>IF(S$3="","",IF(M176="","",((M176-L176+1)/365*$G27*(_xlfn.XLOOKUP(S$3,'Oppslag-fane'!$P$12:$P$34,'Oppslag-fane'!$N$12:$N$34)*Personalkostnader!$G35*1000))))</f>
        <v/>
      </c>
      <c r="T27" t="str">
        <f>IF(S27="","",IF($D27="Vitenskapelig",((M176-L176+1)/365*$G27*(_xlfn.XLOOKUP(S$3,'Oppslag-fane'!$P$12:$P$34,'Oppslag-fane'!$AD$12:$AD$34)*'Oppslag-fane'!$J$3)),((M176-L176+1)/365*$G27*(_xlfn.XLOOKUP(S$3,'Oppslag-fane'!$P$12:$P$34,'Oppslag-fane'!$AB$12:$AB$34)*'Oppslag-fane'!$L$3))))</f>
        <v/>
      </c>
      <c r="U27" t="str">
        <f>IF(U$3="","",IF(O176="","",((O176-N176+1)/365*$G27*(_xlfn.XLOOKUP(U$3,'Oppslag-fane'!$P$12:$P$34,'Oppslag-fane'!$N$12:$N$34)*Personalkostnader!$G35*1000))))</f>
        <v/>
      </c>
      <c r="V27" t="str">
        <f>IF(U27="","",IF($D27="Vitenskapelig",((O176-N176+1)/365*$G27*(_xlfn.XLOOKUP(U$3,'Oppslag-fane'!$P$12:$P$34,'Oppslag-fane'!$AD$12:$AD$34)*'Oppslag-fane'!$J$3)),((O176-N176+1)/365*$G27*(_xlfn.XLOOKUP(U$3,'Oppslag-fane'!$P$12:$P$34,'Oppslag-fane'!$AB$12:$AB$34)*'Oppslag-fane'!$L$3))))</f>
        <v/>
      </c>
      <c r="W27" t="str">
        <f>IF(W$3="","",IF(Q176="","",((Q176-P176+1)/365*$G27*(_xlfn.XLOOKUP(W$3,'Oppslag-fane'!$P$12:$P$34,'Oppslag-fane'!$N$12:$N$34)*Personalkostnader!$G35*1000))))</f>
        <v/>
      </c>
      <c r="X27" t="str">
        <f>IF(W27="","",IF($D27="Vitenskapelig",((Q176-P176+1)/365*$G27*(_xlfn.XLOOKUP(W$3,'Oppslag-fane'!$P$12:$P$34,'Oppslag-fane'!$AD$12:$AD$34)*'Oppslag-fane'!$J$3)),((Q176-P176+1)/365*$G27*(_xlfn.XLOOKUP(W$3,'Oppslag-fane'!$P$12:$P$34,'Oppslag-fane'!$AB$12:$AB$34)*'Oppslag-fane'!$L$3))))</f>
        <v/>
      </c>
      <c r="Y27" t="str">
        <f>IF(Y$3="","",IF(S176="","",((S176-R176+1)/365*$G27*(_xlfn.XLOOKUP(Y$3,'Oppslag-fane'!$P$12:$P$34,'Oppslag-fane'!$N$12:$N$34)*Personalkostnader!$G35*1000))))</f>
        <v/>
      </c>
      <c r="Z27" t="str">
        <f>IF(Y27="","",IF($D27="Vitenskapelig",((S176-R176+1)/365*$G27*(_xlfn.XLOOKUP(Y$3,'Oppslag-fane'!$P$12:$P$34,'Oppslag-fane'!$AD$12:$AD$34)*'Oppslag-fane'!$J$3)),((S176-R176+1)/365*$G27*(_xlfn.XLOOKUP(Y$3,'Oppslag-fane'!$P$12:$P$34,'Oppslag-fane'!$AB$12:$AB$34)*'Oppslag-fane'!$L$3))))</f>
        <v/>
      </c>
      <c r="AA27" t="str">
        <f>IF(AA$3="","",IF(U176="","",((U176-T176+1)/365*$G27*(_xlfn.XLOOKUP(AA$3,'Oppslag-fane'!$P$12:$P$34,'Oppslag-fane'!$N$12:$N$34)*Personalkostnader!$G35*1000))))</f>
        <v/>
      </c>
      <c r="AB27" t="str">
        <f>IF(AA27="","",IF($D27="Vitenskapelig",((U176-T176+1)/365*$G27*(_xlfn.XLOOKUP(AA$3,'Oppslag-fane'!$P$12:$P$34,'Oppslag-fane'!$AD$12:$AD$34)*'Oppslag-fane'!$J$3)),((U176-T176+1)/365*$G27*(_xlfn.XLOOKUP(AA$3,'Oppslag-fane'!$P$12:$P$34,'Oppslag-fane'!$AB$12:$AB$34)*'Oppslag-fane'!$L$3))))</f>
        <v/>
      </c>
      <c r="AC27" t="str">
        <f>IF(AC$3="","",IF(W176="","",((W176-V176+1)/365*$G27*(_xlfn.XLOOKUP(AC$3,'Oppslag-fane'!$P$12:$P$34,'Oppslag-fane'!$N$12:$N$34)*Personalkostnader!$G35*1000))))</f>
        <v/>
      </c>
      <c r="AD27" t="str">
        <f>IF(AC27="","",IF($D27="Vitenskapelig",((W176-V176+1)/365*$G27*(_xlfn.XLOOKUP(AC$3,'Oppslag-fane'!$P$12:$P$34,'Oppslag-fane'!$AD$12:$AD$34)*'Oppslag-fane'!$J$3)),((W176-V176+1)/365*$G27*(_xlfn.XLOOKUP(AC$3,'Oppslag-fane'!$P$12:$P$34,'Oppslag-fane'!$AB$12:$AB$34)*'Oppslag-fane'!$L$3))))</f>
        <v/>
      </c>
      <c r="AE27" t="str">
        <f>IF(AE$3="","",IF(Y176="","",((Y176-X176+1)/365*$G27*(_xlfn.XLOOKUP(AE$3,'Oppslag-fane'!$P$12:$P$34,'Oppslag-fane'!$N$12:$N$34)*Personalkostnader!$G35*1000))))</f>
        <v/>
      </c>
      <c r="AF27" t="str">
        <f>IF(AE27="","",IF($D27="Vitenskapelig",((Y176-X176+1)/365*$G27*(_xlfn.XLOOKUP(AE$3,'Oppslag-fane'!$P$12:$P$34,'Oppslag-fane'!$AD$12:$AD$34)*'Oppslag-fane'!$J$3)),((Y176-X176+1)/365*$G27*(_xlfn.XLOOKUP(AE$3,'Oppslag-fane'!$P$12:$P$34,'Oppslag-fane'!$AB$12:$AB$34)*'Oppslag-fane'!$L$3))))</f>
        <v/>
      </c>
      <c r="AG27" t="str">
        <f>IF(AG$3="","",IF(AA176="","",((AA176-Z176+1)/365*$G27*(_xlfn.XLOOKUP(AG$3,'Oppslag-fane'!$P$12:$P$34,'Oppslag-fane'!$N$12:$N$34)*Personalkostnader!$G35*1000))))</f>
        <v/>
      </c>
      <c r="AH27" t="str">
        <f>IF(AG27="","",IF($D27="Vitenskapelig",((AA176-Z176+1)/365*$G27*(_xlfn.XLOOKUP(AG$3,'Oppslag-fane'!$P$12:$P$34,'Oppslag-fane'!$AD$12:$AD$34)*'Oppslag-fane'!$J$3)),((AA176-Z176+1)/365*$G27*(_xlfn.XLOOKUP(AG$3,'Oppslag-fane'!$P$12:$P$34,'Oppslag-fane'!$AB$12:$AB$34)*'Oppslag-fane'!$L$3))))</f>
        <v/>
      </c>
      <c r="AI27" s="18">
        <f t="shared" si="2"/>
        <v>0</v>
      </c>
      <c r="AJ27" s="18">
        <f t="shared" si="3"/>
        <v>0</v>
      </c>
    </row>
    <row r="28" spans="1:36" outlineLevel="1" x14ac:dyDescent="0.25">
      <c r="A28" t="str">
        <f>IF(Personalkostnader!A36="","",Personalkostnader!A36)</f>
        <v/>
      </c>
      <c r="B28">
        <f>Personalkostnader!B36</f>
        <v>0</v>
      </c>
      <c r="C28" t="str">
        <f>Personalkostnader!C36</f>
        <v/>
      </c>
      <c r="D28" t="str">
        <f>Personalkostnader!D36</f>
        <v/>
      </c>
      <c r="E28">
        <f>Personalkostnader!E36</f>
        <v>0</v>
      </c>
      <c r="F28" t="str">
        <f>LEFT(Personalkostnader!O36,2)</f>
        <v/>
      </c>
      <c r="G28" s="121" t="str">
        <f>IFERROR(Personalkostnader!N36/100,"")</f>
        <v/>
      </c>
      <c r="H28" s="23"/>
      <c r="I28" t="str">
        <f>IF(I$3="","",IF(C177="","",((C177-B177+1)/365*$G28*(_xlfn.XLOOKUP(I$3,'Oppslag-fane'!$P$12:$P$34,'Oppslag-fane'!$N$12:$N$34)*Personalkostnader!$G36*1000))))</f>
        <v/>
      </c>
      <c r="J28" t="str">
        <f>IF(I28="","",IF($D28="Vitenskapelig",((C177-B177+1)/365*$G28*(_xlfn.XLOOKUP(I$3,'Oppslag-fane'!$P$12:$P$34,'Oppslag-fane'!$AD$12:$AD$34)*'Oppslag-fane'!$J$3)),((C177-B177+1)/365*$G28*(_xlfn.XLOOKUP(I$3,'Oppslag-fane'!$P$12:$P$34,'Oppslag-fane'!$AB$12:$AB$34)*'Oppslag-fane'!$L$3))))</f>
        <v/>
      </c>
      <c r="K28" t="str">
        <f>IF(K$3="","",IF(E177="","",((E177-D177+1)/365*$G28*(_xlfn.XLOOKUP(K$3,'Oppslag-fane'!$P$12:$P$34,'Oppslag-fane'!$N$12:$N$34)*Personalkostnader!$G36*1000))))</f>
        <v/>
      </c>
      <c r="L28" t="str">
        <f>IF(K28="","",IF($D28="Vitenskapelig",((E177-D177+1)/365*$G28*(_xlfn.XLOOKUP(K$3,'Oppslag-fane'!$P$12:$P$34,'Oppslag-fane'!$AD$12:$AD$34)*'Oppslag-fane'!$J$3)),((E177-D177+1)/365*$G28*(_xlfn.XLOOKUP(K$3,'Oppslag-fane'!$P$12:$P$34,'Oppslag-fane'!$AB$12:$AB$34)*'Oppslag-fane'!$L$3))))</f>
        <v/>
      </c>
      <c r="M28" t="str">
        <f>IF(M$3="","",IF(G177="","",((G177-F177+1)/365*$G28*(_xlfn.XLOOKUP(M$3,'Oppslag-fane'!$P$12:$P$34,'Oppslag-fane'!$N$12:$N$34)*Personalkostnader!$G36*1000))))</f>
        <v/>
      </c>
      <c r="N28" t="str">
        <f>IF(M28="","",IF($D28="Vitenskapelig",((G177-F177+1)/365*$G28*(_xlfn.XLOOKUP(M$3,'Oppslag-fane'!$P$12:$P$34,'Oppslag-fane'!$AD$12:$AD$34)*'Oppslag-fane'!$J$3)),((G177-F177+1)/365*$G28*(_xlfn.XLOOKUP(M$3,'Oppslag-fane'!$P$12:$P$34,'Oppslag-fane'!$AB$12:$AB$34)*'Oppslag-fane'!$L$3))))</f>
        <v/>
      </c>
      <c r="O28" t="str">
        <f>IF(O$3="","",IF(I177="","",((I177-H177+1)/365*$G28*(_xlfn.XLOOKUP(O$3,'Oppslag-fane'!$P$12:$P$34,'Oppslag-fane'!$N$12:$N$34)*Personalkostnader!$G36*1000))))</f>
        <v/>
      </c>
      <c r="P28" t="str">
        <f>IF(O28="","",IF($D28="Vitenskapelig",((I177-H177+1)/365*$G28*(_xlfn.XLOOKUP(O$3,'Oppslag-fane'!$P$12:$P$34,'Oppslag-fane'!$AD$12:$AD$34)*'Oppslag-fane'!$J$3)),((I177-H177+1)/365*$G28*(_xlfn.XLOOKUP(O$3,'Oppslag-fane'!$P$12:$P$34,'Oppslag-fane'!$AB$12:$AB$34)*'Oppslag-fane'!$L$3))))</f>
        <v/>
      </c>
      <c r="Q28" t="str">
        <f>IF(Q$3="","",IF(K177="","",((K177-J177+1)/365*$G28*(_xlfn.XLOOKUP(Q$3,'Oppslag-fane'!$P$12:$P$34,'Oppslag-fane'!$N$12:$N$34)*Personalkostnader!$G36*1000))))</f>
        <v/>
      </c>
      <c r="R28" t="str">
        <f>IF(Q28="","",IF($D28="Vitenskapelig",((K177-J177+1)/365*$G28*(_xlfn.XLOOKUP(Q$3,'Oppslag-fane'!$P$12:$P$34,'Oppslag-fane'!$AD$12:$AD$34)*'Oppslag-fane'!$J$3)),((K177-J177+1)/365*$G28*(_xlfn.XLOOKUP(Q$3,'Oppslag-fane'!$P$12:$P$34,'Oppslag-fane'!$AB$12:$AB$34)*'Oppslag-fane'!$L$3))))</f>
        <v/>
      </c>
      <c r="S28" t="str">
        <f>IF(S$3="","",IF(M177="","",((M177-L177+1)/365*$G28*(_xlfn.XLOOKUP(S$3,'Oppslag-fane'!$P$12:$P$34,'Oppslag-fane'!$N$12:$N$34)*Personalkostnader!$G36*1000))))</f>
        <v/>
      </c>
      <c r="T28" t="str">
        <f>IF(S28="","",IF($D28="Vitenskapelig",((M177-L177+1)/365*$G28*(_xlfn.XLOOKUP(S$3,'Oppslag-fane'!$P$12:$P$34,'Oppslag-fane'!$AD$12:$AD$34)*'Oppslag-fane'!$J$3)),((M177-L177+1)/365*$G28*(_xlfn.XLOOKUP(S$3,'Oppslag-fane'!$P$12:$P$34,'Oppslag-fane'!$AB$12:$AB$34)*'Oppslag-fane'!$L$3))))</f>
        <v/>
      </c>
      <c r="U28" t="str">
        <f>IF(U$3="","",IF(O177="","",((O177-N177+1)/365*$G28*(_xlfn.XLOOKUP(U$3,'Oppslag-fane'!$P$12:$P$34,'Oppslag-fane'!$N$12:$N$34)*Personalkostnader!$G36*1000))))</f>
        <v/>
      </c>
      <c r="V28" t="str">
        <f>IF(U28="","",IF($D28="Vitenskapelig",((O177-N177+1)/365*$G28*(_xlfn.XLOOKUP(U$3,'Oppslag-fane'!$P$12:$P$34,'Oppslag-fane'!$AD$12:$AD$34)*'Oppslag-fane'!$J$3)),((O177-N177+1)/365*$G28*(_xlfn.XLOOKUP(U$3,'Oppslag-fane'!$P$12:$P$34,'Oppslag-fane'!$AB$12:$AB$34)*'Oppslag-fane'!$L$3))))</f>
        <v/>
      </c>
      <c r="W28" t="str">
        <f>IF(W$3="","",IF(Q177="","",((Q177-P177+1)/365*$G28*(_xlfn.XLOOKUP(W$3,'Oppslag-fane'!$P$12:$P$34,'Oppslag-fane'!$N$12:$N$34)*Personalkostnader!$G36*1000))))</f>
        <v/>
      </c>
      <c r="X28" t="str">
        <f>IF(W28="","",IF($D28="Vitenskapelig",((Q177-P177+1)/365*$G28*(_xlfn.XLOOKUP(W$3,'Oppslag-fane'!$P$12:$P$34,'Oppslag-fane'!$AD$12:$AD$34)*'Oppslag-fane'!$J$3)),((Q177-P177+1)/365*$G28*(_xlfn.XLOOKUP(W$3,'Oppslag-fane'!$P$12:$P$34,'Oppslag-fane'!$AB$12:$AB$34)*'Oppslag-fane'!$L$3))))</f>
        <v/>
      </c>
      <c r="Y28" t="str">
        <f>IF(Y$3="","",IF(S177="","",((S177-R177+1)/365*$G28*(_xlfn.XLOOKUP(Y$3,'Oppslag-fane'!$P$12:$P$34,'Oppslag-fane'!$N$12:$N$34)*Personalkostnader!$G36*1000))))</f>
        <v/>
      </c>
      <c r="Z28" t="str">
        <f>IF(Y28="","",IF($D28="Vitenskapelig",((S177-R177+1)/365*$G28*(_xlfn.XLOOKUP(Y$3,'Oppslag-fane'!$P$12:$P$34,'Oppslag-fane'!$AD$12:$AD$34)*'Oppslag-fane'!$J$3)),((S177-R177+1)/365*$G28*(_xlfn.XLOOKUP(Y$3,'Oppslag-fane'!$P$12:$P$34,'Oppslag-fane'!$AB$12:$AB$34)*'Oppslag-fane'!$L$3))))</f>
        <v/>
      </c>
      <c r="AA28" t="str">
        <f>IF(AA$3="","",IF(U177="","",((U177-T177+1)/365*$G28*(_xlfn.XLOOKUP(AA$3,'Oppslag-fane'!$P$12:$P$34,'Oppslag-fane'!$N$12:$N$34)*Personalkostnader!$G36*1000))))</f>
        <v/>
      </c>
      <c r="AB28" t="str">
        <f>IF(AA28="","",IF($D28="Vitenskapelig",((U177-T177+1)/365*$G28*(_xlfn.XLOOKUP(AA$3,'Oppslag-fane'!$P$12:$P$34,'Oppslag-fane'!$AD$12:$AD$34)*'Oppslag-fane'!$J$3)),((U177-T177+1)/365*$G28*(_xlfn.XLOOKUP(AA$3,'Oppslag-fane'!$P$12:$P$34,'Oppslag-fane'!$AB$12:$AB$34)*'Oppslag-fane'!$L$3))))</f>
        <v/>
      </c>
      <c r="AC28" t="str">
        <f>IF(AC$3="","",IF(W177="","",((W177-V177+1)/365*$G28*(_xlfn.XLOOKUP(AC$3,'Oppslag-fane'!$P$12:$P$34,'Oppslag-fane'!$N$12:$N$34)*Personalkostnader!$G36*1000))))</f>
        <v/>
      </c>
      <c r="AD28" t="str">
        <f>IF(AC28="","",IF($D28="Vitenskapelig",((W177-V177+1)/365*$G28*(_xlfn.XLOOKUP(AC$3,'Oppslag-fane'!$P$12:$P$34,'Oppslag-fane'!$AD$12:$AD$34)*'Oppslag-fane'!$J$3)),((W177-V177+1)/365*$G28*(_xlfn.XLOOKUP(AC$3,'Oppslag-fane'!$P$12:$P$34,'Oppslag-fane'!$AB$12:$AB$34)*'Oppslag-fane'!$L$3))))</f>
        <v/>
      </c>
      <c r="AE28" t="str">
        <f>IF(AE$3="","",IF(Y177="","",((Y177-X177+1)/365*$G28*(_xlfn.XLOOKUP(AE$3,'Oppslag-fane'!$P$12:$P$34,'Oppslag-fane'!$N$12:$N$34)*Personalkostnader!$G36*1000))))</f>
        <v/>
      </c>
      <c r="AF28" t="str">
        <f>IF(AE28="","",IF($D28="Vitenskapelig",((Y177-X177+1)/365*$G28*(_xlfn.XLOOKUP(AE$3,'Oppslag-fane'!$P$12:$P$34,'Oppslag-fane'!$AD$12:$AD$34)*'Oppslag-fane'!$J$3)),((Y177-X177+1)/365*$G28*(_xlfn.XLOOKUP(AE$3,'Oppslag-fane'!$P$12:$P$34,'Oppslag-fane'!$AB$12:$AB$34)*'Oppslag-fane'!$L$3))))</f>
        <v/>
      </c>
      <c r="AG28" t="str">
        <f>IF(AG$3="","",IF(AA177="","",((AA177-Z177+1)/365*$G28*(_xlfn.XLOOKUP(AG$3,'Oppslag-fane'!$P$12:$P$34,'Oppslag-fane'!$N$12:$N$34)*Personalkostnader!$G36*1000))))</f>
        <v/>
      </c>
      <c r="AH28" t="str">
        <f>IF(AG28="","",IF($D28="Vitenskapelig",((AA177-Z177+1)/365*$G28*(_xlfn.XLOOKUP(AG$3,'Oppslag-fane'!$P$12:$P$34,'Oppslag-fane'!$AD$12:$AD$34)*'Oppslag-fane'!$J$3)),((AA177-Z177+1)/365*$G28*(_xlfn.XLOOKUP(AG$3,'Oppslag-fane'!$P$12:$P$34,'Oppslag-fane'!$AB$12:$AB$34)*'Oppslag-fane'!$L$3))))</f>
        <v/>
      </c>
      <c r="AI28" s="18">
        <f t="shared" si="2"/>
        <v>0</v>
      </c>
      <c r="AJ28" s="18">
        <f t="shared" si="3"/>
        <v>0</v>
      </c>
    </row>
    <row r="29" spans="1:36" outlineLevel="1" x14ac:dyDescent="0.25">
      <c r="A29" t="str">
        <f>IF(Personalkostnader!A37="","",Personalkostnader!A37)</f>
        <v/>
      </c>
      <c r="B29">
        <f>Personalkostnader!B37</f>
        <v>0</v>
      </c>
      <c r="C29" t="str">
        <f>Personalkostnader!C37</f>
        <v/>
      </c>
      <c r="D29" t="str">
        <f>Personalkostnader!D37</f>
        <v/>
      </c>
      <c r="E29">
        <f>Personalkostnader!E37</f>
        <v>0</v>
      </c>
      <c r="F29" t="str">
        <f>LEFT(Personalkostnader!O37,2)</f>
        <v/>
      </c>
      <c r="G29" s="121" t="str">
        <f>IFERROR(Personalkostnader!N37/100,"")</f>
        <v/>
      </c>
      <c r="H29" s="23"/>
      <c r="I29" t="str">
        <f>IF(I$3="","",IF(C178="","",((C178-B178+1)/365*$G29*(_xlfn.XLOOKUP(I$3,'Oppslag-fane'!$P$12:$P$34,'Oppslag-fane'!$N$12:$N$34)*Personalkostnader!$G37*1000))))</f>
        <v/>
      </c>
      <c r="J29" t="str">
        <f>IF(I29="","",IF($D29="Vitenskapelig",((C178-B178+1)/365*$G29*(_xlfn.XLOOKUP(I$3,'Oppslag-fane'!$P$12:$P$34,'Oppslag-fane'!$AD$12:$AD$34)*'Oppslag-fane'!$J$3)),((C178-B178+1)/365*$G29*(_xlfn.XLOOKUP(I$3,'Oppslag-fane'!$P$12:$P$34,'Oppslag-fane'!$AB$12:$AB$34)*'Oppslag-fane'!$L$3))))</f>
        <v/>
      </c>
      <c r="K29" t="str">
        <f>IF(K$3="","",IF(E178="","",((E178-D178+1)/365*$G29*(_xlfn.XLOOKUP(K$3,'Oppslag-fane'!$P$12:$P$34,'Oppslag-fane'!$N$12:$N$34)*Personalkostnader!$G37*1000))))</f>
        <v/>
      </c>
      <c r="L29" t="str">
        <f>IF(K29="","",IF($D29="Vitenskapelig",((E178-D178+1)/365*$G29*(_xlfn.XLOOKUP(K$3,'Oppslag-fane'!$P$12:$P$34,'Oppslag-fane'!$AD$12:$AD$34)*'Oppslag-fane'!$J$3)),((E178-D178+1)/365*$G29*(_xlfn.XLOOKUP(K$3,'Oppslag-fane'!$P$12:$P$34,'Oppslag-fane'!$AB$12:$AB$34)*'Oppslag-fane'!$L$3))))</f>
        <v/>
      </c>
      <c r="M29" t="str">
        <f>IF(M$3="","",IF(G178="","",((G178-F178+1)/365*$G29*(_xlfn.XLOOKUP(M$3,'Oppslag-fane'!$P$12:$P$34,'Oppslag-fane'!$N$12:$N$34)*Personalkostnader!$G37*1000))))</f>
        <v/>
      </c>
      <c r="N29" t="str">
        <f>IF(M29="","",IF($D29="Vitenskapelig",((G178-F178+1)/365*$G29*(_xlfn.XLOOKUP(M$3,'Oppslag-fane'!$P$12:$P$34,'Oppslag-fane'!$AD$12:$AD$34)*'Oppslag-fane'!$J$3)),((G178-F178+1)/365*$G29*(_xlfn.XLOOKUP(M$3,'Oppslag-fane'!$P$12:$P$34,'Oppslag-fane'!$AB$12:$AB$34)*'Oppslag-fane'!$L$3))))</f>
        <v/>
      </c>
      <c r="O29" t="str">
        <f>IF(O$3="","",IF(I178="","",((I178-H178+1)/365*$G29*(_xlfn.XLOOKUP(O$3,'Oppslag-fane'!$P$12:$P$34,'Oppslag-fane'!$N$12:$N$34)*Personalkostnader!$G37*1000))))</f>
        <v/>
      </c>
      <c r="P29" t="str">
        <f>IF(O29="","",IF($D29="Vitenskapelig",((I178-H178+1)/365*$G29*(_xlfn.XLOOKUP(O$3,'Oppslag-fane'!$P$12:$P$34,'Oppslag-fane'!$AD$12:$AD$34)*'Oppslag-fane'!$J$3)),((I178-H178+1)/365*$G29*(_xlfn.XLOOKUP(O$3,'Oppslag-fane'!$P$12:$P$34,'Oppslag-fane'!$AB$12:$AB$34)*'Oppslag-fane'!$L$3))))</f>
        <v/>
      </c>
      <c r="Q29" t="str">
        <f>IF(Q$3="","",IF(K178="","",((K178-J178+1)/365*$G29*(_xlfn.XLOOKUP(Q$3,'Oppslag-fane'!$P$12:$P$34,'Oppslag-fane'!$N$12:$N$34)*Personalkostnader!$G37*1000))))</f>
        <v/>
      </c>
      <c r="R29" t="str">
        <f>IF(Q29="","",IF($D29="Vitenskapelig",((K178-J178+1)/365*$G29*(_xlfn.XLOOKUP(Q$3,'Oppslag-fane'!$P$12:$P$34,'Oppslag-fane'!$AD$12:$AD$34)*'Oppslag-fane'!$J$3)),((K178-J178+1)/365*$G29*(_xlfn.XLOOKUP(Q$3,'Oppslag-fane'!$P$12:$P$34,'Oppslag-fane'!$AB$12:$AB$34)*'Oppslag-fane'!$L$3))))</f>
        <v/>
      </c>
      <c r="S29" t="str">
        <f>IF(S$3="","",IF(M178="","",((M178-L178+1)/365*$G29*(_xlfn.XLOOKUP(S$3,'Oppslag-fane'!$P$12:$P$34,'Oppslag-fane'!$N$12:$N$34)*Personalkostnader!$G37*1000))))</f>
        <v/>
      </c>
      <c r="T29" t="str">
        <f>IF(S29="","",IF($D29="Vitenskapelig",((M178-L178+1)/365*$G29*(_xlfn.XLOOKUP(S$3,'Oppslag-fane'!$P$12:$P$34,'Oppslag-fane'!$AD$12:$AD$34)*'Oppslag-fane'!$J$3)),((M178-L178+1)/365*$G29*(_xlfn.XLOOKUP(S$3,'Oppslag-fane'!$P$12:$P$34,'Oppslag-fane'!$AB$12:$AB$34)*'Oppslag-fane'!$L$3))))</f>
        <v/>
      </c>
      <c r="U29" t="str">
        <f>IF(U$3="","",IF(O178="","",((O178-N178+1)/365*$G29*(_xlfn.XLOOKUP(U$3,'Oppslag-fane'!$P$12:$P$34,'Oppslag-fane'!$N$12:$N$34)*Personalkostnader!$G37*1000))))</f>
        <v/>
      </c>
      <c r="V29" t="str">
        <f>IF(U29="","",IF($D29="Vitenskapelig",((O178-N178+1)/365*$G29*(_xlfn.XLOOKUP(U$3,'Oppslag-fane'!$P$12:$P$34,'Oppslag-fane'!$AD$12:$AD$34)*'Oppslag-fane'!$J$3)),((O178-N178+1)/365*$G29*(_xlfn.XLOOKUP(U$3,'Oppslag-fane'!$P$12:$P$34,'Oppslag-fane'!$AB$12:$AB$34)*'Oppslag-fane'!$L$3))))</f>
        <v/>
      </c>
      <c r="W29" t="str">
        <f>IF(W$3="","",IF(Q178="","",((Q178-P178+1)/365*$G29*(_xlfn.XLOOKUP(W$3,'Oppslag-fane'!$P$12:$P$34,'Oppslag-fane'!$N$12:$N$34)*Personalkostnader!$G37*1000))))</f>
        <v/>
      </c>
      <c r="X29" t="str">
        <f>IF(W29="","",IF($D29="Vitenskapelig",((Q178-P178+1)/365*$G29*(_xlfn.XLOOKUP(W$3,'Oppslag-fane'!$P$12:$P$34,'Oppslag-fane'!$AD$12:$AD$34)*'Oppslag-fane'!$J$3)),((Q178-P178+1)/365*$G29*(_xlfn.XLOOKUP(W$3,'Oppslag-fane'!$P$12:$P$34,'Oppslag-fane'!$AB$12:$AB$34)*'Oppslag-fane'!$L$3))))</f>
        <v/>
      </c>
      <c r="Y29" t="str">
        <f>IF(Y$3="","",IF(S178="","",((S178-R178+1)/365*$G29*(_xlfn.XLOOKUP(Y$3,'Oppslag-fane'!$P$12:$P$34,'Oppslag-fane'!$N$12:$N$34)*Personalkostnader!$G37*1000))))</f>
        <v/>
      </c>
      <c r="Z29" t="str">
        <f>IF(Y29="","",IF($D29="Vitenskapelig",((S178-R178+1)/365*$G29*(_xlfn.XLOOKUP(Y$3,'Oppslag-fane'!$P$12:$P$34,'Oppslag-fane'!$AD$12:$AD$34)*'Oppslag-fane'!$J$3)),((S178-R178+1)/365*$G29*(_xlfn.XLOOKUP(Y$3,'Oppslag-fane'!$P$12:$P$34,'Oppslag-fane'!$AB$12:$AB$34)*'Oppslag-fane'!$L$3))))</f>
        <v/>
      </c>
      <c r="AA29" t="str">
        <f>IF(AA$3="","",IF(U178="","",((U178-T178+1)/365*$G29*(_xlfn.XLOOKUP(AA$3,'Oppslag-fane'!$P$12:$P$34,'Oppslag-fane'!$N$12:$N$34)*Personalkostnader!$G37*1000))))</f>
        <v/>
      </c>
      <c r="AB29" t="str">
        <f>IF(AA29="","",IF($D29="Vitenskapelig",((U178-T178+1)/365*$G29*(_xlfn.XLOOKUP(AA$3,'Oppslag-fane'!$P$12:$P$34,'Oppslag-fane'!$AD$12:$AD$34)*'Oppslag-fane'!$J$3)),((U178-T178+1)/365*$G29*(_xlfn.XLOOKUP(AA$3,'Oppslag-fane'!$P$12:$P$34,'Oppslag-fane'!$AB$12:$AB$34)*'Oppslag-fane'!$L$3))))</f>
        <v/>
      </c>
      <c r="AC29" t="str">
        <f>IF(AC$3="","",IF(W178="","",((W178-V178+1)/365*$G29*(_xlfn.XLOOKUP(AC$3,'Oppslag-fane'!$P$12:$P$34,'Oppslag-fane'!$N$12:$N$34)*Personalkostnader!$G37*1000))))</f>
        <v/>
      </c>
      <c r="AD29" t="str">
        <f>IF(AC29="","",IF($D29="Vitenskapelig",((W178-V178+1)/365*$G29*(_xlfn.XLOOKUP(AC$3,'Oppslag-fane'!$P$12:$P$34,'Oppslag-fane'!$AD$12:$AD$34)*'Oppslag-fane'!$J$3)),((W178-V178+1)/365*$G29*(_xlfn.XLOOKUP(AC$3,'Oppslag-fane'!$P$12:$P$34,'Oppslag-fane'!$AB$12:$AB$34)*'Oppslag-fane'!$L$3))))</f>
        <v/>
      </c>
      <c r="AE29" t="str">
        <f>IF(AE$3="","",IF(Y178="","",((Y178-X178+1)/365*$G29*(_xlfn.XLOOKUP(AE$3,'Oppslag-fane'!$P$12:$P$34,'Oppslag-fane'!$N$12:$N$34)*Personalkostnader!$G37*1000))))</f>
        <v/>
      </c>
      <c r="AF29" t="str">
        <f>IF(AE29="","",IF($D29="Vitenskapelig",((Y178-X178+1)/365*$G29*(_xlfn.XLOOKUP(AE$3,'Oppslag-fane'!$P$12:$P$34,'Oppslag-fane'!$AD$12:$AD$34)*'Oppslag-fane'!$J$3)),((Y178-X178+1)/365*$G29*(_xlfn.XLOOKUP(AE$3,'Oppslag-fane'!$P$12:$P$34,'Oppslag-fane'!$AB$12:$AB$34)*'Oppslag-fane'!$L$3))))</f>
        <v/>
      </c>
      <c r="AG29" t="str">
        <f>IF(AG$3="","",IF(AA178="","",((AA178-Z178+1)/365*$G29*(_xlfn.XLOOKUP(AG$3,'Oppslag-fane'!$P$12:$P$34,'Oppslag-fane'!$N$12:$N$34)*Personalkostnader!$G37*1000))))</f>
        <v/>
      </c>
      <c r="AH29" t="str">
        <f>IF(AG29="","",IF($D29="Vitenskapelig",((AA178-Z178+1)/365*$G29*(_xlfn.XLOOKUP(AG$3,'Oppslag-fane'!$P$12:$P$34,'Oppslag-fane'!$AD$12:$AD$34)*'Oppslag-fane'!$J$3)),((AA178-Z178+1)/365*$G29*(_xlfn.XLOOKUP(AG$3,'Oppslag-fane'!$P$12:$P$34,'Oppslag-fane'!$AB$12:$AB$34)*'Oppslag-fane'!$L$3))))</f>
        <v/>
      </c>
      <c r="AI29" s="18">
        <f t="shared" si="2"/>
        <v>0</v>
      </c>
      <c r="AJ29" s="18">
        <f t="shared" si="3"/>
        <v>0</v>
      </c>
    </row>
    <row r="30" spans="1:36" outlineLevel="1" x14ac:dyDescent="0.25">
      <c r="A30" t="str">
        <f>IF(Personalkostnader!A38="","",Personalkostnader!A38)</f>
        <v/>
      </c>
      <c r="B30">
        <f>Personalkostnader!B38</f>
        <v>0</v>
      </c>
      <c r="C30" t="str">
        <f>Personalkostnader!C38</f>
        <v/>
      </c>
      <c r="D30" t="str">
        <f>Personalkostnader!D38</f>
        <v/>
      </c>
      <c r="E30">
        <f>Personalkostnader!E38</f>
        <v>0</v>
      </c>
      <c r="F30" t="str">
        <f>LEFT(Personalkostnader!O38,2)</f>
        <v/>
      </c>
      <c r="G30" s="121" t="str">
        <f>IFERROR(Personalkostnader!N38/100,"")</f>
        <v/>
      </c>
      <c r="H30" s="23"/>
      <c r="I30" t="str">
        <f>IF(I$3="","",IF(C179="","",((C179-B179+1)/365*$G30*(_xlfn.XLOOKUP(I$3,'Oppslag-fane'!$P$12:$P$34,'Oppslag-fane'!$N$12:$N$34)*Personalkostnader!$G38*1000))))</f>
        <v/>
      </c>
      <c r="J30" t="str">
        <f>IF(I30="","",IF($D30="Vitenskapelig",((C179-B179+1)/365*$G30*(_xlfn.XLOOKUP(I$3,'Oppslag-fane'!$P$12:$P$34,'Oppslag-fane'!$AD$12:$AD$34)*'Oppslag-fane'!$J$3)),((C179-B179+1)/365*$G30*(_xlfn.XLOOKUP(I$3,'Oppslag-fane'!$P$12:$P$34,'Oppslag-fane'!$AB$12:$AB$34)*'Oppslag-fane'!$L$3))))</f>
        <v/>
      </c>
      <c r="K30" t="str">
        <f>IF(K$3="","",IF(E179="","",((E179-D179+1)/365*$G30*(_xlfn.XLOOKUP(K$3,'Oppslag-fane'!$P$12:$P$34,'Oppslag-fane'!$N$12:$N$34)*Personalkostnader!$G38*1000))))</f>
        <v/>
      </c>
      <c r="L30" t="str">
        <f>IF(K30="","",IF($D30="Vitenskapelig",((E179-D179+1)/365*$G30*(_xlfn.XLOOKUP(K$3,'Oppslag-fane'!$P$12:$P$34,'Oppslag-fane'!$AD$12:$AD$34)*'Oppslag-fane'!$J$3)),((E179-D179+1)/365*$G30*(_xlfn.XLOOKUP(K$3,'Oppslag-fane'!$P$12:$P$34,'Oppslag-fane'!$AB$12:$AB$34)*'Oppslag-fane'!$L$3))))</f>
        <v/>
      </c>
      <c r="M30" t="str">
        <f>IF(M$3="","",IF(G179="","",((G179-F179+1)/365*$G30*(_xlfn.XLOOKUP(M$3,'Oppslag-fane'!$P$12:$P$34,'Oppslag-fane'!$N$12:$N$34)*Personalkostnader!$G38*1000))))</f>
        <v/>
      </c>
      <c r="N30" t="str">
        <f>IF(M30="","",IF($D30="Vitenskapelig",((G179-F179+1)/365*$G30*(_xlfn.XLOOKUP(M$3,'Oppslag-fane'!$P$12:$P$34,'Oppslag-fane'!$AD$12:$AD$34)*'Oppslag-fane'!$J$3)),((G179-F179+1)/365*$G30*(_xlfn.XLOOKUP(M$3,'Oppslag-fane'!$P$12:$P$34,'Oppslag-fane'!$AB$12:$AB$34)*'Oppslag-fane'!$L$3))))</f>
        <v/>
      </c>
      <c r="O30" t="str">
        <f>IF(O$3="","",IF(I179="","",((I179-H179+1)/365*$G30*(_xlfn.XLOOKUP(O$3,'Oppslag-fane'!$P$12:$P$34,'Oppslag-fane'!$N$12:$N$34)*Personalkostnader!$G38*1000))))</f>
        <v/>
      </c>
      <c r="P30" t="str">
        <f>IF(O30="","",IF($D30="Vitenskapelig",((I179-H179+1)/365*$G30*(_xlfn.XLOOKUP(O$3,'Oppslag-fane'!$P$12:$P$34,'Oppslag-fane'!$AD$12:$AD$34)*'Oppslag-fane'!$J$3)),((I179-H179+1)/365*$G30*(_xlfn.XLOOKUP(O$3,'Oppslag-fane'!$P$12:$P$34,'Oppslag-fane'!$AB$12:$AB$34)*'Oppslag-fane'!$L$3))))</f>
        <v/>
      </c>
      <c r="Q30" t="str">
        <f>IF(Q$3="","",IF(K179="","",((K179-J179+1)/365*$G30*(_xlfn.XLOOKUP(Q$3,'Oppslag-fane'!$P$12:$P$34,'Oppslag-fane'!$N$12:$N$34)*Personalkostnader!$G38*1000))))</f>
        <v/>
      </c>
      <c r="R30" t="str">
        <f>IF(Q30="","",IF($D30="Vitenskapelig",((K179-J179+1)/365*$G30*(_xlfn.XLOOKUP(Q$3,'Oppslag-fane'!$P$12:$P$34,'Oppslag-fane'!$AD$12:$AD$34)*'Oppslag-fane'!$J$3)),((K179-J179+1)/365*$G30*(_xlfn.XLOOKUP(Q$3,'Oppslag-fane'!$P$12:$P$34,'Oppslag-fane'!$AB$12:$AB$34)*'Oppslag-fane'!$L$3))))</f>
        <v/>
      </c>
      <c r="S30" t="str">
        <f>IF(S$3="","",IF(M179="","",((M179-L179+1)/365*$G30*(_xlfn.XLOOKUP(S$3,'Oppslag-fane'!$P$12:$P$34,'Oppslag-fane'!$N$12:$N$34)*Personalkostnader!$G38*1000))))</f>
        <v/>
      </c>
      <c r="T30" t="str">
        <f>IF(S30="","",IF($D30="Vitenskapelig",((M179-L179+1)/365*$G30*(_xlfn.XLOOKUP(S$3,'Oppslag-fane'!$P$12:$P$34,'Oppslag-fane'!$AD$12:$AD$34)*'Oppslag-fane'!$J$3)),((M179-L179+1)/365*$G30*(_xlfn.XLOOKUP(S$3,'Oppslag-fane'!$P$12:$P$34,'Oppslag-fane'!$AB$12:$AB$34)*'Oppslag-fane'!$L$3))))</f>
        <v/>
      </c>
      <c r="U30" t="str">
        <f>IF(U$3="","",IF(O179="","",((O179-N179+1)/365*$G30*(_xlfn.XLOOKUP(U$3,'Oppslag-fane'!$P$12:$P$34,'Oppslag-fane'!$N$12:$N$34)*Personalkostnader!$G38*1000))))</f>
        <v/>
      </c>
      <c r="V30" t="str">
        <f>IF(U30="","",IF($D30="Vitenskapelig",((O179-N179+1)/365*$G30*(_xlfn.XLOOKUP(U$3,'Oppslag-fane'!$P$12:$P$34,'Oppslag-fane'!$AD$12:$AD$34)*'Oppslag-fane'!$J$3)),((O179-N179+1)/365*$G30*(_xlfn.XLOOKUP(U$3,'Oppslag-fane'!$P$12:$P$34,'Oppslag-fane'!$AB$12:$AB$34)*'Oppslag-fane'!$L$3))))</f>
        <v/>
      </c>
      <c r="W30" t="str">
        <f>IF(W$3="","",IF(Q179="","",((Q179-P179+1)/365*$G30*(_xlfn.XLOOKUP(W$3,'Oppslag-fane'!$P$12:$P$34,'Oppslag-fane'!$N$12:$N$34)*Personalkostnader!$G38*1000))))</f>
        <v/>
      </c>
      <c r="X30" t="str">
        <f>IF(W30="","",IF($D30="Vitenskapelig",((Q179-P179+1)/365*$G30*(_xlfn.XLOOKUP(W$3,'Oppslag-fane'!$P$12:$P$34,'Oppslag-fane'!$AD$12:$AD$34)*'Oppslag-fane'!$J$3)),((Q179-P179+1)/365*$G30*(_xlfn.XLOOKUP(W$3,'Oppslag-fane'!$P$12:$P$34,'Oppslag-fane'!$AB$12:$AB$34)*'Oppslag-fane'!$L$3))))</f>
        <v/>
      </c>
      <c r="Y30" t="str">
        <f>IF(Y$3="","",IF(S179="","",((S179-R179+1)/365*$G30*(_xlfn.XLOOKUP(Y$3,'Oppslag-fane'!$P$12:$P$34,'Oppslag-fane'!$N$12:$N$34)*Personalkostnader!$G38*1000))))</f>
        <v/>
      </c>
      <c r="Z30" t="str">
        <f>IF(Y30="","",IF($D30="Vitenskapelig",((S179-R179+1)/365*$G30*(_xlfn.XLOOKUP(Y$3,'Oppslag-fane'!$P$12:$P$34,'Oppslag-fane'!$AD$12:$AD$34)*'Oppslag-fane'!$J$3)),((S179-R179+1)/365*$G30*(_xlfn.XLOOKUP(Y$3,'Oppslag-fane'!$P$12:$P$34,'Oppslag-fane'!$AB$12:$AB$34)*'Oppslag-fane'!$L$3))))</f>
        <v/>
      </c>
      <c r="AA30" t="str">
        <f>IF(AA$3="","",IF(U179="","",((U179-T179+1)/365*$G30*(_xlfn.XLOOKUP(AA$3,'Oppslag-fane'!$P$12:$P$34,'Oppslag-fane'!$N$12:$N$34)*Personalkostnader!$G38*1000))))</f>
        <v/>
      </c>
      <c r="AB30" t="str">
        <f>IF(AA30="","",IF($D30="Vitenskapelig",((U179-T179+1)/365*$G30*(_xlfn.XLOOKUP(AA$3,'Oppslag-fane'!$P$12:$P$34,'Oppslag-fane'!$AD$12:$AD$34)*'Oppslag-fane'!$J$3)),((U179-T179+1)/365*$G30*(_xlfn.XLOOKUP(AA$3,'Oppslag-fane'!$P$12:$P$34,'Oppslag-fane'!$AB$12:$AB$34)*'Oppslag-fane'!$L$3))))</f>
        <v/>
      </c>
      <c r="AC30" t="str">
        <f>IF(AC$3="","",IF(W179="","",((W179-V179+1)/365*$G30*(_xlfn.XLOOKUP(AC$3,'Oppslag-fane'!$P$12:$P$34,'Oppslag-fane'!$N$12:$N$34)*Personalkostnader!$G38*1000))))</f>
        <v/>
      </c>
      <c r="AD30" t="str">
        <f>IF(AC30="","",IF($D30="Vitenskapelig",((W179-V179+1)/365*$G30*(_xlfn.XLOOKUP(AC$3,'Oppslag-fane'!$P$12:$P$34,'Oppslag-fane'!$AD$12:$AD$34)*'Oppslag-fane'!$J$3)),((W179-V179+1)/365*$G30*(_xlfn.XLOOKUP(AC$3,'Oppslag-fane'!$P$12:$P$34,'Oppslag-fane'!$AB$12:$AB$34)*'Oppslag-fane'!$L$3))))</f>
        <v/>
      </c>
      <c r="AE30" t="str">
        <f>IF(AE$3="","",IF(Y179="","",((Y179-X179+1)/365*$G30*(_xlfn.XLOOKUP(AE$3,'Oppslag-fane'!$P$12:$P$34,'Oppslag-fane'!$N$12:$N$34)*Personalkostnader!$G38*1000))))</f>
        <v/>
      </c>
      <c r="AF30" t="str">
        <f>IF(AE30="","",IF($D30="Vitenskapelig",((Y179-X179+1)/365*$G30*(_xlfn.XLOOKUP(AE$3,'Oppslag-fane'!$P$12:$P$34,'Oppslag-fane'!$AD$12:$AD$34)*'Oppslag-fane'!$J$3)),((Y179-X179+1)/365*$G30*(_xlfn.XLOOKUP(AE$3,'Oppslag-fane'!$P$12:$P$34,'Oppslag-fane'!$AB$12:$AB$34)*'Oppslag-fane'!$L$3))))</f>
        <v/>
      </c>
      <c r="AG30" t="str">
        <f>IF(AG$3="","",IF(AA179="","",((AA179-Z179+1)/365*$G30*(_xlfn.XLOOKUP(AG$3,'Oppslag-fane'!$P$12:$P$34,'Oppslag-fane'!$N$12:$N$34)*Personalkostnader!$G38*1000))))</f>
        <v/>
      </c>
      <c r="AH30" t="str">
        <f>IF(AG30="","",IF($D30="Vitenskapelig",((AA179-Z179+1)/365*$G30*(_xlfn.XLOOKUP(AG$3,'Oppslag-fane'!$P$12:$P$34,'Oppslag-fane'!$AD$12:$AD$34)*'Oppslag-fane'!$J$3)),((AA179-Z179+1)/365*$G30*(_xlfn.XLOOKUP(AG$3,'Oppslag-fane'!$P$12:$P$34,'Oppslag-fane'!$AB$12:$AB$34)*'Oppslag-fane'!$L$3))))</f>
        <v/>
      </c>
      <c r="AI30" s="18">
        <f t="shared" si="2"/>
        <v>0</v>
      </c>
      <c r="AJ30" s="18">
        <f t="shared" si="3"/>
        <v>0</v>
      </c>
    </row>
    <row r="31" spans="1:36" outlineLevel="1" x14ac:dyDescent="0.25">
      <c r="A31" t="str">
        <f>IF(Personalkostnader!A39="","",Personalkostnader!A39)</f>
        <v/>
      </c>
      <c r="B31">
        <f>Personalkostnader!B39</f>
        <v>0</v>
      </c>
      <c r="C31" t="str">
        <f>Personalkostnader!C39</f>
        <v/>
      </c>
      <c r="D31" t="str">
        <f>Personalkostnader!D39</f>
        <v/>
      </c>
      <c r="E31">
        <f>Personalkostnader!E39</f>
        <v>0</v>
      </c>
      <c r="F31" t="str">
        <f>LEFT(Personalkostnader!O39,2)</f>
        <v/>
      </c>
      <c r="G31" s="121" t="str">
        <f>IFERROR(Personalkostnader!N39/100,"")</f>
        <v/>
      </c>
      <c r="H31" s="23"/>
      <c r="I31" t="str">
        <f>IF(I$3="","",IF(C180="","",((C180-B180+1)/365*$G31*(_xlfn.XLOOKUP(I$3,'Oppslag-fane'!$P$12:$P$34,'Oppslag-fane'!$N$12:$N$34)*Personalkostnader!$G39*1000))))</f>
        <v/>
      </c>
      <c r="J31" t="str">
        <f>IF(I31="","",IF($D31="Vitenskapelig",((C180-B180+1)/365*$G31*(_xlfn.XLOOKUP(I$3,'Oppslag-fane'!$P$12:$P$34,'Oppslag-fane'!$AD$12:$AD$34)*'Oppslag-fane'!$J$3)),((C180-B180+1)/365*$G31*(_xlfn.XLOOKUP(I$3,'Oppslag-fane'!$P$12:$P$34,'Oppslag-fane'!$AB$12:$AB$34)*'Oppslag-fane'!$L$3))))</f>
        <v/>
      </c>
      <c r="K31" t="str">
        <f>IF(K$3="","",IF(E180="","",((E180-D180+1)/365*$G31*(_xlfn.XLOOKUP(K$3,'Oppslag-fane'!$P$12:$P$34,'Oppslag-fane'!$N$12:$N$34)*Personalkostnader!$G39*1000))))</f>
        <v/>
      </c>
      <c r="L31" t="str">
        <f>IF(K31="","",IF($D31="Vitenskapelig",((E180-D180+1)/365*$G31*(_xlfn.XLOOKUP(K$3,'Oppslag-fane'!$P$12:$P$34,'Oppslag-fane'!$AD$12:$AD$34)*'Oppslag-fane'!$J$3)),((E180-D180+1)/365*$G31*(_xlfn.XLOOKUP(K$3,'Oppslag-fane'!$P$12:$P$34,'Oppslag-fane'!$AB$12:$AB$34)*'Oppslag-fane'!$L$3))))</f>
        <v/>
      </c>
      <c r="M31" t="str">
        <f>IF(M$3="","",IF(G180="","",((G180-F180+1)/365*$G31*(_xlfn.XLOOKUP(M$3,'Oppslag-fane'!$P$12:$P$34,'Oppslag-fane'!$N$12:$N$34)*Personalkostnader!$G39*1000))))</f>
        <v/>
      </c>
      <c r="N31" t="str">
        <f>IF(M31="","",IF($D31="Vitenskapelig",((G180-F180+1)/365*$G31*(_xlfn.XLOOKUP(M$3,'Oppslag-fane'!$P$12:$P$34,'Oppslag-fane'!$AD$12:$AD$34)*'Oppslag-fane'!$J$3)),((G180-F180+1)/365*$G31*(_xlfn.XLOOKUP(M$3,'Oppslag-fane'!$P$12:$P$34,'Oppslag-fane'!$AB$12:$AB$34)*'Oppslag-fane'!$L$3))))</f>
        <v/>
      </c>
      <c r="O31" t="str">
        <f>IF(O$3="","",IF(I180="","",((I180-H180+1)/365*$G31*(_xlfn.XLOOKUP(O$3,'Oppslag-fane'!$P$12:$P$34,'Oppslag-fane'!$N$12:$N$34)*Personalkostnader!$G39*1000))))</f>
        <v/>
      </c>
      <c r="P31" t="str">
        <f>IF(O31="","",IF($D31="Vitenskapelig",((I180-H180+1)/365*$G31*(_xlfn.XLOOKUP(O$3,'Oppslag-fane'!$P$12:$P$34,'Oppslag-fane'!$AD$12:$AD$34)*'Oppslag-fane'!$J$3)),((I180-H180+1)/365*$G31*(_xlfn.XLOOKUP(O$3,'Oppslag-fane'!$P$12:$P$34,'Oppslag-fane'!$AB$12:$AB$34)*'Oppslag-fane'!$L$3))))</f>
        <v/>
      </c>
      <c r="Q31" t="str">
        <f>IF(Q$3="","",IF(K180="","",((K180-J180+1)/365*$G31*(_xlfn.XLOOKUP(Q$3,'Oppslag-fane'!$P$12:$P$34,'Oppslag-fane'!$N$12:$N$34)*Personalkostnader!$G39*1000))))</f>
        <v/>
      </c>
      <c r="R31" t="str">
        <f>IF(Q31="","",IF($D31="Vitenskapelig",((K180-J180+1)/365*$G31*(_xlfn.XLOOKUP(Q$3,'Oppslag-fane'!$P$12:$P$34,'Oppslag-fane'!$AD$12:$AD$34)*'Oppslag-fane'!$J$3)),((K180-J180+1)/365*$G31*(_xlfn.XLOOKUP(Q$3,'Oppslag-fane'!$P$12:$P$34,'Oppslag-fane'!$AB$12:$AB$34)*'Oppslag-fane'!$L$3))))</f>
        <v/>
      </c>
      <c r="S31" t="str">
        <f>IF(S$3="","",IF(M180="","",((M180-L180+1)/365*$G31*(_xlfn.XLOOKUP(S$3,'Oppslag-fane'!$P$12:$P$34,'Oppslag-fane'!$N$12:$N$34)*Personalkostnader!$G39*1000))))</f>
        <v/>
      </c>
      <c r="T31" t="str">
        <f>IF(S31="","",IF($D31="Vitenskapelig",((M180-L180+1)/365*$G31*(_xlfn.XLOOKUP(S$3,'Oppslag-fane'!$P$12:$P$34,'Oppslag-fane'!$AD$12:$AD$34)*'Oppslag-fane'!$J$3)),((M180-L180+1)/365*$G31*(_xlfn.XLOOKUP(S$3,'Oppslag-fane'!$P$12:$P$34,'Oppslag-fane'!$AB$12:$AB$34)*'Oppslag-fane'!$L$3))))</f>
        <v/>
      </c>
      <c r="U31" t="str">
        <f>IF(U$3="","",IF(O180="","",((O180-N180+1)/365*$G31*(_xlfn.XLOOKUP(U$3,'Oppslag-fane'!$P$12:$P$34,'Oppslag-fane'!$N$12:$N$34)*Personalkostnader!$G39*1000))))</f>
        <v/>
      </c>
      <c r="V31" t="str">
        <f>IF(U31="","",IF($D31="Vitenskapelig",((O180-N180+1)/365*$G31*(_xlfn.XLOOKUP(U$3,'Oppslag-fane'!$P$12:$P$34,'Oppslag-fane'!$AD$12:$AD$34)*'Oppslag-fane'!$J$3)),((O180-N180+1)/365*$G31*(_xlfn.XLOOKUP(U$3,'Oppslag-fane'!$P$12:$P$34,'Oppslag-fane'!$AB$12:$AB$34)*'Oppslag-fane'!$L$3))))</f>
        <v/>
      </c>
      <c r="W31" t="str">
        <f>IF(W$3="","",IF(Q180="","",((Q180-P180+1)/365*$G31*(_xlfn.XLOOKUP(W$3,'Oppslag-fane'!$P$12:$P$34,'Oppslag-fane'!$N$12:$N$34)*Personalkostnader!$G39*1000))))</f>
        <v/>
      </c>
      <c r="X31" t="str">
        <f>IF(W31="","",IF($D31="Vitenskapelig",((Q180-P180+1)/365*$G31*(_xlfn.XLOOKUP(W$3,'Oppslag-fane'!$P$12:$P$34,'Oppslag-fane'!$AD$12:$AD$34)*'Oppslag-fane'!$J$3)),((Q180-P180+1)/365*$G31*(_xlfn.XLOOKUP(W$3,'Oppslag-fane'!$P$12:$P$34,'Oppslag-fane'!$AB$12:$AB$34)*'Oppslag-fane'!$L$3))))</f>
        <v/>
      </c>
      <c r="Y31" t="str">
        <f>IF(Y$3="","",IF(S180="","",((S180-R180+1)/365*$G31*(_xlfn.XLOOKUP(Y$3,'Oppslag-fane'!$P$12:$P$34,'Oppslag-fane'!$N$12:$N$34)*Personalkostnader!$G39*1000))))</f>
        <v/>
      </c>
      <c r="Z31" t="str">
        <f>IF(Y31="","",IF($D31="Vitenskapelig",((S180-R180+1)/365*$G31*(_xlfn.XLOOKUP(Y$3,'Oppslag-fane'!$P$12:$P$34,'Oppslag-fane'!$AD$12:$AD$34)*'Oppslag-fane'!$J$3)),((S180-R180+1)/365*$G31*(_xlfn.XLOOKUP(Y$3,'Oppslag-fane'!$P$12:$P$34,'Oppslag-fane'!$AB$12:$AB$34)*'Oppslag-fane'!$L$3))))</f>
        <v/>
      </c>
      <c r="AA31" t="str">
        <f>IF(AA$3="","",IF(U180="","",((U180-T180+1)/365*$G31*(_xlfn.XLOOKUP(AA$3,'Oppslag-fane'!$P$12:$P$34,'Oppslag-fane'!$N$12:$N$34)*Personalkostnader!$G39*1000))))</f>
        <v/>
      </c>
      <c r="AB31" t="str">
        <f>IF(AA31="","",IF($D31="Vitenskapelig",((U180-T180+1)/365*$G31*(_xlfn.XLOOKUP(AA$3,'Oppslag-fane'!$P$12:$P$34,'Oppslag-fane'!$AD$12:$AD$34)*'Oppslag-fane'!$J$3)),((U180-T180+1)/365*$G31*(_xlfn.XLOOKUP(AA$3,'Oppslag-fane'!$P$12:$P$34,'Oppslag-fane'!$AB$12:$AB$34)*'Oppslag-fane'!$L$3))))</f>
        <v/>
      </c>
      <c r="AC31" t="str">
        <f>IF(AC$3="","",IF(W180="","",((W180-V180+1)/365*$G31*(_xlfn.XLOOKUP(AC$3,'Oppslag-fane'!$P$12:$P$34,'Oppslag-fane'!$N$12:$N$34)*Personalkostnader!$G39*1000))))</f>
        <v/>
      </c>
      <c r="AD31" t="str">
        <f>IF(AC31="","",IF($D31="Vitenskapelig",((W180-V180+1)/365*$G31*(_xlfn.XLOOKUP(AC$3,'Oppslag-fane'!$P$12:$P$34,'Oppslag-fane'!$AD$12:$AD$34)*'Oppslag-fane'!$J$3)),((W180-V180+1)/365*$G31*(_xlfn.XLOOKUP(AC$3,'Oppslag-fane'!$P$12:$P$34,'Oppslag-fane'!$AB$12:$AB$34)*'Oppslag-fane'!$L$3))))</f>
        <v/>
      </c>
      <c r="AE31" t="str">
        <f>IF(AE$3="","",IF(Y180="","",((Y180-X180+1)/365*$G31*(_xlfn.XLOOKUP(AE$3,'Oppslag-fane'!$P$12:$P$34,'Oppslag-fane'!$N$12:$N$34)*Personalkostnader!$G39*1000))))</f>
        <v/>
      </c>
      <c r="AF31" t="str">
        <f>IF(AE31="","",IF($D31="Vitenskapelig",((Y180-X180+1)/365*$G31*(_xlfn.XLOOKUP(AE$3,'Oppslag-fane'!$P$12:$P$34,'Oppslag-fane'!$AD$12:$AD$34)*'Oppslag-fane'!$J$3)),((Y180-X180+1)/365*$G31*(_xlfn.XLOOKUP(AE$3,'Oppslag-fane'!$P$12:$P$34,'Oppslag-fane'!$AB$12:$AB$34)*'Oppslag-fane'!$L$3))))</f>
        <v/>
      </c>
      <c r="AG31" t="str">
        <f>IF(AG$3="","",IF(AA180="","",((AA180-Z180+1)/365*$G31*(_xlfn.XLOOKUP(AG$3,'Oppslag-fane'!$P$12:$P$34,'Oppslag-fane'!$N$12:$N$34)*Personalkostnader!$G39*1000))))</f>
        <v/>
      </c>
      <c r="AH31" t="str">
        <f>IF(AG31="","",IF($D31="Vitenskapelig",((AA180-Z180+1)/365*$G31*(_xlfn.XLOOKUP(AG$3,'Oppslag-fane'!$P$12:$P$34,'Oppslag-fane'!$AD$12:$AD$34)*'Oppslag-fane'!$J$3)),((AA180-Z180+1)/365*$G31*(_xlfn.XLOOKUP(AG$3,'Oppslag-fane'!$P$12:$P$34,'Oppslag-fane'!$AB$12:$AB$34)*'Oppslag-fane'!$L$3))))</f>
        <v/>
      </c>
      <c r="AI31" s="18">
        <f t="shared" si="2"/>
        <v>0</v>
      </c>
      <c r="AJ31" s="18">
        <f t="shared" si="3"/>
        <v>0</v>
      </c>
    </row>
    <row r="32" spans="1:36" outlineLevel="1" x14ac:dyDescent="0.25">
      <c r="A32" t="str">
        <f>IF(Personalkostnader!A40="","",Personalkostnader!A40)</f>
        <v/>
      </c>
      <c r="B32">
        <f>Personalkostnader!B40</f>
        <v>0</v>
      </c>
      <c r="C32" t="str">
        <f>Personalkostnader!C40</f>
        <v/>
      </c>
      <c r="D32" t="str">
        <f>Personalkostnader!D40</f>
        <v/>
      </c>
      <c r="E32">
        <f>Personalkostnader!E40</f>
        <v>0</v>
      </c>
      <c r="F32" t="str">
        <f>LEFT(Personalkostnader!O40,2)</f>
        <v/>
      </c>
      <c r="G32" s="121" t="str">
        <f>IFERROR(Personalkostnader!N40/100,"")</f>
        <v/>
      </c>
      <c r="H32" s="23"/>
      <c r="I32" t="str">
        <f>IF(I$3="","",IF(C181="","",((C181-B181+1)/365*$G32*(_xlfn.XLOOKUP(I$3,'Oppslag-fane'!$P$12:$P$34,'Oppslag-fane'!$N$12:$N$34)*Personalkostnader!$G40*1000))))</f>
        <v/>
      </c>
      <c r="J32" t="str">
        <f>IF(I32="","",IF($D32="Vitenskapelig",((C181-B181+1)/365*$G32*(_xlfn.XLOOKUP(I$3,'Oppslag-fane'!$P$12:$P$34,'Oppslag-fane'!$AD$12:$AD$34)*'Oppslag-fane'!$J$3)),((C181-B181+1)/365*$G32*(_xlfn.XLOOKUP(I$3,'Oppslag-fane'!$P$12:$P$34,'Oppslag-fane'!$AB$12:$AB$34)*'Oppslag-fane'!$L$3))))</f>
        <v/>
      </c>
      <c r="K32" t="str">
        <f>IF(K$3="","",IF(E181="","",((E181-D181+1)/365*$G32*(_xlfn.XLOOKUP(K$3,'Oppslag-fane'!$P$12:$P$34,'Oppslag-fane'!$N$12:$N$34)*Personalkostnader!$G40*1000))))</f>
        <v/>
      </c>
      <c r="L32" t="str">
        <f>IF(K32="","",IF($D32="Vitenskapelig",((E181-D181+1)/365*$G32*(_xlfn.XLOOKUP(K$3,'Oppslag-fane'!$P$12:$P$34,'Oppslag-fane'!$AD$12:$AD$34)*'Oppslag-fane'!$J$3)),((E181-D181+1)/365*$G32*(_xlfn.XLOOKUP(K$3,'Oppslag-fane'!$P$12:$P$34,'Oppslag-fane'!$AB$12:$AB$34)*'Oppslag-fane'!$L$3))))</f>
        <v/>
      </c>
      <c r="M32" t="str">
        <f>IF(M$3="","",IF(G181="","",((G181-F181+1)/365*$G32*(_xlfn.XLOOKUP(M$3,'Oppslag-fane'!$P$12:$P$34,'Oppslag-fane'!$N$12:$N$34)*Personalkostnader!$G40*1000))))</f>
        <v/>
      </c>
      <c r="N32" t="str">
        <f>IF(M32="","",IF($D32="Vitenskapelig",((G181-F181+1)/365*$G32*(_xlfn.XLOOKUP(M$3,'Oppslag-fane'!$P$12:$P$34,'Oppslag-fane'!$AD$12:$AD$34)*'Oppslag-fane'!$J$3)),((G181-F181+1)/365*$G32*(_xlfn.XLOOKUP(M$3,'Oppslag-fane'!$P$12:$P$34,'Oppslag-fane'!$AB$12:$AB$34)*'Oppslag-fane'!$L$3))))</f>
        <v/>
      </c>
      <c r="O32" t="str">
        <f>IF(O$3="","",IF(I181="","",((I181-H181+1)/365*$G32*(_xlfn.XLOOKUP(O$3,'Oppslag-fane'!$P$12:$P$34,'Oppslag-fane'!$N$12:$N$34)*Personalkostnader!$G40*1000))))</f>
        <v/>
      </c>
      <c r="P32" t="str">
        <f>IF(O32="","",IF($D32="Vitenskapelig",((I181-H181+1)/365*$G32*(_xlfn.XLOOKUP(O$3,'Oppslag-fane'!$P$12:$P$34,'Oppslag-fane'!$AD$12:$AD$34)*'Oppslag-fane'!$J$3)),((I181-H181+1)/365*$G32*(_xlfn.XLOOKUP(O$3,'Oppslag-fane'!$P$12:$P$34,'Oppslag-fane'!$AB$12:$AB$34)*'Oppslag-fane'!$L$3))))</f>
        <v/>
      </c>
      <c r="Q32" t="str">
        <f>IF(Q$3="","",IF(K181="","",((K181-J181+1)/365*$G32*(_xlfn.XLOOKUP(Q$3,'Oppslag-fane'!$P$12:$P$34,'Oppslag-fane'!$N$12:$N$34)*Personalkostnader!$G40*1000))))</f>
        <v/>
      </c>
      <c r="R32" t="str">
        <f>IF(Q32="","",IF($D32="Vitenskapelig",((K181-J181+1)/365*$G32*(_xlfn.XLOOKUP(Q$3,'Oppslag-fane'!$P$12:$P$34,'Oppslag-fane'!$AD$12:$AD$34)*'Oppslag-fane'!$J$3)),((K181-J181+1)/365*$G32*(_xlfn.XLOOKUP(Q$3,'Oppslag-fane'!$P$12:$P$34,'Oppslag-fane'!$AB$12:$AB$34)*'Oppslag-fane'!$L$3))))</f>
        <v/>
      </c>
      <c r="S32" t="str">
        <f>IF(S$3="","",IF(M181="","",((M181-L181+1)/365*$G32*(_xlfn.XLOOKUP(S$3,'Oppslag-fane'!$P$12:$P$34,'Oppslag-fane'!$N$12:$N$34)*Personalkostnader!$G40*1000))))</f>
        <v/>
      </c>
      <c r="T32" t="str">
        <f>IF(S32="","",IF($D32="Vitenskapelig",((M181-L181+1)/365*$G32*(_xlfn.XLOOKUP(S$3,'Oppslag-fane'!$P$12:$P$34,'Oppslag-fane'!$AD$12:$AD$34)*'Oppslag-fane'!$J$3)),((M181-L181+1)/365*$G32*(_xlfn.XLOOKUP(S$3,'Oppslag-fane'!$P$12:$P$34,'Oppslag-fane'!$AB$12:$AB$34)*'Oppslag-fane'!$L$3))))</f>
        <v/>
      </c>
      <c r="U32" t="str">
        <f>IF(U$3="","",IF(O181="","",((O181-N181+1)/365*$G32*(_xlfn.XLOOKUP(U$3,'Oppslag-fane'!$P$12:$P$34,'Oppslag-fane'!$N$12:$N$34)*Personalkostnader!$G40*1000))))</f>
        <v/>
      </c>
      <c r="V32" t="str">
        <f>IF(U32="","",IF($D32="Vitenskapelig",((O181-N181+1)/365*$G32*(_xlfn.XLOOKUP(U$3,'Oppslag-fane'!$P$12:$P$34,'Oppslag-fane'!$AD$12:$AD$34)*'Oppslag-fane'!$J$3)),((O181-N181+1)/365*$G32*(_xlfn.XLOOKUP(U$3,'Oppslag-fane'!$P$12:$P$34,'Oppslag-fane'!$AB$12:$AB$34)*'Oppslag-fane'!$L$3))))</f>
        <v/>
      </c>
      <c r="W32" t="str">
        <f>IF(W$3="","",IF(Q181="","",((Q181-P181+1)/365*$G32*(_xlfn.XLOOKUP(W$3,'Oppslag-fane'!$P$12:$P$34,'Oppslag-fane'!$N$12:$N$34)*Personalkostnader!$G40*1000))))</f>
        <v/>
      </c>
      <c r="X32" t="str">
        <f>IF(W32="","",IF($D32="Vitenskapelig",((Q181-P181+1)/365*$G32*(_xlfn.XLOOKUP(W$3,'Oppslag-fane'!$P$12:$P$34,'Oppslag-fane'!$AD$12:$AD$34)*'Oppslag-fane'!$J$3)),((Q181-P181+1)/365*$G32*(_xlfn.XLOOKUP(W$3,'Oppslag-fane'!$P$12:$P$34,'Oppslag-fane'!$AB$12:$AB$34)*'Oppslag-fane'!$L$3))))</f>
        <v/>
      </c>
      <c r="Y32" t="str">
        <f>IF(Y$3="","",IF(S181="","",((S181-R181+1)/365*$G32*(_xlfn.XLOOKUP(Y$3,'Oppslag-fane'!$P$12:$P$34,'Oppslag-fane'!$N$12:$N$34)*Personalkostnader!$G40*1000))))</f>
        <v/>
      </c>
      <c r="Z32" t="str">
        <f>IF(Y32="","",IF($D32="Vitenskapelig",((S181-R181+1)/365*$G32*(_xlfn.XLOOKUP(Y$3,'Oppslag-fane'!$P$12:$P$34,'Oppslag-fane'!$AD$12:$AD$34)*'Oppslag-fane'!$J$3)),((S181-R181+1)/365*$G32*(_xlfn.XLOOKUP(Y$3,'Oppslag-fane'!$P$12:$P$34,'Oppslag-fane'!$AB$12:$AB$34)*'Oppslag-fane'!$L$3))))</f>
        <v/>
      </c>
      <c r="AA32" t="str">
        <f>IF(AA$3="","",IF(U181="","",((U181-T181+1)/365*$G32*(_xlfn.XLOOKUP(AA$3,'Oppslag-fane'!$P$12:$P$34,'Oppslag-fane'!$N$12:$N$34)*Personalkostnader!$G40*1000))))</f>
        <v/>
      </c>
      <c r="AB32" t="str">
        <f>IF(AA32="","",IF($D32="Vitenskapelig",((U181-T181+1)/365*$G32*(_xlfn.XLOOKUP(AA$3,'Oppslag-fane'!$P$12:$P$34,'Oppslag-fane'!$AD$12:$AD$34)*'Oppslag-fane'!$J$3)),((U181-T181+1)/365*$G32*(_xlfn.XLOOKUP(AA$3,'Oppslag-fane'!$P$12:$P$34,'Oppslag-fane'!$AB$12:$AB$34)*'Oppslag-fane'!$L$3))))</f>
        <v/>
      </c>
      <c r="AC32" t="str">
        <f>IF(AC$3="","",IF(W181="","",((W181-V181+1)/365*$G32*(_xlfn.XLOOKUP(AC$3,'Oppslag-fane'!$P$12:$P$34,'Oppslag-fane'!$N$12:$N$34)*Personalkostnader!$G40*1000))))</f>
        <v/>
      </c>
      <c r="AD32" t="str">
        <f>IF(AC32="","",IF($D32="Vitenskapelig",((W181-V181+1)/365*$G32*(_xlfn.XLOOKUP(AC$3,'Oppslag-fane'!$P$12:$P$34,'Oppslag-fane'!$AD$12:$AD$34)*'Oppslag-fane'!$J$3)),((W181-V181+1)/365*$G32*(_xlfn.XLOOKUP(AC$3,'Oppslag-fane'!$P$12:$P$34,'Oppslag-fane'!$AB$12:$AB$34)*'Oppslag-fane'!$L$3))))</f>
        <v/>
      </c>
      <c r="AE32" t="str">
        <f>IF(AE$3="","",IF(Y181="","",((Y181-X181+1)/365*$G32*(_xlfn.XLOOKUP(AE$3,'Oppslag-fane'!$P$12:$P$34,'Oppslag-fane'!$N$12:$N$34)*Personalkostnader!$G40*1000))))</f>
        <v/>
      </c>
      <c r="AF32" t="str">
        <f>IF(AE32="","",IF($D32="Vitenskapelig",((Y181-X181+1)/365*$G32*(_xlfn.XLOOKUP(AE$3,'Oppslag-fane'!$P$12:$P$34,'Oppslag-fane'!$AD$12:$AD$34)*'Oppslag-fane'!$J$3)),((Y181-X181+1)/365*$G32*(_xlfn.XLOOKUP(AE$3,'Oppslag-fane'!$P$12:$P$34,'Oppslag-fane'!$AB$12:$AB$34)*'Oppslag-fane'!$L$3))))</f>
        <v/>
      </c>
      <c r="AG32" t="str">
        <f>IF(AG$3="","",IF(AA181="","",((AA181-Z181+1)/365*$G32*(_xlfn.XLOOKUP(AG$3,'Oppslag-fane'!$P$12:$P$34,'Oppslag-fane'!$N$12:$N$34)*Personalkostnader!$G40*1000))))</f>
        <v/>
      </c>
      <c r="AH32" t="str">
        <f>IF(AG32="","",IF($D32="Vitenskapelig",((AA181-Z181+1)/365*$G32*(_xlfn.XLOOKUP(AG$3,'Oppslag-fane'!$P$12:$P$34,'Oppslag-fane'!$AD$12:$AD$34)*'Oppslag-fane'!$J$3)),((AA181-Z181+1)/365*$G32*(_xlfn.XLOOKUP(AG$3,'Oppslag-fane'!$P$12:$P$34,'Oppslag-fane'!$AB$12:$AB$34)*'Oppslag-fane'!$L$3))))</f>
        <v/>
      </c>
      <c r="AI32" s="18">
        <f t="shared" si="2"/>
        <v>0</v>
      </c>
      <c r="AJ32" s="18">
        <f t="shared" si="3"/>
        <v>0</v>
      </c>
    </row>
    <row r="33" spans="1:36" outlineLevel="1" x14ac:dyDescent="0.25">
      <c r="A33" t="str">
        <f>IF(Personalkostnader!A41="","",Personalkostnader!A41)</f>
        <v/>
      </c>
      <c r="B33">
        <f>Personalkostnader!B41</f>
        <v>0</v>
      </c>
      <c r="C33" t="str">
        <f>Personalkostnader!C41</f>
        <v/>
      </c>
      <c r="D33" t="str">
        <f>Personalkostnader!D41</f>
        <v/>
      </c>
      <c r="E33">
        <f>Personalkostnader!E41</f>
        <v>0</v>
      </c>
      <c r="F33" t="str">
        <f>LEFT(Personalkostnader!O41,2)</f>
        <v/>
      </c>
      <c r="G33" s="121" t="str">
        <f>IFERROR(Personalkostnader!N41/100,"")</f>
        <v/>
      </c>
      <c r="H33" s="23"/>
      <c r="I33" t="str">
        <f>IF(I$3="","",IF(C182="","",((C182-B182+1)/365*$G33*(_xlfn.XLOOKUP(I$3,'Oppslag-fane'!$P$12:$P$34,'Oppslag-fane'!$N$12:$N$34)*Personalkostnader!$G41*1000))))</f>
        <v/>
      </c>
      <c r="J33" t="str">
        <f>IF(I33="","",IF($D33="Vitenskapelig",((C182-B182+1)/365*$G33*(_xlfn.XLOOKUP(I$3,'Oppslag-fane'!$P$12:$P$34,'Oppslag-fane'!$AD$12:$AD$34)*'Oppslag-fane'!$J$3)),((C182-B182+1)/365*$G33*(_xlfn.XLOOKUP(I$3,'Oppslag-fane'!$P$12:$P$34,'Oppslag-fane'!$AB$12:$AB$34)*'Oppslag-fane'!$L$3))))</f>
        <v/>
      </c>
      <c r="K33" t="str">
        <f>IF(K$3="","",IF(E182="","",((E182-D182+1)/365*$G33*(_xlfn.XLOOKUP(K$3,'Oppslag-fane'!$P$12:$P$34,'Oppslag-fane'!$N$12:$N$34)*Personalkostnader!$G41*1000))))</f>
        <v/>
      </c>
      <c r="L33" t="str">
        <f>IF(K33="","",IF($D33="Vitenskapelig",((E182-D182+1)/365*$G33*(_xlfn.XLOOKUP(K$3,'Oppslag-fane'!$P$12:$P$34,'Oppslag-fane'!$AD$12:$AD$34)*'Oppslag-fane'!$J$3)),((E182-D182+1)/365*$G33*(_xlfn.XLOOKUP(K$3,'Oppslag-fane'!$P$12:$P$34,'Oppslag-fane'!$AB$12:$AB$34)*'Oppslag-fane'!$L$3))))</f>
        <v/>
      </c>
      <c r="M33" t="str">
        <f>IF(M$3="","",IF(G182="","",((G182-F182+1)/365*$G33*(_xlfn.XLOOKUP(M$3,'Oppslag-fane'!$P$12:$P$34,'Oppslag-fane'!$N$12:$N$34)*Personalkostnader!$G41*1000))))</f>
        <v/>
      </c>
      <c r="N33" t="str">
        <f>IF(M33="","",IF($D33="Vitenskapelig",((G182-F182+1)/365*$G33*(_xlfn.XLOOKUP(M$3,'Oppslag-fane'!$P$12:$P$34,'Oppslag-fane'!$AD$12:$AD$34)*'Oppslag-fane'!$J$3)),((G182-F182+1)/365*$G33*(_xlfn.XLOOKUP(M$3,'Oppslag-fane'!$P$12:$P$34,'Oppslag-fane'!$AB$12:$AB$34)*'Oppslag-fane'!$L$3))))</f>
        <v/>
      </c>
      <c r="O33" t="str">
        <f>IF(O$3="","",IF(I182="","",((I182-H182+1)/365*$G33*(_xlfn.XLOOKUP(O$3,'Oppslag-fane'!$P$12:$P$34,'Oppslag-fane'!$N$12:$N$34)*Personalkostnader!$G41*1000))))</f>
        <v/>
      </c>
      <c r="P33" t="str">
        <f>IF(O33="","",IF($D33="Vitenskapelig",((I182-H182+1)/365*$G33*(_xlfn.XLOOKUP(O$3,'Oppslag-fane'!$P$12:$P$34,'Oppslag-fane'!$AD$12:$AD$34)*'Oppslag-fane'!$J$3)),((I182-H182+1)/365*$G33*(_xlfn.XLOOKUP(O$3,'Oppslag-fane'!$P$12:$P$34,'Oppslag-fane'!$AB$12:$AB$34)*'Oppslag-fane'!$L$3))))</f>
        <v/>
      </c>
      <c r="Q33" t="str">
        <f>IF(Q$3="","",IF(K182="","",((K182-J182+1)/365*$G33*(_xlfn.XLOOKUP(Q$3,'Oppslag-fane'!$P$12:$P$34,'Oppslag-fane'!$N$12:$N$34)*Personalkostnader!$G41*1000))))</f>
        <v/>
      </c>
      <c r="R33" t="str">
        <f>IF(Q33="","",IF($D33="Vitenskapelig",((K182-J182+1)/365*$G33*(_xlfn.XLOOKUP(Q$3,'Oppslag-fane'!$P$12:$P$34,'Oppslag-fane'!$AD$12:$AD$34)*'Oppslag-fane'!$J$3)),((K182-J182+1)/365*$G33*(_xlfn.XLOOKUP(Q$3,'Oppslag-fane'!$P$12:$P$34,'Oppslag-fane'!$AB$12:$AB$34)*'Oppslag-fane'!$L$3))))</f>
        <v/>
      </c>
      <c r="S33" t="str">
        <f>IF(S$3="","",IF(M182="","",((M182-L182+1)/365*$G33*(_xlfn.XLOOKUP(S$3,'Oppslag-fane'!$P$12:$P$34,'Oppslag-fane'!$N$12:$N$34)*Personalkostnader!$G41*1000))))</f>
        <v/>
      </c>
      <c r="T33" t="str">
        <f>IF(S33="","",IF($D33="Vitenskapelig",((M182-L182+1)/365*$G33*(_xlfn.XLOOKUP(S$3,'Oppslag-fane'!$P$12:$P$34,'Oppslag-fane'!$AD$12:$AD$34)*'Oppslag-fane'!$J$3)),((M182-L182+1)/365*$G33*(_xlfn.XLOOKUP(S$3,'Oppslag-fane'!$P$12:$P$34,'Oppslag-fane'!$AB$12:$AB$34)*'Oppslag-fane'!$L$3))))</f>
        <v/>
      </c>
      <c r="U33" t="str">
        <f>IF(U$3="","",IF(O182="","",((O182-N182+1)/365*$G33*(_xlfn.XLOOKUP(U$3,'Oppslag-fane'!$P$12:$P$34,'Oppslag-fane'!$N$12:$N$34)*Personalkostnader!$G41*1000))))</f>
        <v/>
      </c>
      <c r="V33" t="str">
        <f>IF(U33="","",IF($D33="Vitenskapelig",((O182-N182+1)/365*$G33*(_xlfn.XLOOKUP(U$3,'Oppslag-fane'!$P$12:$P$34,'Oppslag-fane'!$AD$12:$AD$34)*'Oppslag-fane'!$J$3)),((O182-N182+1)/365*$G33*(_xlfn.XLOOKUP(U$3,'Oppslag-fane'!$P$12:$P$34,'Oppslag-fane'!$AB$12:$AB$34)*'Oppslag-fane'!$L$3))))</f>
        <v/>
      </c>
      <c r="W33" t="str">
        <f>IF(W$3="","",IF(Q182="","",((Q182-P182+1)/365*$G33*(_xlfn.XLOOKUP(W$3,'Oppslag-fane'!$P$12:$P$34,'Oppslag-fane'!$N$12:$N$34)*Personalkostnader!$G41*1000))))</f>
        <v/>
      </c>
      <c r="X33" t="str">
        <f>IF(W33="","",IF($D33="Vitenskapelig",((Q182-P182+1)/365*$G33*(_xlfn.XLOOKUP(W$3,'Oppslag-fane'!$P$12:$P$34,'Oppslag-fane'!$AD$12:$AD$34)*'Oppslag-fane'!$J$3)),((Q182-P182+1)/365*$G33*(_xlfn.XLOOKUP(W$3,'Oppslag-fane'!$P$12:$P$34,'Oppslag-fane'!$AB$12:$AB$34)*'Oppslag-fane'!$L$3))))</f>
        <v/>
      </c>
      <c r="Y33" t="str">
        <f>IF(Y$3="","",IF(S182="","",((S182-R182+1)/365*$G33*(_xlfn.XLOOKUP(Y$3,'Oppslag-fane'!$P$12:$P$34,'Oppslag-fane'!$N$12:$N$34)*Personalkostnader!$G41*1000))))</f>
        <v/>
      </c>
      <c r="Z33" t="str">
        <f>IF(Y33="","",IF($D33="Vitenskapelig",((S182-R182+1)/365*$G33*(_xlfn.XLOOKUP(Y$3,'Oppslag-fane'!$P$12:$P$34,'Oppslag-fane'!$AD$12:$AD$34)*'Oppslag-fane'!$J$3)),((S182-R182+1)/365*$G33*(_xlfn.XLOOKUP(Y$3,'Oppslag-fane'!$P$12:$P$34,'Oppslag-fane'!$AB$12:$AB$34)*'Oppslag-fane'!$L$3))))</f>
        <v/>
      </c>
      <c r="AA33" t="str">
        <f>IF(AA$3="","",IF(U182="","",((U182-T182+1)/365*$G33*(_xlfn.XLOOKUP(AA$3,'Oppslag-fane'!$P$12:$P$34,'Oppslag-fane'!$N$12:$N$34)*Personalkostnader!$G41*1000))))</f>
        <v/>
      </c>
      <c r="AB33" t="str">
        <f>IF(AA33="","",IF($D33="Vitenskapelig",((U182-T182+1)/365*$G33*(_xlfn.XLOOKUP(AA$3,'Oppslag-fane'!$P$12:$P$34,'Oppslag-fane'!$AD$12:$AD$34)*'Oppslag-fane'!$J$3)),((U182-T182+1)/365*$G33*(_xlfn.XLOOKUP(AA$3,'Oppslag-fane'!$P$12:$P$34,'Oppslag-fane'!$AB$12:$AB$34)*'Oppslag-fane'!$L$3))))</f>
        <v/>
      </c>
      <c r="AC33" t="str">
        <f>IF(AC$3="","",IF(W182="","",((W182-V182+1)/365*$G33*(_xlfn.XLOOKUP(AC$3,'Oppslag-fane'!$P$12:$P$34,'Oppslag-fane'!$N$12:$N$34)*Personalkostnader!$G41*1000))))</f>
        <v/>
      </c>
      <c r="AD33" t="str">
        <f>IF(AC33="","",IF($D33="Vitenskapelig",((W182-V182+1)/365*$G33*(_xlfn.XLOOKUP(AC$3,'Oppslag-fane'!$P$12:$P$34,'Oppslag-fane'!$AD$12:$AD$34)*'Oppslag-fane'!$J$3)),((W182-V182+1)/365*$G33*(_xlfn.XLOOKUP(AC$3,'Oppslag-fane'!$P$12:$P$34,'Oppslag-fane'!$AB$12:$AB$34)*'Oppslag-fane'!$L$3))))</f>
        <v/>
      </c>
      <c r="AE33" t="str">
        <f>IF(AE$3="","",IF(Y182="","",((Y182-X182+1)/365*$G33*(_xlfn.XLOOKUP(AE$3,'Oppslag-fane'!$P$12:$P$34,'Oppslag-fane'!$N$12:$N$34)*Personalkostnader!$G41*1000))))</f>
        <v/>
      </c>
      <c r="AF33" t="str">
        <f>IF(AE33="","",IF($D33="Vitenskapelig",((Y182-X182+1)/365*$G33*(_xlfn.XLOOKUP(AE$3,'Oppslag-fane'!$P$12:$P$34,'Oppslag-fane'!$AD$12:$AD$34)*'Oppslag-fane'!$J$3)),((Y182-X182+1)/365*$G33*(_xlfn.XLOOKUP(AE$3,'Oppslag-fane'!$P$12:$P$34,'Oppslag-fane'!$AB$12:$AB$34)*'Oppslag-fane'!$L$3))))</f>
        <v/>
      </c>
      <c r="AG33" t="str">
        <f>IF(AG$3="","",IF(AA182="","",((AA182-Z182+1)/365*$G33*(_xlfn.XLOOKUP(AG$3,'Oppslag-fane'!$P$12:$P$34,'Oppslag-fane'!$N$12:$N$34)*Personalkostnader!$G41*1000))))</f>
        <v/>
      </c>
      <c r="AH33" t="str">
        <f>IF(AG33="","",IF($D33="Vitenskapelig",((AA182-Z182+1)/365*$G33*(_xlfn.XLOOKUP(AG$3,'Oppslag-fane'!$P$12:$P$34,'Oppslag-fane'!$AD$12:$AD$34)*'Oppslag-fane'!$J$3)),((AA182-Z182+1)/365*$G33*(_xlfn.XLOOKUP(AG$3,'Oppslag-fane'!$P$12:$P$34,'Oppslag-fane'!$AB$12:$AB$34)*'Oppslag-fane'!$L$3))))</f>
        <v/>
      </c>
      <c r="AI33" s="18">
        <f t="shared" si="2"/>
        <v>0</v>
      </c>
      <c r="AJ33" s="18">
        <f t="shared" si="3"/>
        <v>0</v>
      </c>
    </row>
    <row r="34" spans="1:36" outlineLevel="1" x14ac:dyDescent="0.25">
      <c r="A34" t="str">
        <f>IF(Personalkostnader!A42="","",Personalkostnader!A42)</f>
        <v/>
      </c>
      <c r="B34">
        <f>Personalkostnader!B42</f>
        <v>0</v>
      </c>
      <c r="C34" t="str">
        <f>Personalkostnader!C42</f>
        <v/>
      </c>
      <c r="D34" t="str">
        <f>Personalkostnader!D42</f>
        <v/>
      </c>
      <c r="E34">
        <f>Personalkostnader!E42</f>
        <v>0</v>
      </c>
      <c r="F34" t="str">
        <f>LEFT(Personalkostnader!O42,2)</f>
        <v/>
      </c>
      <c r="G34" s="121" t="str">
        <f>IFERROR(Personalkostnader!N42/100,"")</f>
        <v/>
      </c>
      <c r="H34" s="23"/>
      <c r="I34" t="str">
        <f>IF(I$3="","",IF(C183="","",((C183-B183+1)/365*$G34*(_xlfn.XLOOKUP(I$3,'Oppslag-fane'!$P$12:$P$34,'Oppslag-fane'!$N$12:$N$34)*Personalkostnader!$G42*1000))))</f>
        <v/>
      </c>
      <c r="J34" t="str">
        <f>IF(I34="","",IF($D34="Vitenskapelig",((C183-B183+1)/365*$G34*(_xlfn.XLOOKUP(I$3,'Oppslag-fane'!$P$12:$P$34,'Oppslag-fane'!$AD$12:$AD$34)*'Oppslag-fane'!$J$3)),((C183-B183+1)/365*$G34*(_xlfn.XLOOKUP(I$3,'Oppslag-fane'!$P$12:$P$34,'Oppslag-fane'!$AB$12:$AB$34)*'Oppslag-fane'!$L$3))))</f>
        <v/>
      </c>
      <c r="K34" t="str">
        <f>IF(K$3="","",IF(E183="","",((E183-D183+1)/365*$G34*(_xlfn.XLOOKUP(K$3,'Oppslag-fane'!$P$12:$P$34,'Oppslag-fane'!$N$12:$N$34)*Personalkostnader!$G42*1000))))</f>
        <v/>
      </c>
      <c r="L34" t="str">
        <f>IF(K34="","",IF($D34="Vitenskapelig",((E183-D183+1)/365*$G34*(_xlfn.XLOOKUP(K$3,'Oppslag-fane'!$P$12:$P$34,'Oppslag-fane'!$AD$12:$AD$34)*'Oppslag-fane'!$J$3)),((E183-D183+1)/365*$G34*(_xlfn.XLOOKUP(K$3,'Oppslag-fane'!$P$12:$P$34,'Oppslag-fane'!$AB$12:$AB$34)*'Oppslag-fane'!$L$3))))</f>
        <v/>
      </c>
      <c r="M34" t="str">
        <f>IF(M$3="","",IF(G183="","",((G183-F183+1)/365*$G34*(_xlfn.XLOOKUP(M$3,'Oppslag-fane'!$P$12:$P$34,'Oppslag-fane'!$N$12:$N$34)*Personalkostnader!$G42*1000))))</f>
        <v/>
      </c>
      <c r="N34" t="str">
        <f>IF(M34="","",IF($D34="Vitenskapelig",((G183-F183+1)/365*$G34*(_xlfn.XLOOKUP(M$3,'Oppslag-fane'!$P$12:$P$34,'Oppslag-fane'!$AD$12:$AD$34)*'Oppslag-fane'!$J$3)),((G183-F183+1)/365*$G34*(_xlfn.XLOOKUP(M$3,'Oppslag-fane'!$P$12:$P$34,'Oppslag-fane'!$AB$12:$AB$34)*'Oppslag-fane'!$L$3))))</f>
        <v/>
      </c>
      <c r="O34" t="str">
        <f>IF(O$3="","",IF(I183="","",((I183-H183+1)/365*$G34*(_xlfn.XLOOKUP(O$3,'Oppslag-fane'!$P$12:$P$34,'Oppslag-fane'!$N$12:$N$34)*Personalkostnader!$G42*1000))))</f>
        <v/>
      </c>
      <c r="P34" t="str">
        <f>IF(O34="","",IF($D34="Vitenskapelig",((I183-H183+1)/365*$G34*(_xlfn.XLOOKUP(O$3,'Oppslag-fane'!$P$12:$P$34,'Oppslag-fane'!$AD$12:$AD$34)*'Oppslag-fane'!$J$3)),((I183-H183+1)/365*$G34*(_xlfn.XLOOKUP(O$3,'Oppslag-fane'!$P$12:$P$34,'Oppslag-fane'!$AB$12:$AB$34)*'Oppslag-fane'!$L$3))))</f>
        <v/>
      </c>
      <c r="Q34" t="str">
        <f>IF(Q$3="","",IF(K183="","",((K183-J183+1)/365*$G34*(_xlfn.XLOOKUP(Q$3,'Oppslag-fane'!$P$12:$P$34,'Oppslag-fane'!$N$12:$N$34)*Personalkostnader!$G42*1000))))</f>
        <v/>
      </c>
      <c r="R34" t="str">
        <f>IF(Q34="","",IF($D34="Vitenskapelig",((K183-J183+1)/365*$G34*(_xlfn.XLOOKUP(Q$3,'Oppslag-fane'!$P$12:$P$34,'Oppslag-fane'!$AD$12:$AD$34)*'Oppslag-fane'!$J$3)),((K183-J183+1)/365*$G34*(_xlfn.XLOOKUP(Q$3,'Oppslag-fane'!$P$12:$P$34,'Oppslag-fane'!$AB$12:$AB$34)*'Oppslag-fane'!$L$3))))</f>
        <v/>
      </c>
      <c r="S34" t="str">
        <f>IF(S$3="","",IF(M183="","",((M183-L183+1)/365*$G34*(_xlfn.XLOOKUP(S$3,'Oppslag-fane'!$P$12:$P$34,'Oppslag-fane'!$N$12:$N$34)*Personalkostnader!$G42*1000))))</f>
        <v/>
      </c>
      <c r="T34" t="str">
        <f>IF(S34="","",IF($D34="Vitenskapelig",((M183-L183+1)/365*$G34*(_xlfn.XLOOKUP(S$3,'Oppslag-fane'!$P$12:$P$34,'Oppslag-fane'!$AD$12:$AD$34)*'Oppslag-fane'!$J$3)),((M183-L183+1)/365*$G34*(_xlfn.XLOOKUP(S$3,'Oppslag-fane'!$P$12:$P$34,'Oppslag-fane'!$AB$12:$AB$34)*'Oppslag-fane'!$L$3))))</f>
        <v/>
      </c>
      <c r="U34" t="str">
        <f>IF(U$3="","",IF(O183="","",((O183-N183+1)/365*$G34*(_xlfn.XLOOKUP(U$3,'Oppslag-fane'!$P$12:$P$34,'Oppslag-fane'!$N$12:$N$34)*Personalkostnader!$G42*1000))))</f>
        <v/>
      </c>
      <c r="V34" t="str">
        <f>IF(U34="","",IF($D34="Vitenskapelig",((O183-N183+1)/365*$G34*(_xlfn.XLOOKUP(U$3,'Oppslag-fane'!$P$12:$P$34,'Oppslag-fane'!$AD$12:$AD$34)*'Oppslag-fane'!$J$3)),((O183-N183+1)/365*$G34*(_xlfn.XLOOKUP(U$3,'Oppslag-fane'!$P$12:$P$34,'Oppslag-fane'!$AB$12:$AB$34)*'Oppslag-fane'!$L$3))))</f>
        <v/>
      </c>
      <c r="W34" t="str">
        <f>IF(W$3="","",IF(Q183="","",((Q183-P183+1)/365*$G34*(_xlfn.XLOOKUP(W$3,'Oppslag-fane'!$P$12:$P$34,'Oppslag-fane'!$N$12:$N$34)*Personalkostnader!$G42*1000))))</f>
        <v/>
      </c>
      <c r="X34" t="str">
        <f>IF(W34="","",IF($D34="Vitenskapelig",((Q183-P183+1)/365*$G34*(_xlfn.XLOOKUP(W$3,'Oppslag-fane'!$P$12:$P$34,'Oppslag-fane'!$AD$12:$AD$34)*'Oppslag-fane'!$J$3)),((Q183-P183+1)/365*$G34*(_xlfn.XLOOKUP(W$3,'Oppslag-fane'!$P$12:$P$34,'Oppslag-fane'!$AB$12:$AB$34)*'Oppslag-fane'!$L$3))))</f>
        <v/>
      </c>
      <c r="Y34" t="str">
        <f>IF(Y$3="","",IF(S183="","",((S183-R183+1)/365*$G34*(_xlfn.XLOOKUP(Y$3,'Oppslag-fane'!$P$12:$P$34,'Oppslag-fane'!$N$12:$N$34)*Personalkostnader!$G42*1000))))</f>
        <v/>
      </c>
      <c r="Z34" t="str">
        <f>IF(Y34="","",IF($D34="Vitenskapelig",((S183-R183+1)/365*$G34*(_xlfn.XLOOKUP(Y$3,'Oppslag-fane'!$P$12:$P$34,'Oppslag-fane'!$AD$12:$AD$34)*'Oppslag-fane'!$J$3)),((S183-R183+1)/365*$G34*(_xlfn.XLOOKUP(Y$3,'Oppslag-fane'!$P$12:$P$34,'Oppslag-fane'!$AB$12:$AB$34)*'Oppslag-fane'!$L$3))))</f>
        <v/>
      </c>
      <c r="AA34" t="str">
        <f>IF(AA$3="","",IF(U183="","",((U183-T183+1)/365*$G34*(_xlfn.XLOOKUP(AA$3,'Oppslag-fane'!$P$12:$P$34,'Oppslag-fane'!$N$12:$N$34)*Personalkostnader!$G42*1000))))</f>
        <v/>
      </c>
      <c r="AB34" t="str">
        <f>IF(AA34="","",IF($D34="Vitenskapelig",((U183-T183+1)/365*$G34*(_xlfn.XLOOKUP(AA$3,'Oppslag-fane'!$P$12:$P$34,'Oppslag-fane'!$AD$12:$AD$34)*'Oppslag-fane'!$J$3)),((U183-T183+1)/365*$G34*(_xlfn.XLOOKUP(AA$3,'Oppslag-fane'!$P$12:$P$34,'Oppslag-fane'!$AB$12:$AB$34)*'Oppslag-fane'!$L$3))))</f>
        <v/>
      </c>
      <c r="AC34" t="str">
        <f>IF(AC$3="","",IF(W183="","",((W183-V183+1)/365*$G34*(_xlfn.XLOOKUP(AC$3,'Oppslag-fane'!$P$12:$P$34,'Oppslag-fane'!$N$12:$N$34)*Personalkostnader!$G42*1000))))</f>
        <v/>
      </c>
      <c r="AD34" t="str">
        <f>IF(AC34="","",IF($D34="Vitenskapelig",((W183-V183+1)/365*$G34*(_xlfn.XLOOKUP(AC$3,'Oppslag-fane'!$P$12:$P$34,'Oppslag-fane'!$AD$12:$AD$34)*'Oppslag-fane'!$J$3)),((W183-V183+1)/365*$G34*(_xlfn.XLOOKUP(AC$3,'Oppslag-fane'!$P$12:$P$34,'Oppslag-fane'!$AB$12:$AB$34)*'Oppslag-fane'!$L$3))))</f>
        <v/>
      </c>
      <c r="AE34" t="str">
        <f>IF(AE$3="","",IF(Y183="","",((Y183-X183+1)/365*$G34*(_xlfn.XLOOKUP(AE$3,'Oppslag-fane'!$P$12:$P$34,'Oppslag-fane'!$N$12:$N$34)*Personalkostnader!$G42*1000))))</f>
        <v/>
      </c>
      <c r="AF34" t="str">
        <f>IF(AE34="","",IF($D34="Vitenskapelig",((Y183-X183+1)/365*$G34*(_xlfn.XLOOKUP(AE$3,'Oppslag-fane'!$P$12:$P$34,'Oppslag-fane'!$AD$12:$AD$34)*'Oppslag-fane'!$J$3)),((Y183-X183+1)/365*$G34*(_xlfn.XLOOKUP(AE$3,'Oppslag-fane'!$P$12:$P$34,'Oppslag-fane'!$AB$12:$AB$34)*'Oppslag-fane'!$L$3))))</f>
        <v/>
      </c>
      <c r="AG34" t="str">
        <f>IF(AG$3="","",IF(AA183="","",((AA183-Z183+1)/365*$G34*(_xlfn.XLOOKUP(AG$3,'Oppslag-fane'!$P$12:$P$34,'Oppslag-fane'!$N$12:$N$34)*Personalkostnader!$G42*1000))))</f>
        <v/>
      </c>
      <c r="AH34" t="str">
        <f>IF(AG34="","",IF($D34="Vitenskapelig",((AA183-Z183+1)/365*$G34*(_xlfn.XLOOKUP(AG$3,'Oppslag-fane'!$P$12:$P$34,'Oppslag-fane'!$AD$12:$AD$34)*'Oppslag-fane'!$J$3)),((AA183-Z183+1)/365*$G34*(_xlfn.XLOOKUP(AG$3,'Oppslag-fane'!$P$12:$P$34,'Oppslag-fane'!$AB$12:$AB$34)*'Oppslag-fane'!$L$3))))</f>
        <v/>
      </c>
      <c r="AI34" s="18">
        <f t="shared" si="2"/>
        <v>0</v>
      </c>
      <c r="AJ34" s="18">
        <f t="shared" si="3"/>
        <v>0</v>
      </c>
    </row>
    <row r="35" spans="1:36" outlineLevel="1" x14ac:dyDescent="0.25">
      <c r="A35" t="str">
        <f>IF(Personalkostnader!A43="","",Personalkostnader!A43)</f>
        <v/>
      </c>
      <c r="B35">
        <f>Personalkostnader!B43</f>
        <v>0</v>
      </c>
      <c r="C35" t="str">
        <f>Personalkostnader!C43</f>
        <v/>
      </c>
      <c r="D35" t="str">
        <f>Personalkostnader!D43</f>
        <v/>
      </c>
      <c r="E35">
        <f>Personalkostnader!E43</f>
        <v>0</v>
      </c>
      <c r="F35" t="str">
        <f>LEFT(Personalkostnader!O43,2)</f>
        <v/>
      </c>
      <c r="G35" s="121" t="str">
        <f>IFERROR(Personalkostnader!N43/100,"")</f>
        <v/>
      </c>
      <c r="H35" s="23"/>
      <c r="I35" t="str">
        <f>IF(I$3="","",IF(C184="","",((C184-B184+1)/365*$G35*(_xlfn.XLOOKUP(I$3,'Oppslag-fane'!$P$12:$P$34,'Oppslag-fane'!$N$12:$N$34)*Personalkostnader!$G43*1000))))</f>
        <v/>
      </c>
      <c r="J35" t="str">
        <f>IF(I35="","",IF($D35="Vitenskapelig",((C184-B184+1)/365*$G35*(_xlfn.XLOOKUP(I$3,'Oppslag-fane'!$P$12:$P$34,'Oppslag-fane'!$AD$12:$AD$34)*'Oppslag-fane'!$J$3)),((C184-B184+1)/365*$G35*(_xlfn.XLOOKUP(I$3,'Oppslag-fane'!$P$12:$P$34,'Oppslag-fane'!$AB$12:$AB$34)*'Oppslag-fane'!$L$3))))</f>
        <v/>
      </c>
      <c r="K35" t="str">
        <f>IF(K$3="","",IF(E184="","",((E184-D184+1)/365*$G35*(_xlfn.XLOOKUP(K$3,'Oppslag-fane'!$P$12:$P$34,'Oppslag-fane'!$N$12:$N$34)*Personalkostnader!$G43*1000))))</f>
        <v/>
      </c>
      <c r="L35" t="str">
        <f>IF(K35="","",IF($D35="Vitenskapelig",((E184-D184+1)/365*$G35*(_xlfn.XLOOKUP(K$3,'Oppslag-fane'!$P$12:$P$34,'Oppslag-fane'!$AD$12:$AD$34)*'Oppslag-fane'!$J$3)),((E184-D184+1)/365*$G35*(_xlfn.XLOOKUP(K$3,'Oppslag-fane'!$P$12:$P$34,'Oppslag-fane'!$AB$12:$AB$34)*'Oppslag-fane'!$L$3))))</f>
        <v/>
      </c>
      <c r="M35" t="str">
        <f>IF(M$3="","",IF(G184="","",((G184-F184+1)/365*$G35*(_xlfn.XLOOKUP(M$3,'Oppslag-fane'!$P$12:$P$34,'Oppslag-fane'!$N$12:$N$34)*Personalkostnader!$G43*1000))))</f>
        <v/>
      </c>
      <c r="N35" t="str">
        <f>IF(M35="","",IF($D35="Vitenskapelig",((G184-F184+1)/365*$G35*(_xlfn.XLOOKUP(M$3,'Oppslag-fane'!$P$12:$P$34,'Oppslag-fane'!$AD$12:$AD$34)*'Oppslag-fane'!$J$3)),((G184-F184+1)/365*$G35*(_xlfn.XLOOKUP(M$3,'Oppslag-fane'!$P$12:$P$34,'Oppslag-fane'!$AB$12:$AB$34)*'Oppslag-fane'!$L$3))))</f>
        <v/>
      </c>
      <c r="O35" t="str">
        <f>IF(O$3="","",IF(I184="","",((I184-H184+1)/365*$G35*(_xlfn.XLOOKUP(O$3,'Oppslag-fane'!$P$12:$P$34,'Oppslag-fane'!$N$12:$N$34)*Personalkostnader!$G43*1000))))</f>
        <v/>
      </c>
      <c r="P35" t="str">
        <f>IF(O35="","",IF($D35="Vitenskapelig",((I184-H184+1)/365*$G35*(_xlfn.XLOOKUP(O$3,'Oppslag-fane'!$P$12:$P$34,'Oppslag-fane'!$AD$12:$AD$34)*'Oppslag-fane'!$J$3)),((I184-H184+1)/365*$G35*(_xlfn.XLOOKUP(O$3,'Oppslag-fane'!$P$12:$P$34,'Oppslag-fane'!$AB$12:$AB$34)*'Oppslag-fane'!$L$3))))</f>
        <v/>
      </c>
      <c r="Q35" t="str">
        <f>IF(Q$3="","",IF(K184="","",((K184-J184+1)/365*$G35*(_xlfn.XLOOKUP(Q$3,'Oppslag-fane'!$P$12:$P$34,'Oppslag-fane'!$N$12:$N$34)*Personalkostnader!$G43*1000))))</f>
        <v/>
      </c>
      <c r="R35" t="str">
        <f>IF(Q35="","",IF($D35="Vitenskapelig",((K184-J184+1)/365*$G35*(_xlfn.XLOOKUP(Q$3,'Oppslag-fane'!$P$12:$P$34,'Oppslag-fane'!$AD$12:$AD$34)*'Oppslag-fane'!$J$3)),((K184-J184+1)/365*$G35*(_xlfn.XLOOKUP(Q$3,'Oppslag-fane'!$P$12:$P$34,'Oppslag-fane'!$AB$12:$AB$34)*'Oppslag-fane'!$L$3))))</f>
        <v/>
      </c>
      <c r="S35" t="str">
        <f>IF(S$3="","",IF(M184="","",((M184-L184+1)/365*$G35*(_xlfn.XLOOKUP(S$3,'Oppslag-fane'!$P$12:$P$34,'Oppslag-fane'!$N$12:$N$34)*Personalkostnader!$G43*1000))))</f>
        <v/>
      </c>
      <c r="T35" t="str">
        <f>IF(S35="","",IF($D35="Vitenskapelig",((M184-L184+1)/365*$G35*(_xlfn.XLOOKUP(S$3,'Oppslag-fane'!$P$12:$P$34,'Oppslag-fane'!$AD$12:$AD$34)*'Oppslag-fane'!$J$3)),((M184-L184+1)/365*$G35*(_xlfn.XLOOKUP(S$3,'Oppslag-fane'!$P$12:$P$34,'Oppslag-fane'!$AB$12:$AB$34)*'Oppslag-fane'!$L$3))))</f>
        <v/>
      </c>
      <c r="U35" t="str">
        <f>IF(U$3="","",IF(O184="","",((O184-N184+1)/365*$G35*(_xlfn.XLOOKUP(U$3,'Oppslag-fane'!$P$12:$P$34,'Oppslag-fane'!$N$12:$N$34)*Personalkostnader!$G43*1000))))</f>
        <v/>
      </c>
      <c r="V35" t="str">
        <f>IF(U35="","",IF($D35="Vitenskapelig",((O184-N184+1)/365*$G35*(_xlfn.XLOOKUP(U$3,'Oppslag-fane'!$P$12:$P$34,'Oppslag-fane'!$AD$12:$AD$34)*'Oppslag-fane'!$J$3)),((O184-N184+1)/365*$G35*(_xlfn.XLOOKUP(U$3,'Oppslag-fane'!$P$12:$P$34,'Oppslag-fane'!$AB$12:$AB$34)*'Oppslag-fane'!$L$3))))</f>
        <v/>
      </c>
      <c r="W35" t="str">
        <f>IF(W$3="","",IF(Q184="","",((Q184-P184+1)/365*$G35*(_xlfn.XLOOKUP(W$3,'Oppslag-fane'!$P$12:$P$34,'Oppslag-fane'!$N$12:$N$34)*Personalkostnader!$G43*1000))))</f>
        <v/>
      </c>
      <c r="X35" t="str">
        <f>IF(W35="","",IF($D35="Vitenskapelig",((Q184-P184+1)/365*$G35*(_xlfn.XLOOKUP(W$3,'Oppslag-fane'!$P$12:$P$34,'Oppslag-fane'!$AD$12:$AD$34)*'Oppslag-fane'!$J$3)),((Q184-P184+1)/365*$G35*(_xlfn.XLOOKUP(W$3,'Oppslag-fane'!$P$12:$P$34,'Oppslag-fane'!$AB$12:$AB$34)*'Oppslag-fane'!$L$3))))</f>
        <v/>
      </c>
      <c r="Y35" t="str">
        <f>IF(Y$3="","",IF(S184="","",((S184-R184+1)/365*$G35*(_xlfn.XLOOKUP(Y$3,'Oppslag-fane'!$P$12:$P$34,'Oppslag-fane'!$N$12:$N$34)*Personalkostnader!$G43*1000))))</f>
        <v/>
      </c>
      <c r="Z35" t="str">
        <f>IF(Y35="","",IF($D35="Vitenskapelig",((S184-R184+1)/365*$G35*(_xlfn.XLOOKUP(Y$3,'Oppslag-fane'!$P$12:$P$34,'Oppslag-fane'!$AD$12:$AD$34)*'Oppslag-fane'!$J$3)),((S184-R184+1)/365*$G35*(_xlfn.XLOOKUP(Y$3,'Oppslag-fane'!$P$12:$P$34,'Oppslag-fane'!$AB$12:$AB$34)*'Oppslag-fane'!$L$3))))</f>
        <v/>
      </c>
      <c r="AA35" t="str">
        <f>IF(AA$3="","",IF(U184="","",((U184-T184+1)/365*$G35*(_xlfn.XLOOKUP(AA$3,'Oppslag-fane'!$P$12:$P$34,'Oppslag-fane'!$N$12:$N$34)*Personalkostnader!$G43*1000))))</f>
        <v/>
      </c>
      <c r="AB35" t="str">
        <f>IF(AA35="","",IF($D35="Vitenskapelig",((U184-T184+1)/365*$G35*(_xlfn.XLOOKUP(AA$3,'Oppslag-fane'!$P$12:$P$34,'Oppslag-fane'!$AD$12:$AD$34)*'Oppslag-fane'!$J$3)),((U184-T184+1)/365*$G35*(_xlfn.XLOOKUP(AA$3,'Oppslag-fane'!$P$12:$P$34,'Oppslag-fane'!$AB$12:$AB$34)*'Oppslag-fane'!$L$3))))</f>
        <v/>
      </c>
      <c r="AC35" t="str">
        <f>IF(AC$3="","",IF(W184="","",((W184-V184+1)/365*$G35*(_xlfn.XLOOKUP(AC$3,'Oppslag-fane'!$P$12:$P$34,'Oppslag-fane'!$N$12:$N$34)*Personalkostnader!$G43*1000))))</f>
        <v/>
      </c>
      <c r="AD35" t="str">
        <f>IF(AC35="","",IF($D35="Vitenskapelig",((W184-V184+1)/365*$G35*(_xlfn.XLOOKUP(AC$3,'Oppslag-fane'!$P$12:$P$34,'Oppslag-fane'!$AD$12:$AD$34)*'Oppslag-fane'!$J$3)),((W184-V184+1)/365*$G35*(_xlfn.XLOOKUP(AC$3,'Oppslag-fane'!$P$12:$P$34,'Oppslag-fane'!$AB$12:$AB$34)*'Oppslag-fane'!$L$3))))</f>
        <v/>
      </c>
      <c r="AE35" t="str">
        <f>IF(AE$3="","",IF(Y184="","",((Y184-X184+1)/365*$G35*(_xlfn.XLOOKUP(AE$3,'Oppslag-fane'!$P$12:$P$34,'Oppslag-fane'!$N$12:$N$34)*Personalkostnader!$G43*1000))))</f>
        <v/>
      </c>
      <c r="AF35" t="str">
        <f>IF(AE35="","",IF($D35="Vitenskapelig",((Y184-X184+1)/365*$G35*(_xlfn.XLOOKUP(AE$3,'Oppslag-fane'!$P$12:$P$34,'Oppslag-fane'!$AD$12:$AD$34)*'Oppslag-fane'!$J$3)),((Y184-X184+1)/365*$G35*(_xlfn.XLOOKUP(AE$3,'Oppslag-fane'!$P$12:$P$34,'Oppslag-fane'!$AB$12:$AB$34)*'Oppslag-fane'!$L$3))))</f>
        <v/>
      </c>
      <c r="AG35" t="str">
        <f>IF(AG$3="","",IF(AA184="","",((AA184-Z184+1)/365*$G35*(_xlfn.XLOOKUP(AG$3,'Oppslag-fane'!$P$12:$P$34,'Oppslag-fane'!$N$12:$N$34)*Personalkostnader!$G43*1000))))</f>
        <v/>
      </c>
      <c r="AH35" t="str">
        <f>IF(AG35="","",IF($D35="Vitenskapelig",((AA184-Z184+1)/365*$G35*(_xlfn.XLOOKUP(AG$3,'Oppslag-fane'!$P$12:$P$34,'Oppslag-fane'!$AD$12:$AD$34)*'Oppslag-fane'!$J$3)),((AA184-Z184+1)/365*$G35*(_xlfn.XLOOKUP(AG$3,'Oppslag-fane'!$P$12:$P$34,'Oppslag-fane'!$AB$12:$AB$34)*'Oppslag-fane'!$L$3))))</f>
        <v/>
      </c>
      <c r="AI35" s="18">
        <f t="shared" si="2"/>
        <v>0</v>
      </c>
      <c r="AJ35" s="18">
        <f t="shared" si="3"/>
        <v>0</v>
      </c>
    </row>
    <row r="36" spans="1:36" outlineLevel="1" x14ac:dyDescent="0.25">
      <c r="A36" t="str">
        <f>IF(Personalkostnader!A44="","",Personalkostnader!A44)</f>
        <v/>
      </c>
      <c r="B36">
        <f>Personalkostnader!B44</f>
        <v>0</v>
      </c>
      <c r="C36" t="str">
        <f>Personalkostnader!C44</f>
        <v/>
      </c>
      <c r="D36" t="str">
        <f>Personalkostnader!D44</f>
        <v/>
      </c>
      <c r="E36">
        <f>Personalkostnader!E44</f>
        <v>0</v>
      </c>
      <c r="F36" t="str">
        <f>LEFT(Personalkostnader!O44,2)</f>
        <v/>
      </c>
      <c r="G36" s="121" t="str">
        <f>IFERROR(Personalkostnader!N44/100,"")</f>
        <v/>
      </c>
      <c r="H36" s="23"/>
      <c r="I36" t="str">
        <f>IF(I$3="","",IF(C185="","",((C185-B185+1)/365*$G36*(_xlfn.XLOOKUP(I$3,'Oppslag-fane'!$P$12:$P$34,'Oppslag-fane'!$N$12:$N$34)*Personalkostnader!$G44*1000))))</f>
        <v/>
      </c>
      <c r="J36" t="str">
        <f>IF(I36="","",IF($D36="Vitenskapelig",((C185-B185+1)/365*$G36*(_xlfn.XLOOKUP(I$3,'Oppslag-fane'!$P$12:$P$34,'Oppslag-fane'!$AD$12:$AD$34)*'Oppslag-fane'!$J$3)),((C185-B185+1)/365*$G36*(_xlfn.XLOOKUP(I$3,'Oppslag-fane'!$P$12:$P$34,'Oppslag-fane'!$AB$12:$AB$34)*'Oppslag-fane'!$L$3))))</f>
        <v/>
      </c>
      <c r="K36" t="str">
        <f>IF(K$3="","",IF(E185="","",((E185-D185+1)/365*$G36*(_xlfn.XLOOKUP(K$3,'Oppslag-fane'!$P$12:$P$34,'Oppslag-fane'!$N$12:$N$34)*Personalkostnader!$G44*1000))))</f>
        <v/>
      </c>
      <c r="L36" t="str">
        <f>IF(K36="","",IF($D36="Vitenskapelig",((E185-D185+1)/365*$G36*(_xlfn.XLOOKUP(K$3,'Oppslag-fane'!$P$12:$P$34,'Oppslag-fane'!$AD$12:$AD$34)*'Oppslag-fane'!$J$3)),((E185-D185+1)/365*$G36*(_xlfn.XLOOKUP(K$3,'Oppslag-fane'!$P$12:$P$34,'Oppslag-fane'!$AB$12:$AB$34)*'Oppslag-fane'!$L$3))))</f>
        <v/>
      </c>
      <c r="M36" t="str">
        <f>IF(M$3="","",IF(G185="","",((G185-F185+1)/365*$G36*(_xlfn.XLOOKUP(M$3,'Oppslag-fane'!$P$12:$P$34,'Oppslag-fane'!$N$12:$N$34)*Personalkostnader!$G44*1000))))</f>
        <v/>
      </c>
      <c r="N36" t="str">
        <f>IF(M36="","",IF($D36="Vitenskapelig",((G185-F185+1)/365*$G36*(_xlfn.XLOOKUP(M$3,'Oppslag-fane'!$P$12:$P$34,'Oppslag-fane'!$AD$12:$AD$34)*'Oppslag-fane'!$J$3)),((G185-F185+1)/365*$G36*(_xlfn.XLOOKUP(M$3,'Oppslag-fane'!$P$12:$P$34,'Oppslag-fane'!$AB$12:$AB$34)*'Oppslag-fane'!$L$3))))</f>
        <v/>
      </c>
      <c r="O36" t="str">
        <f>IF(O$3="","",IF(I185="","",((I185-H185+1)/365*$G36*(_xlfn.XLOOKUP(O$3,'Oppslag-fane'!$P$12:$P$34,'Oppslag-fane'!$N$12:$N$34)*Personalkostnader!$G44*1000))))</f>
        <v/>
      </c>
      <c r="P36" t="str">
        <f>IF(O36="","",IF($D36="Vitenskapelig",((I185-H185+1)/365*$G36*(_xlfn.XLOOKUP(O$3,'Oppslag-fane'!$P$12:$P$34,'Oppslag-fane'!$AD$12:$AD$34)*'Oppslag-fane'!$J$3)),((I185-H185+1)/365*$G36*(_xlfn.XLOOKUP(O$3,'Oppslag-fane'!$P$12:$P$34,'Oppslag-fane'!$AB$12:$AB$34)*'Oppslag-fane'!$L$3))))</f>
        <v/>
      </c>
      <c r="Q36" t="str">
        <f>IF(Q$3="","",IF(K185="","",((K185-J185+1)/365*$G36*(_xlfn.XLOOKUP(Q$3,'Oppslag-fane'!$P$12:$P$34,'Oppslag-fane'!$N$12:$N$34)*Personalkostnader!$G44*1000))))</f>
        <v/>
      </c>
      <c r="R36" t="str">
        <f>IF(Q36="","",IF($D36="Vitenskapelig",((K185-J185+1)/365*$G36*(_xlfn.XLOOKUP(Q$3,'Oppslag-fane'!$P$12:$P$34,'Oppslag-fane'!$AD$12:$AD$34)*'Oppslag-fane'!$J$3)),((K185-J185+1)/365*$G36*(_xlfn.XLOOKUP(Q$3,'Oppslag-fane'!$P$12:$P$34,'Oppslag-fane'!$AB$12:$AB$34)*'Oppslag-fane'!$L$3))))</f>
        <v/>
      </c>
      <c r="S36" t="str">
        <f>IF(S$3="","",IF(M185="","",((M185-L185+1)/365*$G36*(_xlfn.XLOOKUP(S$3,'Oppslag-fane'!$P$12:$P$34,'Oppslag-fane'!$N$12:$N$34)*Personalkostnader!$G44*1000))))</f>
        <v/>
      </c>
      <c r="T36" t="str">
        <f>IF(S36="","",IF($D36="Vitenskapelig",((M185-L185+1)/365*$G36*(_xlfn.XLOOKUP(S$3,'Oppslag-fane'!$P$12:$P$34,'Oppslag-fane'!$AD$12:$AD$34)*'Oppslag-fane'!$J$3)),((M185-L185+1)/365*$G36*(_xlfn.XLOOKUP(S$3,'Oppslag-fane'!$P$12:$P$34,'Oppslag-fane'!$AB$12:$AB$34)*'Oppslag-fane'!$L$3))))</f>
        <v/>
      </c>
      <c r="U36" t="str">
        <f>IF(U$3="","",IF(O185="","",((O185-N185+1)/365*$G36*(_xlfn.XLOOKUP(U$3,'Oppslag-fane'!$P$12:$P$34,'Oppslag-fane'!$N$12:$N$34)*Personalkostnader!$G44*1000))))</f>
        <v/>
      </c>
      <c r="V36" t="str">
        <f>IF(U36="","",IF($D36="Vitenskapelig",((O185-N185+1)/365*$G36*(_xlfn.XLOOKUP(U$3,'Oppslag-fane'!$P$12:$P$34,'Oppslag-fane'!$AD$12:$AD$34)*'Oppslag-fane'!$J$3)),((O185-N185+1)/365*$G36*(_xlfn.XLOOKUP(U$3,'Oppslag-fane'!$P$12:$P$34,'Oppslag-fane'!$AB$12:$AB$34)*'Oppslag-fane'!$L$3))))</f>
        <v/>
      </c>
      <c r="W36" t="str">
        <f>IF(W$3="","",IF(Q185="","",((Q185-P185+1)/365*$G36*(_xlfn.XLOOKUP(W$3,'Oppslag-fane'!$P$12:$P$34,'Oppslag-fane'!$N$12:$N$34)*Personalkostnader!$G44*1000))))</f>
        <v/>
      </c>
      <c r="X36" t="str">
        <f>IF(W36="","",IF($D36="Vitenskapelig",((Q185-P185+1)/365*$G36*(_xlfn.XLOOKUP(W$3,'Oppslag-fane'!$P$12:$P$34,'Oppslag-fane'!$AD$12:$AD$34)*'Oppslag-fane'!$J$3)),((Q185-P185+1)/365*$G36*(_xlfn.XLOOKUP(W$3,'Oppslag-fane'!$P$12:$P$34,'Oppslag-fane'!$AB$12:$AB$34)*'Oppslag-fane'!$L$3))))</f>
        <v/>
      </c>
      <c r="Y36" t="str">
        <f>IF(Y$3="","",IF(S185="","",((S185-R185+1)/365*$G36*(_xlfn.XLOOKUP(Y$3,'Oppslag-fane'!$P$12:$P$34,'Oppslag-fane'!$N$12:$N$34)*Personalkostnader!$G44*1000))))</f>
        <v/>
      </c>
      <c r="Z36" t="str">
        <f>IF(Y36="","",IF($D36="Vitenskapelig",((S185-R185+1)/365*$G36*(_xlfn.XLOOKUP(Y$3,'Oppslag-fane'!$P$12:$P$34,'Oppslag-fane'!$AD$12:$AD$34)*'Oppslag-fane'!$J$3)),((S185-R185+1)/365*$G36*(_xlfn.XLOOKUP(Y$3,'Oppslag-fane'!$P$12:$P$34,'Oppslag-fane'!$AB$12:$AB$34)*'Oppslag-fane'!$L$3))))</f>
        <v/>
      </c>
      <c r="AA36" t="str">
        <f>IF(AA$3="","",IF(U185="","",((U185-T185+1)/365*$G36*(_xlfn.XLOOKUP(AA$3,'Oppslag-fane'!$P$12:$P$34,'Oppslag-fane'!$N$12:$N$34)*Personalkostnader!$G44*1000))))</f>
        <v/>
      </c>
      <c r="AB36" t="str">
        <f>IF(AA36="","",IF($D36="Vitenskapelig",((U185-T185+1)/365*$G36*(_xlfn.XLOOKUP(AA$3,'Oppslag-fane'!$P$12:$P$34,'Oppslag-fane'!$AD$12:$AD$34)*'Oppslag-fane'!$J$3)),((U185-T185+1)/365*$G36*(_xlfn.XLOOKUP(AA$3,'Oppslag-fane'!$P$12:$P$34,'Oppslag-fane'!$AB$12:$AB$34)*'Oppslag-fane'!$L$3))))</f>
        <v/>
      </c>
      <c r="AC36" t="str">
        <f>IF(AC$3="","",IF(W185="","",((W185-V185+1)/365*$G36*(_xlfn.XLOOKUP(AC$3,'Oppslag-fane'!$P$12:$P$34,'Oppslag-fane'!$N$12:$N$34)*Personalkostnader!$G44*1000))))</f>
        <v/>
      </c>
      <c r="AD36" t="str">
        <f>IF(AC36="","",IF($D36="Vitenskapelig",((W185-V185+1)/365*$G36*(_xlfn.XLOOKUP(AC$3,'Oppslag-fane'!$P$12:$P$34,'Oppslag-fane'!$AD$12:$AD$34)*'Oppslag-fane'!$J$3)),((W185-V185+1)/365*$G36*(_xlfn.XLOOKUP(AC$3,'Oppslag-fane'!$P$12:$P$34,'Oppslag-fane'!$AB$12:$AB$34)*'Oppslag-fane'!$L$3))))</f>
        <v/>
      </c>
      <c r="AE36" t="str">
        <f>IF(AE$3="","",IF(Y185="","",((Y185-X185+1)/365*$G36*(_xlfn.XLOOKUP(AE$3,'Oppslag-fane'!$P$12:$P$34,'Oppslag-fane'!$N$12:$N$34)*Personalkostnader!$G44*1000))))</f>
        <v/>
      </c>
      <c r="AF36" t="str">
        <f>IF(AE36="","",IF($D36="Vitenskapelig",((Y185-X185+1)/365*$G36*(_xlfn.XLOOKUP(AE$3,'Oppslag-fane'!$P$12:$P$34,'Oppslag-fane'!$AD$12:$AD$34)*'Oppslag-fane'!$J$3)),((Y185-X185+1)/365*$G36*(_xlfn.XLOOKUP(AE$3,'Oppslag-fane'!$P$12:$P$34,'Oppslag-fane'!$AB$12:$AB$34)*'Oppslag-fane'!$L$3))))</f>
        <v/>
      </c>
      <c r="AG36" t="str">
        <f>IF(AG$3="","",IF(AA185="","",((AA185-Z185+1)/365*$G36*(_xlfn.XLOOKUP(AG$3,'Oppslag-fane'!$P$12:$P$34,'Oppslag-fane'!$N$12:$N$34)*Personalkostnader!$G44*1000))))</f>
        <v/>
      </c>
      <c r="AH36" t="str">
        <f>IF(AG36="","",IF($D36="Vitenskapelig",((AA185-Z185+1)/365*$G36*(_xlfn.XLOOKUP(AG$3,'Oppslag-fane'!$P$12:$P$34,'Oppslag-fane'!$AD$12:$AD$34)*'Oppslag-fane'!$J$3)),((AA185-Z185+1)/365*$G36*(_xlfn.XLOOKUP(AG$3,'Oppslag-fane'!$P$12:$P$34,'Oppslag-fane'!$AB$12:$AB$34)*'Oppslag-fane'!$L$3))))</f>
        <v/>
      </c>
      <c r="AI36" s="18">
        <f t="shared" si="2"/>
        <v>0</v>
      </c>
      <c r="AJ36" s="18">
        <f t="shared" si="3"/>
        <v>0</v>
      </c>
    </row>
    <row r="37" spans="1:36" outlineLevel="1" x14ac:dyDescent="0.25">
      <c r="A37" t="str">
        <f>IF(Personalkostnader!A45="","",Personalkostnader!A45)</f>
        <v/>
      </c>
      <c r="B37">
        <f>Personalkostnader!B45</f>
        <v>0</v>
      </c>
      <c r="C37" t="str">
        <f>Personalkostnader!C45</f>
        <v/>
      </c>
      <c r="D37" t="str">
        <f>Personalkostnader!D45</f>
        <v/>
      </c>
      <c r="E37">
        <f>Personalkostnader!E45</f>
        <v>0</v>
      </c>
      <c r="F37" t="str">
        <f>LEFT(Personalkostnader!O45,2)</f>
        <v/>
      </c>
      <c r="G37" s="121" t="str">
        <f>IFERROR(Personalkostnader!N45/100,"")</f>
        <v/>
      </c>
      <c r="H37" s="23"/>
      <c r="I37" t="str">
        <f>IF(I$3="","",IF(C186="","",((C186-B186+1)/365*$G37*(_xlfn.XLOOKUP(I$3,'Oppslag-fane'!$P$12:$P$34,'Oppslag-fane'!$N$12:$N$34)*Personalkostnader!$G45*1000))))</f>
        <v/>
      </c>
      <c r="J37" t="str">
        <f>IF(I37="","",IF($D37="Vitenskapelig",((C186-B186+1)/365*$G37*(_xlfn.XLOOKUP(I$3,'Oppslag-fane'!$P$12:$P$34,'Oppslag-fane'!$AD$12:$AD$34)*'Oppslag-fane'!$J$3)),((C186-B186+1)/365*$G37*(_xlfn.XLOOKUP(I$3,'Oppslag-fane'!$P$12:$P$34,'Oppslag-fane'!$AB$12:$AB$34)*'Oppslag-fane'!$L$3))))</f>
        <v/>
      </c>
      <c r="K37" t="str">
        <f>IF(K$3="","",IF(E186="","",((E186-D186+1)/365*$G37*(_xlfn.XLOOKUP(K$3,'Oppslag-fane'!$P$12:$P$34,'Oppslag-fane'!$N$12:$N$34)*Personalkostnader!$G45*1000))))</f>
        <v/>
      </c>
      <c r="L37" t="str">
        <f>IF(K37="","",IF($D37="Vitenskapelig",((E186-D186+1)/365*$G37*(_xlfn.XLOOKUP(K$3,'Oppslag-fane'!$P$12:$P$34,'Oppslag-fane'!$AD$12:$AD$34)*'Oppslag-fane'!$J$3)),((E186-D186+1)/365*$G37*(_xlfn.XLOOKUP(K$3,'Oppslag-fane'!$P$12:$P$34,'Oppslag-fane'!$AB$12:$AB$34)*'Oppslag-fane'!$L$3))))</f>
        <v/>
      </c>
      <c r="M37" t="str">
        <f>IF(M$3="","",IF(G186="","",((G186-F186+1)/365*$G37*(_xlfn.XLOOKUP(M$3,'Oppslag-fane'!$P$12:$P$34,'Oppslag-fane'!$N$12:$N$34)*Personalkostnader!$G45*1000))))</f>
        <v/>
      </c>
      <c r="N37" t="str">
        <f>IF(M37="","",IF($D37="Vitenskapelig",((G186-F186+1)/365*$G37*(_xlfn.XLOOKUP(M$3,'Oppslag-fane'!$P$12:$P$34,'Oppslag-fane'!$AD$12:$AD$34)*'Oppslag-fane'!$J$3)),((G186-F186+1)/365*$G37*(_xlfn.XLOOKUP(M$3,'Oppslag-fane'!$P$12:$P$34,'Oppslag-fane'!$AB$12:$AB$34)*'Oppslag-fane'!$L$3))))</f>
        <v/>
      </c>
      <c r="O37" t="str">
        <f>IF(O$3="","",IF(I186="","",((I186-H186+1)/365*$G37*(_xlfn.XLOOKUP(O$3,'Oppslag-fane'!$P$12:$P$34,'Oppslag-fane'!$N$12:$N$34)*Personalkostnader!$G45*1000))))</f>
        <v/>
      </c>
      <c r="P37" t="str">
        <f>IF(O37="","",IF($D37="Vitenskapelig",((I186-H186+1)/365*$G37*(_xlfn.XLOOKUP(O$3,'Oppslag-fane'!$P$12:$P$34,'Oppslag-fane'!$AD$12:$AD$34)*'Oppslag-fane'!$J$3)),((I186-H186+1)/365*$G37*(_xlfn.XLOOKUP(O$3,'Oppslag-fane'!$P$12:$P$34,'Oppslag-fane'!$AB$12:$AB$34)*'Oppslag-fane'!$L$3))))</f>
        <v/>
      </c>
      <c r="Q37" t="str">
        <f>IF(Q$3="","",IF(K186="","",((K186-J186+1)/365*$G37*(_xlfn.XLOOKUP(Q$3,'Oppslag-fane'!$P$12:$P$34,'Oppslag-fane'!$N$12:$N$34)*Personalkostnader!$G45*1000))))</f>
        <v/>
      </c>
      <c r="R37" t="str">
        <f>IF(Q37="","",IF($D37="Vitenskapelig",((K186-J186+1)/365*$G37*(_xlfn.XLOOKUP(Q$3,'Oppslag-fane'!$P$12:$P$34,'Oppslag-fane'!$AD$12:$AD$34)*'Oppslag-fane'!$J$3)),((K186-J186+1)/365*$G37*(_xlfn.XLOOKUP(Q$3,'Oppslag-fane'!$P$12:$P$34,'Oppslag-fane'!$AB$12:$AB$34)*'Oppslag-fane'!$L$3))))</f>
        <v/>
      </c>
      <c r="S37" t="str">
        <f>IF(S$3="","",IF(M186="","",((M186-L186+1)/365*$G37*(_xlfn.XLOOKUP(S$3,'Oppslag-fane'!$P$12:$P$34,'Oppslag-fane'!$N$12:$N$34)*Personalkostnader!$G45*1000))))</f>
        <v/>
      </c>
      <c r="T37" t="str">
        <f>IF(S37="","",IF($D37="Vitenskapelig",((M186-L186+1)/365*$G37*(_xlfn.XLOOKUP(S$3,'Oppslag-fane'!$P$12:$P$34,'Oppslag-fane'!$AD$12:$AD$34)*'Oppslag-fane'!$J$3)),((M186-L186+1)/365*$G37*(_xlfn.XLOOKUP(S$3,'Oppslag-fane'!$P$12:$P$34,'Oppslag-fane'!$AB$12:$AB$34)*'Oppslag-fane'!$L$3))))</f>
        <v/>
      </c>
      <c r="U37" t="str">
        <f>IF(U$3="","",IF(O186="","",((O186-N186+1)/365*$G37*(_xlfn.XLOOKUP(U$3,'Oppslag-fane'!$P$12:$P$34,'Oppslag-fane'!$N$12:$N$34)*Personalkostnader!$G45*1000))))</f>
        <v/>
      </c>
      <c r="V37" t="str">
        <f>IF(U37="","",IF($D37="Vitenskapelig",((O186-N186+1)/365*$G37*(_xlfn.XLOOKUP(U$3,'Oppslag-fane'!$P$12:$P$34,'Oppslag-fane'!$AD$12:$AD$34)*'Oppslag-fane'!$J$3)),((O186-N186+1)/365*$G37*(_xlfn.XLOOKUP(U$3,'Oppslag-fane'!$P$12:$P$34,'Oppslag-fane'!$AB$12:$AB$34)*'Oppslag-fane'!$L$3))))</f>
        <v/>
      </c>
      <c r="W37" t="str">
        <f>IF(W$3="","",IF(Q186="","",((Q186-P186+1)/365*$G37*(_xlfn.XLOOKUP(W$3,'Oppslag-fane'!$P$12:$P$34,'Oppslag-fane'!$N$12:$N$34)*Personalkostnader!$G45*1000))))</f>
        <v/>
      </c>
      <c r="X37" t="str">
        <f>IF(W37="","",IF($D37="Vitenskapelig",((Q186-P186+1)/365*$G37*(_xlfn.XLOOKUP(W$3,'Oppslag-fane'!$P$12:$P$34,'Oppslag-fane'!$AD$12:$AD$34)*'Oppslag-fane'!$J$3)),((Q186-P186+1)/365*$G37*(_xlfn.XLOOKUP(W$3,'Oppslag-fane'!$P$12:$P$34,'Oppslag-fane'!$AB$12:$AB$34)*'Oppslag-fane'!$L$3))))</f>
        <v/>
      </c>
      <c r="Y37" t="str">
        <f>IF(Y$3="","",IF(S186="","",((S186-R186+1)/365*$G37*(_xlfn.XLOOKUP(Y$3,'Oppslag-fane'!$P$12:$P$34,'Oppslag-fane'!$N$12:$N$34)*Personalkostnader!$G45*1000))))</f>
        <v/>
      </c>
      <c r="Z37" t="str">
        <f>IF(Y37="","",IF($D37="Vitenskapelig",((S186-R186+1)/365*$G37*(_xlfn.XLOOKUP(Y$3,'Oppslag-fane'!$P$12:$P$34,'Oppslag-fane'!$AD$12:$AD$34)*'Oppslag-fane'!$J$3)),((S186-R186+1)/365*$G37*(_xlfn.XLOOKUP(Y$3,'Oppslag-fane'!$P$12:$P$34,'Oppslag-fane'!$AB$12:$AB$34)*'Oppslag-fane'!$L$3))))</f>
        <v/>
      </c>
      <c r="AA37" t="str">
        <f>IF(AA$3="","",IF(U186="","",((U186-T186+1)/365*$G37*(_xlfn.XLOOKUP(AA$3,'Oppslag-fane'!$P$12:$P$34,'Oppslag-fane'!$N$12:$N$34)*Personalkostnader!$G45*1000))))</f>
        <v/>
      </c>
      <c r="AB37" t="str">
        <f>IF(AA37="","",IF($D37="Vitenskapelig",((U186-T186+1)/365*$G37*(_xlfn.XLOOKUP(AA$3,'Oppslag-fane'!$P$12:$P$34,'Oppslag-fane'!$AD$12:$AD$34)*'Oppslag-fane'!$J$3)),((U186-T186+1)/365*$G37*(_xlfn.XLOOKUP(AA$3,'Oppslag-fane'!$P$12:$P$34,'Oppslag-fane'!$AB$12:$AB$34)*'Oppslag-fane'!$L$3))))</f>
        <v/>
      </c>
      <c r="AC37" t="str">
        <f>IF(AC$3="","",IF(W186="","",((W186-V186+1)/365*$G37*(_xlfn.XLOOKUP(AC$3,'Oppslag-fane'!$P$12:$P$34,'Oppslag-fane'!$N$12:$N$34)*Personalkostnader!$G45*1000))))</f>
        <v/>
      </c>
      <c r="AD37" t="str">
        <f>IF(AC37="","",IF($D37="Vitenskapelig",((W186-V186+1)/365*$G37*(_xlfn.XLOOKUP(AC$3,'Oppslag-fane'!$P$12:$P$34,'Oppslag-fane'!$AD$12:$AD$34)*'Oppslag-fane'!$J$3)),((W186-V186+1)/365*$G37*(_xlfn.XLOOKUP(AC$3,'Oppslag-fane'!$P$12:$P$34,'Oppslag-fane'!$AB$12:$AB$34)*'Oppslag-fane'!$L$3))))</f>
        <v/>
      </c>
      <c r="AE37" t="str">
        <f>IF(AE$3="","",IF(Y186="","",((Y186-X186+1)/365*$G37*(_xlfn.XLOOKUP(AE$3,'Oppslag-fane'!$P$12:$P$34,'Oppslag-fane'!$N$12:$N$34)*Personalkostnader!$G45*1000))))</f>
        <v/>
      </c>
      <c r="AF37" t="str">
        <f>IF(AE37="","",IF($D37="Vitenskapelig",((Y186-X186+1)/365*$G37*(_xlfn.XLOOKUP(AE$3,'Oppslag-fane'!$P$12:$P$34,'Oppslag-fane'!$AD$12:$AD$34)*'Oppslag-fane'!$J$3)),((Y186-X186+1)/365*$G37*(_xlfn.XLOOKUP(AE$3,'Oppslag-fane'!$P$12:$P$34,'Oppslag-fane'!$AB$12:$AB$34)*'Oppslag-fane'!$L$3))))</f>
        <v/>
      </c>
      <c r="AG37" t="str">
        <f>IF(AG$3="","",IF(AA186="","",((AA186-Z186+1)/365*$G37*(_xlfn.XLOOKUP(AG$3,'Oppslag-fane'!$P$12:$P$34,'Oppslag-fane'!$N$12:$N$34)*Personalkostnader!$G45*1000))))</f>
        <v/>
      </c>
      <c r="AH37" t="str">
        <f>IF(AG37="","",IF($D37="Vitenskapelig",((AA186-Z186+1)/365*$G37*(_xlfn.XLOOKUP(AG$3,'Oppslag-fane'!$P$12:$P$34,'Oppslag-fane'!$AD$12:$AD$34)*'Oppslag-fane'!$J$3)),((AA186-Z186+1)/365*$G37*(_xlfn.XLOOKUP(AG$3,'Oppslag-fane'!$P$12:$P$34,'Oppslag-fane'!$AB$12:$AB$34)*'Oppslag-fane'!$L$3))))</f>
        <v/>
      </c>
      <c r="AI37" s="18">
        <f t="shared" si="2"/>
        <v>0</v>
      </c>
      <c r="AJ37" s="18">
        <f t="shared" si="3"/>
        <v>0</v>
      </c>
    </row>
    <row r="38" spans="1:36" outlineLevel="1" x14ac:dyDescent="0.25">
      <c r="A38" t="str">
        <f>IF(Personalkostnader!A46="","",Personalkostnader!A46)</f>
        <v/>
      </c>
      <c r="B38">
        <f>Personalkostnader!B46</f>
        <v>0</v>
      </c>
      <c r="C38" t="str">
        <f>Personalkostnader!C46</f>
        <v/>
      </c>
      <c r="D38" t="str">
        <f>Personalkostnader!D46</f>
        <v/>
      </c>
      <c r="E38">
        <f>Personalkostnader!E46</f>
        <v>0</v>
      </c>
      <c r="F38" t="str">
        <f>LEFT(Personalkostnader!O46,2)</f>
        <v/>
      </c>
      <c r="G38" s="121" t="str">
        <f>IFERROR(Personalkostnader!N46/100,"")</f>
        <v/>
      </c>
      <c r="H38" s="23"/>
      <c r="I38" t="str">
        <f>IF(I$3="","",IF(C187="","",((C187-B187+1)/365*$G38*(_xlfn.XLOOKUP(I$3,'Oppslag-fane'!$P$12:$P$34,'Oppslag-fane'!$N$12:$N$34)*Personalkostnader!$G46*1000))))</f>
        <v/>
      </c>
      <c r="J38" t="str">
        <f>IF(I38="","",IF($D38="Vitenskapelig",((C187-B187+1)/365*$G38*(_xlfn.XLOOKUP(I$3,'Oppslag-fane'!$P$12:$P$34,'Oppslag-fane'!$AD$12:$AD$34)*'Oppslag-fane'!$J$3)),((C187-B187+1)/365*$G38*(_xlfn.XLOOKUP(I$3,'Oppslag-fane'!$P$12:$P$34,'Oppslag-fane'!$AB$12:$AB$34)*'Oppslag-fane'!$L$3))))</f>
        <v/>
      </c>
      <c r="K38" t="str">
        <f>IF(K$3="","",IF(E187="","",((E187-D187+1)/365*$G38*(_xlfn.XLOOKUP(K$3,'Oppslag-fane'!$P$12:$P$34,'Oppslag-fane'!$N$12:$N$34)*Personalkostnader!$G46*1000))))</f>
        <v/>
      </c>
      <c r="L38" t="str">
        <f>IF(K38="","",IF($D38="Vitenskapelig",((E187-D187+1)/365*$G38*(_xlfn.XLOOKUP(K$3,'Oppslag-fane'!$P$12:$P$34,'Oppslag-fane'!$AD$12:$AD$34)*'Oppslag-fane'!$J$3)),((E187-D187+1)/365*$G38*(_xlfn.XLOOKUP(K$3,'Oppslag-fane'!$P$12:$P$34,'Oppslag-fane'!$AB$12:$AB$34)*'Oppslag-fane'!$L$3))))</f>
        <v/>
      </c>
      <c r="M38" t="str">
        <f>IF(M$3="","",IF(G187="","",((G187-F187+1)/365*$G38*(_xlfn.XLOOKUP(M$3,'Oppslag-fane'!$P$12:$P$34,'Oppslag-fane'!$N$12:$N$34)*Personalkostnader!$G46*1000))))</f>
        <v/>
      </c>
      <c r="N38" t="str">
        <f>IF(M38="","",IF($D38="Vitenskapelig",((G187-F187+1)/365*$G38*(_xlfn.XLOOKUP(M$3,'Oppslag-fane'!$P$12:$P$34,'Oppslag-fane'!$AD$12:$AD$34)*'Oppslag-fane'!$J$3)),((G187-F187+1)/365*$G38*(_xlfn.XLOOKUP(M$3,'Oppslag-fane'!$P$12:$P$34,'Oppslag-fane'!$AB$12:$AB$34)*'Oppslag-fane'!$L$3))))</f>
        <v/>
      </c>
      <c r="O38" t="str">
        <f>IF(O$3="","",IF(I187="","",((I187-H187+1)/365*$G38*(_xlfn.XLOOKUP(O$3,'Oppslag-fane'!$P$12:$P$34,'Oppslag-fane'!$N$12:$N$34)*Personalkostnader!$G46*1000))))</f>
        <v/>
      </c>
      <c r="P38" t="str">
        <f>IF(O38="","",IF($D38="Vitenskapelig",((I187-H187+1)/365*$G38*(_xlfn.XLOOKUP(O$3,'Oppslag-fane'!$P$12:$P$34,'Oppslag-fane'!$AD$12:$AD$34)*'Oppslag-fane'!$J$3)),((I187-H187+1)/365*$G38*(_xlfn.XLOOKUP(O$3,'Oppslag-fane'!$P$12:$P$34,'Oppslag-fane'!$AB$12:$AB$34)*'Oppslag-fane'!$L$3))))</f>
        <v/>
      </c>
      <c r="Q38" t="str">
        <f>IF(Q$3="","",IF(K187="","",((K187-J187+1)/365*$G38*(_xlfn.XLOOKUP(Q$3,'Oppslag-fane'!$P$12:$P$34,'Oppslag-fane'!$N$12:$N$34)*Personalkostnader!$G46*1000))))</f>
        <v/>
      </c>
      <c r="R38" t="str">
        <f>IF(Q38="","",IF($D38="Vitenskapelig",((K187-J187+1)/365*$G38*(_xlfn.XLOOKUP(Q$3,'Oppslag-fane'!$P$12:$P$34,'Oppslag-fane'!$AD$12:$AD$34)*'Oppslag-fane'!$J$3)),((K187-J187+1)/365*$G38*(_xlfn.XLOOKUP(Q$3,'Oppslag-fane'!$P$12:$P$34,'Oppslag-fane'!$AB$12:$AB$34)*'Oppslag-fane'!$L$3))))</f>
        <v/>
      </c>
      <c r="S38" t="str">
        <f>IF(S$3="","",IF(M187="","",((M187-L187+1)/365*$G38*(_xlfn.XLOOKUP(S$3,'Oppslag-fane'!$P$12:$P$34,'Oppslag-fane'!$N$12:$N$34)*Personalkostnader!$G46*1000))))</f>
        <v/>
      </c>
      <c r="T38" t="str">
        <f>IF(S38="","",IF($D38="Vitenskapelig",((M187-L187+1)/365*$G38*(_xlfn.XLOOKUP(S$3,'Oppslag-fane'!$P$12:$P$34,'Oppslag-fane'!$AD$12:$AD$34)*'Oppslag-fane'!$J$3)),((M187-L187+1)/365*$G38*(_xlfn.XLOOKUP(S$3,'Oppslag-fane'!$P$12:$P$34,'Oppslag-fane'!$AB$12:$AB$34)*'Oppslag-fane'!$L$3))))</f>
        <v/>
      </c>
      <c r="U38" t="str">
        <f>IF(U$3="","",IF(O187="","",((O187-N187+1)/365*$G38*(_xlfn.XLOOKUP(U$3,'Oppslag-fane'!$P$12:$P$34,'Oppslag-fane'!$N$12:$N$34)*Personalkostnader!$G46*1000))))</f>
        <v/>
      </c>
      <c r="V38" t="str">
        <f>IF(U38="","",IF($D38="Vitenskapelig",((O187-N187+1)/365*$G38*(_xlfn.XLOOKUP(U$3,'Oppslag-fane'!$P$12:$P$34,'Oppslag-fane'!$AD$12:$AD$34)*'Oppslag-fane'!$J$3)),((O187-N187+1)/365*$G38*(_xlfn.XLOOKUP(U$3,'Oppslag-fane'!$P$12:$P$34,'Oppslag-fane'!$AB$12:$AB$34)*'Oppslag-fane'!$L$3))))</f>
        <v/>
      </c>
      <c r="W38" t="str">
        <f>IF(W$3="","",IF(Q187="","",((Q187-P187+1)/365*$G38*(_xlfn.XLOOKUP(W$3,'Oppslag-fane'!$P$12:$P$34,'Oppslag-fane'!$N$12:$N$34)*Personalkostnader!$G46*1000))))</f>
        <v/>
      </c>
      <c r="X38" t="str">
        <f>IF(W38="","",IF($D38="Vitenskapelig",((Q187-P187+1)/365*$G38*(_xlfn.XLOOKUP(W$3,'Oppslag-fane'!$P$12:$P$34,'Oppslag-fane'!$AD$12:$AD$34)*'Oppslag-fane'!$J$3)),((Q187-P187+1)/365*$G38*(_xlfn.XLOOKUP(W$3,'Oppslag-fane'!$P$12:$P$34,'Oppslag-fane'!$AB$12:$AB$34)*'Oppslag-fane'!$L$3))))</f>
        <v/>
      </c>
      <c r="Y38" t="str">
        <f>IF(Y$3="","",IF(S187="","",((S187-R187+1)/365*$G38*(_xlfn.XLOOKUP(Y$3,'Oppslag-fane'!$P$12:$P$34,'Oppslag-fane'!$N$12:$N$34)*Personalkostnader!$G46*1000))))</f>
        <v/>
      </c>
      <c r="Z38" t="str">
        <f>IF(Y38="","",IF($D38="Vitenskapelig",((S187-R187+1)/365*$G38*(_xlfn.XLOOKUP(Y$3,'Oppslag-fane'!$P$12:$P$34,'Oppslag-fane'!$AD$12:$AD$34)*'Oppslag-fane'!$J$3)),((S187-R187+1)/365*$G38*(_xlfn.XLOOKUP(Y$3,'Oppslag-fane'!$P$12:$P$34,'Oppslag-fane'!$AB$12:$AB$34)*'Oppslag-fane'!$L$3))))</f>
        <v/>
      </c>
      <c r="AA38" t="str">
        <f>IF(AA$3="","",IF(U187="","",((U187-T187+1)/365*$G38*(_xlfn.XLOOKUP(AA$3,'Oppslag-fane'!$P$12:$P$34,'Oppslag-fane'!$N$12:$N$34)*Personalkostnader!$G46*1000))))</f>
        <v/>
      </c>
      <c r="AB38" t="str">
        <f>IF(AA38="","",IF($D38="Vitenskapelig",((U187-T187+1)/365*$G38*(_xlfn.XLOOKUP(AA$3,'Oppslag-fane'!$P$12:$P$34,'Oppslag-fane'!$AD$12:$AD$34)*'Oppslag-fane'!$J$3)),((U187-T187+1)/365*$G38*(_xlfn.XLOOKUP(AA$3,'Oppslag-fane'!$P$12:$P$34,'Oppslag-fane'!$AB$12:$AB$34)*'Oppslag-fane'!$L$3))))</f>
        <v/>
      </c>
      <c r="AC38" t="str">
        <f>IF(AC$3="","",IF(W187="","",((W187-V187+1)/365*$G38*(_xlfn.XLOOKUP(AC$3,'Oppslag-fane'!$P$12:$P$34,'Oppslag-fane'!$N$12:$N$34)*Personalkostnader!$G46*1000))))</f>
        <v/>
      </c>
      <c r="AD38" t="str">
        <f>IF(AC38="","",IF($D38="Vitenskapelig",((W187-V187+1)/365*$G38*(_xlfn.XLOOKUP(AC$3,'Oppslag-fane'!$P$12:$P$34,'Oppslag-fane'!$AD$12:$AD$34)*'Oppslag-fane'!$J$3)),((W187-V187+1)/365*$G38*(_xlfn.XLOOKUP(AC$3,'Oppslag-fane'!$P$12:$P$34,'Oppslag-fane'!$AB$12:$AB$34)*'Oppslag-fane'!$L$3))))</f>
        <v/>
      </c>
      <c r="AE38" t="str">
        <f>IF(AE$3="","",IF(Y187="","",((Y187-X187+1)/365*$G38*(_xlfn.XLOOKUP(AE$3,'Oppslag-fane'!$P$12:$P$34,'Oppslag-fane'!$N$12:$N$34)*Personalkostnader!$G46*1000))))</f>
        <v/>
      </c>
      <c r="AF38" t="str">
        <f>IF(AE38="","",IF($D38="Vitenskapelig",((Y187-X187+1)/365*$G38*(_xlfn.XLOOKUP(AE$3,'Oppslag-fane'!$P$12:$P$34,'Oppslag-fane'!$AD$12:$AD$34)*'Oppslag-fane'!$J$3)),((Y187-X187+1)/365*$G38*(_xlfn.XLOOKUP(AE$3,'Oppslag-fane'!$P$12:$P$34,'Oppslag-fane'!$AB$12:$AB$34)*'Oppslag-fane'!$L$3))))</f>
        <v/>
      </c>
      <c r="AG38" t="str">
        <f>IF(AG$3="","",IF(AA187="","",((AA187-Z187+1)/365*$G38*(_xlfn.XLOOKUP(AG$3,'Oppslag-fane'!$P$12:$P$34,'Oppslag-fane'!$N$12:$N$34)*Personalkostnader!$G46*1000))))</f>
        <v/>
      </c>
      <c r="AH38" t="str">
        <f>IF(AG38="","",IF($D38="Vitenskapelig",((AA187-Z187+1)/365*$G38*(_xlfn.XLOOKUP(AG$3,'Oppslag-fane'!$P$12:$P$34,'Oppslag-fane'!$AD$12:$AD$34)*'Oppslag-fane'!$J$3)),((AA187-Z187+1)/365*$G38*(_xlfn.XLOOKUP(AG$3,'Oppslag-fane'!$P$12:$P$34,'Oppslag-fane'!$AB$12:$AB$34)*'Oppslag-fane'!$L$3))))</f>
        <v/>
      </c>
      <c r="AI38" s="18">
        <f t="shared" si="2"/>
        <v>0</v>
      </c>
      <c r="AJ38" s="18">
        <f t="shared" si="3"/>
        <v>0</v>
      </c>
    </row>
    <row r="39" spans="1:36" outlineLevel="1" x14ac:dyDescent="0.25">
      <c r="A39" t="str">
        <f>IF(Personalkostnader!A47="","",Personalkostnader!A47)</f>
        <v/>
      </c>
      <c r="B39">
        <f>Personalkostnader!B47</f>
        <v>0</v>
      </c>
      <c r="C39" t="str">
        <f>Personalkostnader!C47</f>
        <v/>
      </c>
      <c r="D39" t="str">
        <f>Personalkostnader!D47</f>
        <v/>
      </c>
      <c r="E39">
        <f>Personalkostnader!E47</f>
        <v>0</v>
      </c>
      <c r="F39" t="str">
        <f>LEFT(Personalkostnader!O47,2)</f>
        <v/>
      </c>
      <c r="G39" s="121" t="str">
        <f>IFERROR(Personalkostnader!N47/100,"")</f>
        <v/>
      </c>
      <c r="H39" s="23"/>
      <c r="I39" t="str">
        <f>IF(I$3="","",IF(C188="","",((C188-B188+1)/365*$G39*(_xlfn.XLOOKUP(I$3,'Oppslag-fane'!$P$12:$P$34,'Oppslag-fane'!$N$12:$N$34)*Personalkostnader!$G47*1000))))</f>
        <v/>
      </c>
      <c r="J39" t="str">
        <f>IF(I39="","",IF($D39="Vitenskapelig",((C188-B188+1)/365*$G39*(_xlfn.XLOOKUP(I$3,'Oppslag-fane'!$P$12:$P$34,'Oppslag-fane'!$AD$12:$AD$34)*'Oppslag-fane'!$J$3)),((C188-B188+1)/365*$G39*(_xlfn.XLOOKUP(I$3,'Oppslag-fane'!$P$12:$P$34,'Oppslag-fane'!$AB$12:$AB$34)*'Oppslag-fane'!$L$3))))</f>
        <v/>
      </c>
      <c r="K39" t="str">
        <f>IF(K$3="","",IF(E188="","",((E188-D188+1)/365*$G39*(_xlfn.XLOOKUP(K$3,'Oppslag-fane'!$P$12:$P$34,'Oppslag-fane'!$N$12:$N$34)*Personalkostnader!$G47*1000))))</f>
        <v/>
      </c>
      <c r="L39" t="str">
        <f>IF(K39="","",IF($D39="Vitenskapelig",((E188-D188+1)/365*$G39*(_xlfn.XLOOKUP(K$3,'Oppslag-fane'!$P$12:$P$34,'Oppslag-fane'!$AD$12:$AD$34)*'Oppslag-fane'!$J$3)),((E188-D188+1)/365*$G39*(_xlfn.XLOOKUP(K$3,'Oppslag-fane'!$P$12:$P$34,'Oppslag-fane'!$AB$12:$AB$34)*'Oppslag-fane'!$L$3))))</f>
        <v/>
      </c>
      <c r="M39" t="str">
        <f>IF(M$3="","",IF(G188="","",((G188-F188+1)/365*$G39*(_xlfn.XLOOKUP(M$3,'Oppslag-fane'!$P$12:$P$34,'Oppslag-fane'!$N$12:$N$34)*Personalkostnader!$G47*1000))))</f>
        <v/>
      </c>
      <c r="N39" t="str">
        <f>IF(M39="","",IF($D39="Vitenskapelig",((G188-F188+1)/365*$G39*(_xlfn.XLOOKUP(M$3,'Oppslag-fane'!$P$12:$P$34,'Oppslag-fane'!$AD$12:$AD$34)*'Oppslag-fane'!$J$3)),((G188-F188+1)/365*$G39*(_xlfn.XLOOKUP(M$3,'Oppslag-fane'!$P$12:$P$34,'Oppslag-fane'!$AB$12:$AB$34)*'Oppslag-fane'!$L$3))))</f>
        <v/>
      </c>
      <c r="O39" t="str">
        <f>IF(O$3="","",IF(I188="","",((I188-H188+1)/365*$G39*(_xlfn.XLOOKUP(O$3,'Oppslag-fane'!$P$12:$P$34,'Oppslag-fane'!$N$12:$N$34)*Personalkostnader!$G47*1000))))</f>
        <v/>
      </c>
      <c r="P39" t="str">
        <f>IF(O39="","",IF($D39="Vitenskapelig",((I188-H188+1)/365*$G39*(_xlfn.XLOOKUP(O$3,'Oppslag-fane'!$P$12:$P$34,'Oppslag-fane'!$AD$12:$AD$34)*'Oppslag-fane'!$J$3)),((I188-H188+1)/365*$G39*(_xlfn.XLOOKUP(O$3,'Oppslag-fane'!$P$12:$P$34,'Oppslag-fane'!$AB$12:$AB$34)*'Oppslag-fane'!$L$3))))</f>
        <v/>
      </c>
      <c r="Q39" t="str">
        <f>IF(Q$3="","",IF(K188="","",((K188-J188+1)/365*$G39*(_xlfn.XLOOKUP(Q$3,'Oppslag-fane'!$P$12:$P$34,'Oppslag-fane'!$N$12:$N$34)*Personalkostnader!$G47*1000))))</f>
        <v/>
      </c>
      <c r="R39" t="str">
        <f>IF(Q39="","",IF($D39="Vitenskapelig",((K188-J188+1)/365*$G39*(_xlfn.XLOOKUP(Q$3,'Oppslag-fane'!$P$12:$P$34,'Oppslag-fane'!$AD$12:$AD$34)*'Oppslag-fane'!$J$3)),((K188-J188+1)/365*$G39*(_xlfn.XLOOKUP(Q$3,'Oppslag-fane'!$P$12:$P$34,'Oppslag-fane'!$AB$12:$AB$34)*'Oppslag-fane'!$L$3))))</f>
        <v/>
      </c>
      <c r="S39" t="str">
        <f>IF(S$3="","",IF(M188="","",((M188-L188+1)/365*$G39*(_xlfn.XLOOKUP(S$3,'Oppslag-fane'!$P$12:$P$34,'Oppslag-fane'!$N$12:$N$34)*Personalkostnader!$G47*1000))))</f>
        <v/>
      </c>
      <c r="T39" t="str">
        <f>IF(S39="","",IF($D39="Vitenskapelig",((M188-L188+1)/365*$G39*(_xlfn.XLOOKUP(S$3,'Oppslag-fane'!$P$12:$P$34,'Oppslag-fane'!$AD$12:$AD$34)*'Oppslag-fane'!$J$3)),((M188-L188+1)/365*$G39*(_xlfn.XLOOKUP(S$3,'Oppslag-fane'!$P$12:$P$34,'Oppslag-fane'!$AB$12:$AB$34)*'Oppslag-fane'!$L$3))))</f>
        <v/>
      </c>
      <c r="U39" t="str">
        <f>IF(U$3="","",IF(O188="","",((O188-N188+1)/365*$G39*(_xlfn.XLOOKUP(U$3,'Oppslag-fane'!$P$12:$P$34,'Oppslag-fane'!$N$12:$N$34)*Personalkostnader!$G47*1000))))</f>
        <v/>
      </c>
      <c r="V39" t="str">
        <f>IF(U39="","",IF($D39="Vitenskapelig",((O188-N188+1)/365*$G39*(_xlfn.XLOOKUP(U$3,'Oppslag-fane'!$P$12:$P$34,'Oppslag-fane'!$AD$12:$AD$34)*'Oppslag-fane'!$J$3)),((O188-N188+1)/365*$G39*(_xlfn.XLOOKUP(U$3,'Oppslag-fane'!$P$12:$P$34,'Oppslag-fane'!$AB$12:$AB$34)*'Oppslag-fane'!$L$3))))</f>
        <v/>
      </c>
      <c r="W39" t="str">
        <f>IF(W$3="","",IF(Q188="","",((Q188-P188+1)/365*$G39*(_xlfn.XLOOKUP(W$3,'Oppslag-fane'!$P$12:$P$34,'Oppslag-fane'!$N$12:$N$34)*Personalkostnader!$G47*1000))))</f>
        <v/>
      </c>
      <c r="X39" t="str">
        <f>IF(W39="","",IF($D39="Vitenskapelig",((Q188-P188+1)/365*$G39*(_xlfn.XLOOKUP(W$3,'Oppslag-fane'!$P$12:$P$34,'Oppslag-fane'!$AD$12:$AD$34)*'Oppslag-fane'!$J$3)),((Q188-P188+1)/365*$G39*(_xlfn.XLOOKUP(W$3,'Oppslag-fane'!$P$12:$P$34,'Oppslag-fane'!$AB$12:$AB$34)*'Oppslag-fane'!$L$3))))</f>
        <v/>
      </c>
      <c r="Y39" t="str">
        <f>IF(Y$3="","",IF(S188="","",((S188-R188+1)/365*$G39*(_xlfn.XLOOKUP(Y$3,'Oppslag-fane'!$P$12:$P$34,'Oppslag-fane'!$N$12:$N$34)*Personalkostnader!$G47*1000))))</f>
        <v/>
      </c>
      <c r="Z39" t="str">
        <f>IF(Y39="","",IF($D39="Vitenskapelig",((S188-R188+1)/365*$G39*(_xlfn.XLOOKUP(Y$3,'Oppslag-fane'!$P$12:$P$34,'Oppslag-fane'!$AD$12:$AD$34)*'Oppslag-fane'!$J$3)),((S188-R188+1)/365*$G39*(_xlfn.XLOOKUP(Y$3,'Oppslag-fane'!$P$12:$P$34,'Oppslag-fane'!$AB$12:$AB$34)*'Oppslag-fane'!$L$3))))</f>
        <v/>
      </c>
      <c r="AA39" t="str">
        <f>IF(AA$3="","",IF(U188="","",((U188-T188+1)/365*$G39*(_xlfn.XLOOKUP(AA$3,'Oppslag-fane'!$P$12:$P$34,'Oppslag-fane'!$N$12:$N$34)*Personalkostnader!$G47*1000))))</f>
        <v/>
      </c>
      <c r="AB39" t="str">
        <f>IF(AA39="","",IF($D39="Vitenskapelig",((U188-T188+1)/365*$G39*(_xlfn.XLOOKUP(AA$3,'Oppslag-fane'!$P$12:$P$34,'Oppslag-fane'!$AD$12:$AD$34)*'Oppslag-fane'!$J$3)),((U188-T188+1)/365*$G39*(_xlfn.XLOOKUP(AA$3,'Oppslag-fane'!$P$12:$P$34,'Oppslag-fane'!$AB$12:$AB$34)*'Oppslag-fane'!$L$3))))</f>
        <v/>
      </c>
      <c r="AC39" t="str">
        <f>IF(AC$3="","",IF(W188="","",((W188-V188+1)/365*$G39*(_xlfn.XLOOKUP(AC$3,'Oppslag-fane'!$P$12:$P$34,'Oppslag-fane'!$N$12:$N$34)*Personalkostnader!$G47*1000))))</f>
        <v/>
      </c>
      <c r="AD39" t="str">
        <f>IF(AC39="","",IF($D39="Vitenskapelig",((W188-V188+1)/365*$G39*(_xlfn.XLOOKUP(AC$3,'Oppslag-fane'!$P$12:$P$34,'Oppslag-fane'!$AD$12:$AD$34)*'Oppslag-fane'!$J$3)),((W188-V188+1)/365*$G39*(_xlfn.XLOOKUP(AC$3,'Oppslag-fane'!$P$12:$P$34,'Oppslag-fane'!$AB$12:$AB$34)*'Oppslag-fane'!$L$3))))</f>
        <v/>
      </c>
      <c r="AE39" t="str">
        <f>IF(AE$3="","",IF(Y188="","",((Y188-X188+1)/365*$G39*(_xlfn.XLOOKUP(AE$3,'Oppslag-fane'!$P$12:$P$34,'Oppslag-fane'!$N$12:$N$34)*Personalkostnader!$G47*1000))))</f>
        <v/>
      </c>
      <c r="AF39" t="str">
        <f>IF(AE39="","",IF($D39="Vitenskapelig",((Y188-X188+1)/365*$G39*(_xlfn.XLOOKUP(AE$3,'Oppslag-fane'!$P$12:$P$34,'Oppslag-fane'!$AD$12:$AD$34)*'Oppslag-fane'!$J$3)),((Y188-X188+1)/365*$G39*(_xlfn.XLOOKUP(AE$3,'Oppslag-fane'!$P$12:$P$34,'Oppslag-fane'!$AB$12:$AB$34)*'Oppslag-fane'!$L$3))))</f>
        <v/>
      </c>
      <c r="AG39" t="str">
        <f>IF(AG$3="","",IF(AA188="","",((AA188-Z188+1)/365*$G39*(_xlfn.XLOOKUP(AG$3,'Oppslag-fane'!$P$12:$P$34,'Oppslag-fane'!$N$12:$N$34)*Personalkostnader!$G47*1000))))</f>
        <v/>
      </c>
      <c r="AH39" t="str">
        <f>IF(AG39="","",IF($D39="Vitenskapelig",((AA188-Z188+1)/365*$G39*(_xlfn.XLOOKUP(AG$3,'Oppslag-fane'!$P$12:$P$34,'Oppslag-fane'!$AD$12:$AD$34)*'Oppslag-fane'!$J$3)),((AA188-Z188+1)/365*$G39*(_xlfn.XLOOKUP(AG$3,'Oppslag-fane'!$P$12:$P$34,'Oppslag-fane'!$AB$12:$AB$34)*'Oppslag-fane'!$L$3))))</f>
        <v/>
      </c>
      <c r="AI39" s="18">
        <f t="shared" si="2"/>
        <v>0</v>
      </c>
      <c r="AJ39" s="18">
        <f t="shared" si="3"/>
        <v>0</v>
      </c>
    </row>
    <row r="40" spans="1:36" outlineLevel="1" x14ac:dyDescent="0.25">
      <c r="A40" t="str">
        <f>IF(Personalkostnader!A48="","",Personalkostnader!A48)</f>
        <v/>
      </c>
      <c r="B40">
        <f>Personalkostnader!B48</f>
        <v>0</v>
      </c>
      <c r="C40" t="str">
        <f>Personalkostnader!C48</f>
        <v/>
      </c>
      <c r="D40" t="str">
        <f>Personalkostnader!D48</f>
        <v/>
      </c>
      <c r="E40">
        <f>Personalkostnader!E48</f>
        <v>0</v>
      </c>
      <c r="F40" t="str">
        <f>LEFT(Personalkostnader!O48,2)</f>
        <v/>
      </c>
      <c r="G40" s="121" t="str">
        <f>IFERROR(Personalkostnader!N48/100,"")</f>
        <v/>
      </c>
      <c r="H40" s="23"/>
      <c r="I40" t="str">
        <f>IF(I$3="","",IF(C189="","",((C189-B189+1)/365*$G40*(_xlfn.XLOOKUP(I$3,'Oppslag-fane'!$P$12:$P$34,'Oppslag-fane'!$N$12:$N$34)*Personalkostnader!$G48*1000))))</f>
        <v/>
      </c>
      <c r="J40" t="str">
        <f>IF(I40="","",IF($D40="Vitenskapelig",((C189-B189+1)/365*$G40*(_xlfn.XLOOKUP(I$3,'Oppslag-fane'!$P$12:$P$34,'Oppslag-fane'!$AD$12:$AD$34)*'Oppslag-fane'!$J$3)),((C189-B189+1)/365*$G40*(_xlfn.XLOOKUP(I$3,'Oppslag-fane'!$P$12:$P$34,'Oppslag-fane'!$AB$12:$AB$34)*'Oppslag-fane'!$L$3))))</f>
        <v/>
      </c>
      <c r="K40" t="str">
        <f>IF(K$3="","",IF(E189="","",((E189-D189+1)/365*$G40*(_xlfn.XLOOKUP(K$3,'Oppslag-fane'!$P$12:$P$34,'Oppslag-fane'!$N$12:$N$34)*Personalkostnader!$G48*1000))))</f>
        <v/>
      </c>
      <c r="L40" t="str">
        <f>IF(K40="","",IF($D40="Vitenskapelig",((E189-D189+1)/365*$G40*(_xlfn.XLOOKUP(K$3,'Oppslag-fane'!$P$12:$P$34,'Oppslag-fane'!$AD$12:$AD$34)*'Oppslag-fane'!$J$3)),((E189-D189+1)/365*$G40*(_xlfn.XLOOKUP(K$3,'Oppslag-fane'!$P$12:$P$34,'Oppslag-fane'!$AB$12:$AB$34)*'Oppslag-fane'!$L$3))))</f>
        <v/>
      </c>
      <c r="M40" t="str">
        <f>IF(M$3="","",IF(G189="","",((G189-F189+1)/365*$G40*(_xlfn.XLOOKUP(M$3,'Oppslag-fane'!$P$12:$P$34,'Oppslag-fane'!$N$12:$N$34)*Personalkostnader!$G48*1000))))</f>
        <v/>
      </c>
      <c r="N40" t="str">
        <f>IF(M40="","",IF($D40="Vitenskapelig",((G189-F189+1)/365*$G40*(_xlfn.XLOOKUP(M$3,'Oppslag-fane'!$P$12:$P$34,'Oppslag-fane'!$AD$12:$AD$34)*'Oppslag-fane'!$J$3)),((G189-F189+1)/365*$G40*(_xlfn.XLOOKUP(M$3,'Oppslag-fane'!$P$12:$P$34,'Oppslag-fane'!$AB$12:$AB$34)*'Oppslag-fane'!$L$3))))</f>
        <v/>
      </c>
      <c r="O40" t="str">
        <f>IF(O$3="","",IF(I189="","",((I189-H189+1)/365*$G40*(_xlfn.XLOOKUP(O$3,'Oppslag-fane'!$P$12:$P$34,'Oppslag-fane'!$N$12:$N$34)*Personalkostnader!$G48*1000))))</f>
        <v/>
      </c>
      <c r="P40" t="str">
        <f>IF(O40="","",IF($D40="Vitenskapelig",((I189-H189+1)/365*$G40*(_xlfn.XLOOKUP(O$3,'Oppslag-fane'!$P$12:$P$34,'Oppslag-fane'!$AD$12:$AD$34)*'Oppslag-fane'!$J$3)),((I189-H189+1)/365*$G40*(_xlfn.XLOOKUP(O$3,'Oppslag-fane'!$P$12:$P$34,'Oppslag-fane'!$AB$12:$AB$34)*'Oppslag-fane'!$L$3))))</f>
        <v/>
      </c>
      <c r="Q40" t="str">
        <f>IF(Q$3="","",IF(K189="","",((K189-J189+1)/365*$G40*(_xlfn.XLOOKUP(Q$3,'Oppslag-fane'!$P$12:$P$34,'Oppslag-fane'!$N$12:$N$34)*Personalkostnader!$G48*1000))))</f>
        <v/>
      </c>
      <c r="R40" t="str">
        <f>IF(Q40="","",IF($D40="Vitenskapelig",((K189-J189+1)/365*$G40*(_xlfn.XLOOKUP(Q$3,'Oppslag-fane'!$P$12:$P$34,'Oppslag-fane'!$AD$12:$AD$34)*'Oppslag-fane'!$J$3)),((K189-J189+1)/365*$G40*(_xlfn.XLOOKUP(Q$3,'Oppslag-fane'!$P$12:$P$34,'Oppslag-fane'!$AB$12:$AB$34)*'Oppslag-fane'!$L$3))))</f>
        <v/>
      </c>
      <c r="S40" t="str">
        <f>IF(S$3="","",IF(M189="","",((M189-L189+1)/365*$G40*(_xlfn.XLOOKUP(S$3,'Oppslag-fane'!$P$12:$P$34,'Oppslag-fane'!$N$12:$N$34)*Personalkostnader!$G48*1000))))</f>
        <v/>
      </c>
      <c r="T40" t="str">
        <f>IF(S40="","",IF($D40="Vitenskapelig",((M189-L189+1)/365*$G40*(_xlfn.XLOOKUP(S$3,'Oppslag-fane'!$P$12:$P$34,'Oppslag-fane'!$AD$12:$AD$34)*'Oppslag-fane'!$J$3)),((M189-L189+1)/365*$G40*(_xlfn.XLOOKUP(S$3,'Oppslag-fane'!$P$12:$P$34,'Oppslag-fane'!$AB$12:$AB$34)*'Oppslag-fane'!$L$3))))</f>
        <v/>
      </c>
      <c r="U40" t="str">
        <f>IF(U$3="","",IF(O189="","",((O189-N189+1)/365*$G40*(_xlfn.XLOOKUP(U$3,'Oppslag-fane'!$P$12:$P$34,'Oppslag-fane'!$N$12:$N$34)*Personalkostnader!$G48*1000))))</f>
        <v/>
      </c>
      <c r="V40" t="str">
        <f>IF(U40="","",IF($D40="Vitenskapelig",((O189-N189+1)/365*$G40*(_xlfn.XLOOKUP(U$3,'Oppslag-fane'!$P$12:$P$34,'Oppslag-fane'!$AD$12:$AD$34)*'Oppslag-fane'!$J$3)),((O189-N189+1)/365*$G40*(_xlfn.XLOOKUP(U$3,'Oppslag-fane'!$P$12:$P$34,'Oppslag-fane'!$AB$12:$AB$34)*'Oppslag-fane'!$L$3))))</f>
        <v/>
      </c>
      <c r="W40" t="str">
        <f>IF(W$3="","",IF(Q189="","",((Q189-P189+1)/365*$G40*(_xlfn.XLOOKUP(W$3,'Oppslag-fane'!$P$12:$P$34,'Oppslag-fane'!$N$12:$N$34)*Personalkostnader!$G48*1000))))</f>
        <v/>
      </c>
      <c r="X40" t="str">
        <f>IF(W40="","",IF($D40="Vitenskapelig",((Q189-P189+1)/365*$G40*(_xlfn.XLOOKUP(W$3,'Oppslag-fane'!$P$12:$P$34,'Oppslag-fane'!$AD$12:$AD$34)*'Oppslag-fane'!$J$3)),((Q189-P189+1)/365*$G40*(_xlfn.XLOOKUP(W$3,'Oppslag-fane'!$P$12:$P$34,'Oppslag-fane'!$AB$12:$AB$34)*'Oppslag-fane'!$L$3))))</f>
        <v/>
      </c>
      <c r="Y40" t="str">
        <f>IF(Y$3="","",IF(S189="","",((S189-R189+1)/365*$G40*(_xlfn.XLOOKUP(Y$3,'Oppslag-fane'!$P$12:$P$34,'Oppslag-fane'!$N$12:$N$34)*Personalkostnader!$G48*1000))))</f>
        <v/>
      </c>
      <c r="Z40" t="str">
        <f>IF(Y40="","",IF($D40="Vitenskapelig",((S189-R189+1)/365*$G40*(_xlfn.XLOOKUP(Y$3,'Oppslag-fane'!$P$12:$P$34,'Oppslag-fane'!$AD$12:$AD$34)*'Oppslag-fane'!$J$3)),((S189-R189+1)/365*$G40*(_xlfn.XLOOKUP(Y$3,'Oppslag-fane'!$P$12:$P$34,'Oppslag-fane'!$AB$12:$AB$34)*'Oppslag-fane'!$L$3))))</f>
        <v/>
      </c>
      <c r="AA40" t="str">
        <f>IF(AA$3="","",IF(U189="","",((U189-T189+1)/365*$G40*(_xlfn.XLOOKUP(AA$3,'Oppslag-fane'!$P$12:$P$34,'Oppslag-fane'!$N$12:$N$34)*Personalkostnader!$G48*1000))))</f>
        <v/>
      </c>
      <c r="AB40" t="str">
        <f>IF(AA40="","",IF($D40="Vitenskapelig",((U189-T189+1)/365*$G40*(_xlfn.XLOOKUP(AA$3,'Oppslag-fane'!$P$12:$P$34,'Oppslag-fane'!$AD$12:$AD$34)*'Oppslag-fane'!$J$3)),((U189-T189+1)/365*$G40*(_xlfn.XLOOKUP(AA$3,'Oppslag-fane'!$P$12:$P$34,'Oppslag-fane'!$AB$12:$AB$34)*'Oppslag-fane'!$L$3))))</f>
        <v/>
      </c>
      <c r="AC40" t="str">
        <f>IF(AC$3="","",IF(W189="","",((W189-V189+1)/365*$G40*(_xlfn.XLOOKUP(AC$3,'Oppslag-fane'!$P$12:$P$34,'Oppslag-fane'!$N$12:$N$34)*Personalkostnader!$G48*1000))))</f>
        <v/>
      </c>
      <c r="AD40" t="str">
        <f>IF(AC40="","",IF($D40="Vitenskapelig",((W189-V189+1)/365*$G40*(_xlfn.XLOOKUP(AC$3,'Oppslag-fane'!$P$12:$P$34,'Oppslag-fane'!$AD$12:$AD$34)*'Oppslag-fane'!$J$3)),((W189-V189+1)/365*$G40*(_xlfn.XLOOKUP(AC$3,'Oppslag-fane'!$P$12:$P$34,'Oppslag-fane'!$AB$12:$AB$34)*'Oppslag-fane'!$L$3))))</f>
        <v/>
      </c>
      <c r="AE40" t="str">
        <f>IF(AE$3="","",IF(Y189="","",((Y189-X189+1)/365*$G40*(_xlfn.XLOOKUP(AE$3,'Oppslag-fane'!$P$12:$P$34,'Oppslag-fane'!$N$12:$N$34)*Personalkostnader!$G48*1000))))</f>
        <v/>
      </c>
      <c r="AF40" t="str">
        <f>IF(AE40="","",IF($D40="Vitenskapelig",((Y189-X189+1)/365*$G40*(_xlfn.XLOOKUP(AE$3,'Oppslag-fane'!$P$12:$P$34,'Oppslag-fane'!$AD$12:$AD$34)*'Oppslag-fane'!$J$3)),((Y189-X189+1)/365*$G40*(_xlfn.XLOOKUP(AE$3,'Oppslag-fane'!$P$12:$P$34,'Oppslag-fane'!$AB$12:$AB$34)*'Oppslag-fane'!$L$3))))</f>
        <v/>
      </c>
      <c r="AG40" t="str">
        <f>IF(AG$3="","",IF(AA189="","",((AA189-Z189+1)/365*$G40*(_xlfn.XLOOKUP(AG$3,'Oppslag-fane'!$P$12:$P$34,'Oppslag-fane'!$N$12:$N$34)*Personalkostnader!$G48*1000))))</f>
        <v/>
      </c>
      <c r="AH40" t="str">
        <f>IF(AG40="","",IF($D40="Vitenskapelig",((AA189-Z189+1)/365*$G40*(_xlfn.XLOOKUP(AG$3,'Oppslag-fane'!$P$12:$P$34,'Oppslag-fane'!$AD$12:$AD$34)*'Oppslag-fane'!$J$3)),((AA189-Z189+1)/365*$G40*(_xlfn.XLOOKUP(AG$3,'Oppslag-fane'!$P$12:$P$34,'Oppslag-fane'!$AB$12:$AB$34)*'Oppslag-fane'!$L$3))))</f>
        <v/>
      </c>
      <c r="AI40" s="18">
        <f t="shared" si="2"/>
        <v>0</v>
      </c>
      <c r="AJ40" s="18">
        <f t="shared" si="3"/>
        <v>0</v>
      </c>
    </row>
    <row r="41" spans="1:36" outlineLevel="1" x14ac:dyDescent="0.25">
      <c r="A41" t="str">
        <f>IF(Personalkostnader!A49="","",Personalkostnader!A49)</f>
        <v/>
      </c>
      <c r="B41">
        <f>Personalkostnader!B49</f>
        <v>0</v>
      </c>
      <c r="C41" t="str">
        <f>Personalkostnader!C49</f>
        <v/>
      </c>
      <c r="D41" t="str">
        <f>Personalkostnader!D49</f>
        <v/>
      </c>
      <c r="E41">
        <f>Personalkostnader!E49</f>
        <v>0</v>
      </c>
      <c r="F41" t="str">
        <f>LEFT(Personalkostnader!O49,2)</f>
        <v/>
      </c>
      <c r="G41" s="121" t="str">
        <f>IFERROR(Personalkostnader!N49/100,"")</f>
        <v/>
      </c>
      <c r="H41" s="23"/>
      <c r="I41" t="str">
        <f>IF(I$3="","",IF(C190="","",((C190-B190+1)/365*$G41*(_xlfn.XLOOKUP(I$3,'Oppslag-fane'!$P$12:$P$34,'Oppslag-fane'!$N$12:$N$34)*Personalkostnader!$G49*1000))))</f>
        <v/>
      </c>
      <c r="J41" t="str">
        <f>IF(I41="","",IF($D41="Vitenskapelig",((C190-B190+1)/365*$G41*(_xlfn.XLOOKUP(I$3,'Oppslag-fane'!$P$12:$P$34,'Oppslag-fane'!$AD$12:$AD$34)*'Oppslag-fane'!$J$3)),((C190-B190+1)/365*$G41*(_xlfn.XLOOKUP(I$3,'Oppslag-fane'!$P$12:$P$34,'Oppslag-fane'!$AB$12:$AB$34)*'Oppslag-fane'!$L$3))))</f>
        <v/>
      </c>
      <c r="K41" t="str">
        <f>IF(K$3="","",IF(E190="","",((E190-D190+1)/365*$G41*(_xlfn.XLOOKUP(K$3,'Oppslag-fane'!$P$12:$P$34,'Oppslag-fane'!$N$12:$N$34)*Personalkostnader!$G49*1000))))</f>
        <v/>
      </c>
      <c r="L41" t="str">
        <f>IF(K41="","",IF($D41="Vitenskapelig",((E190-D190+1)/365*$G41*(_xlfn.XLOOKUP(K$3,'Oppslag-fane'!$P$12:$P$34,'Oppslag-fane'!$AD$12:$AD$34)*'Oppslag-fane'!$J$3)),((E190-D190+1)/365*$G41*(_xlfn.XLOOKUP(K$3,'Oppslag-fane'!$P$12:$P$34,'Oppslag-fane'!$AB$12:$AB$34)*'Oppslag-fane'!$L$3))))</f>
        <v/>
      </c>
      <c r="M41" t="str">
        <f>IF(M$3="","",IF(G190="","",((G190-F190+1)/365*$G41*(_xlfn.XLOOKUP(M$3,'Oppslag-fane'!$P$12:$P$34,'Oppslag-fane'!$N$12:$N$34)*Personalkostnader!$G49*1000))))</f>
        <v/>
      </c>
      <c r="N41" t="str">
        <f>IF(M41="","",IF($D41="Vitenskapelig",((G190-F190+1)/365*$G41*(_xlfn.XLOOKUP(M$3,'Oppslag-fane'!$P$12:$P$34,'Oppslag-fane'!$AD$12:$AD$34)*'Oppslag-fane'!$J$3)),((G190-F190+1)/365*$G41*(_xlfn.XLOOKUP(M$3,'Oppslag-fane'!$P$12:$P$34,'Oppslag-fane'!$AB$12:$AB$34)*'Oppslag-fane'!$L$3))))</f>
        <v/>
      </c>
      <c r="O41" t="str">
        <f>IF(O$3="","",IF(I190="","",((I190-H190+1)/365*$G41*(_xlfn.XLOOKUP(O$3,'Oppslag-fane'!$P$12:$P$34,'Oppslag-fane'!$N$12:$N$34)*Personalkostnader!$G49*1000))))</f>
        <v/>
      </c>
      <c r="P41" t="str">
        <f>IF(O41="","",IF($D41="Vitenskapelig",((I190-H190+1)/365*$G41*(_xlfn.XLOOKUP(O$3,'Oppslag-fane'!$P$12:$P$34,'Oppslag-fane'!$AD$12:$AD$34)*'Oppslag-fane'!$J$3)),((I190-H190+1)/365*$G41*(_xlfn.XLOOKUP(O$3,'Oppslag-fane'!$P$12:$P$34,'Oppslag-fane'!$AB$12:$AB$34)*'Oppslag-fane'!$L$3))))</f>
        <v/>
      </c>
      <c r="Q41" t="str">
        <f>IF(Q$3="","",IF(K190="","",((K190-J190+1)/365*$G41*(_xlfn.XLOOKUP(Q$3,'Oppslag-fane'!$P$12:$P$34,'Oppslag-fane'!$N$12:$N$34)*Personalkostnader!$G49*1000))))</f>
        <v/>
      </c>
      <c r="R41" t="str">
        <f>IF(Q41="","",IF($D41="Vitenskapelig",((K190-J190+1)/365*$G41*(_xlfn.XLOOKUP(Q$3,'Oppslag-fane'!$P$12:$P$34,'Oppslag-fane'!$AD$12:$AD$34)*'Oppslag-fane'!$J$3)),((K190-J190+1)/365*$G41*(_xlfn.XLOOKUP(Q$3,'Oppslag-fane'!$P$12:$P$34,'Oppslag-fane'!$AB$12:$AB$34)*'Oppslag-fane'!$L$3))))</f>
        <v/>
      </c>
      <c r="S41" t="str">
        <f>IF(S$3="","",IF(M190="","",((M190-L190+1)/365*$G41*(_xlfn.XLOOKUP(S$3,'Oppslag-fane'!$P$12:$P$34,'Oppslag-fane'!$N$12:$N$34)*Personalkostnader!$G49*1000))))</f>
        <v/>
      </c>
      <c r="T41" t="str">
        <f>IF(S41="","",IF($D41="Vitenskapelig",((M190-L190+1)/365*$G41*(_xlfn.XLOOKUP(S$3,'Oppslag-fane'!$P$12:$P$34,'Oppslag-fane'!$AD$12:$AD$34)*'Oppslag-fane'!$J$3)),((M190-L190+1)/365*$G41*(_xlfn.XLOOKUP(S$3,'Oppslag-fane'!$P$12:$P$34,'Oppslag-fane'!$AB$12:$AB$34)*'Oppslag-fane'!$L$3))))</f>
        <v/>
      </c>
      <c r="U41" t="str">
        <f>IF(U$3="","",IF(O190="","",((O190-N190+1)/365*$G41*(_xlfn.XLOOKUP(U$3,'Oppslag-fane'!$P$12:$P$34,'Oppslag-fane'!$N$12:$N$34)*Personalkostnader!$G49*1000))))</f>
        <v/>
      </c>
      <c r="V41" t="str">
        <f>IF(U41="","",IF($D41="Vitenskapelig",((O190-N190+1)/365*$G41*(_xlfn.XLOOKUP(U$3,'Oppslag-fane'!$P$12:$P$34,'Oppslag-fane'!$AD$12:$AD$34)*'Oppslag-fane'!$J$3)),((O190-N190+1)/365*$G41*(_xlfn.XLOOKUP(U$3,'Oppslag-fane'!$P$12:$P$34,'Oppslag-fane'!$AB$12:$AB$34)*'Oppslag-fane'!$L$3))))</f>
        <v/>
      </c>
      <c r="W41" t="str">
        <f>IF(W$3="","",IF(Q190="","",((Q190-P190+1)/365*$G41*(_xlfn.XLOOKUP(W$3,'Oppslag-fane'!$P$12:$P$34,'Oppslag-fane'!$N$12:$N$34)*Personalkostnader!$G49*1000))))</f>
        <v/>
      </c>
      <c r="X41" t="str">
        <f>IF(W41="","",IF($D41="Vitenskapelig",((Q190-P190+1)/365*$G41*(_xlfn.XLOOKUP(W$3,'Oppslag-fane'!$P$12:$P$34,'Oppslag-fane'!$AD$12:$AD$34)*'Oppslag-fane'!$J$3)),((Q190-P190+1)/365*$G41*(_xlfn.XLOOKUP(W$3,'Oppslag-fane'!$P$12:$P$34,'Oppslag-fane'!$AB$12:$AB$34)*'Oppslag-fane'!$L$3))))</f>
        <v/>
      </c>
      <c r="Y41" t="str">
        <f>IF(Y$3="","",IF(S190="","",((S190-R190+1)/365*$G41*(_xlfn.XLOOKUP(Y$3,'Oppslag-fane'!$P$12:$P$34,'Oppslag-fane'!$N$12:$N$34)*Personalkostnader!$G49*1000))))</f>
        <v/>
      </c>
      <c r="Z41" t="str">
        <f>IF(Y41="","",IF($D41="Vitenskapelig",((S190-R190+1)/365*$G41*(_xlfn.XLOOKUP(Y$3,'Oppslag-fane'!$P$12:$P$34,'Oppslag-fane'!$AD$12:$AD$34)*'Oppslag-fane'!$J$3)),((S190-R190+1)/365*$G41*(_xlfn.XLOOKUP(Y$3,'Oppslag-fane'!$P$12:$P$34,'Oppslag-fane'!$AB$12:$AB$34)*'Oppslag-fane'!$L$3))))</f>
        <v/>
      </c>
      <c r="AA41" t="str">
        <f>IF(AA$3="","",IF(U190="","",((U190-T190+1)/365*$G41*(_xlfn.XLOOKUP(AA$3,'Oppslag-fane'!$P$12:$P$34,'Oppslag-fane'!$N$12:$N$34)*Personalkostnader!$G49*1000))))</f>
        <v/>
      </c>
      <c r="AB41" t="str">
        <f>IF(AA41="","",IF($D41="Vitenskapelig",((U190-T190+1)/365*$G41*(_xlfn.XLOOKUP(AA$3,'Oppslag-fane'!$P$12:$P$34,'Oppslag-fane'!$AD$12:$AD$34)*'Oppslag-fane'!$J$3)),((U190-T190+1)/365*$G41*(_xlfn.XLOOKUP(AA$3,'Oppslag-fane'!$P$12:$P$34,'Oppslag-fane'!$AB$12:$AB$34)*'Oppslag-fane'!$L$3))))</f>
        <v/>
      </c>
      <c r="AC41" t="str">
        <f>IF(AC$3="","",IF(W190="","",((W190-V190+1)/365*$G41*(_xlfn.XLOOKUP(AC$3,'Oppslag-fane'!$P$12:$P$34,'Oppslag-fane'!$N$12:$N$34)*Personalkostnader!$G49*1000))))</f>
        <v/>
      </c>
      <c r="AD41" t="str">
        <f>IF(AC41="","",IF($D41="Vitenskapelig",((W190-V190+1)/365*$G41*(_xlfn.XLOOKUP(AC$3,'Oppslag-fane'!$P$12:$P$34,'Oppslag-fane'!$AD$12:$AD$34)*'Oppslag-fane'!$J$3)),((W190-V190+1)/365*$G41*(_xlfn.XLOOKUP(AC$3,'Oppslag-fane'!$P$12:$P$34,'Oppslag-fane'!$AB$12:$AB$34)*'Oppslag-fane'!$L$3))))</f>
        <v/>
      </c>
      <c r="AE41" t="str">
        <f>IF(AE$3="","",IF(Y190="","",((Y190-X190+1)/365*$G41*(_xlfn.XLOOKUP(AE$3,'Oppslag-fane'!$P$12:$P$34,'Oppslag-fane'!$N$12:$N$34)*Personalkostnader!$G49*1000))))</f>
        <v/>
      </c>
      <c r="AF41" t="str">
        <f>IF(AE41="","",IF($D41="Vitenskapelig",((Y190-X190+1)/365*$G41*(_xlfn.XLOOKUP(AE$3,'Oppslag-fane'!$P$12:$P$34,'Oppslag-fane'!$AD$12:$AD$34)*'Oppslag-fane'!$J$3)),((Y190-X190+1)/365*$G41*(_xlfn.XLOOKUP(AE$3,'Oppslag-fane'!$P$12:$P$34,'Oppslag-fane'!$AB$12:$AB$34)*'Oppslag-fane'!$L$3))))</f>
        <v/>
      </c>
      <c r="AG41" t="str">
        <f>IF(AG$3="","",IF(AA190="","",((AA190-Z190+1)/365*$G41*(_xlfn.XLOOKUP(AG$3,'Oppslag-fane'!$P$12:$P$34,'Oppslag-fane'!$N$12:$N$34)*Personalkostnader!$G49*1000))))</f>
        <v/>
      </c>
      <c r="AH41" t="str">
        <f>IF(AG41="","",IF($D41="Vitenskapelig",((AA190-Z190+1)/365*$G41*(_xlfn.XLOOKUP(AG$3,'Oppslag-fane'!$P$12:$P$34,'Oppslag-fane'!$AD$12:$AD$34)*'Oppslag-fane'!$J$3)),((AA190-Z190+1)/365*$G41*(_xlfn.XLOOKUP(AG$3,'Oppslag-fane'!$P$12:$P$34,'Oppslag-fane'!$AB$12:$AB$34)*'Oppslag-fane'!$L$3))))</f>
        <v/>
      </c>
      <c r="AI41" s="18">
        <f t="shared" si="2"/>
        <v>0</v>
      </c>
      <c r="AJ41" s="18">
        <f t="shared" si="3"/>
        <v>0</v>
      </c>
    </row>
    <row r="42" spans="1:36" outlineLevel="1" x14ac:dyDescent="0.25">
      <c r="A42" t="str">
        <f>IF(Personalkostnader!A50="","",Personalkostnader!A50)</f>
        <v/>
      </c>
      <c r="B42">
        <f>Personalkostnader!B50</f>
        <v>0</v>
      </c>
      <c r="C42" t="str">
        <f>Personalkostnader!C50</f>
        <v/>
      </c>
      <c r="D42" t="str">
        <f>Personalkostnader!D50</f>
        <v/>
      </c>
      <c r="E42">
        <f>Personalkostnader!E50</f>
        <v>0</v>
      </c>
      <c r="F42" t="str">
        <f>LEFT(Personalkostnader!O50,2)</f>
        <v/>
      </c>
      <c r="G42" s="121" t="str">
        <f>IFERROR(Personalkostnader!N50/100,"")</f>
        <v/>
      </c>
      <c r="H42" s="23"/>
      <c r="I42" t="str">
        <f>IF(I$3="","",IF(C191="","",((C191-B191+1)/365*$G42*(_xlfn.XLOOKUP(I$3,'Oppslag-fane'!$P$12:$P$34,'Oppslag-fane'!$N$12:$N$34)*Personalkostnader!$G50*1000))))</f>
        <v/>
      </c>
      <c r="J42" t="str">
        <f>IF(I42="","",IF($D42="Vitenskapelig",((C191-B191+1)/365*$G42*(_xlfn.XLOOKUP(I$3,'Oppslag-fane'!$P$12:$P$34,'Oppslag-fane'!$AD$12:$AD$34)*'Oppslag-fane'!$J$3)),((C191-B191+1)/365*$G42*(_xlfn.XLOOKUP(I$3,'Oppslag-fane'!$P$12:$P$34,'Oppslag-fane'!$AB$12:$AB$34)*'Oppslag-fane'!$L$3))))</f>
        <v/>
      </c>
      <c r="K42" t="str">
        <f>IF(K$3="","",IF(E191="","",((E191-D191+1)/365*$G42*(_xlfn.XLOOKUP(K$3,'Oppslag-fane'!$P$12:$P$34,'Oppslag-fane'!$N$12:$N$34)*Personalkostnader!$G50*1000))))</f>
        <v/>
      </c>
      <c r="L42" t="str">
        <f>IF(K42="","",IF($D42="Vitenskapelig",((E191-D191+1)/365*$G42*(_xlfn.XLOOKUP(K$3,'Oppslag-fane'!$P$12:$P$34,'Oppslag-fane'!$AD$12:$AD$34)*'Oppslag-fane'!$J$3)),((E191-D191+1)/365*$G42*(_xlfn.XLOOKUP(K$3,'Oppslag-fane'!$P$12:$P$34,'Oppslag-fane'!$AB$12:$AB$34)*'Oppslag-fane'!$L$3))))</f>
        <v/>
      </c>
      <c r="M42" t="str">
        <f>IF(M$3="","",IF(G191="","",((G191-F191+1)/365*$G42*(_xlfn.XLOOKUP(M$3,'Oppslag-fane'!$P$12:$P$34,'Oppslag-fane'!$N$12:$N$34)*Personalkostnader!$G50*1000))))</f>
        <v/>
      </c>
      <c r="N42" t="str">
        <f>IF(M42="","",IF($D42="Vitenskapelig",((G191-F191+1)/365*$G42*(_xlfn.XLOOKUP(M$3,'Oppslag-fane'!$P$12:$P$34,'Oppslag-fane'!$AD$12:$AD$34)*'Oppslag-fane'!$J$3)),((G191-F191+1)/365*$G42*(_xlfn.XLOOKUP(M$3,'Oppslag-fane'!$P$12:$P$34,'Oppslag-fane'!$AB$12:$AB$34)*'Oppslag-fane'!$L$3))))</f>
        <v/>
      </c>
      <c r="O42" t="str">
        <f>IF(O$3="","",IF(I191="","",((I191-H191+1)/365*$G42*(_xlfn.XLOOKUP(O$3,'Oppslag-fane'!$P$12:$P$34,'Oppslag-fane'!$N$12:$N$34)*Personalkostnader!$G50*1000))))</f>
        <v/>
      </c>
      <c r="P42" t="str">
        <f>IF(O42="","",IF($D42="Vitenskapelig",((I191-H191+1)/365*$G42*(_xlfn.XLOOKUP(O$3,'Oppslag-fane'!$P$12:$P$34,'Oppslag-fane'!$AD$12:$AD$34)*'Oppslag-fane'!$J$3)),((I191-H191+1)/365*$G42*(_xlfn.XLOOKUP(O$3,'Oppslag-fane'!$P$12:$P$34,'Oppslag-fane'!$AB$12:$AB$34)*'Oppslag-fane'!$L$3))))</f>
        <v/>
      </c>
      <c r="Q42" t="str">
        <f>IF(Q$3="","",IF(K191="","",((K191-J191+1)/365*$G42*(_xlfn.XLOOKUP(Q$3,'Oppslag-fane'!$P$12:$P$34,'Oppslag-fane'!$N$12:$N$34)*Personalkostnader!$G50*1000))))</f>
        <v/>
      </c>
      <c r="R42" t="str">
        <f>IF(Q42="","",IF($D42="Vitenskapelig",((K191-J191+1)/365*$G42*(_xlfn.XLOOKUP(Q$3,'Oppslag-fane'!$P$12:$P$34,'Oppslag-fane'!$AD$12:$AD$34)*'Oppslag-fane'!$J$3)),((K191-J191+1)/365*$G42*(_xlfn.XLOOKUP(Q$3,'Oppslag-fane'!$P$12:$P$34,'Oppslag-fane'!$AB$12:$AB$34)*'Oppslag-fane'!$L$3))))</f>
        <v/>
      </c>
      <c r="S42" t="str">
        <f>IF(S$3="","",IF(M191="","",((M191-L191+1)/365*$G42*(_xlfn.XLOOKUP(S$3,'Oppslag-fane'!$P$12:$P$34,'Oppslag-fane'!$N$12:$N$34)*Personalkostnader!$G50*1000))))</f>
        <v/>
      </c>
      <c r="T42" t="str">
        <f>IF(S42="","",IF($D42="Vitenskapelig",((M191-L191+1)/365*$G42*(_xlfn.XLOOKUP(S$3,'Oppslag-fane'!$P$12:$P$34,'Oppslag-fane'!$AD$12:$AD$34)*'Oppslag-fane'!$J$3)),((M191-L191+1)/365*$G42*(_xlfn.XLOOKUP(S$3,'Oppslag-fane'!$P$12:$P$34,'Oppslag-fane'!$AB$12:$AB$34)*'Oppslag-fane'!$L$3))))</f>
        <v/>
      </c>
      <c r="U42" t="str">
        <f>IF(U$3="","",IF(O191="","",((O191-N191+1)/365*$G42*(_xlfn.XLOOKUP(U$3,'Oppslag-fane'!$P$12:$P$34,'Oppslag-fane'!$N$12:$N$34)*Personalkostnader!$G50*1000))))</f>
        <v/>
      </c>
      <c r="V42" t="str">
        <f>IF(U42="","",IF($D42="Vitenskapelig",((O191-N191+1)/365*$G42*(_xlfn.XLOOKUP(U$3,'Oppslag-fane'!$P$12:$P$34,'Oppslag-fane'!$AD$12:$AD$34)*'Oppslag-fane'!$J$3)),((O191-N191+1)/365*$G42*(_xlfn.XLOOKUP(U$3,'Oppslag-fane'!$P$12:$P$34,'Oppslag-fane'!$AB$12:$AB$34)*'Oppslag-fane'!$L$3))))</f>
        <v/>
      </c>
      <c r="W42" t="str">
        <f>IF(W$3="","",IF(Q191="","",((Q191-P191+1)/365*$G42*(_xlfn.XLOOKUP(W$3,'Oppslag-fane'!$P$12:$P$34,'Oppslag-fane'!$N$12:$N$34)*Personalkostnader!$G50*1000))))</f>
        <v/>
      </c>
      <c r="X42" t="str">
        <f>IF(W42="","",IF($D42="Vitenskapelig",((Q191-P191+1)/365*$G42*(_xlfn.XLOOKUP(W$3,'Oppslag-fane'!$P$12:$P$34,'Oppslag-fane'!$AD$12:$AD$34)*'Oppslag-fane'!$J$3)),((Q191-P191+1)/365*$G42*(_xlfn.XLOOKUP(W$3,'Oppslag-fane'!$P$12:$P$34,'Oppslag-fane'!$AB$12:$AB$34)*'Oppslag-fane'!$L$3))))</f>
        <v/>
      </c>
      <c r="Y42" t="str">
        <f>IF(Y$3="","",IF(S191="","",((S191-R191+1)/365*$G42*(_xlfn.XLOOKUP(Y$3,'Oppslag-fane'!$P$12:$P$34,'Oppslag-fane'!$N$12:$N$34)*Personalkostnader!$G50*1000))))</f>
        <v/>
      </c>
      <c r="Z42" t="str">
        <f>IF(Y42="","",IF($D42="Vitenskapelig",((S191-R191+1)/365*$G42*(_xlfn.XLOOKUP(Y$3,'Oppslag-fane'!$P$12:$P$34,'Oppslag-fane'!$AD$12:$AD$34)*'Oppslag-fane'!$J$3)),((S191-R191+1)/365*$G42*(_xlfn.XLOOKUP(Y$3,'Oppslag-fane'!$P$12:$P$34,'Oppslag-fane'!$AB$12:$AB$34)*'Oppslag-fane'!$L$3))))</f>
        <v/>
      </c>
      <c r="AA42" t="str">
        <f>IF(AA$3="","",IF(U191="","",((U191-T191+1)/365*$G42*(_xlfn.XLOOKUP(AA$3,'Oppslag-fane'!$P$12:$P$34,'Oppslag-fane'!$N$12:$N$34)*Personalkostnader!$G50*1000))))</f>
        <v/>
      </c>
      <c r="AB42" t="str">
        <f>IF(AA42="","",IF($D42="Vitenskapelig",((U191-T191+1)/365*$G42*(_xlfn.XLOOKUP(AA$3,'Oppslag-fane'!$P$12:$P$34,'Oppslag-fane'!$AD$12:$AD$34)*'Oppslag-fane'!$J$3)),((U191-T191+1)/365*$G42*(_xlfn.XLOOKUP(AA$3,'Oppslag-fane'!$P$12:$P$34,'Oppslag-fane'!$AB$12:$AB$34)*'Oppslag-fane'!$L$3))))</f>
        <v/>
      </c>
      <c r="AC42" t="str">
        <f>IF(AC$3="","",IF(W191="","",((W191-V191+1)/365*$G42*(_xlfn.XLOOKUP(AC$3,'Oppslag-fane'!$P$12:$P$34,'Oppslag-fane'!$N$12:$N$34)*Personalkostnader!$G50*1000))))</f>
        <v/>
      </c>
      <c r="AD42" t="str">
        <f>IF(AC42="","",IF($D42="Vitenskapelig",((W191-V191+1)/365*$G42*(_xlfn.XLOOKUP(AC$3,'Oppslag-fane'!$P$12:$P$34,'Oppslag-fane'!$AD$12:$AD$34)*'Oppslag-fane'!$J$3)),((W191-V191+1)/365*$G42*(_xlfn.XLOOKUP(AC$3,'Oppslag-fane'!$P$12:$P$34,'Oppslag-fane'!$AB$12:$AB$34)*'Oppslag-fane'!$L$3))))</f>
        <v/>
      </c>
      <c r="AE42" t="str">
        <f>IF(AE$3="","",IF(Y191="","",((Y191-X191+1)/365*$G42*(_xlfn.XLOOKUP(AE$3,'Oppslag-fane'!$P$12:$P$34,'Oppslag-fane'!$N$12:$N$34)*Personalkostnader!$G50*1000))))</f>
        <v/>
      </c>
      <c r="AF42" t="str">
        <f>IF(AE42="","",IF($D42="Vitenskapelig",((Y191-X191+1)/365*$G42*(_xlfn.XLOOKUP(AE$3,'Oppslag-fane'!$P$12:$P$34,'Oppslag-fane'!$AD$12:$AD$34)*'Oppslag-fane'!$J$3)),((Y191-X191+1)/365*$G42*(_xlfn.XLOOKUP(AE$3,'Oppslag-fane'!$P$12:$P$34,'Oppslag-fane'!$AB$12:$AB$34)*'Oppslag-fane'!$L$3))))</f>
        <v/>
      </c>
      <c r="AG42" t="str">
        <f>IF(AG$3="","",IF(AA191="","",((AA191-Z191+1)/365*$G42*(_xlfn.XLOOKUP(AG$3,'Oppslag-fane'!$P$12:$P$34,'Oppslag-fane'!$N$12:$N$34)*Personalkostnader!$G50*1000))))</f>
        <v/>
      </c>
      <c r="AH42" t="str">
        <f>IF(AG42="","",IF($D42="Vitenskapelig",((AA191-Z191+1)/365*$G42*(_xlfn.XLOOKUP(AG$3,'Oppslag-fane'!$P$12:$P$34,'Oppslag-fane'!$AD$12:$AD$34)*'Oppslag-fane'!$J$3)),((AA191-Z191+1)/365*$G42*(_xlfn.XLOOKUP(AG$3,'Oppslag-fane'!$P$12:$P$34,'Oppslag-fane'!$AB$12:$AB$34)*'Oppslag-fane'!$L$3))))</f>
        <v/>
      </c>
      <c r="AI42" s="18">
        <f t="shared" si="2"/>
        <v>0</v>
      </c>
      <c r="AJ42" s="18">
        <f t="shared" si="3"/>
        <v>0</v>
      </c>
    </row>
    <row r="43" spans="1:36" outlineLevel="1" x14ac:dyDescent="0.25">
      <c r="A43" t="str">
        <f>IF(Personalkostnader!A51="","",Personalkostnader!A51)</f>
        <v/>
      </c>
      <c r="B43">
        <f>Personalkostnader!B51</f>
        <v>0</v>
      </c>
      <c r="C43" t="str">
        <f>Personalkostnader!C51</f>
        <v/>
      </c>
      <c r="D43" t="str">
        <f>Personalkostnader!D51</f>
        <v/>
      </c>
      <c r="E43">
        <f>Personalkostnader!E51</f>
        <v>0</v>
      </c>
      <c r="F43" t="str">
        <f>LEFT(Personalkostnader!O51,2)</f>
        <v/>
      </c>
      <c r="G43" s="121" t="str">
        <f>IFERROR(Personalkostnader!N51/100,"")</f>
        <v/>
      </c>
      <c r="H43" s="23"/>
      <c r="I43" t="str">
        <f>IF(I$3="","",IF(C192="","",((C192-B192+1)/365*$G43*(_xlfn.XLOOKUP(I$3,'Oppslag-fane'!$P$12:$P$34,'Oppslag-fane'!$N$12:$N$34)*Personalkostnader!$G51*1000))))</f>
        <v/>
      </c>
      <c r="J43" t="str">
        <f>IF(I43="","",IF($D43="Vitenskapelig",((C192-B192+1)/365*$G43*(_xlfn.XLOOKUP(I$3,'Oppslag-fane'!$P$12:$P$34,'Oppslag-fane'!$AD$12:$AD$34)*'Oppslag-fane'!$J$3)),((C192-B192+1)/365*$G43*(_xlfn.XLOOKUP(I$3,'Oppslag-fane'!$P$12:$P$34,'Oppslag-fane'!$AB$12:$AB$34)*'Oppslag-fane'!$L$3))))</f>
        <v/>
      </c>
      <c r="K43" t="str">
        <f>IF(K$3="","",IF(E192="","",((E192-D192+1)/365*$G43*(_xlfn.XLOOKUP(K$3,'Oppslag-fane'!$P$12:$P$34,'Oppslag-fane'!$N$12:$N$34)*Personalkostnader!$G51*1000))))</f>
        <v/>
      </c>
      <c r="L43" t="str">
        <f>IF(K43="","",IF($D43="Vitenskapelig",((E192-D192+1)/365*$G43*(_xlfn.XLOOKUP(K$3,'Oppslag-fane'!$P$12:$P$34,'Oppslag-fane'!$AD$12:$AD$34)*'Oppslag-fane'!$J$3)),((E192-D192+1)/365*$G43*(_xlfn.XLOOKUP(K$3,'Oppslag-fane'!$P$12:$P$34,'Oppslag-fane'!$AB$12:$AB$34)*'Oppslag-fane'!$L$3))))</f>
        <v/>
      </c>
      <c r="M43" t="str">
        <f>IF(M$3="","",IF(G192="","",((G192-F192+1)/365*$G43*(_xlfn.XLOOKUP(M$3,'Oppslag-fane'!$P$12:$P$34,'Oppslag-fane'!$N$12:$N$34)*Personalkostnader!$G51*1000))))</f>
        <v/>
      </c>
      <c r="N43" t="str">
        <f>IF(M43="","",IF($D43="Vitenskapelig",((G192-F192+1)/365*$G43*(_xlfn.XLOOKUP(M$3,'Oppslag-fane'!$P$12:$P$34,'Oppslag-fane'!$AD$12:$AD$34)*'Oppslag-fane'!$J$3)),((G192-F192+1)/365*$G43*(_xlfn.XLOOKUP(M$3,'Oppslag-fane'!$P$12:$P$34,'Oppslag-fane'!$AB$12:$AB$34)*'Oppslag-fane'!$L$3))))</f>
        <v/>
      </c>
      <c r="O43" t="str">
        <f>IF(O$3="","",IF(I192="","",((I192-H192+1)/365*$G43*(_xlfn.XLOOKUP(O$3,'Oppslag-fane'!$P$12:$P$34,'Oppslag-fane'!$N$12:$N$34)*Personalkostnader!$G51*1000))))</f>
        <v/>
      </c>
      <c r="P43" t="str">
        <f>IF(O43="","",IF($D43="Vitenskapelig",((I192-H192+1)/365*$G43*(_xlfn.XLOOKUP(O$3,'Oppslag-fane'!$P$12:$P$34,'Oppslag-fane'!$AD$12:$AD$34)*'Oppslag-fane'!$J$3)),((I192-H192+1)/365*$G43*(_xlfn.XLOOKUP(O$3,'Oppslag-fane'!$P$12:$P$34,'Oppslag-fane'!$AB$12:$AB$34)*'Oppslag-fane'!$L$3))))</f>
        <v/>
      </c>
      <c r="Q43" t="str">
        <f>IF(Q$3="","",IF(K192="","",((K192-J192+1)/365*$G43*(_xlfn.XLOOKUP(Q$3,'Oppslag-fane'!$P$12:$P$34,'Oppslag-fane'!$N$12:$N$34)*Personalkostnader!$G51*1000))))</f>
        <v/>
      </c>
      <c r="R43" t="str">
        <f>IF(Q43="","",IF($D43="Vitenskapelig",((K192-J192+1)/365*$G43*(_xlfn.XLOOKUP(Q$3,'Oppslag-fane'!$P$12:$P$34,'Oppslag-fane'!$AD$12:$AD$34)*'Oppslag-fane'!$J$3)),((K192-J192+1)/365*$G43*(_xlfn.XLOOKUP(Q$3,'Oppslag-fane'!$P$12:$P$34,'Oppslag-fane'!$AB$12:$AB$34)*'Oppslag-fane'!$L$3))))</f>
        <v/>
      </c>
      <c r="S43" t="str">
        <f>IF(S$3="","",IF(M192="","",((M192-L192+1)/365*$G43*(_xlfn.XLOOKUP(S$3,'Oppslag-fane'!$P$12:$P$34,'Oppslag-fane'!$N$12:$N$34)*Personalkostnader!$G51*1000))))</f>
        <v/>
      </c>
      <c r="T43" t="str">
        <f>IF(S43="","",IF($D43="Vitenskapelig",((M192-L192+1)/365*$G43*(_xlfn.XLOOKUP(S$3,'Oppslag-fane'!$P$12:$P$34,'Oppslag-fane'!$AD$12:$AD$34)*'Oppslag-fane'!$J$3)),((M192-L192+1)/365*$G43*(_xlfn.XLOOKUP(S$3,'Oppslag-fane'!$P$12:$P$34,'Oppslag-fane'!$AB$12:$AB$34)*'Oppslag-fane'!$L$3))))</f>
        <v/>
      </c>
      <c r="U43" t="str">
        <f>IF(U$3="","",IF(O192="","",((O192-N192+1)/365*$G43*(_xlfn.XLOOKUP(U$3,'Oppslag-fane'!$P$12:$P$34,'Oppslag-fane'!$N$12:$N$34)*Personalkostnader!$G51*1000))))</f>
        <v/>
      </c>
      <c r="V43" t="str">
        <f>IF(U43="","",IF($D43="Vitenskapelig",((O192-N192+1)/365*$G43*(_xlfn.XLOOKUP(U$3,'Oppslag-fane'!$P$12:$P$34,'Oppslag-fane'!$AD$12:$AD$34)*'Oppslag-fane'!$J$3)),((O192-N192+1)/365*$G43*(_xlfn.XLOOKUP(U$3,'Oppslag-fane'!$P$12:$P$34,'Oppslag-fane'!$AB$12:$AB$34)*'Oppslag-fane'!$L$3))))</f>
        <v/>
      </c>
      <c r="W43" t="str">
        <f>IF(W$3="","",IF(Q192="","",((Q192-P192+1)/365*$G43*(_xlfn.XLOOKUP(W$3,'Oppslag-fane'!$P$12:$P$34,'Oppslag-fane'!$N$12:$N$34)*Personalkostnader!$G51*1000))))</f>
        <v/>
      </c>
      <c r="X43" t="str">
        <f>IF(W43="","",IF($D43="Vitenskapelig",((Q192-P192+1)/365*$G43*(_xlfn.XLOOKUP(W$3,'Oppslag-fane'!$P$12:$P$34,'Oppslag-fane'!$AD$12:$AD$34)*'Oppslag-fane'!$J$3)),((Q192-P192+1)/365*$G43*(_xlfn.XLOOKUP(W$3,'Oppslag-fane'!$P$12:$P$34,'Oppslag-fane'!$AB$12:$AB$34)*'Oppslag-fane'!$L$3))))</f>
        <v/>
      </c>
      <c r="Y43" t="str">
        <f>IF(Y$3="","",IF(S192="","",((S192-R192+1)/365*$G43*(_xlfn.XLOOKUP(Y$3,'Oppslag-fane'!$P$12:$P$34,'Oppslag-fane'!$N$12:$N$34)*Personalkostnader!$G51*1000))))</f>
        <v/>
      </c>
      <c r="Z43" t="str">
        <f>IF(Y43="","",IF($D43="Vitenskapelig",((S192-R192+1)/365*$G43*(_xlfn.XLOOKUP(Y$3,'Oppslag-fane'!$P$12:$P$34,'Oppslag-fane'!$AD$12:$AD$34)*'Oppslag-fane'!$J$3)),((S192-R192+1)/365*$G43*(_xlfn.XLOOKUP(Y$3,'Oppslag-fane'!$P$12:$P$34,'Oppslag-fane'!$AB$12:$AB$34)*'Oppslag-fane'!$L$3))))</f>
        <v/>
      </c>
      <c r="AA43" t="str">
        <f>IF(AA$3="","",IF(U192="","",((U192-T192+1)/365*$G43*(_xlfn.XLOOKUP(AA$3,'Oppslag-fane'!$P$12:$P$34,'Oppslag-fane'!$N$12:$N$34)*Personalkostnader!$G51*1000))))</f>
        <v/>
      </c>
      <c r="AB43" t="str">
        <f>IF(AA43="","",IF($D43="Vitenskapelig",((U192-T192+1)/365*$G43*(_xlfn.XLOOKUP(AA$3,'Oppslag-fane'!$P$12:$P$34,'Oppslag-fane'!$AD$12:$AD$34)*'Oppslag-fane'!$J$3)),((U192-T192+1)/365*$G43*(_xlfn.XLOOKUP(AA$3,'Oppslag-fane'!$P$12:$P$34,'Oppslag-fane'!$AB$12:$AB$34)*'Oppslag-fane'!$L$3))))</f>
        <v/>
      </c>
      <c r="AC43" t="str">
        <f>IF(AC$3="","",IF(W192="","",((W192-V192+1)/365*$G43*(_xlfn.XLOOKUP(AC$3,'Oppslag-fane'!$P$12:$P$34,'Oppslag-fane'!$N$12:$N$34)*Personalkostnader!$G51*1000))))</f>
        <v/>
      </c>
      <c r="AD43" t="str">
        <f>IF(AC43="","",IF($D43="Vitenskapelig",((W192-V192+1)/365*$G43*(_xlfn.XLOOKUP(AC$3,'Oppslag-fane'!$P$12:$P$34,'Oppslag-fane'!$AD$12:$AD$34)*'Oppslag-fane'!$J$3)),((W192-V192+1)/365*$G43*(_xlfn.XLOOKUP(AC$3,'Oppslag-fane'!$P$12:$P$34,'Oppslag-fane'!$AB$12:$AB$34)*'Oppslag-fane'!$L$3))))</f>
        <v/>
      </c>
      <c r="AE43" t="str">
        <f>IF(AE$3="","",IF(Y192="","",((Y192-X192+1)/365*$G43*(_xlfn.XLOOKUP(AE$3,'Oppslag-fane'!$P$12:$P$34,'Oppslag-fane'!$N$12:$N$34)*Personalkostnader!$G51*1000))))</f>
        <v/>
      </c>
      <c r="AF43" t="str">
        <f>IF(AE43="","",IF($D43="Vitenskapelig",((Y192-X192+1)/365*$G43*(_xlfn.XLOOKUP(AE$3,'Oppslag-fane'!$P$12:$P$34,'Oppslag-fane'!$AD$12:$AD$34)*'Oppslag-fane'!$J$3)),((Y192-X192+1)/365*$G43*(_xlfn.XLOOKUP(AE$3,'Oppslag-fane'!$P$12:$P$34,'Oppslag-fane'!$AB$12:$AB$34)*'Oppslag-fane'!$L$3))))</f>
        <v/>
      </c>
      <c r="AG43" t="str">
        <f>IF(AG$3="","",IF(AA192="","",((AA192-Z192+1)/365*$G43*(_xlfn.XLOOKUP(AG$3,'Oppslag-fane'!$P$12:$P$34,'Oppslag-fane'!$N$12:$N$34)*Personalkostnader!$G51*1000))))</f>
        <v/>
      </c>
      <c r="AH43" t="str">
        <f>IF(AG43="","",IF($D43="Vitenskapelig",((AA192-Z192+1)/365*$G43*(_xlfn.XLOOKUP(AG$3,'Oppslag-fane'!$P$12:$P$34,'Oppslag-fane'!$AD$12:$AD$34)*'Oppslag-fane'!$J$3)),((AA192-Z192+1)/365*$G43*(_xlfn.XLOOKUP(AG$3,'Oppslag-fane'!$P$12:$P$34,'Oppslag-fane'!$AB$12:$AB$34)*'Oppslag-fane'!$L$3))))</f>
        <v/>
      </c>
      <c r="AI43" s="18">
        <f t="shared" si="2"/>
        <v>0</v>
      </c>
      <c r="AJ43" s="18">
        <f t="shared" si="3"/>
        <v>0</v>
      </c>
    </row>
    <row r="44" spans="1:36" outlineLevel="1" x14ac:dyDescent="0.25">
      <c r="A44" t="str">
        <f>IF(Personalkostnader!A52="","",Personalkostnader!A52)</f>
        <v/>
      </c>
      <c r="B44">
        <f>Personalkostnader!B52</f>
        <v>0</v>
      </c>
      <c r="C44" t="str">
        <f>Personalkostnader!C52</f>
        <v/>
      </c>
      <c r="D44" t="str">
        <f>Personalkostnader!D52</f>
        <v/>
      </c>
      <c r="E44">
        <f>Personalkostnader!E52</f>
        <v>0</v>
      </c>
      <c r="F44" t="str">
        <f>LEFT(Personalkostnader!O52,2)</f>
        <v/>
      </c>
      <c r="G44" s="121" t="str">
        <f>IFERROR(Personalkostnader!N52/100,"")</f>
        <v/>
      </c>
      <c r="H44" s="23"/>
      <c r="I44" t="str">
        <f>IF(I$3="","",IF(C193="","",((C193-B193+1)/365*$G44*(_xlfn.XLOOKUP(I$3,'Oppslag-fane'!$P$12:$P$34,'Oppslag-fane'!$N$12:$N$34)*Personalkostnader!$G52*1000))))</f>
        <v/>
      </c>
      <c r="J44" t="str">
        <f>IF(I44="","",IF($D44="Vitenskapelig",((C193-B193+1)/365*$G44*(_xlfn.XLOOKUP(I$3,'Oppslag-fane'!$P$12:$P$34,'Oppslag-fane'!$AD$12:$AD$34)*'Oppslag-fane'!$J$3)),((C193-B193+1)/365*$G44*(_xlfn.XLOOKUP(I$3,'Oppslag-fane'!$P$12:$P$34,'Oppslag-fane'!$AB$12:$AB$34)*'Oppslag-fane'!$L$3))))</f>
        <v/>
      </c>
      <c r="K44" t="str">
        <f>IF(K$3="","",IF(E193="","",((E193-D193+1)/365*$G44*(_xlfn.XLOOKUP(K$3,'Oppslag-fane'!$P$12:$P$34,'Oppslag-fane'!$N$12:$N$34)*Personalkostnader!$G52*1000))))</f>
        <v/>
      </c>
      <c r="L44" t="str">
        <f>IF(K44="","",IF($D44="Vitenskapelig",((E193-D193+1)/365*$G44*(_xlfn.XLOOKUP(K$3,'Oppslag-fane'!$P$12:$P$34,'Oppslag-fane'!$AD$12:$AD$34)*'Oppslag-fane'!$J$3)),((E193-D193+1)/365*$G44*(_xlfn.XLOOKUP(K$3,'Oppslag-fane'!$P$12:$P$34,'Oppslag-fane'!$AB$12:$AB$34)*'Oppslag-fane'!$L$3))))</f>
        <v/>
      </c>
      <c r="M44" t="str">
        <f>IF(M$3="","",IF(G193="","",((G193-F193+1)/365*$G44*(_xlfn.XLOOKUP(M$3,'Oppslag-fane'!$P$12:$P$34,'Oppslag-fane'!$N$12:$N$34)*Personalkostnader!$G52*1000))))</f>
        <v/>
      </c>
      <c r="N44" t="str">
        <f>IF(M44="","",IF($D44="Vitenskapelig",((G193-F193+1)/365*$G44*(_xlfn.XLOOKUP(M$3,'Oppslag-fane'!$P$12:$P$34,'Oppslag-fane'!$AD$12:$AD$34)*'Oppslag-fane'!$J$3)),((G193-F193+1)/365*$G44*(_xlfn.XLOOKUP(M$3,'Oppslag-fane'!$P$12:$P$34,'Oppslag-fane'!$AB$12:$AB$34)*'Oppslag-fane'!$L$3))))</f>
        <v/>
      </c>
      <c r="O44" t="str">
        <f>IF(O$3="","",IF(I193="","",((I193-H193+1)/365*$G44*(_xlfn.XLOOKUP(O$3,'Oppslag-fane'!$P$12:$P$34,'Oppslag-fane'!$N$12:$N$34)*Personalkostnader!$G52*1000))))</f>
        <v/>
      </c>
      <c r="P44" t="str">
        <f>IF(O44="","",IF($D44="Vitenskapelig",((I193-H193+1)/365*$G44*(_xlfn.XLOOKUP(O$3,'Oppslag-fane'!$P$12:$P$34,'Oppslag-fane'!$AD$12:$AD$34)*'Oppslag-fane'!$J$3)),((I193-H193+1)/365*$G44*(_xlfn.XLOOKUP(O$3,'Oppslag-fane'!$P$12:$P$34,'Oppslag-fane'!$AB$12:$AB$34)*'Oppslag-fane'!$L$3))))</f>
        <v/>
      </c>
      <c r="Q44" t="str">
        <f>IF(Q$3="","",IF(K193="","",((K193-J193+1)/365*$G44*(_xlfn.XLOOKUP(Q$3,'Oppslag-fane'!$P$12:$P$34,'Oppslag-fane'!$N$12:$N$34)*Personalkostnader!$G52*1000))))</f>
        <v/>
      </c>
      <c r="R44" t="str">
        <f>IF(Q44="","",IF($D44="Vitenskapelig",((K193-J193+1)/365*$G44*(_xlfn.XLOOKUP(Q$3,'Oppslag-fane'!$P$12:$P$34,'Oppslag-fane'!$AD$12:$AD$34)*'Oppslag-fane'!$J$3)),((K193-J193+1)/365*$G44*(_xlfn.XLOOKUP(Q$3,'Oppslag-fane'!$P$12:$P$34,'Oppslag-fane'!$AB$12:$AB$34)*'Oppslag-fane'!$L$3))))</f>
        <v/>
      </c>
      <c r="S44" t="str">
        <f>IF(S$3="","",IF(M193="","",((M193-L193+1)/365*$G44*(_xlfn.XLOOKUP(S$3,'Oppslag-fane'!$P$12:$P$34,'Oppslag-fane'!$N$12:$N$34)*Personalkostnader!$G52*1000))))</f>
        <v/>
      </c>
      <c r="T44" t="str">
        <f>IF(S44="","",IF($D44="Vitenskapelig",((M193-L193+1)/365*$G44*(_xlfn.XLOOKUP(S$3,'Oppslag-fane'!$P$12:$P$34,'Oppslag-fane'!$AD$12:$AD$34)*'Oppslag-fane'!$J$3)),((M193-L193+1)/365*$G44*(_xlfn.XLOOKUP(S$3,'Oppslag-fane'!$P$12:$P$34,'Oppslag-fane'!$AB$12:$AB$34)*'Oppslag-fane'!$L$3))))</f>
        <v/>
      </c>
      <c r="U44" t="str">
        <f>IF(U$3="","",IF(O193="","",((O193-N193+1)/365*$G44*(_xlfn.XLOOKUP(U$3,'Oppslag-fane'!$P$12:$P$34,'Oppslag-fane'!$N$12:$N$34)*Personalkostnader!$G52*1000))))</f>
        <v/>
      </c>
      <c r="V44" t="str">
        <f>IF(U44="","",IF($D44="Vitenskapelig",((O193-N193+1)/365*$G44*(_xlfn.XLOOKUP(U$3,'Oppslag-fane'!$P$12:$P$34,'Oppslag-fane'!$AD$12:$AD$34)*'Oppslag-fane'!$J$3)),((O193-N193+1)/365*$G44*(_xlfn.XLOOKUP(U$3,'Oppslag-fane'!$P$12:$P$34,'Oppslag-fane'!$AB$12:$AB$34)*'Oppslag-fane'!$L$3))))</f>
        <v/>
      </c>
      <c r="W44" t="str">
        <f>IF(W$3="","",IF(Q193="","",((Q193-P193+1)/365*$G44*(_xlfn.XLOOKUP(W$3,'Oppslag-fane'!$P$12:$P$34,'Oppslag-fane'!$N$12:$N$34)*Personalkostnader!$G52*1000))))</f>
        <v/>
      </c>
      <c r="X44" t="str">
        <f>IF(W44="","",IF($D44="Vitenskapelig",((Q193-P193+1)/365*$G44*(_xlfn.XLOOKUP(W$3,'Oppslag-fane'!$P$12:$P$34,'Oppslag-fane'!$AD$12:$AD$34)*'Oppslag-fane'!$J$3)),((Q193-P193+1)/365*$G44*(_xlfn.XLOOKUP(W$3,'Oppslag-fane'!$P$12:$P$34,'Oppslag-fane'!$AB$12:$AB$34)*'Oppslag-fane'!$L$3))))</f>
        <v/>
      </c>
      <c r="Y44" t="str">
        <f>IF(Y$3="","",IF(S193="","",((S193-R193+1)/365*$G44*(_xlfn.XLOOKUP(Y$3,'Oppslag-fane'!$P$12:$P$34,'Oppslag-fane'!$N$12:$N$34)*Personalkostnader!$G52*1000))))</f>
        <v/>
      </c>
      <c r="Z44" t="str">
        <f>IF(Y44="","",IF($D44="Vitenskapelig",((S193-R193+1)/365*$G44*(_xlfn.XLOOKUP(Y$3,'Oppslag-fane'!$P$12:$P$34,'Oppslag-fane'!$AD$12:$AD$34)*'Oppslag-fane'!$J$3)),((S193-R193+1)/365*$G44*(_xlfn.XLOOKUP(Y$3,'Oppslag-fane'!$P$12:$P$34,'Oppslag-fane'!$AB$12:$AB$34)*'Oppslag-fane'!$L$3))))</f>
        <v/>
      </c>
      <c r="AA44" t="str">
        <f>IF(AA$3="","",IF(U193="","",((U193-T193+1)/365*$G44*(_xlfn.XLOOKUP(AA$3,'Oppslag-fane'!$P$12:$P$34,'Oppslag-fane'!$N$12:$N$34)*Personalkostnader!$G52*1000))))</f>
        <v/>
      </c>
      <c r="AB44" t="str">
        <f>IF(AA44="","",IF($D44="Vitenskapelig",((U193-T193+1)/365*$G44*(_xlfn.XLOOKUP(AA$3,'Oppslag-fane'!$P$12:$P$34,'Oppslag-fane'!$AD$12:$AD$34)*'Oppslag-fane'!$J$3)),((U193-T193+1)/365*$G44*(_xlfn.XLOOKUP(AA$3,'Oppslag-fane'!$P$12:$P$34,'Oppslag-fane'!$AB$12:$AB$34)*'Oppslag-fane'!$L$3))))</f>
        <v/>
      </c>
      <c r="AC44" t="str">
        <f>IF(AC$3="","",IF(W193="","",((W193-V193+1)/365*$G44*(_xlfn.XLOOKUP(AC$3,'Oppslag-fane'!$P$12:$P$34,'Oppslag-fane'!$N$12:$N$34)*Personalkostnader!$G52*1000))))</f>
        <v/>
      </c>
      <c r="AD44" t="str">
        <f>IF(AC44="","",IF($D44="Vitenskapelig",((W193-V193+1)/365*$G44*(_xlfn.XLOOKUP(AC$3,'Oppslag-fane'!$P$12:$P$34,'Oppslag-fane'!$AD$12:$AD$34)*'Oppslag-fane'!$J$3)),((W193-V193+1)/365*$G44*(_xlfn.XLOOKUP(AC$3,'Oppslag-fane'!$P$12:$P$34,'Oppslag-fane'!$AB$12:$AB$34)*'Oppslag-fane'!$L$3))))</f>
        <v/>
      </c>
      <c r="AE44" t="str">
        <f>IF(AE$3="","",IF(Y193="","",((Y193-X193+1)/365*$G44*(_xlfn.XLOOKUP(AE$3,'Oppslag-fane'!$P$12:$P$34,'Oppslag-fane'!$N$12:$N$34)*Personalkostnader!$G52*1000))))</f>
        <v/>
      </c>
      <c r="AF44" t="str">
        <f>IF(AE44="","",IF($D44="Vitenskapelig",((Y193-X193+1)/365*$G44*(_xlfn.XLOOKUP(AE$3,'Oppslag-fane'!$P$12:$P$34,'Oppslag-fane'!$AD$12:$AD$34)*'Oppslag-fane'!$J$3)),((Y193-X193+1)/365*$G44*(_xlfn.XLOOKUP(AE$3,'Oppslag-fane'!$P$12:$P$34,'Oppslag-fane'!$AB$12:$AB$34)*'Oppslag-fane'!$L$3))))</f>
        <v/>
      </c>
      <c r="AG44" t="str">
        <f>IF(AG$3="","",IF(AA193="","",((AA193-Z193+1)/365*$G44*(_xlfn.XLOOKUP(AG$3,'Oppslag-fane'!$P$12:$P$34,'Oppslag-fane'!$N$12:$N$34)*Personalkostnader!$G52*1000))))</f>
        <v/>
      </c>
      <c r="AH44" t="str">
        <f>IF(AG44="","",IF($D44="Vitenskapelig",((AA193-Z193+1)/365*$G44*(_xlfn.XLOOKUP(AG$3,'Oppslag-fane'!$P$12:$P$34,'Oppslag-fane'!$AD$12:$AD$34)*'Oppslag-fane'!$J$3)),((AA193-Z193+1)/365*$G44*(_xlfn.XLOOKUP(AG$3,'Oppslag-fane'!$P$12:$P$34,'Oppslag-fane'!$AB$12:$AB$34)*'Oppslag-fane'!$L$3))))</f>
        <v/>
      </c>
      <c r="AI44" s="18">
        <f t="shared" si="2"/>
        <v>0</v>
      </c>
      <c r="AJ44" s="18">
        <f t="shared" si="3"/>
        <v>0</v>
      </c>
    </row>
    <row r="45" spans="1:36" outlineLevel="1" x14ac:dyDescent="0.25">
      <c r="A45" t="str">
        <f>IF(Personalkostnader!A53="","",Personalkostnader!A53)</f>
        <v/>
      </c>
      <c r="B45">
        <f>Personalkostnader!B53</f>
        <v>0</v>
      </c>
      <c r="C45" t="str">
        <f>Personalkostnader!C53</f>
        <v/>
      </c>
      <c r="D45" t="str">
        <f>Personalkostnader!D53</f>
        <v/>
      </c>
      <c r="E45">
        <f>Personalkostnader!E53</f>
        <v>0</v>
      </c>
      <c r="F45" t="str">
        <f>LEFT(Personalkostnader!O53,2)</f>
        <v/>
      </c>
      <c r="G45" s="121" t="str">
        <f>IFERROR(Personalkostnader!N53/100,"")</f>
        <v/>
      </c>
      <c r="H45" s="23"/>
      <c r="I45" t="str">
        <f>IF(I$3="","",IF(C194="","",((C194-B194+1)/365*$G45*(_xlfn.XLOOKUP(I$3,'Oppslag-fane'!$P$12:$P$34,'Oppslag-fane'!$N$12:$N$34)*Personalkostnader!$G53*1000))))</f>
        <v/>
      </c>
      <c r="J45" t="str">
        <f>IF(I45="","",IF($D45="Vitenskapelig",((C194-B194+1)/365*$G45*(_xlfn.XLOOKUP(I$3,'Oppslag-fane'!$P$12:$P$34,'Oppslag-fane'!$AD$12:$AD$34)*'Oppslag-fane'!$J$3)),((C194-B194+1)/365*$G45*(_xlfn.XLOOKUP(I$3,'Oppslag-fane'!$P$12:$P$34,'Oppslag-fane'!$AB$12:$AB$34)*'Oppslag-fane'!$L$3))))</f>
        <v/>
      </c>
      <c r="K45" t="str">
        <f>IF(K$3="","",IF(E194="","",((E194-D194+1)/365*$G45*(_xlfn.XLOOKUP(K$3,'Oppslag-fane'!$P$12:$P$34,'Oppslag-fane'!$N$12:$N$34)*Personalkostnader!$G53*1000))))</f>
        <v/>
      </c>
      <c r="L45" t="str">
        <f>IF(K45="","",IF($D45="Vitenskapelig",((E194-D194+1)/365*$G45*(_xlfn.XLOOKUP(K$3,'Oppslag-fane'!$P$12:$P$34,'Oppslag-fane'!$AD$12:$AD$34)*'Oppslag-fane'!$J$3)),((E194-D194+1)/365*$G45*(_xlfn.XLOOKUP(K$3,'Oppslag-fane'!$P$12:$P$34,'Oppslag-fane'!$AB$12:$AB$34)*'Oppslag-fane'!$L$3))))</f>
        <v/>
      </c>
      <c r="M45" t="str">
        <f>IF(M$3="","",IF(G194="","",((G194-F194+1)/365*$G45*(_xlfn.XLOOKUP(M$3,'Oppslag-fane'!$P$12:$P$34,'Oppslag-fane'!$N$12:$N$34)*Personalkostnader!$G53*1000))))</f>
        <v/>
      </c>
      <c r="N45" t="str">
        <f>IF(M45="","",IF($D45="Vitenskapelig",((G194-F194+1)/365*$G45*(_xlfn.XLOOKUP(M$3,'Oppslag-fane'!$P$12:$P$34,'Oppslag-fane'!$AD$12:$AD$34)*'Oppslag-fane'!$J$3)),((G194-F194+1)/365*$G45*(_xlfn.XLOOKUP(M$3,'Oppslag-fane'!$P$12:$P$34,'Oppslag-fane'!$AB$12:$AB$34)*'Oppslag-fane'!$L$3))))</f>
        <v/>
      </c>
      <c r="O45" t="str">
        <f>IF(O$3="","",IF(I194="","",((I194-H194+1)/365*$G45*(_xlfn.XLOOKUP(O$3,'Oppslag-fane'!$P$12:$P$34,'Oppslag-fane'!$N$12:$N$34)*Personalkostnader!$G53*1000))))</f>
        <v/>
      </c>
      <c r="P45" t="str">
        <f>IF(O45="","",IF($D45="Vitenskapelig",((I194-H194+1)/365*$G45*(_xlfn.XLOOKUP(O$3,'Oppslag-fane'!$P$12:$P$34,'Oppslag-fane'!$AD$12:$AD$34)*'Oppslag-fane'!$J$3)),((I194-H194+1)/365*$G45*(_xlfn.XLOOKUP(O$3,'Oppslag-fane'!$P$12:$P$34,'Oppslag-fane'!$AB$12:$AB$34)*'Oppslag-fane'!$L$3))))</f>
        <v/>
      </c>
      <c r="Q45" t="str">
        <f>IF(Q$3="","",IF(K194="","",((K194-J194+1)/365*$G45*(_xlfn.XLOOKUP(Q$3,'Oppslag-fane'!$P$12:$P$34,'Oppslag-fane'!$N$12:$N$34)*Personalkostnader!$G53*1000))))</f>
        <v/>
      </c>
      <c r="R45" t="str">
        <f>IF(Q45="","",IF($D45="Vitenskapelig",((K194-J194+1)/365*$G45*(_xlfn.XLOOKUP(Q$3,'Oppslag-fane'!$P$12:$P$34,'Oppslag-fane'!$AD$12:$AD$34)*'Oppslag-fane'!$J$3)),((K194-J194+1)/365*$G45*(_xlfn.XLOOKUP(Q$3,'Oppslag-fane'!$P$12:$P$34,'Oppslag-fane'!$AB$12:$AB$34)*'Oppslag-fane'!$L$3))))</f>
        <v/>
      </c>
      <c r="S45" t="str">
        <f>IF(S$3="","",IF(M194="","",((M194-L194+1)/365*$G45*(_xlfn.XLOOKUP(S$3,'Oppslag-fane'!$P$12:$P$34,'Oppslag-fane'!$N$12:$N$34)*Personalkostnader!$G53*1000))))</f>
        <v/>
      </c>
      <c r="T45" t="str">
        <f>IF(S45="","",IF($D45="Vitenskapelig",((M194-L194+1)/365*$G45*(_xlfn.XLOOKUP(S$3,'Oppslag-fane'!$P$12:$P$34,'Oppslag-fane'!$AD$12:$AD$34)*'Oppslag-fane'!$J$3)),((M194-L194+1)/365*$G45*(_xlfn.XLOOKUP(S$3,'Oppslag-fane'!$P$12:$P$34,'Oppslag-fane'!$AB$12:$AB$34)*'Oppslag-fane'!$L$3))))</f>
        <v/>
      </c>
      <c r="U45" t="str">
        <f>IF(U$3="","",IF(O194="","",((O194-N194+1)/365*$G45*(_xlfn.XLOOKUP(U$3,'Oppslag-fane'!$P$12:$P$34,'Oppslag-fane'!$N$12:$N$34)*Personalkostnader!$G53*1000))))</f>
        <v/>
      </c>
      <c r="V45" t="str">
        <f>IF(U45="","",IF($D45="Vitenskapelig",((O194-N194+1)/365*$G45*(_xlfn.XLOOKUP(U$3,'Oppslag-fane'!$P$12:$P$34,'Oppslag-fane'!$AD$12:$AD$34)*'Oppslag-fane'!$J$3)),((O194-N194+1)/365*$G45*(_xlfn.XLOOKUP(U$3,'Oppslag-fane'!$P$12:$P$34,'Oppslag-fane'!$AB$12:$AB$34)*'Oppslag-fane'!$L$3))))</f>
        <v/>
      </c>
      <c r="W45" t="str">
        <f>IF(W$3="","",IF(Q194="","",((Q194-P194+1)/365*$G45*(_xlfn.XLOOKUP(W$3,'Oppslag-fane'!$P$12:$P$34,'Oppslag-fane'!$N$12:$N$34)*Personalkostnader!$G53*1000))))</f>
        <v/>
      </c>
      <c r="X45" t="str">
        <f>IF(W45="","",IF($D45="Vitenskapelig",((Q194-P194+1)/365*$G45*(_xlfn.XLOOKUP(W$3,'Oppslag-fane'!$P$12:$P$34,'Oppslag-fane'!$AD$12:$AD$34)*'Oppslag-fane'!$J$3)),((Q194-P194+1)/365*$G45*(_xlfn.XLOOKUP(W$3,'Oppslag-fane'!$P$12:$P$34,'Oppslag-fane'!$AB$12:$AB$34)*'Oppslag-fane'!$L$3))))</f>
        <v/>
      </c>
      <c r="Y45" t="str">
        <f>IF(Y$3="","",IF(S194="","",((S194-R194+1)/365*$G45*(_xlfn.XLOOKUP(Y$3,'Oppslag-fane'!$P$12:$P$34,'Oppslag-fane'!$N$12:$N$34)*Personalkostnader!$G53*1000))))</f>
        <v/>
      </c>
      <c r="Z45" t="str">
        <f>IF(Y45="","",IF($D45="Vitenskapelig",((S194-R194+1)/365*$G45*(_xlfn.XLOOKUP(Y$3,'Oppslag-fane'!$P$12:$P$34,'Oppslag-fane'!$AD$12:$AD$34)*'Oppslag-fane'!$J$3)),((S194-R194+1)/365*$G45*(_xlfn.XLOOKUP(Y$3,'Oppslag-fane'!$P$12:$P$34,'Oppslag-fane'!$AB$12:$AB$34)*'Oppslag-fane'!$L$3))))</f>
        <v/>
      </c>
      <c r="AA45" t="str">
        <f>IF(AA$3="","",IF(U194="","",((U194-T194+1)/365*$G45*(_xlfn.XLOOKUP(AA$3,'Oppslag-fane'!$P$12:$P$34,'Oppslag-fane'!$N$12:$N$34)*Personalkostnader!$G53*1000))))</f>
        <v/>
      </c>
      <c r="AB45" t="str">
        <f>IF(AA45="","",IF($D45="Vitenskapelig",((U194-T194+1)/365*$G45*(_xlfn.XLOOKUP(AA$3,'Oppslag-fane'!$P$12:$P$34,'Oppslag-fane'!$AD$12:$AD$34)*'Oppslag-fane'!$J$3)),((U194-T194+1)/365*$G45*(_xlfn.XLOOKUP(AA$3,'Oppslag-fane'!$P$12:$P$34,'Oppslag-fane'!$AB$12:$AB$34)*'Oppslag-fane'!$L$3))))</f>
        <v/>
      </c>
      <c r="AC45" t="str">
        <f>IF(AC$3="","",IF(W194="","",((W194-V194+1)/365*$G45*(_xlfn.XLOOKUP(AC$3,'Oppslag-fane'!$P$12:$P$34,'Oppslag-fane'!$N$12:$N$34)*Personalkostnader!$G53*1000))))</f>
        <v/>
      </c>
      <c r="AD45" t="str">
        <f>IF(AC45="","",IF($D45="Vitenskapelig",((W194-V194+1)/365*$G45*(_xlfn.XLOOKUP(AC$3,'Oppslag-fane'!$P$12:$P$34,'Oppslag-fane'!$AD$12:$AD$34)*'Oppslag-fane'!$J$3)),((W194-V194+1)/365*$G45*(_xlfn.XLOOKUP(AC$3,'Oppslag-fane'!$P$12:$P$34,'Oppslag-fane'!$AB$12:$AB$34)*'Oppslag-fane'!$L$3))))</f>
        <v/>
      </c>
      <c r="AE45" t="str">
        <f>IF(AE$3="","",IF(Y194="","",((Y194-X194+1)/365*$G45*(_xlfn.XLOOKUP(AE$3,'Oppslag-fane'!$P$12:$P$34,'Oppslag-fane'!$N$12:$N$34)*Personalkostnader!$G53*1000))))</f>
        <v/>
      </c>
      <c r="AF45" t="str">
        <f>IF(AE45="","",IF($D45="Vitenskapelig",((Y194-X194+1)/365*$G45*(_xlfn.XLOOKUP(AE$3,'Oppslag-fane'!$P$12:$P$34,'Oppslag-fane'!$AD$12:$AD$34)*'Oppslag-fane'!$J$3)),((Y194-X194+1)/365*$G45*(_xlfn.XLOOKUP(AE$3,'Oppslag-fane'!$P$12:$P$34,'Oppslag-fane'!$AB$12:$AB$34)*'Oppslag-fane'!$L$3))))</f>
        <v/>
      </c>
      <c r="AG45" t="str">
        <f>IF(AG$3="","",IF(AA194="","",((AA194-Z194+1)/365*$G45*(_xlfn.XLOOKUP(AG$3,'Oppslag-fane'!$P$12:$P$34,'Oppslag-fane'!$N$12:$N$34)*Personalkostnader!$G53*1000))))</f>
        <v/>
      </c>
      <c r="AH45" t="str">
        <f>IF(AG45="","",IF($D45="Vitenskapelig",((AA194-Z194+1)/365*$G45*(_xlfn.XLOOKUP(AG$3,'Oppslag-fane'!$P$12:$P$34,'Oppslag-fane'!$AD$12:$AD$34)*'Oppslag-fane'!$J$3)),((AA194-Z194+1)/365*$G45*(_xlfn.XLOOKUP(AG$3,'Oppslag-fane'!$P$12:$P$34,'Oppslag-fane'!$AB$12:$AB$34)*'Oppslag-fane'!$L$3))))</f>
        <v/>
      </c>
      <c r="AI45" s="18">
        <f t="shared" si="2"/>
        <v>0</v>
      </c>
      <c r="AJ45" s="18">
        <f t="shared" si="3"/>
        <v>0</v>
      </c>
    </row>
    <row r="46" spans="1:36" outlineLevel="1" x14ac:dyDescent="0.25">
      <c r="A46" t="str">
        <f>IF(Personalkostnader!A54="","",Personalkostnader!A54)</f>
        <v/>
      </c>
      <c r="B46">
        <f>Personalkostnader!B54</f>
        <v>0</v>
      </c>
      <c r="C46" t="str">
        <f>Personalkostnader!C54</f>
        <v/>
      </c>
      <c r="D46" t="str">
        <f>Personalkostnader!D54</f>
        <v/>
      </c>
      <c r="E46">
        <f>Personalkostnader!E54</f>
        <v>0</v>
      </c>
      <c r="F46" t="str">
        <f>LEFT(Personalkostnader!O54,2)</f>
        <v/>
      </c>
      <c r="G46" s="121" t="str">
        <f>IFERROR(Personalkostnader!N54/100,"")</f>
        <v/>
      </c>
      <c r="H46" s="23"/>
      <c r="I46" t="str">
        <f>IF(I$3="","",IF(C195="","",((C195-B195+1)/365*$G46*(_xlfn.XLOOKUP(I$3,'Oppslag-fane'!$P$12:$P$34,'Oppslag-fane'!$N$12:$N$34)*Personalkostnader!$G54*1000))))</f>
        <v/>
      </c>
      <c r="J46" t="str">
        <f>IF(I46="","",IF($D46="Vitenskapelig",((C195-B195+1)/365*$G46*(_xlfn.XLOOKUP(I$3,'Oppslag-fane'!$P$12:$P$34,'Oppslag-fane'!$AD$12:$AD$34)*'Oppslag-fane'!$J$3)),((C195-B195+1)/365*$G46*(_xlfn.XLOOKUP(I$3,'Oppslag-fane'!$P$12:$P$34,'Oppslag-fane'!$AB$12:$AB$34)*'Oppslag-fane'!$L$3))))</f>
        <v/>
      </c>
      <c r="K46" t="str">
        <f>IF(K$3="","",IF(E195="","",((E195-D195+1)/365*$G46*(_xlfn.XLOOKUP(K$3,'Oppslag-fane'!$P$12:$P$34,'Oppslag-fane'!$N$12:$N$34)*Personalkostnader!$G54*1000))))</f>
        <v/>
      </c>
      <c r="L46" t="str">
        <f>IF(K46="","",IF($D46="Vitenskapelig",((E195-D195+1)/365*$G46*(_xlfn.XLOOKUP(K$3,'Oppslag-fane'!$P$12:$P$34,'Oppslag-fane'!$AD$12:$AD$34)*'Oppslag-fane'!$J$3)),((E195-D195+1)/365*$G46*(_xlfn.XLOOKUP(K$3,'Oppslag-fane'!$P$12:$P$34,'Oppslag-fane'!$AB$12:$AB$34)*'Oppslag-fane'!$L$3))))</f>
        <v/>
      </c>
      <c r="M46" t="str">
        <f>IF(M$3="","",IF(G195="","",((G195-F195+1)/365*$G46*(_xlfn.XLOOKUP(M$3,'Oppslag-fane'!$P$12:$P$34,'Oppslag-fane'!$N$12:$N$34)*Personalkostnader!$G54*1000))))</f>
        <v/>
      </c>
      <c r="N46" t="str">
        <f>IF(M46="","",IF($D46="Vitenskapelig",((G195-F195+1)/365*$G46*(_xlfn.XLOOKUP(M$3,'Oppslag-fane'!$P$12:$P$34,'Oppslag-fane'!$AD$12:$AD$34)*'Oppslag-fane'!$J$3)),((G195-F195+1)/365*$G46*(_xlfn.XLOOKUP(M$3,'Oppslag-fane'!$P$12:$P$34,'Oppslag-fane'!$AB$12:$AB$34)*'Oppslag-fane'!$L$3))))</f>
        <v/>
      </c>
      <c r="O46" t="str">
        <f>IF(O$3="","",IF(I195="","",((I195-H195+1)/365*$G46*(_xlfn.XLOOKUP(O$3,'Oppslag-fane'!$P$12:$P$34,'Oppslag-fane'!$N$12:$N$34)*Personalkostnader!$G54*1000))))</f>
        <v/>
      </c>
      <c r="P46" t="str">
        <f>IF(O46="","",IF($D46="Vitenskapelig",((I195-H195+1)/365*$G46*(_xlfn.XLOOKUP(O$3,'Oppslag-fane'!$P$12:$P$34,'Oppslag-fane'!$AD$12:$AD$34)*'Oppslag-fane'!$J$3)),((I195-H195+1)/365*$G46*(_xlfn.XLOOKUP(O$3,'Oppslag-fane'!$P$12:$P$34,'Oppslag-fane'!$AB$12:$AB$34)*'Oppslag-fane'!$L$3))))</f>
        <v/>
      </c>
      <c r="Q46" t="str">
        <f>IF(Q$3="","",IF(K195="","",((K195-J195+1)/365*$G46*(_xlfn.XLOOKUP(Q$3,'Oppslag-fane'!$P$12:$P$34,'Oppslag-fane'!$N$12:$N$34)*Personalkostnader!$G54*1000))))</f>
        <v/>
      </c>
      <c r="R46" t="str">
        <f>IF(Q46="","",IF($D46="Vitenskapelig",((K195-J195+1)/365*$G46*(_xlfn.XLOOKUP(Q$3,'Oppslag-fane'!$P$12:$P$34,'Oppslag-fane'!$AD$12:$AD$34)*'Oppslag-fane'!$J$3)),((K195-J195+1)/365*$G46*(_xlfn.XLOOKUP(Q$3,'Oppslag-fane'!$P$12:$P$34,'Oppslag-fane'!$AB$12:$AB$34)*'Oppslag-fane'!$L$3))))</f>
        <v/>
      </c>
      <c r="S46" t="str">
        <f>IF(S$3="","",IF(M195="","",((M195-L195+1)/365*$G46*(_xlfn.XLOOKUP(S$3,'Oppslag-fane'!$P$12:$P$34,'Oppslag-fane'!$N$12:$N$34)*Personalkostnader!$G54*1000))))</f>
        <v/>
      </c>
      <c r="T46" t="str">
        <f>IF(S46="","",IF($D46="Vitenskapelig",((M195-L195+1)/365*$G46*(_xlfn.XLOOKUP(S$3,'Oppslag-fane'!$P$12:$P$34,'Oppslag-fane'!$AD$12:$AD$34)*'Oppslag-fane'!$J$3)),((M195-L195+1)/365*$G46*(_xlfn.XLOOKUP(S$3,'Oppslag-fane'!$P$12:$P$34,'Oppslag-fane'!$AB$12:$AB$34)*'Oppslag-fane'!$L$3))))</f>
        <v/>
      </c>
      <c r="U46" t="str">
        <f>IF(U$3="","",IF(O195="","",((O195-N195+1)/365*$G46*(_xlfn.XLOOKUP(U$3,'Oppslag-fane'!$P$12:$P$34,'Oppslag-fane'!$N$12:$N$34)*Personalkostnader!$G54*1000))))</f>
        <v/>
      </c>
      <c r="V46" t="str">
        <f>IF(U46="","",IF($D46="Vitenskapelig",((O195-N195+1)/365*$G46*(_xlfn.XLOOKUP(U$3,'Oppslag-fane'!$P$12:$P$34,'Oppslag-fane'!$AD$12:$AD$34)*'Oppslag-fane'!$J$3)),((O195-N195+1)/365*$G46*(_xlfn.XLOOKUP(U$3,'Oppslag-fane'!$P$12:$P$34,'Oppslag-fane'!$AB$12:$AB$34)*'Oppslag-fane'!$L$3))))</f>
        <v/>
      </c>
      <c r="W46" t="str">
        <f>IF(W$3="","",IF(Q195="","",((Q195-P195+1)/365*$G46*(_xlfn.XLOOKUP(W$3,'Oppslag-fane'!$P$12:$P$34,'Oppslag-fane'!$N$12:$N$34)*Personalkostnader!$G54*1000))))</f>
        <v/>
      </c>
      <c r="X46" t="str">
        <f>IF(W46="","",IF($D46="Vitenskapelig",((Q195-P195+1)/365*$G46*(_xlfn.XLOOKUP(W$3,'Oppslag-fane'!$P$12:$P$34,'Oppslag-fane'!$AD$12:$AD$34)*'Oppslag-fane'!$J$3)),((Q195-P195+1)/365*$G46*(_xlfn.XLOOKUP(W$3,'Oppslag-fane'!$P$12:$P$34,'Oppslag-fane'!$AB$12:$AB$34)*'Oppslag-fane'!$L$3))))</f>
        <v/>
      </c>
      <c r="Y46" t="str">
        <f>IF(Y$3="","",IF(S195="","",((S195-R195+1)/365*$G46*(_xlfn.XLOOKUP(Y$3,'Oppslag-fane'!$P$12:$P$34,'Oppslag-fane'!$N$12:$N$34)*Personalkostnader!$G54*1000))))</f>
        <v/>
      </c>
      <c r="Z46" t="str">
        <f>IF(Y46="","",IF($D46="Vitenskapelig",((S195-R195+1)/365*$G46*(_xlfn.XLOOKUP(Y$3,'Oppslag-fane'!$P$12:$P$34,'Oppslag-fane'!$AD$12:$AD$34)*'Oppslag-fane'!$J$3)),((S195-R195+1)/365*$G46*(_xlfn.XLOOKUP(Y$3,'Oppslag-fane'!$P$12:$P$34,'Oppslag-fane'!$AB$12:$AB$34)*'Oppslag-fane'!$L$3))))</f>
        <v/>
      </c>
      <c r="AA46" t="str">
        <f>IF(AA$3="","",IF(U195="","",((U195-T195+1)/365*$G46*(_xlfn.XLOOKUP(AA$3,'Oppslag-fane'!$P$12:$P$34,'Oppslag-fane'!$N$12:$N$34)*Personalkostnader!$G54*1000))))</f>
        <v/>
      </c>
      <c r="AB46" t="str">
        <f>IF(AA46="","",IF($D46="Vitenskapelig",((U195-T195+1)/365*$G46*(_xlfn.XLOOKUP(AA$3,'Oppslag-fane'!$P$12:$P$34,'Oppslag-fane'!$AD$12:$AD$34)*'Oppslag-fane'!$J$3)),((U195-T195+1)/365*$G46*(_xlfn.XLOOKUP(AA$3,'Oppslag-fane'!$P$12:$P$34,'Oppslag-fane'!$AB$12:$AB$34)*'Oppslag-fane'!$L$3))))</f>
        <v/>
      </c>
      <c r="AC46" t="str">
        <f>IF(AC$3="","",IF(W195="","",((W195-V195+1)/365*$G46*(_xlfn.XLOOKUP(AC$3,'Oppslag-fane'!$P$12:$P$34,'Oppslag-fane'!$N$12:$N$34)*Personalkostnader!$G54*1000))))</f>
        <v/>
      </c>
      <c r="AD46" t="str">
        <f>IF(AC46="","",IF($D46="Vitenskapelig",((W195-V195+1)/365*$G46*(_xlfn.XLOOKUP(AC$3,'Oppslag-fane'!$P$12:$P$34,'Oppslag-fane'!$AD$12:$AD$34)*'Oppslag-fane'!$J$3)),((W195-V195+1)/365*$G46*(_xlfn.XLOOKUP(AC$3,'Oppslag-fane'!$P$12:$P$34,'Oppslag-fane'!$AB$12:$AB$34)*'Oppslag-fane'!$L$3))))</f>
        <v/>
      </c>
      <c r="AE46" t="str">
        <f>IF(AE$3="","",IF(Y195="","",((Y195-X195+1)/365*$G46*(_xlfn.XLOOKUP(AE$3,'Oppslag-fane'!$P$12:$P$34,'Oppslag-fane'!$N$12:$N$34)*Personalkostnader!$G54*1000))))</f>
        <v/>
      </c>
      <c r="AF46" t="str">
        <f>IF(AE46="","",IF($D46="Vitenskapelig",((Y195-X195+1)/365*$G46*(_xlfn.XLOOKUP(AE$3,'Oppslag-fane'!$P$12:$P$34,'Oppslag-fane'!$AD$12:$AD$34)*'Oppslag-fane'!$J$3)),((Y195-X195+1)/365*$G46*(_xlfn.XLOOKUP(AE$3,'Oppslag-fane'!$P$12:$P$34,'Oppslag-fane'!$AB$12:$AB$34)*'Oppslag-fane'!$L$3))))</f>
        <v/>
      </c>
      <c r="AG46" t="str">
        <f>IF(AG$3="","",IF(AA195="","",((AA195-Z195+1)/365*$G46*(_xlfn.XLOOKUP(AG$3,'Oppslag-fane'!$P$12:$P$34,'Oppslag-fane'!$N$12:$N$34)*Personalkostnader!$G54*1000))))</f>
        <v/>
      </c>
      <c r="AH46" t="str">
        <f>IF(AG46="","",IF($D46="Vitenskapelig",((AA195-Z195+1)/365*$G46*(_xlfn.XLOOKUP(AG$3,'Oppslag-fane'!$P$12:$P$34,'Oppslag-fane'!$AD$12:$AD$34)*'Oppslag-fane'!$J$3)),((AA195-Z195+1)/365*$G46*(_xlfn.XLOOKUP(AG$3,'Oppslag-fane'!$P$12:$P$34,'Oppslag-fane'!$AB$12:$AB$34)*'Oppslag-fane'!$L$3))))</f>
        <v/>
      </c>
      <c r="AI46" s="18">
        <f t="shared" si="2"/>
        <v>0</v>
      </c>
      <c r="AJ46" s="18">
        <f t="shared" si="3"/>
        <v>0</v>
      </c>
    </row>
    <row r="47" spans="1:36" outlineLevel="1" x14ac:dyDescent="0.25">
      <c r="A47" t="str">
        <f>IF(Personalkostnader!A55="","",Personalkostnader!A55)</f>
        <v/>
      </c>
      <c r="B47">
        <f>Personalkostnader!B55</f>
        <v>0</v>
      </c>
      <c r="C47" t="str">
        <f>Personalkostnader!C55</f>
        <v/>
      </c>
      <c r="D47" t="str">
        <f>Personalkostnader!D55</f>
        <v/>
      </c>
      <c r="E47">
        <f>Personalkostnader!E55</f>
        <v>0</v>
      </c>
      <c r="F47" t="str">
        <f>LEFT(Personalkostnader!O55,2)</f>
        <v/>
      </c>
      <c r="G47" s="121" t="str">
        <f>IFERROR(Personalkostnader!N55/100,"")</f>
        <v/>
      </c>
      <c r="H47" s="23"/>
      <c r="I47" t="str">
        <f>IF(I$3="","",IF(C196="","",((C196-B196+1)/365*$G47*(_xlfn.XLOOKUP(I$3,'Oppslag-fane'!$P$12:$P$34,'Oppslag-fane'!$N$12:$N$34)*Personalkostnader!$G55*1000))))</f>
        <v/>
      </c>
      <c r="J47" t="str">
        <f>IF(I47="","",IF($D47="Vitenskapelig",((C196-B196+1)/365*$G47*(_xlfn.XLOOKUP(I$3,'Oppslag-fane'!$P$12:$P$34,'Oppslag-fane'!$AD$12:$AD$34)*'Oppslag-fane'!$J$3)),((C196-B196+1)/365*$G47*(_xlfn.XLOOKUP(I$3,'Oppslag-fane'!$P$12:$P$34,'Oppslag-fane'!$AB$12:$AB$34)*'Oppslag-fane'!$L$3))))</f>
        <v/>
      </c>
      <c r="K47" t="str">
        <f>IF(K$3="","",IF(E196="","",((E196-D196+1)/365*$G47*(_xlfn.XLOOKUP(K$3,'Oppslag-fane'!$P$12:$P$34,'Oppslag-fane'!$N$12:$N$34)*Personalkostnader!$G55*1000))))</f>
        <v/>
      </c>
      <c r="L47" t="str">
        <f>IF(K47="","",IF($D47="Vitenskapelig",((E196-D196+1)/365*$G47*(_xlfn.XLOOKUP(K$3,'Oppslag-fane'!$P$12:$P$34,'Oppslag-fane'!$AD$12:$AD$34)*'Oppslag-fane'!$J$3)),((E196-D196+1)/365*$G47*(_xlfn.XLOOKUP(K$3,'Oppslag-fane'!$P$12:$P$34,'Oppslag-fane'!$AB$12:$AB$34)*'Oppslag-fane'!$L$3))))</f>
        <v/>
      </c>
      <c r="M47" t="str">
        <f>IF(M$3="","",IF(G196="","",((G196-F196+1)/365*$G47*(_xlfn.XLOOKUP(M$3,'Oppslag-fane'!$P$12:$P$34,'Oppslag-fane'!$N$12:$N$34)*Personalkostnader!$G55*1000))))</f>
        <v/>
      </c>
      <c r="N47" t="str">
        <f>IF(M47="","",IF($D47="Vitenskapelig",((G196-F196+1)/365*$G47*(_xlfn.XLOOKUP(M$3,'Oppslag-fane'!$P$12:$P$34,'Oppslag-fane'!$AD$12:$AD$34)*'Oppslag-fane'!$J$3)),((G196-F196+1)/365*$G47*(_xlfn.XLOOKUP(M$3,'Oppslag-fane'!$P$12:$P$34,'Oppslag-fane'!$AB$12:$AB$34)*'Oppslag-fane'!$L$3))))</f>
        <v/>
      </c>
      <c r="O47" t="str">
        <f>IF(O$3="","",IF(I196="","",((I196-H196+1)/365*$G47*(_xlfn.XLOOKUP(O$3,'Oppslag-fane'!$P$12:$P$34,'Oppslag-fane'!$N$12:$N$34)*Personalkostnader!$G55*1000))))</f>
        <v/>
      </c>
      <c r="P47" t="str">
        <f>IF(O47="","",IF($D47="Vitenskapelig",((I196-H196+1)/365*$G47*(_xlfn.XLOOKUP(O$3,'Oppslag-fane'!$P$12:$P$34,'Oppslag-fane'!$AD$12:$AD$34)*'Oppslag-fane'!$J$3)),((I196-H196+1)/365*$G47*(_xlfn.XLOOKUP(O$3,'Oppslag-fane'!$P$12:$P$34,'Oppslag-fane'!$AB$12:$AB$34)*'Oppslag-fane'!$L$3))))</f>
        <v/>
      </c>
      <c r="Q47" t="str">
        <f>IF(Q$3="","",IF(K196="","",((K196-J196+1)/365*$G47*(_xlfn.XLOOKUP(Q$3,'Oppslag-fane'!$P$12:$P$34,'Oppslag-fane'!$N$12:$N$34)*Personalkostnader!$G55*1000))))</f>
        <v/>
      </c>
      <c r="R47" t="str">
        <f>IF(Q47="","",IF($D47="Vitenskapelig",((K196-J196+1)/365*$G47*(_xlfn.XLOOKUP(Q$3,'Oppslag-fane'!$P$12:$P$34,'Oppslag-fane'!$AD$12:$AD$34)*'Oppslag-fane'!$J$3)),((K196-J196+1)/365*$G47*(_xlfn.XLOOKUP(Q$3,'Oppslag-fane'!$P$12:$P$34,'Oppslag-fane'!$AB$12:$AB$34)*'Oppslag-fane'!$L$3))))</f>
        <v/>
      </c>
      <c r="S47" t="str">
        <f>IF(S$3="","",IF(M196="","",((M196-L196+1)/365*$G47*(_xlfn.XLOOKUP(S$3,'Oppslag-fane'!$P$12:$P$34,'Oppslag-fane'!$N$12:$N$34)*Personalkostnader!$G55*1000))))</f>
        <v/>
      </c>
      <c r="T47" t="str">
        <f>IF(S47="","",IF($D47="Vitenskapelig",((M196-L196+1)/365*$G47*(_xlfn.XLOOKUP(S$3,'Oppslag-fane'!$P$12:$P$34,'Oppslag-fane'!$AD$12:$AD$34)*'Oppslag-fane'!$J$3)),((M196-L196+1)/365*$G47*(_xlfn.XLOOKUP(S$3,'Oppslag-fane'!$P$12:$P$34,'Oppslag-fane'!$AB$12:$AB$34)*'Oppslag-fane'!$L$3))))</f>
        <v/>
      </c>
      <c r="U47" t="str">
        <f>IF(U$3="","",IF(O196="","",((O196-N196+1)/365*$G47*(_xlfn.XLOOKUP(U$3,'Oppslag-fane'!$P$12:$P$34,'Oppslag-fane'!$N$12:$N$34)*Personalkostnader!$G55*1000))))</f>
        <v/>
      </c>
      <c r="V47" t="str">
        <f>IF(U47="","",IF($D47="Vitenskapelig",((O196-N196+1)/365*$G47*(_xlfn.XLOOKUP(U$3,'Oppslag-fane'!$P$12:$P$34,'Oppslag-fane'!$AD$12:$AD$34)*'Oppslag-fane'!$J$3)),((O196-N196+1)/365*$G47*(_xlfn.XLOOKUP(U$3,'Oppslag-fane'!$P$12:$P$34,'Oppslag-fane'!$AB$12:$AB$34)*'Oppslag-fane'!$L$3))))</f>
        <v/>
      </c>
      <c r="W47" t="str">
        <f>IF(W$3="","",IF(Q196="","",((Q196-P196+1)/365*$G47*(_xlfn.XLOOKUP(W$3,'Oppslag-fane'!$P$12:$P$34,'Oppslag-fane'!$N$12:$N$34)*Personalkostnader!$G55*1000))))</f>
        <v/>
      </c>
      <c r="X47" t="str">
        <f>IF(W47="","",IF($D47="Vitenskapelig",((Q196-P196+1)/365*$G47*(_xlfn.XLOOKUP(W$3,'Oppslag-fane'!$P$12:$P$34,'Oppslag-fane'!$AD$12:$AD$34)*'Oppslag-fane'!$J$3)),((Q196-P196+1)/365*$G47*(_xlfn.XLOOKUP(W$3,'Oppslag-fane'!$P$12:$P$34,'Oppslag-fane'!$AB$12:$AB$34)*'Oppslag-fane'!$L$3))))</f>
        <v/>
      </c>
      <c r="Y47" t="str">
        <f>IF(Y$3="","",IF(S196="","",((S196-R196+1)/365*$G47*(_xlfn.XLOOKUP(Y$3,'Oppslag-fane'!$P$12:$P$34,'Oppslag-fane'!$N$12:$N$34)*Personalkostnader!$G55*1000))))</f>
        <v/>
      </c>
      <c r="Z47" t="str">
        <f>IF(Y47="","",IF($D47="Vitenskapelig",((S196-R196+1)/365*$G47*(_xlfn.XLOOKUP(Y$3,'Oppslag-fane'!$P$12:$P$34,'Oppslag-fane'!$AD$12:$AD$34)*'Oppslag-fane'!$J$3)),((S196-R196+1)/365*$G47*(_xlfn.XLOOKUP(Y$3,'Oppslag-fane'!$P$12:$P$34,'Oppslag-fane'!$AB$12:$AB$34)*'Oppslag-fane'!$L$3))))</f>
        <v/>
      </c>
      <c r="AA47" t="str">
        <f>IF(AA$3="","",IF(U196="","",((U196-T196+1)/365*$G47*(_xlfn.XLOOKUP(AA$3,'Oppslag-fane'!$P$12:$P$34,'Oppslag-fane'!$N$12:$N$34)*Personalkostnader!$G55*1000))))</f>
        <v/>
      </c>
      <c r="AB47" t="str">
        <f>IF(AA47="","",IF($D47="Vitenskapelig",((U196-T196+1)/365*$G47*(_xlfn.XLOOKUP(AA$3,'Oppslag-fane'!$P$12:$P$34,'Oppslag-fane'!$AD$12:$AD$34)*'Oppslag-fane'!$J$3)),((U196-T196+1)/365*$G47*(_xlfn.XLOOKUP(AA$3,'Oppslag-fane'!$P$12:$P$34,'Oppslag-fane'!$AB$12:$AB$34)*'Oppslag-fane'!$L$3))))</f>
        <v/>
      </c>
      <c r="AC47" t="str">
        <f>IF(AC$3="","",IF(W196="","",((W196-V196+1)/365*$G47*(_xlfn.XLOOKUP(AC$3,'Oppslag-fane'!$P$12:$P$34,'Oppslag-fane'!$N$12:$N$34)*Personalkostnader!$G55*1000))))</f>
        <v/>
      </c>
      <c r="AD47" t="str">
        <f>IF(AC47="","",IF($D47="Vitenskapelig",((W196-V196+1)/365*$G47*(_xlfn.XLOOKUP(AC$3,'Oppslag-fane'!$P$12:$P$34,'Oppslag-fane'!$AD$12:$AD$34)*'Oppslag-fane'!$J$3)),((W196-V196+1)/365*$G47*(_xlfn.XLOOKUP(AC$3,'Oppslag-fane'!$P$12:$P$34,'Oppslag-fane'!$AB$12:$AB$34)*'Oppslag-fane'!$L$3))))</f>
        <v/>
      </c>
      <c r="AE47" t="str">
        <f>IF(AE$3="","",IF(Y196="","",((Y196-X196+1)/365*$G47*(_xlfn.XLOOKUP(AE$3,'Oppslag-fane'!$P$12:$P$34,'Oppslag-fane'!$N$12:$N$34)*Personalkostnader!$G55*1000))))</f>
        <v/>
      </c>
      <c r="AF47" t="str">
        <f>IF(AE47="","",IF($D47="Vitenskapelig",((Y196-X196+1)/365*$G47*(_xlfn.XLOOKUP(AE$3,'Oppslag-fane'!$P$12:$P$34,'Oppslag-fane'!$AD$12:$AD$34)*'Oppslag-fane'!$J$3)),((Y196-X196+1)/365*$G47*(_xlfn.XLOOKUP(AE$3,'Oppslag-fane'!$P$12:$P$34,'Oppslag-fane'!$AB$12:$AB$34)*'Oppslag-fane'!$L$3))))</f>
        <v/>
      </c>
      <c r="AG47" t="str">
        <f>IF(AG$3="","",IF(AA196="","",((AA196-Z196+1)/365*$G47*(_xlfn.XLOOKUP(AG$3,'Oppslag-fane'!$P$12:$P$34,'Oppslag-fane'!$N$12:$N$34)*Personalkostnader!$G55*1000))))</f>
        <v/>
      </c>
      <c r="AH47" t="str">
        <f>IF(AG47="","",IF($D47="Vitenskapelig",((AA196-Z196+1)/365*$G47*(_xlfn.XLOOKUP(AG$3,'Oppslag-fane'!$P$12:$P$34,'Oppslag-fane'!$AD$12:$AD$34)*'Oppslag-fane'!$J$3)),((AA196-Z196+1)/365*$G47*(_xlfn.XLOOKUP(AG$3,'Oppslag-fane'!$P$12:$P$34,'Oppslag-fane'!$AB$12:$AB$34)*'Oppslag-fane'!$L$3))))</f>
        <v/>
      </c>
      <c r="AI47" s="18">
        <f t="shared" si="2"/>
        <v>0</v>
      </c>
      <c r="AJ47" s="18">
        <f t="shared" si="3"/>
        <v>0</v>
      </c>
    </row>
    <row r="48" spans="1:36" outlineLevel="1" x14ac:dyDescent="0.25">
      <c r="A48" t="str">
        <f>IF(Personalkostnader!A56="","",Personalkostnader!A56)</f>
        <v/>
      </c>
      <c r="B48">
        <f>Personalkostnader!B56</f>
        <v>0</v>
      </c>
      <c r="C48" t="str">
        <f>Personalkostnader!C56</f>
        <v/>
      </c>
      <c r="D48" t="str">
        <f>Personalkostnader!D56</f>
        <v/>
      </c>
      <c r="E48">
        <f>Personalkostnader!E56</f>
        <v>0</v>
      </c>
      <c r="F48" t="str">
        <f>LEFT(Personalkostnader!O56,2)</f>
        <v/>
      </c>
      <c r="G48" s="121" t="str">
        <f>IFERROR(Personalkostnader!N56/100,"")</f>
        <v/>
      </c>
      <c r="H48" s="23"/>
      <c r="I48" t="str">
        <f>IF(I$3="","",IF(C197="","",((C197-B197+1)/365*$G48*(_xlfn.XLOOKUP(I$3,'Oppslag-fane'!$P$12:$P$34,'Oppslag-fane'!$N$12:$N$34)*Personalkostnader!$G56*1000))))</f>
        <v/>
      </c>
      <c r="J48" t="str">
        <f>IF(I48="","",IF($D48="Vitenskapelig",((C197-B197+1)/365*$G48*(_xlfn.XLOOKUP(I$3,'Oppslag-fane'!$P$12:$P$34,'Oppslag-fane'!$AD$12:$AD$34)*'Oppslag-fane'!$J$3)),((C197-B197+1)/365*$G48*(_xlfn.XLOOKUP(I$3,'Oppslag-fane'!$P$12:$P$34,'Oppslag-fane'!$AB$12:$AB$34)*'Oppslag-fane'!$L$3))))</f>
        <v/>
      </c>
      <c r="K48" t="str">
        <f>IF(K$3="","",IF(E197="","",((E197-D197+1)/365*$G48*(_xlfn.XLOOKUP(K$3,'Oppslag-fane'!$P$12:$P$34,'Oppslag-fane'!$N$12:$N$34)*Personalkostnader!$G56*1000))))</f>
        <v/>
      </c>
      <c r="L48" t="str">
        <f>IF(K48="","",IF($D48="Vitenskapelig",((E197-D197+1)/365*$G48*(_xlfn.XLOOKUP(K$3,'Oppslag-fane'!$P$12:$P$34,'Oppslag-fane'!$AD$12:$AD$34)*'Oppslag-fane'!$J$3)),((E197-D197+1)/365*$G48*(_xlfn.XLOOKUP(K$3,'Oppslag-fane'!$P$12:$P$34,'Oppslag-fane'!$AB$12:$AB$34)*'Oppslag-fane'!$L$3))))</f>
        <v/>
      </c>
      <c r="M48" t="str">
        <f>IF(M$3="","",IF(G197="","",((G197-F197+1)/365*$G48*(_xlfn.XLOOKUP(M$3,'Oppslag-fane'!$P$12:$P$34,'Oppslag-fane'!$N$12:$N$34)*Personalkostnader!$G56*1000))))</f>
        <v/>
      </c>
      <c r="N48" t="str">
        <f>IF(M48="","",IF($D48="Vitenskapelig",((G197-F197+1)/365*$G48*(_xlfn.XLOOKUP(M$3,'Oppslag-fane'!$P$12:$P$34,'Oppslag-fane'!$AD$12:$AD$34)*'Oppslag-fane'!$J$3)),((G197-F197+1)/365*$G48*(_xlfn.XLOOKUP(M$3,'Oppslag-fane'!$P$12:$P$34,'Oppslag-fane'!$AB$12:$AB$34)*'Oppslag-fane'!$L$3))))</f>
        <v/>
      </c>
      <c r="O48" t="str">
        <f>IF(O$3="","",IF(I197="","",((I197-H197+1)/365*$G48*(_xlfn.XLOOKUP(O$3,'Oppslag-fane'!$P$12:$P$34,'Oppslag-fane'!$N$12:$N$34)*Personalkostnader!$G56*1000))))</f>
        <v/>
      </c>
      <c r="P48" t="str">
        <f>IF(O48="","",IF($D48="Vitenskapelig",((I197-H197+1)/365*$G48*(_xlfn.XLOOKUP(O$3,'Oppslag-fane'!$P$12:$P$34,'Oppslag-fane'!$AD$12:$AD$34)*'Oppslag-fane'!$J$3)),((I197-H197+1)/365*$G48*(_xlfn.XLOOKUP(O$3,'Oppslag-fane'!$P$12:$P$34,'Oppslag-fane'!$AB$12:$AB$34)*'Oppslag-fane'!$L$3))))</f>
        <v/>
      </c>
      <c r="Q48" t="str">
        <f>IF(Q$3="","",IF(K197="","",((K197-J197+1)/365*$G48*(_xlfn.XLOOKUP(Q$3,'Oppslag-fane'!$P$12:$P$34,'Oppslag-fane'!$N$12:$N$34)*Personalkostnader!$G56*1000))))</f>
        <v/>
      </c>
      <c r="R48" t="str">
        <f>IF(Q48="","",IF($D48="Vitenskapelig",((K197-J197+1)/365*$G48*(_xlfn.XLOOKUP(Q$3,'Oppslag-fane'!$P$12:$P$34,'Oppslag-fane'!$AD$12:$AD$34)*'Oppslag-fane'!$J$3)),((K197-J197+1)/365*$G48*(_xlfn.XLOOKUP(Q$3,'Oppslag-fane'!$P$12:$P$34,'Oppslag-fane'!$AB$12:$AB$34)*'Oppslag-fane'!$L$3))))</f>
        <v/>
      </c>
      <c r="S48" t="str">
        <f>IF(S$3="","",IF(M197="","",((M197-L197+1)/365*$G48*(_xlfn.XLOOKUP(S$3,'Oppslag-fane'!$P$12:$P$34,'Oppslag-fane'!$N$12:$N$34)*Personalkostnader!$G56*1000))))</f>
        <v/>
      </c>
      <c r="T48" t="str">
        <f>IF(S48="","",IF($D48="Vitenskapelig",((M197-L197+1)/365*$G48*(_xlfn.XLOOKUP(S$3,'Oppslag-fane'!$P$12:$P$34,'Oppslag-fane'!$AD$12:$AD$34)*'Oppslag-fane'!$J$3)),((M197-L197+1)/365*$G48*(_xlfn.XLOOKUP(S$3,'Oppslag-fane'!$P$12:$P$34,'Oppslag-fane'!$AB$12:$AB$34)*'Oppslag-fane'!$L$3))))</f>
        <v/>
      </c>
      <c r="U48" t="str">
        <f>IF(U$3="","",IF(O197="","",((O197-N197+1)/365*$G48*(_xlfn.XLOOKUP(U$3,'Oppslag-fane'!$P$12:$P$34,'Oppslag-fane'!$N$12:$N$34)*Personalkostnader!$G56*1000))))</f>
        <v/>
      </c>
      <c r="V48" t="str">
        <f>IF(U48="","",IF($D48="Vitenskapelig",((O197-N197+1)/365*$G48*(_xlfn.XLOOKUP(U$3,'Oppslag-fane'!$P$12:$P$34,'Oppslag-fane'!$AD$12:$AD$34)*'Oppslag-fane'!$J$3)),((O197-N197+1)/365*$G48*(_xlfn.XLOOKUP(U$3,'Oppslag-fane'!$P$12:$P$34,'Oppslag-fane'!$AB$12:$AB$34)*'Oppslag-fane'!$L$3))))</f>
        <v/>
      </c>
      <c r="W48" t="str">
        <f>IF(W$3="","",IF(Q197="","",((Q197-P197+1)/365*$G48*(_xlfn.XLOOKUP(W$3,'Oppslag-fane'!$P$12:$P$34,'Oppslag-fane'!$N$12:$N$34)*Personalkostnader!$G56*1000))))</f>
        <v/>
      </c>
      <c r="X48" t="str">
        <f>IF(W48="","",IF($D48="Vitenskapelig",((Q197-P197+1)/365*$G48*(_xlfn.XLOOKUP(W$3,'Oppslag-fane'!$P$12:$P$34,'Oppslag-fane'!$AD$12:$AD$34)*'Oppslag-fane'!$J$3)),((Q197-P197+1)/365*$G48*(_xlfn.XLOOKUP(W$3,'Oppslag-fane'!$P$12:$P$34,'Oppslag-fane'!$AB$12:$AB$34)*'Oppslag-fane'!$L$3))))</f>
        <v/>
      </c>
      <c r="Y48" t="str">
        <f>IF(Y$3="","",IF(S197="","",((S197-R197+1)/365*$G48*(_xlfn.XLOOKUP(Y$3,'Oppslag-fane'!$P$12:$P$34,'Oppslag-fane'!$N$12:$N$34)*Personalkostnader!$G56*1000))))</f>
        <v/>
      </c>
      <c r="Z48" t="str">
        <f>IF(Y48="","",IF($D48="Vitenskapelig",((S197-R197+1)/365*$G48*(_xlfn.XLOOKUP(Y$3,'Oppslag-fane'!$P$12:$P$34,'Oppslag-fane'!$AD$12:$AD$34)*'Oppslag-fane'!$J$3)),((S197-R197+1)/365*$G48*(_xlfn.XLOOKUP(Y$3,'Oppslag-fane'!$P$12:$P$34,'Oppslag-fane'!$AB$12:$AB$34)*'Oppslag-fane'!$L$3))))</f>
        <v/>
      </c>
      <c r="AA48" t="str">
        <f>IF(AA$3="","",IF(U197="","",((U197-T197+1)/365*$G48*(_xlfn.XLOOKUP(AA$3,'Oppslag-fane'!$P$12:$P$34,'Oppslag-fane'!$N$12:$N$34)*Personalkostnader!$G56*1000))))</f>
        <v/>
      </c>
      <c r="AB48" t="str">
        <f>IF(AA48="","",IF($D48="Vitenskapelig",((U197-T197+1)/365*$G48*(_xlfn.XLOOKUP(AA$3,'Oppslag-fane'!$P$12:$P$34,'Oppslag-fane'!$AD$12:$AD$34)*'Oppslag-fane'!$J$3)),((U197-T197+1)/365*$G48*(_xlfn.XLOOKUP(AA$3,'Oppslag-fane'!$P$12:$P$34,'Oppslag-fane'!$AB$12:$AB$34)*'Oppslag-fane'!$L$3))))</f>
        <v/>
      </c>
      <c r="AC48" t="str">
        <f>IF(AC$3="","",IF(W197="","",((W197-V197+1)/365*$G48*(_xlfn.XLOOKUP(AC$3,'Oppslag-fane'!$P$12:$P$34,'Oppslag-fane'!$N$12:$N$34)*Personalkostnader!$G56*1000))))</f>
        <v/>
      </c>
      <c r="AD48" t="str">
        <f>IF(AC48="","",IF($D48="Vitenskapelig",((W197-V197+1)/365*$G48*(_xlfn.XLOOKUP(AC$3,'Oppslag-fane'!$P$12:$P$34,'Oppslag-fane'!$AD$12:$AD$34)*'Oppslag-fane'!$J$3)),((W197-V197+1)/365*$G48*(_xlfn.XLOOKUP(AC$3,'Oppslag-fane'!$P$12:$P$34,'Oppslag-fane'!$AB$12:$AB$34)*'Oppslag-fane'!$L$3))))</f>
        <v/>
      </c>
      <c r="AE48" t="str">
        <f>IF(AE$3="","",IF(Y197="","",((Y197-X197+1)/365*$G48*(_xlfn.XLOOKUP(AE$3,'Oppslag-fane'!$P$12:$P$34,'Oppslag-fane'!$N$12:$N$34)*Personalkostnader!$G56*1000))))</f>
        <v/>
      </c>
      <c r="AF48" t="str">
        <f>IF(AE48="","",IF($D48="Vitenskapelig",((Y197-X197+1)/365*$G48*(_xlfn.XLOOKUP(AE$3,'Oppslag-fane'!$P$12:$P$34,'Oppslag-fane'!$AD$12:$AD$34)*'Oppslag-fane'!$J$3)),((Y197-X197+1)/365*$G48*(_xlfn.XLOOKUP(AE$3,'Oppslag-fane'!$P$12:$P$34,'Oppslag-fane'!$AB$12:$AB$34)*'Oppslag-fane'!$L$3))))</f>
        <v/>
      </c>
      <c r="AG48" t="str">
        <f>IF(AG$3="","",IF(AA197="","",((AA197-Z197+1)/365*$G48*(_xlfn.XLOOKUP(AG$3,'Oppslag-fane'!$P$12:$P$34,'Oppslag-fane'!$N$12:$N$34)*Personalkostnader!$G56*1000))))</f>
        <v/>
      </c>
      <c r="AH48" t="str">
        <f>IF(AG48="","",IF($D48="Vitenskapelig",((AA197-Z197+1)/365*$G48*(_xlfn.XLOOKUP(AG$3,'Oppslag-fane'!$P$12:$P$34,'Oppslag-fane'!$AD$12:$AD$34)*'Oppslag-fane'!$J$3)),((AA197-Z197+1)/365*$G48*(_xlfn.XLOOKUP(AG$3,'Oppslag-fane'!$P$12:$P$34,'Oppslag-fane'!$AB$12:$AB$34)*'Oppslag-fane'!$L$3))))</f>
        <v/>
      </c>
      <c r="AI48" s="18">
        <f t="shared" si="2"/>
        <v>0</v>
      </c>
      <c r="AJ48" s="18">
        <f t="shared" si="3"/>
        <v>0</v>
      </c>
    </row>
    <row r="49" spans="1:36" outlineLevel="1" x14ac:dyDescent="0.25">
      <c r="A49" t="str">
        <f>IF(Personalkostnader!A57="","",Personalkostnader!A57)</f>
        <v/>
      </c>
      <c r="B49">
        <f>Personalkostnader!B57</f>
        <v>0</v>
      </c>
      <c r="C49" t="str">
        <f>Personalkostnader!C57</f>
        <v/>
      </c>
      <c r="D49" t="str">
        <f>Personalkostnader!D57</f>
        <v/>
      </c>
      <c r="E49">
        <f>Personalkostnader!E57</f>
        <v>0</v>
      </c>
      <c r="F49" t="str">
        <f>LEFT(Personalkostnader!O57,2)</f>
        <v/>
      </c>
      <c r="G49" s="121" t="str">
        <f>IFERROR(Personalkostnader!N57/100,"")</f>
        <v/>
      </c>
      <c r="H49" s="23"/>
      <c r="I49" t="str">
        <f>IF(I$3="","",IF(C198="","",((C198-B198+1)/365*$G49*(_xlfn.XLOOKUP(I$3,'Oppslag-fane'!$P$12:$P$34,'Oppslag-fane'!$N$12:$N$34)*Personalkostnader!$G57*1000))))</f>
        <v/>
      </c>
      <c r="J49" t="str">
        <f>IF(I49="","",IF($D49="Vitenskapelig",((C198-B198+1)/365*$G49*(_xlfn.XLOOKUP(I$3,'Oppslag-fane'!$P$12:$P$34,'Oppslag-fane'!$AD$12:$AD$34)*'Oppslag-fane'!$J$3)),((C198-B198+1)/365*$G49*(_xlfn.XLOOKUP(I$3,'Oppslag-fane'!$P$12:$P$34,'Oppslag-fane'!$AB$12:$AB$34)*'Oppslag-fane'!$L$3))))</f>
        <v/>
      </c>
      <c r="K49" t="str">
        <f>IF(K$3="","",IF(E198="","",((E198-D198+1)/365*$G49*(_xlfn.XLOOKUP(K$3,'Oppslag-fane'!$P$12:$P$34,'Oppslag-fane'!$N$12:$N$34)*Personalkostnader!$G57*1000))))</f>
        <v/>
      </c>
      <c r="L49" t="str">
        <f>IF(K49="","",IF($D49="Vitenskapelig",((E198-D198+1)/365*$G49*(_xlfn.XLOOKUP(K$3,'Oppslag-fane'!$P$12:$P$34,'Oppslag-fane'!$AD$12:$AD$34)*'Oppslag-fane'!$J$3)),((E198-D198+1)/365*$G49*(_xlfn.XLOOKUP(K$3,'Oppslag-fane'!$P$12:$P$34,'Oppslag-fane'!$AB$12:$AB$34)*'Oppslag-fane'!$L$3))))</f>
        <v/>
      </c>
      <c r="M49" t="str">
        <f>IF(M$3="","",IF(G198="","",((G198-F198+1)/365*$G49*(_xlfn.XLOOKUP(M$3,'Oppslag-fane'!$P$12:$P$34,'Oppslag-fane'!$N$12:$N$34)*Personalkostnader!$G57*1000))))</f>
        <v/>
      </c>
      <c r="N49" t="str">
        <f>IF(M49="","",IF($D49="Vitenskapelig",((G198-F198+1)/365*$G49*(_xlfn.XLOOKUP(M$3,'Oppslag-fane'!$P$12:$P$34,'Oppslag-fane'!$AD$12:$AD$34)*'Oppslag-fane'!$J$3)),((G198-F198+1)/365*$G49*(_xlfn.XLOOKUP(M$3,'Oppslag-fane'!$P$12:$P$34,'Oppslag-fane'!$AB$12:$AB$34)*'Oppslag-fane'!$L$3))))</f>
        <v/>
      </c>
      <c r="O49" t="str">
        <f>IF(O$3="","",IF(I198="","",((I198-H198+1)/365*$G49*(_xlfn.XLOOKUP(O$3,'Oppslag-fane'!$P$12:$P$34,'Oppslag-fane'!$N$12:$N$34)*Personalkostnader!$G57*1000))))</f>
        <v/>
      </c>
      <c r="P49" t="str">
        <f>IF(O49="","",IF($D49="Vitenskapelig",((I198-H198+1)/365*$G49*(_xlfn.XLOOKUP(O$3,'Oppslag-fane'!$P$12:$P$34,'Oppslag-fane'!$AD$12:$AD$34)*'Oppslag-fane'!$J$3)),((I198-H198+1)/365*$G49*(_xlfn.XLOOKUP(O$3,'Oppslag-fane'!$P$12:$P$34,'Oppslag-fane'!$AB$12:$AB$34)*'Oppslag-fane'!$L$3))))</f>
        <v/>
      </c>
      <c r="Q49" t="str">
        <f>IF(Q$3="","",IF(K198="","",((K198-J198+1)/365*$G49*(_xlfn.XLOOKUP(Q$3,'Oppslag-fane'!$P$12:$P$34,'Oppslag-fane'!$N$12:$N$34)*Personalkostnader!$G57*1000))))</f>
        <v/>
      </c>
      <c r="R49" t="str">
        <f>IF(Q49="","",IF($D49="Vitenskapelig",((K198-J198+1)/365*$G49*(_xlfn.XLOOKUP(Q$3,'Oppslag-fane'!$P$12:$P$34,'Oppslag-fane'!$AD$12:$AD$34)*'Oppslag-fane'!$J$3)),((K198-J198+1)/365*$G49*(_xlfn.XLOOKUP(Q$3,'Oppslag-fane'!$P$12:$P$34,'Oppslag-fane'!$AB$12:$AB$34)*'Oppslag-fane'!$L$3))))</f>
        <v/>
      </c>
      <c r="S49" t="str">
        <f>IF(S$3="","",IF(M198="","",((M198-L198+1)/365*$G49*(_xlfn.XLOOKUP(S$3,'Oppslag-fane'!$P$12:$P$34,'Oppslag-fane'!$N$12:$N$34)*Personalkostnader!$G57*1000))))</f>
        <v/>
      </c>
      <c r="T49" t="str">
        <f>IF(S49="","",IF($D49="Vitenskapelig",((M198-L198+1)/365*$G49*(_xlfn.XLOOKUP(S$3,'Oppslag-fane'!$P$12:$P$34,'Oppslag-fane'!$AD$12:$AD$34)*'Oppslag-fane'!$J$3)),((M198-L198+1)/365*$G49*(_xlfn.XLOOKUP(S$3,'Oppslag-fane'!$P$12:$P$34,'Oppslag-fane'!$AB$12:$AB$34)*'Oppslag-fane'!$L$3))))</f>
        <v/>
      </c>
      <c r="U49" t="str">
        <f>IF(U$3="","",IF(O198="","",((O198-N198+1)/365*$G49*(_xlfn.XLOOKUP(U$3,'Oppslag-fane'!$P$12:$P$34,'Oppslag-fane'!$N$12:$N$34)*Personalkostnader!$G57*1000))))</f>
        <v/>
      </c>
      <c r="V49" t="str">
        <f>IF(U49="","",IF($D49="Vitenskapelig",((O198-N198+1)/365*$G49*(_xlfn.XLOOKUP(U$3,'Oppslag-fane'!$P$12:$P$34,'Oppslag-fane'!$AD$12:$AD$34)*'Oppslag-fane'!$J$3)),((O198-N198+1)/365*$G49*(_xlfn.XLOOKUP(U$3,'Oppslag-fane'!$P$12:$P$34,'Oppslag-fane'!$AB$12:$AB$34)*'Oppslag-fane'!$L$3))))</f>
        <v/>
      </c>
      <c r="W49" t="str">
        <f>IF(W$3="","",IF(Q198="","",((Q198-P198+1)/365*$G49*(_xlfn.XLOOKUP(W$3,'Oppslag-fane'!$P$12:$P$34,'Oppslag-fane'!$N$12:$N$34)*Personalkostnader!$G57*1000))))</f>
        <v/>
      </c>
      <c r="X49" t="str">
        <f>IF(W49="","",IF($D49="Vitenskapelig",((Q198-P198+1)/365*$G49*(_xlfn.XLOOKUP(W$3,'Oppslag-fane'!$P$12:$P$34,'Oppslag-fane'!$AD$12:$AD$34)*'Oppslag-fane'!$J$3)),((Q198-P198+1)/365*$G49*(_xlfn.XLOOKUP(W$3,'Oppslag-fane'!$P$12:$P$34,'Oppslag-fane'!$AB$12:$AB$34)*'Oppslag-fane'!$L$3))))</f>
        <v/>
      </c>
      <c r="Y49" t="str">
        <f>IF(Y$3="","",IF(S198="","",((S198-R198+1)/365*$G49*(_xlfn.XLOOKUP(Y$3,'Oppslag-fane'!$P$12:$P$34,'Oppslag-fane'!$N$12:$N$34)*Personalkostnader!$G57*1000))))</f>
        <v/>
      </c>
      <c r="Z49" t="str">
        <f>IF(Y49="","",IF($D49="Vitenskapelig",((S198-R198+1)/365*$G49*(_xlfn.XLOOKUP(Y$3,'Oppslag-fane'!$P$12:$P$34,'Oppslag-fane'!$AD$12:$AD$34)*'Oppslag-fane'!$J$3)),((S198-R198+1)/365*$G49*(_xlfn.XLOOKUP(Y$3,'Oppslag-fane'!$P$12:$P$34,'Oppslag-fane'!$AB$12:$AB$34)*'Oppslag-fane'!$L$3))))</f>
        <v/>
      </c>
      <c r="AA49" t="str">
        <f>IF(AA$3="","",IF(U198="","",((U198-T198+1)/365*$G49*(_xlfn.XLOOKUP(AA$3,'Oppslag-fane'!$P$12:$P$34,'Oppslag-fane'!$N$12:$N$34)*Personalkostnader!$G57*1000))))</f>
        <v/>
      </c>
      <c r="AB49" t="str">
        <f>IF(AA49="","",IF($D49="Vitenskapelig",((U198-T198+1)/365*$G49*(_xlfn.XLOOKUP(AA$3,'Oppslag-fane'!$P$12:$P$34,'Oppslag-fane'!$AD$12:$AD$34)*'Oppslag-fane'!$J$3)),((U198-T198+1)/365*$G49*(_xlfn.XLOOKUP(AA$3,'Oppslag-fane'!$P$12:$P$34,'Oppslag-fane'!$AB$12:$AB$34)*'Oppslag-fane'!$L$3))))</f>
        <v/>
      </c>
      <c r="AC49" t="str">
        <f>IF(AC$3="","",IF(W198="","",((W198-V198+1)/365*$G49*(_xlfn.XLOOKUP(AC$3,'Oppslag-fane'!$P$12:$P$34,'Oppslag-fane'!$N$12:$N$34)*Personalkostnader!$G57*1000))))</f>
        <v/>
      </c>
      <c r="AD49" t="str">
        <f>IF(AC49="","",IF($D49="Vitenskapelig",((W198-V198+1)/365*$G49*(_xlfn.XLOOKUP(AC$3,'Oppslag-fane'!$P$12:$P$34,'Oppslag-fane'!$AD$12:$AD$34)*'Oppslag-fane'!$J$3)),((W198-V198+1)/365*$G49*(_xlfn.XLOOKUP(AC$3,'Oppslag-fane'!$P$12:$P$34,'Oppslag-fane'!$AB$12:$AB$34)*'Oppslag-fane'!$L$3))))</f>
        <v/>
      </c>
      <c r="AE49" t="str">
        <f>IF(AE$3="","",IF(Y198="","",((Y198-X198+1)/365*$G49*(_xlfn.XLOOKUP(AE$3,'Oppslag-fane'!$P$12:$P$34,'Oppslag-fane'!$N$12:$N$34)*Personalkostnader!$G57*1000))))</f>
        <v/>
      </c>
      <c r="AF49" t="str">
        <f>IF(AE49="","",IF($D49="Vitenskapelig",((Y198-X198+1)/365*$G49*(_xlfn.XLOOKUP(AE$3,'Oppslag-fane'!$P$12:$P$34,'Oppslag-fane'!$AD$12:$AD$34)*'Oppslag-fane'!$J$3)),((Y198-X198+1)/365*$G49*(_xlfn.XLOOKUP(AE$3,'Oppslag-fane'!$P$12:$P$34,'Oppslag-fane'!$AB$12:$AB$34)*'Oppslag-fane'!$L$3))))</f>
        <v/>
      </c>
      <c r="AG49" t="str">
        <f>IF(AG$3="","",IF(AA198="","",((AA198-Z198+1)/365*$G49*(_xlfn.XLOOKUP(AG$3,'Oppslag-fane'!$P$12:$P$34,'Oppslag-fane'!$N$12:$N$34)*Personalkostnader!$G57*1000))))</f>
        <v/>
      </c>
      <c r="AH49" t="str">
        <f>IF(AG49="","",IF($D49="Vitenskapelig",((AA198-Z198+1)/365*$G49*(_xlfn.XLOOKUP(AG$3,'Oppslag-fane'!$P$12:$P$34,'Oppslag-fane'!$AD$12:$AD$34)*'Oppslag-fane'!$J$3)),((AA198-Z198+1)/365*$G49*(_xlfn.XLOOKUP(AG$3,'Oppslag-fane'!$P$12:$P$34,'Oppslag-fane'!$AB$12:$AB$34)*'Oppslag-fane'!$L$3))))</f>
        <v/>
      </c>
      <c r="AI49" s="18">
        <f t="shared" si="2"/>
        <v>0</v>
      </c>
      <c r="AJ49" s="18">
        <f t="shared" si="3"/>
        <v>0</v>
      </c>
    </row>
    <row r="50" spans="1:36" outlineLevel="1" x14ac:dyDescent="0.25">
      <c r="A50" t="str">
        <f>IF(Personalkostnader!A58="","",Personalkostnader!A58)</f>
        <v/>
      </c>
      <c r="B50">
        <f>Personalkostnader!B58</f>
        <v>0</v>
      </c>
      <c r="C50" t="str">
        <f>Personalkostnader!C58</f>
        <v/>
      </c>
      <c r="D50" t="str">
        <f>Personalkostnader!D58</f>
        <v/>
      </c>
      <c r="E50">
        <f>Personalkostnader!E58</f>
        <v>0</v>
      </c>
      <c r="F50" t="str">
        <f>LEFT(Personalkostnader!O58,2)</f>
        <v/>
      </c>
      <c r="G50" s="121" t="str">
        <f>IFERROR(Personalkostnader!N58/100,"")</f>
        <v/>
      </c>
      <c r="H50" s="23"/>
      <c r="I50" t="str">
        <f>IF(I$3="","",IF(C199="","",((C199-B199+1)/365*$G50*(_xlfn.XLOOKUP(I$3,'Oppslag-fane'!$P$12:$P$34,'Oppslag-fane'!$N$12:$N$34)*Personalkostnader!$G58*1000))))</f>
        <v/>
      </c>
      <c r="J50" t="str">
        <f>IF(I50="","",IF($D50="Vitenskapelig",((C199-B199+1)/365*$G50*(_xlfn.XLOOKUP(I$3,'Oppslag-fane'!$P$12:$P$34,'Oppslag-fane'!$AD$12:$AD$34)*'Oppslag-fane'!$J$3)),((C199-B199+1)/365*$G50*(_xlfn.XLOOKUP(I$3,'Oppslag-fane'!$P$12:$P$34,'Oppslag-fane'!$AB$12:$AB$34)*'Oppslag-fane'!$L$3))))</f>
        <v/>
      </c>
      <c r="K50" t="str">
        <f>IF(K$3="","",IF(E199="","",((E199-D199+1)/365*$G50*(_xlfn.XLOOKUP(K$3,'Oppslag-fane'!$P$12:$P$34,'Oppslag-fane'!$N$12:$N$34)*Personalkostnader!$G58*1000))))</f>
        <v/>
      </c>
      <c r="L50" t="str">
        <f>IF(K50="","",IF($D50="Vitenskapelig",((E199-D199+1)/365*$G50*(_xlfn.XLOOKUP(K$3,'Oppslag-fane'!$P$12:$P$34,'Oppslag-fane'!$AD$12:$AD$34)*'Oppslag-fane'!$J$3)),((E199-D199+1)/365*$G50*(_xlfn.XLOOKUP(K$3,'Oppslag-fane'!$P$12:$P$34,'Oppslag-fane'!$AB$12:$AB$34)*'Oppslag-fane'!$L$3))))</f>
        <v/>
      </c>
      <c r="M50" t="str">
        <f>IF(M$3="","",IF(G199="","",((G199-F199+1)/365*$G50*(_xlfn.XLOOKUP(M$3,'Oppslag-fane'!$P$12:$P$34,'Oppslag-fane'!$N$12:$N$34)*Personalkostnader!$G58*1000))))</f>
        <v/>
      </c>
      <c r="N50" t="str">
        <f>IF(M50="","",IF($D50="Vitenskapelig",((G199-F199+1)/365*$G50*(_xlfn.XLOOKUP(M$3,'Oppslag-fane'!$P$12:$P$34,'Oppslag-fane'!$AD$12:$AD$34)*'Oppslag-fane'!$J$3)),((G199-F199+1)/365*$G50*(_xlfn.XLOOKUP(M$3,'Oppslag-fane'!$P$12:$P$34,'Oppslag-fane'!$AB$12:$AB$34)*'Oppslag-fane'!$L$3))))</f>
        <v/>
      </c>
      <c r="O50" t="str">
        <f>IF(O$3="","",IF(I199="","",((I199-H199+1)/365*$G50*(_xlfn.XLOOKUP(O$3,'Oppslag-fane'!$P$12:$P$34,'Oppslag-fane'!$N$12:$N$34)*Personalkostnader!$G58*1000))))</f>
        <v/>
      </c>
      <c r="P50" t="str">
        <f>IF(O50="","",IF($D50="Vitenskapelig",((I199-H199+1)/365*$G50*(_xlfn.XLOOKUP(O$3,'Oppslag-fane'!$P$12:$P$34,'Oppslag-fane'!$AD$12:$AD$34)*'Oppslag-fane'!$J$3)),((I199-H199+1)/365*$G50*(_xlfn.XLOOKUP(O$3,'Oppslag-fane'!$P$12:$P$34,'Oppslag-fane'!$AB$12:$AB$34)*'Oppslag-fane'!$L$3))))</f>
        <v/>
      </c>
      <c r="Q50" t="str">
        <f>IF(Q$3="","",IF(K199="","",((K199-J199+1)/365*$G50*(_xlfn.XLOOKUP(Q$3,'Oppslag-fane'!$P$12:$P$34,'Oppslag-fane'!$N$12:$N$34)*Personalkostnader!$G58*1000))))</f>
        <v/>
      </c>
      <c r="R50" t="str">
        <f>IF(Q50="","",IF($D50="Vitenskapelig",((K199-J199+1)/365*$G50*(_xlfn.XLOOKUP(Q$3,'Oppslag-fane'!$P$12:$P$34,'Oppslag-fane'!$AD$12:$AD$34)*'Oppslag-fane'!$J$3)),((K199-J199+1)/365*$G50*(_xlfn.XLOOKUP(Q$3,'Oppslag-fane'!$P$12:$P$34,'Oppslag-fane'!$AB$12:$AB$34)*'Oppslag-fane'!$L$3))))</f>
        <v/>
      </c>
      <c r="S50" t="str">
        <f>IF(S$3="","",IF(M199="","",((M199-L199+1)/365*$G50*(_xlfn.XLOOKUP(S$3,'Oppslag-fane'!$P$12:$P$34,'Oppslag-fane'!$N$12:$N$34)*Personalkostnader!$G58*1000))))</f>
        <v/>
      </c>
      <c r="T50" t="str">
        <f>IF(S50="","",IF($D50="Vitenskapelig",((M199-L199+1)/365*$G50*(_xlfn.XLOOKUP(S$3,'Oppslag-fane'!$P$12:$P$34,'Oppslag-fane'!$AD$12:$AD$34)*'Oppslag-fane'!$J$3)),((M199-L199+1)/365*$G50*(_xlfn.XLOOKUP(S$3,'Oppslag-fane'!$P$12:$P$34,'Oppslag-fane'!$AB$12:$AB$34)*'Oppslag-fane'!$L$3))))</f>
        <v/>
      </c>
      <c r="U50" t="str">
        <f>IF(U$3="","",IF(O199="","",((O199-N199+1)/365*$G50*(_xlfn.XLOOKUP(U$3,'Oppslag-fane'!$P$12:$P$34,'Oppslag-fane'!$N$12:$N$34)*Personalkostnader!$G58*1000))))</f>
        <v/>
      </c>
      <c r="V50" t="str">
        <f>IF(U50="","",IF($D50="Vitenskapelig",((O199-N199+1)/365*$G50*(_xlfn.XLOOKUP(U$3,'Oppslag-fane'!$P$12:$P$34,'Oppslag-fane'!$AD$12:$AD$34)*'Oppslag-fane'!$J$3)),((O199-N199+1)/365*$G50*(_xlfn.XLOOKUP(U$3,'Oppslag-fane'!$P$12:$P$34,'Oppslag-fane'!$AB$12:$AB$34)*'Oppslag-fane'!$L$3))))</f>
        <v/>
      </c>
      <c r="W50" t="str">
        <f>IF(W$3="","",IF(Q199="","",((Q199-P199+1)/365*$G50*(_xlfn.XLOOKUP(W$3,'Oppslag-fane'!$P$12:$P$34,'Oppslag-fane'!$N$12:$N$34)*Personalkostnader!$G58*1000))))</f>
        <v/>
      </c>
      <c r="X50" t="str">
        <f>IF(W50="","",IF($D50="Vitenskapelig",((Q199-P199+1)/365*$G50*(_xlfn.XLOOKUP(W$3,'Oppslag-fane'!$P$12:$P$34,'Oppslag-fane'!$AD$12:$AD$34)*'Oppslag-fane'!$J$3)),((Q199-P199+1)/365*$G50*(_xlfn.XLOOKUP(W$3,'Oppslag-fane'!$P$12:$P$34,'Oppslag-fane'!$AB$12:$AB$34)*'Oppslag-fane'!$L$3))))</f>
        <v/>
      </c>
      <c r="Y50" t="str">
        <f>IF(Y$3="","",IF(S199="","",((S199-R199+1)/365*$G50*(_xlfn.XLOOKUP(Y$3,'Oppslag-fane'!$P$12:$P$34,'Oppslag-fane'!$N$12:$N$34)*Personalkostnader!$G58*1000))))</f>
        <v/>
      </c>
      <c r="Z50" t="str">
        <f>IF(Y50="","",IF($D50="Vitenskapelig",((S199-R199+1)/365*$G50*(_xlfn.XLOOKUP(Y$3,'Oppslag-fane'!$P$12:$P$34,'Oppslag-fane'!$AD$12:$AD$34)*'Oppslag-fane'!$J$3)),((S199-R199+1)/365*$G50*(_xlfn.XLOOKUP(Y$3,'Oppslag-fane'!$P$12:$P$34,'Oppslag-fane'!$AB$12:$AB$34)*'Oppslag-fane'!$L$3))))</f>
        <v/>
      </c>
      <c r="AA50" t="str">
        <f>IF(AA$3="","",IF(U199="","",((U199-T199+1)/365*$G50*(_xlfn.XLOOKUP(AA$3,'Oppslag-fane'!$P$12:$P$34,'Oppslag-fane'!$N$12:$N$34)*Personalkostnader!$G58*1000))))</f>
        <v/>
      </c>
      <c r="AB50" t="str">
        <f>IF(AA50="","",IF($D50="Vitenskapelig",((U199-T199+1)/365*$G50*(_xlfn.XLOOKUP(AA$3,'Oppslag-fane'!$P$12:$P$34,'Oppslag-fane'!$AD$12:$AD$34)*'Oppslag-fane'!$J$3)),((U199-T199+1)/365*$G50*(_xlfn.XLOOKUP(AA$3,'Oppslag-fane'!$P$12:$P$34,'Oppslag-fane'!$AB$12:$AB$34)*'Oppslag-fane'!$L$3))))</f>
        <v/>
      </c>
      <c r="AC50" t="str">
        <f>IF(AC$3="","",IF(W199="","",((W199-V199+1)/365*$G50*(_xlfn.XLOOKUP(AC$3,'Oppslag-fane'!$P$12:$P$34,'Oppslag-fane'!$N$12:$N$34)*Personalkostnader!$G58*1000))))</f>
        <v/>
      </c>
      <c r="AD50" t="str">
        <f>IF(AC50="","",IF($D50="Vitenskapelig",((W199-V199+1)/365*$G50*(_xlfn.XLOOKUP(AC$3,'Oppslag-fane'!$P$12:$P$34,'Oppslag-fane'!$AD$12:$AD$34)*'Oppslag-fane'!$J$3)),((W199-V199+1)/365*$G50*(_xlfn.XLOOKUP(AC$3,'Oppslag-fane'!$P$12:$P$34,'Oppslag-fane'!$AB$12:$AB$34)*'Oppslag-fane'!$L$3))))</f>
        <v/>
      </c>
      <c r="AE50" t="str">
        <f>IF(AE$3="","",IF(Y199="","",((Y199-X199+1)/365*$G50*(_xlfn.XLOOKUP(AE$3,'Oppslag-fane'!$P$12:$P$34,'Oppslag-fane'!$N$12:$N$34)*Personalkostnader!$G58*1000))))</f>
        <v/>
      </c>
      <c r="AF50" t="str">
        <f>IF(AE50="","",IF($D50="Vitenskapelig",((Y199-X199+1)/365*$G50*(_xlfn.XLOOKUP(AE$3,'Oppslag-fane'!$P$12:$P$34,'Oppslag-fane'!$AD$12:$AD$34)*'Oppslag-fane'!$J$3)),((Y199-X199+1)/365*$G50*(_xlfn.XLOOKUP(AE$3,'Oppslag-fane'!$P$12:$P$34,'Oppslag-fane'!$AB$12:$AB$34)*'Oppslag-fane'!$L$3))))</f>
        <v/>
      </c>
      <c r="AG50" t="str">
        <f>IF(AG$3="","",IF(AA199="","",((AA199-Z199+1)/365*$G50*(_xlfn.XLOOKUP(AG$3,'Oppslag-fane'!$P$12:$P$34,'Oppslag-fane'!$N$12:$N$34)*Personalkostnader!$G58*1000))))</f>
        <v/>
      </c>
      <c r="AH50" t="str">
        <f>IF(AG50="","",IF($D50="Vitenskapelig",((AA199-Z199+1)/365*$G50*(_xlfn.XLOOKUP(AG$3,'Oppslag-fane'!$P$12:$P$34,'Oppslag-fane'!$AD$12:$AD$34)*'Oppslag-fane'!$J$3)),((AA199-Z199+1)/365*$G50*(_xlfn.XLOOKUP(AG$3,'Oppslag-fane'!$P$12:$P$34,'Oppslag-fane'!$AB$12:$AB$34)*'Oppslag-fane'!$L$3))))</f>
        <v/>
      </c>
      <c r="AI50" s="18">
        <f t="shared" si="2"/>
        <v>0</v>
      </c>
      <c r="AJ50" s="18">
        <f t="shared" si="3"/>
        <v>0</v>
      </c>
    </row>
    <row r="51" spans="1:36" outlineLevel="1" x14ac:dyDescent="0.25">
      <c r="A51" t="str">
        <f>IF(Personalkostnader!A59="","",Personalkostnader!A59)</f>
        <v/>
      </c>
      <c r="B51">
        <f>Personalkostnader!B59</f>
        <v>0</v>
      </c>
      <c r="C51" t="str">
        <f>Personalkostnader!C59</f>
        <v/>
      </c>
      <c r="D51" t="str">
        <f>Personalkostnader!D59</f>
        <v/>
      </c>
      <c r="E51">
        <f>Personalkostnader!E59</f>
        <v>0</v>
      </c>
      <c r="F51" t="str">
        <f>LEFT(Personalkostnader!O59,2)</f>
        <v/>
      </c>
      <c r="G51" s="121" t="str">
        <f>IFERROR(Personalkostnader!N59/100,"")</f>
        <v/>
      </c>
      <c r="H51" s="23"/>
      <c r="I51" t="str">
        <f>IF(I$3="","",IF(C200="","",((C200-B200+1)/365*$G51*(_xlfn.XLOOKUP(I$3,'Oppslag-fane'!$P$12:$P$34,'Oppslag-fane'!$N$12:$N$34)*Personalkostnader!$G59*1000))))</f>
        <v/>
      </c>
      <c r="J51" t="str">
        <f>IF(I51="","",IF($D51="Vitenskapelig",((C200-B200+1)/365*$G51*(_xlfn.XLOOKUP(I$3,'Oppslag-fane'!$P$12:$P$34,'Oppslag-fane'!$AD$12:$AD$34)*'Oppslag-fane'!$J$3)),((C200-B200+1)/365*$G51*(_xlfn.XLOOKUP(I$3,'Oppslag-fane'!$P$12:$P$34,'Oppslag-fane'!$AB$12:$AB$34)*'Oppslag-fane'!$L$3))))</f>
        <v/>
      </c>
      <c r="K51" t="str">
        <f>IF(K$3="","",IF(E200="","",((E200-D200+1)/365*$G51*(_xlfn.XLOOKUP(K$3,'Oppslag-fane'!$P$12:$P$34,'Oppslag-fane'!$N$12:$N$34)*Personalkostnader!$G59*1000))))</f>
        <v/>
      </c>
      <c r="L51" t="str">
        <f>IF(K51="","",IF($D51="Vitenskapelig",((E200-D200+1)/365*$G51*(_xlfn.XLOOKUP(K$3,'Oppslag-fane'!$P$12:$P$34,'Oppslag-fane'!$AD$12:$AD$34)*'Oppslag-fane'!$J$3)),((E200-D200+1)/365*$G51*(_xlfn.XLOOKUP(K$3,'Oppslag-fane'!$P$12:$P$34,'Oppslag-fane'!$AB$12:$AB$34)*'Oppslag-fane'!$L$3))))</f>
        <v/>
      </c>
      <c r="M51" t="str">
        <f>IF(M$3="","",IF(G200="","",((G200-F200+1)/365*$G51*(_xlfn.XLOOKUP(M$3,'Oppslag-fane'!$P$12:$P$34,'Oppslag-fane'!$N$12:$N$34)*Personalkostnader!$G59*1000))))</f>
        <v/>
      </c>
      <c r="N51" t="str">
        <f>IF(M51="","",IF($D51="Vitenskapelig",((G200-F200+1)/365*$G51*(_xlfn.XLOOKUP(M$3,'Oppslag-fane'!$P$12:$P$34,'Oppslag-fane'!$AD$12:$AD$34)*'Oppslag-fane'!$J$3)),((G200-F200+1)/365*$G51*(_xlfn.XLOOKUP(M$3,'Oppslag-fane'!$P$12:$P$34,'Oppslag-fane'!$AB$12:$AB$34)*'Oppslag-fane'!$L$3))))</f>
        <v/>
      </c>
      <c r="O51" t="str">
        <f>IF(O$3="","",IF(I200="","",((I200-H200+1)/365*$G51*(_xlfn.XLOOKUP(O$3,'Oppslag-fane'!$P$12:$P$34,'Oppslag-fane'!$N$12:$N$34)*Personalkostnader!$G59*1000))))</f>
        <v/>
      </c>
      <c r="P51" t="str">
        <f>IF(O51="","",IF($D51="Vitenskapelig",((I200-H200+1)/365*$G51*(_xlfn.XLOOKUP(O$3,'Oppslag-fane'!$P$12:$P$34,'Oppslag-fane'!$AD$12:$AD$34)*'Oppslag-fane'!$J$3)),((I200-H200+1)/365*$G51*(_xlfn.XLOOKUP(O$3,'Oppslag-fane'!$P$12:$P$34,'Oppslag-fane'!$AB$12:$AB$34)*'Oppslag-fane'!$L$3))))</f>
        <v/>
      </c>
      <c r="Q51" t="str">
        <f>IF(Q$3="","",IF(K200="","",((K200-J200+1)/365*$G51*(_xlfn.XLOOKUP(Q$3,'Oppslag-fane'!$P$12:$P$34,'Oppslag-fane'!$N$12:$N$34)*Personalkostnader!$G59*1000))))</f>
        <v/>
      </c>
      <c r="R51" t="str">
        <f>IF(Q51="","",IF($D51="Vitenskapelig",((K200-J200+1)/365*$G51*(_xlfn.XLOOKUP(Q$3,'Oppslag-fane'!$P$12:$P$34,'Oppslag-fane'!$AD$12:$AD$34)*'Oppslag-fane'!$J$3)),((K200-J200+1)/365*$G51*(_xlfn.XLOOKUP(Q$3,'Oppslag-fane'!$P$12:$P$34,'Oppslag-fane'!$AB$12:$AB$34)*'Oppslag-fane'!$L$3))))</f>
        <v/>
      </c>
      <c r="S51" t="str">
        <f>IF(S$3="","",IF(M200="","",((M200-L200+1)/365*$G51*(_xlfn.XLOOKUP(S$3,'Oppslag-fane'!$P$12:$P$34,'Oppslag-fane'!$N$12:$N$34)*Personalkostnader!$G59*1000))))</f>
        <v/>
      </c>
      <c r="T51" t="str">
        <f>IF(S51="","",IF($D51="Vitenskapelig",((M200-L200+1)/365*$G51*(_xlfn.XLOOKUP(S$3,'Oppslag-fane'!$P$12:$P$34,'Oppslag-fane'!$AD$12:$AD$34)*'Oppslag-fane'!$J$3)),((M200-L200+1)/365*$G51*(_xlfn.XLOOKUP(S$3,'Oppslag-fane'!$P$12:$P$34,'Oppslag-fane'!$AB$12:$AB$34)*'Oppslag-fane'!$L$3))))</f>
        <v/>
      </c>
      <c r="U51" t="str">
        <f>IF(U$3="","",IF(O200="","",((O200-N200+1)/365*$G51*(_xlfn.XLOOKUP(U$3,'Oppslag-fane'!$P$12:$P$34,'Oppslag-fane'!$N$12:$N$34)*Personalkostnader!$G59*1000))))</f>
        <v/>
      </c>
      <c r="V51" t="str">
        <f>IF(U51="","",IF($D51="Vitenskapelig",((O200-N200+1)/365*$G51*(_xlfn.XLOOKUP(U$3,'Oppslag-fane'!$P$12:$P$34,'Oppslag-fane'!$AD$12:$AD$34)*'Oppslag-fane'!$J$3)),((O200-N200+1)/365*$G51*(_xlfn.XLOOKUP(U$3,'Oppslag-fane'!$P$12:$P$34,'Oppslag-fane'!$AB$12:$AB$34)*'Oppslag-fane'!$L$3))))</f>
        <v/>
      </c>
      <c r="W51" t="str">
        <f>IF(W$3="","",IF(Q200="","",((Q200-P200+1)/365*$G51*(_xlfn.XLOOKUP(W$3,'Oppslag-fane'!$P$12:$P$34,'Oppslag-fane'!$N$12:$N$34)*Personalkostnader!$G59*1000))))</f>
        <v/>
      </c>
      <c r="X51" t="str">
        <f>IF(W51="","",IF($D51="Vitenskapelig",((Q200-P200+1)/365*$G51*(_xlfn.XLOOKUP(W$3,'Oppslag-fane'!$P$12:$P$34,'Oppslag-fane'!$AD$12:$AD$34)*'Oppslag-fane'!$J$3)),((Q200-P200+1)/365*$G51*(_xlfn.XLOOKUP(W$3,'Oppslag-fane'!$P$12:$P$34,'Oppslag-fane'!$AB$12:$AB$34)*'Oppslag-fane'!$L$3))))</f>
        <v/>
      </c>
      <c r="Y51" t="str">
        <f>IF(Y$3="","",IF(S200="","",((S200-R200+1)/365*$G51*(_xlfn.XLOOKUP(Y$3,'Oppslag-fane'!$P$12:$P$34,'Oppslag-fane'!$N$12:$N$34)*Personalkostnader!$G59*1000))))</f>
        <v/>
      </c>
      <c r="Z51" t="str">
        <f>IF(Y51="","",IF($D51="Vitenskapelig",((S200-R200+1)/365*$G51*(_xlfn.XLOOKUP(Y$3,'Oppslag-fane'!$P$12:$P$34,'Oppslag-fane'!$AD$12:$AD$34)*'Oppslag-fane'!$J$3)),((S200-R200+1)/365*$G51*(_xlfn.XLOOKUP(Y$3,'Oppslag-fane'!$P$12:$P$34,'Oppslag-fane'!$AB$12:$AB$34)*'Oppslag-fane'!$L$3))))</f>
        <v/>
      </c>
      <c r="AA51" t="str">
        <f>IF(AA$3="","",IF(U200="","",((U200-T200+1)/365*$G51*(_xlfn.XLOOKUP(AA$3,'Oppslag-fane'!$P$12:$P$34,'Oppslag-fane'!$N$12:$N$34)*Personalkostnader!$G59*1000))))</f>
        <v/>
      </c>
      <c r="AB51" t="str">
        <f>IF(AA51="","",IF($D51="Vitenskapelig",((U200-T200+1)/365*$G51*(_xlfn.XLOOKUP(AA$3,'Oppslag-fane'!$P$12:$P$34,'Oppslag-fane'!$AD$12:$AD$34)*'Oppslag-fane'!$J$3)),((U200-T200+1)/365*$G51*(_xlfn.XLOOKUP(AA$3,'Oppslag-fane'!$P$12:$P$34,'Oppslag-fane'!$AB$12:$AB$34)*'Oppslag-fane'!$L$3))))</f>
        <v/>
      </c>
      <c r="AC51" t="str">
        <f>IF(AC$3="","",IF(W200="","",((W200-V200+1)/365*$G51*(_xlfn.XLOOKUP(AC$3,'Oppslag-fane'!$P$12:$P$34,'Oppslag-fane'!$N$12:$N$34)*Personalkostnader!$G59*1000))))</f>
        <v/>
      </c>
      <c r="AD51" t="str">
        <f>IF(AC51="","",IF($D51="Vitenskapelig",((W200-V200+1)/365*$G51*(_xlfn.XLOOKUP(AC$3,'Oppslag-fane'!$P$12:$P$34,'Oppslag-fane'!$AD$12:$AD$34)*'Oppslag-fane'!$J$3)),((W200-V200+1)/365*$G51*(_xlfn.XLOOKUP(AC$3,'Oppslag-fane'!$P$12:$P$34,'Oppslag-fane'!$AB$12:$AB$34)*'Oppslag-fane'!$L$3))))</f>
        <v/>
      </c>
      <c r="AE51" t="str">
        <f>IF(AE$3="","",IF(Y200="","",((Y200-X200+1)/365*$G51*(_xlfn.XLOOKUP(AE$3,'Oppslag-fane'!$P$12:$P$34,'Oppslag-fane'!$N$12:$N$34)*Personalkostnader!$G59*1000))))</f>
        <v/>
      </c>
      <c r="AF51" t="str">
        <f>IF(AE51="","",IF($D51="Vitenskapelig",((Y200-X200+1)/365*$G51*(_xlfn.XLOOKUP(AE$3,'Oppslag-fane'!$P$12:$P$34,'Oppslag-fane'!$AD$12:$AD$34)*'Oppslag-fane'!$J$3)),((Y200-X200+1)/365*$G51*(_xlfn.XLOOKUP(AE$3,'Oppslag-fane'!$P$12:$P$34,'Oppslag-fane'!$AB$12:$AB$34)*'Oppslag-fane'!$L$3))))</f>
        <v/>
      </c>
      <c r="AG51" t="str">
        <f>IF(AG$3="","",IF(AA200="","",((AA200-Z200+1)/365*$G51*(_xlfn.XLOOKUP(AG$3,'Oppslag-fane'!$P$12:$P$34,'Oppslag-fane'!$N$12:$N$34)*Personalkostnader!$G59*1000))))</f>
        <v/>
      </c>
      <c r="AH51" t="str">
        <f>IF(AG51="","",IF($D51="Vitenskapelig",((AA200-Z200+1)/365*$G51*(_xlfn.XLOOKUP(AG$3,'Oppslag-fane'!$P$12:$P$34,'Oppslag-fane'!$AD$12:$AD$34)*'Oppslag-fane'!$J$3)),((AA200-Z200+1)/365*$G51*(_xlfn.XLOOKUP(AG$3,'Oppslag-fane'!$P$12:$P$34,'Oppslag-fane'!$AB$12:$AB$34)*'Oppslag-fane'!$L$3))))</f>
        <v/>
      </c>
      <c r="AI51" s="18">
        <f t="shared" si="2"/>
        <v>0</v>
      </c>
      <c r="AJ51" s="18">
        <f t="shared" si="3"/>
        <v>0</v>
      </c>
    </row>
    <row r="52" spans="1:36" outlineLevel="1" x14ac:dyDescent="0.25">
      <c r="A52" t="str">
        <f>IF(Personalkostnader!A60="","",Personalkostnader!A60)</f>
        <v/>
      </c>
      <c r="B52">
        <f>Personalkostnader!B60</f>
        <v>0</v>
      </c>
      <c r="C52" t="str">
        <f>Personalkostnader!C60</f>
        <v/>
      </c>
      <c r="D52" t="str">
        <f>Personalkostnader!D60</f>
        <v/>
      </c>
      <c r="E52">
        <f>Personalkostnader!E60</f>
        <v>0</v>
      </c>
      <c r="F52" t="str">
        <f>LEFT(Personalkostnader!O60,2)</f>
        <v/>
      </c>
      <c r="G52" s="121" t="str">
        <f>IFERROR(Personalkostnader!N60/100,"")</f>
        <v/>
      </c>
      <c r="H52" s="23"/>
      <c r="I52" t="str">
        <f>IF(I$3="","",IF(C201="","",((C201-B201+1)/365*$G52*(_xlfn.XLOOKUP(I$3,'Oppslag-fane'!$P$12:$P$34,'Oppslag-fane'!$N$12:$N$34)*Personalkostnader!$G60*1000))))</f>
        <v/>
      </c>
      <c r="J52" t="str">
        <f>IF(I52="","",IF($D52="Vitenskapelig",((C201-B201+1)/365*$G52*(_xlfn.XLOOKUP(I$3,'Oppslag-fane'!$P$12:$P$34,'Oppslag-fane'!$AD$12:$AD$34)*'Oppslag-fane'!$J$3)),((C201-B201+1)/365*$G52*(_xlfn.XLOOKUP(I$3,'Oppslag-fane'!$P$12:$P$34,'Oppslag-fane'!$AB$12:$AB$34)*'Oppslag-fane'!$L$3))))</f>
        <v/>
      </c>
      <c r="K52" t="str">
        <f>IF(K$3="","",IF(E201="","",((E201-D201+1)/365*$G52*(_xlfn.XLOOKUP(K$3,'Oppslag-fane'!$P$12:$P$34,'Oppslag-fane'!$N$12:$N$34)*Personalkostnader!$G60*1000))))</f>
        <v/>
      </c>
      <c r="L52" t="str">
        <f>IF(K52="","",IF($D52="Vitenskapelig",((E201-D201+1)/365*$G52*(_xlfn.XLOOKUP(K$3,'Oppslag-fane'!$P$12:$P$34,'Oppslag-fane'!$AD$12:$AD$34)*'Oppslag-fane'!$J$3)),((E201-D201+1)/365*$G52*(_xlfn.XLOOKUP(K$3,'Oppslag-fane'!$P$12:$P$34,'Oppslag-fane'!$AB$12:$AB$34)*'Oppslag-fane'!$L$3))))</f>
        <v/>
      </c>
      <c r="M52" t="str">
        <f>IF(M$3="","",IF(G201="","",((G201-F201+1)/365*$G52*(_xlfn.XLOOKUP(M$3,'Oppslag-fane'!$P$12:$P$34,'Oppslag-fane'!$N$12:$N$34)*Personalkostnader!$G60*1000))))</f>
        <v/>
      </c>
      <c r="N52" t="str">
        <f>IF(M52="","",IF($D52="Vitenskapelig",((G201-F201+1)/365*$G52*(_xlfn.XLOOKUP(M$3,'Oppslag-fane'!$P$12:$P$34,'Oppslag-fane'!$AD$12:$AD$34)*'Oppslag-fane'!$J$3)),((G201-F201+1)/365*$G52*(_xlfn.XLOOKUP(M$3,'Oppslag-fane'!$P$12:$P$34,'Oppslag-fane'!$AB$12:$AB$34)*'Oppslag-fane'!$L$3))))</f>
        <v/>
      </c>
      <c r="O52" t="str">
        <f>IF(O$3="","",IF(I201="","",((I201-H201+1)/365*$G52*(_xlfn.XLOOKUP(O$3,'Oppslag-fane'!$P$12:$P$34,'Oppslag-fane'!$N$12:$N$34)*Personalkostnader!$G60*1000))))</f>
        <v/>
      </c>
      <c r="P52" t="str">
        <f>IF(O52="","",IF($D52="Vitenskapelig",((I201-H201+1)/365*$G52*(_xlfn.XLOOKUP(O$3,'Oppslag-fane'!$P$12:$P$34,'Oppslag-fane'!$AD$12:$AD$34)*'Oppslag-fane'!$J$3)),((I201-H201+1)/365*$G52*(_xlfn.XLOOKUP(O$3,'Oppslag-fane'!$P$12:$P$34,'Oppslag-fane'!$AB$12:$AB$34)*'Oppslag-fane'!$L$3))))</f>
        <v/>
      </c>
      <c r="Q52" t="str">
        <f>IF(Q$3="","",IF(K201="","",((K201-J201+1)/365*$G52*(_xlfn.XLOOKUP(Q$3,'Oppslag-fane'!$P$12:$P$34,'Oppslag-fane'!$N$12:$N$34)*Personalkostnader!$G60*1000))))</f>
        <v/>
      </c>
      <c r="R52" t="str">
        <f>IF(Q52="","",IF($D52="Vitenskapelig",((K201-J201+1)/365*$G52*(_xlfn.XLOOKUP(Q$3,'Oppslag-fane'!$P$12:$P$34,'Oppslag-fane'!$AD$12:$AD$34)*'Oppslag-fane'!$J$3)),((K201-J201+1)/365*$G52*(_xlfn.XLOOKUP(Q$3,'Oppslag-fane'!$P$12:$P$34,'Oppslag-fane'!$AB$12:$AB$34)*'Oppslag-fane'!$L$3))))</f>
        <v/>
      </c>
      <c r="S52" t="str">
        <f>IF(S$3="","",IF(M201="","",((M201-L201+1)/365*$G52*(_xlfn.XLOOKUP(S$3,'Oppslag-fane'!$P$12:$P$34,'Oppslag-fane'!$N$12:$N$34)*Personalkostnader!$G60*1000))))</f>
        <v/>
      </c>
      <c r="T52" t="str">
        <f>IF(S52="","",IF($D52="Vitenskapelig",((M201-L201+1)/365*$G52*(_xlfn.XLOOKUP(S$3,'Oppslag-fane'!$P$12:$P$34,'Oppslag-fane'!$AD$12:$AD$34)*'Oppslag-fane'!$J$3)),((M201-L201+1)/365*$G52*(_xlfn.XLOOKUP(S$3,'Oppslag-fane'!$P$12:$P$34,'Oppslag-fane'!$AB$12:$AB$34)*'Oppslag-fane'!$L$3))))</f>
        <v/>
      </c>
      <c r="U52" t="str">
        <f>IF(U$3="","",IF(O201="","",((O201-N201+1)/365*$G52*(_xlfn.XLOOKUP(U$3,'Oppslag-fane'!$P$12:$P$34,'Oppslag-fane'!$N$12:$N$34)*Personalkostnader!$G60*1000))))</f>
        <v/>
      </c>
      <c r="V52" t="str">
        <f>IF(U52="","",IF($D52="Vitenskapelig",((O201-N201+1)/365*$G52*(_xlfn.XLOOKUP(U$3,'Oppslag-fane'!$P$12:$P$34,'Oppslag-fane'!$AD$12:$AD$34)*'Oppslag-fane'!$J$3)),((O201-N201+1)/365*$G52*(_xlfn.XLOOKUP(U$3,'Oppslag-fane'!$P$12:$P$34,'Oppslag-fane'!$AB$12:$AB$34)*'Oppslag-fane'!$L$3))))</f>
        <v/>
      </c>
      <c r="W52" t="str">
        <f>IF(W$3="","",IF(Q201="","",((Q201-P201+1)/365*$G52*(_xlfn.XLOOKUP(W$3,'Oppslag-fane'!$P$12:$P$34,'Oppslag-fane'!$N$12:$N$34)*Personalkostnader!$G60*1000))))</f>
        <v/>
      </c>
      <c r="X52" t="str">
        <f>IF(W52="","",IF($D52="Vitenskapelig",((Q201-P201+1)/365*$G52*(_xlfn.XLOOKUP(W$3,'Oppslag-fane'!$P$12:$P$34,'Oppslag-fane'!$AD$12:$AD$34)*'Oppslag-fane'!$J$3)),((Q201-P201+1)/365*$G52*(_xlfn.XLOOKUP(W$3,'Oppslag-fane'!$P$12:$P$34,'Oppslag-fane'!$AB$12:$AB$34)*'Oppslag-fane'!$L$3))))</f>
        <v/>
      </c>
      <c r="Y52" t="str">
        <f>IF(Y$3="","",IF(S201="","",((S201-R201+1)/365*$G52*(_xlfn.XLOOKUP(Y$3,'Oppslag-fane'!$P$12:$P$34,'Oppslag-fane'!$N$12:$N$34)*Personalkostnader!$G60*1000))))</f>
        <v/>
      </c>
      <c r="Z52" t="str">
        <f>IF(Y52="","",IF($D52="Vitenskapelig",((S201-R201+1)/365*$G52*(_xlfn.XLOOKUP(Y$3,'Oppslag-fane'!$P$12:$P$34,'Oppslag-fane'!$AD$12:$AD$34)*'Oppslag-fane'!$J$3)),((S201-R201+1)/365*$G52*(_xlfn.XLOOKUP(Y$3,'Oppslag-fane'!$P$12:$P$34,'Oppslag-fane'!$AB$12:$AB$34)*'Oppslag-fane'!$L$3))))</f>
        <v/>
      </c>
      <c r="AA52" t="str">
        <f>IF(AA$3="","",IF(U201="","",((U201-T201+1)/365*$G52*(_xlfn.XLOOKUP(AA$3,'Oppslag-fane'!$P$12:$P$34,'Oppslag-fane'!$N$12:$N$34)*Personalkostnader!$G60*1000))))</f>
        <v/>
      </c>
      <c r="AB52" t="str">
        <f>IF(AA52="","",IF($D52="Vitenskapelig",((U201-T201+1)/365*$G52*(_xlfn.XLOOKUP(AA$3,'Oppslag-fane'!$P$12:$P$34,'Oppslag-fane'!$AD$12:$AD$34)*'Oppslag-fane'!$J$3)),((U201-T201+1)/365*$G52*(_xlfn.XLOOKUP(AA$3,'Oppslag-fane'!$P$12:$P$34,'Oppslag-fane'!$AB$12:$AB$34)*'Oppslag-fane'!$L$3))))</f>
        <v/>
      </c>
      <c r="AC52" t="str">
        <f>IF(AC$3="","",IF(W201="","",((W201-V201+1)/365*$G52*(_xlfn.XLOOKUP(AC$3,'Oppslag-fane'!$P$12:$P$34,'Oppslag-fane'!$N$12:$N$34)*Personalkostnader!$G60*1000))))</f>
        <v/>
      </c>
      <c r="AD52" t="str">
        <f>IF(AC52="","",IF($D52="Vitenskapelig",((W201-V201+1)/365*$G52*(_xlfn.XLOOKUP(AC$3,'Oppslag-fane'!$P$12:$P$34,'Oppslag-fane'!$AD$12:$AD$34)*'Oppslag-fane'!$J$3)),((W201-V201+1)/365*$G52*(_xlfn.XLOOKUP(AC$3,'Oppslag-fane'!$P$12:$P$34,'Oppslag-fane'!$AB$12:$AB$34)*'Oppslag-fane'!$L$3))))</f>
        <v/>
      </c>
      <c r="AE52" t="str">
        <f>IF(AE$3="","",IF(Y201="","",((Y201-X201+1)/365*$G52*(_xlfn.XLOOKUP(AE$3,'Oppslag-fane'!$P$12:$P$34,'Oppslag-fane'!$N$12:$N$34)*Personalkostnader!$G60*1000))))</f>
        <v/>
      </c>
      <c r="AF52" t="str">
        <f>IF(AE52="","",IF($D52="Vitenskapelig",((Y201-X201+1)/365*$G52*(_xlfn.XLOOKUP(AE$3,'Oppslag-fane'!$P$12:$P$34,'Oppslag-fane'!$AD$12:$AD$34)*'Oppslag-fane'!$J$3)),((Y201-X201+1)/365*$G52*(_xlfn.XLOOKUP(AE$3,'Oppslag-fane'!$P$12:$P$34,'Oppslag-fane'!$AB$12:$AB$34)*'Oppslag-fane'!$L$3))))</f>
        <v/>
      </c>
      <c r="AG52" t="str">
        <f>IF(AG$3="","",IF(AA201="","",((AA201-Z201+1)/365*$G52*(_xlfn.XLOOKUP(AG$3,'Oppslag-fane'!$P$12:$P$34,'Oppslag-fane'!$N$12:$N$34)*Personalkostnader!$G60*1000))))</f>
        <v/>
      </c>
      <c r="AH52" t="str">
        <f>IF(AG52="","",IF($D52="Vitenskapelig",((AA201-Z201+1)/365*$G52*(_xlfn.XLOOKUP(AG$3,'Oppslag-fane'!$P$12:$P$34,'Oppslag-fane'!$AD$12:$AD$34)*'Oppslag-fane'!$J$3)),((AA201-Z201+1)/365*$G52*(_xlfn.XLOOKUP(AG$3,'Oppslag-fane'!$P$12:$P$34,'Oppslag-fane'!$AB$12:$AB$34)*'Oppslag-fane'!$L$3))))</f>
        <v/>
      </c>
      <c r="AI52" s="18">
        <f t="shared" si="2"/>
        <v>0</v>
      </c>
      <c r="AJ52" s="18">
        <f t="shared" si="3"/>
        <v>0</v>
      </c>
    </row>
    <row r="53" spans="1:36" outlineLevel="1" x14ac:dyDescent="0.25">
      <c r="A53" t="str">
        <f>IF(Personalkostnader!A61="","",Personalkostnader!A61)</f>
        <v/>
      </c>
      <c r="B53">
        <f>Personalkostnader!B61</f>
        <v>0</v>
      </c>
      <c r="C53" t="str">
        <f>Personalkostnader!C61</f>
        <v/>
      </c>
      <c r="D53" t="str">
        <f>Personalkostnader!D61</f>
        <v/>
      </c>
      <c r="E53">
        <f>Personalkostnader!E61</f>
        <v>0</v>
      </c>
      <c r="F53" t="str">
        <f>LEFT(Personalkostnader!O61,2)</f>
        <v/>
      </c>
      <c r="G53" s="121" t="str">
        <f>IFERROR(Personalkostnader!N61/100,"")</f>
        <v/>
      </c>
      <c r="H53" s="23"/>
      <c r="I53" t="str">
        <f>IF(I$3="","",IF(C202="","",((C202-B202+1)/365*$G53*(_xlfn.XLOOKUP(I$3,'Oppslag-fane'!$P$12:$P$34,'Oppslag-fane'!$N$12:$N$34)*Personalkostnader!$G61*1000))))</f>
        <v/>
      </c>
      <c r="J53" t="str">
        <f>IF(I53="","",IF($D53="Vitenskapelig",((C202-B202+1)/365*$G53*(_xlfn.XLOOKUP(I$3,'Oppslag-fane'!$P$12:$P$34,'Oppslag-fane'!$AD$12:$AD$34)*'Oppslag-fane'!$J$3)),((C202-B202+1)/365*$G53*(_xlfn.XLOOKUP(I$3,'Oppslag-fane'!$P$12:$P$34,'Oppslag-fane'!$AB$12:$AB$34)*'Oppslag-fane'!$L$3))))</f>
        <v/>
      </c>
      <c r="K53" t="str">
        <f>IF(K$3="","",IF(E202="","",((E202-D202+1)/365*$G53*(_xlfn.XLOOKUP(K$3,'Oppslag-fane'!$P$12:$P$34,'Oppslag-fane'!$N$12:$N$34)*Personalkostnader!$G61*1000))))</f>
        <v/>
      </c>
      <c r="L53" t="str">
        <f>IF(K53="","",IF($D53="Vitenskapelig",((E202-D202+1)/365*$G53*(_xlfn.XLOOKUP(K$3,'Oppslag-fane'!$P$12:$P$34,'Oppslag-fane'!$AD$12:$AD$34)*'Oppslag-fane'!$J$3)),((E202-D202+1)/365*$G53*(_xlfn.XLOOKUP(K$3,'Oppslag-fane'!$P$12:$P$34,'Oppslag-fane'!$AB$12:$AB$34)*'Oppslag-fane'!$L$3))))</f>
        <v/>
      </c>
      <c r="M53" t="str">
        <f>IF(M$3="","",IF(G202="","",((G202-F202+1)/365*$G53*(_xlfn.XLOOKUP(M$3,'Oppslag-fane'!$P$12:$P$34,'Oppslag-fane'!$N$12:$N$34)*Personalkostnader!$G61*1000))))</f>
        <v/>
      </c>
      <c r="N53" t="str">
        <f>IF(M53="","",IF($D53="Vitenskapelig",((G202-F202+1)/365*$G53*(_xlfn.XLOOKUP(M$3,'Oppslag-fane'!$P$12:$P$34,'Oppslag-fane'!$AD$12:$AD$34)*'Oppslag-fane'!$J$3)),((G202-F202+1)/365*$G53*(_xlfn.XLOOKUP(M$3,'Oppslag-fane'!$P$12:$P$34,'Oppslag-fane'!$AB$12:$AB$34)*'Oppslag-fane'!$L$3))))</f>
        <v/>
      </c>
      <c r="O53" t="str">
        <f>IF(O$3="","",IF(I202="","",((I202-H202+1)/365*$G53*(_xlfn.XLOOKUP(O$3,'Oppslag-fane'!$P$12:$P$34,'Oppslag-fane'!$N$12:$N$34)*Personalkostnader!$G61*1000))))</f>
        <v/>
      </c>
      <c r="P53" t="str">
        <f>IF(O53="","",IF($D53="Vitenskapelig",((I202-H202+1)/365*$G53*(_xlfn.XLOOKUP(O$3,'Oppslag-fane'!$P$12:$P$34,'Oppslag-fane'!$AD$12:$AD$34)*'Oppslag-fane'!$J$3)),((I202-H202+1)/365*$G53*(_xlfn.XLOOKUP(O$3,'Oppslag-fane'!$P$12:$P$34,'Oppslag-fane'!$AB$12:$AB$34)*'Oppslag-fane'!$L$3))))</f>
        <v/>
      </c>
      <c r="Q53" t="str">
        <f>IF(Q$3="","",IF(K202="","",((K202-J202+1)/365*$G53*(_xlfn.XLOOKUP(Q$3,'Oppslag-fane'!$P$12:$P$34,'Oppslag-fane'!$N$12:$N$34)*Personalkostnader!$G61*1000))))</f>
        <v/>
      </c>
      <c r="R53" t="str">
        <f>IF(Q53="","",IF($D53="Vitenskapelig",((K202-J202+1)/365*$G53*(_xlfn.XLOOKUP(Q$3,'Oppslag-fane'!$P$12:$P$34,'Oppslag-fane'!$AD$12:$AD$34)*'Oppslag-fane'!$J$3)),((K202-J202+1)/365*$G53*(_xlfn.XLOOKUP(Q$3,'Oppslag-fane'!$P$12:$P$34,'Oppslag-fane'!$AB$12:$AB$34)*'Oppslag-fane'!$L$3))))</f>
        <v/>
      </c>
      <c r="S53" t="str">
        <f>IF(S$3="","",IF(M202="","",((M202-L202+1)/365*$G53*(_xlfn.XLOOKUP(S$3,'Oppslag-fane'!$P$12:$P$34,'Oppslag-fane'!$N$12:$N$34)*Personalkostnader!$G61*1000))))</f>
        <v/>
      </c>
      <c r="T53" t="str">
        <f>IF(S53="","",IF($D53="Vitenskapelig",((M202-L202+1)/365*$G53*(_xlfn.XLOOKUP(S$3,'Oppslag-fane'!$P$12:$P$34,'Oppslag-fane'!$AD$12:$AD$34)*'Oppslag-fane'!$J$3)),((M202-L202+1)/365*$G53*(_xlfn.XLOOKUP(S$3,'Oppslag-fane'!$P$12:$P$34,'Oppslag-fane'!$AB$12:$AB$34)*'Oppslag-fane'!$L$3))))</f>
        <v/>
      </c>
      <c r="U53" t="str">
        <f>IF(U$3="","",IF(O202="","",((O202-N202+1)/365*$G53*(_xlfn.XLOOKUP(U$3,'Oppslag-fane'!$P$12:$P$34,'Oppslag-fane'!$N$12:$N$34)*Personalkostnader!$G61*1000))))</f>
        <v/>
      </c>
      <c r="V53" t="str">
        <f>IF(U53="","",IF($D53="Vitenskapelig",((O202-N202+1)/365*$G53*(_xlfn.XLOOKUP(U$3,'Oppslag-fane'!$P$12:$P$34,'Oppslag-fane'!$AD$12:$AD$34)*'Oppslag-fane'!$J$3)),((O202-N202+1)/365*$G53*(_xlfn.XLOOKUP(U$3,'Oppslag-fane'!$P$12:$P$34,'Oppslag-fane'!$AB$12:$AB$34)*'Oppslag-fane'!$L$3))))</f>
        <v/>
      </c>
      <c r="W53" t="str">
        <f>IF(W$3="","",IF(Q202="","",((Q202-P202+1)/365*$G53*(_xlfn.XLOOKUP(W$3,'Oppslag-fane'!$P$12:$P$34,'Oppslag-fane'!$N$12:$N$34)*Personalkostnader!$G61*1000))))</f>
        <v/>
      </c>
      <c r="X53" t="str">
        <f>IF(W53="","",IF($D53="Vitenskapelig",((Q202-P202+1)/365*$G53*(_xlfn.XLOOKUP(W$3,'Oppslag-fane'!$P$12:$P$34,'Oppslag-fane'!$AD$12:$AD$34)*'Oppslag-fane'!$J$3)),((Q202-P202+1)/365*$G53*(_xlfn.XLOOKUP(W$3,'Oppslag-fane'!$P$12:$P$34,'Oppslag-fane'!$AB$12:$AB$34)*'Oppslag-fane'!$L$3))))</f>
        <v/>
      </c>
      <c r="Y53" t="str">
        <f>IF(Y$3="","",IF(S202="","",((S202-R202+1)/365*$G53*(_xlfn.XLOOKUP(Y$3,'Oppslag-fane'!$P$12:$P$34,'Oppslag-fane'!$N$12:$N$34)*Personalkostnader!$G61*1000))))</f>
        <v/>
      </c>
      <c r="Z53" t="str">
        <f>IF(Y53="","",IF($D53="Vitenskapelig",((S202-R202+1)/365*$G53*(_xlfn.XLOOKUP(Y$3,'Oppslag-fane'!$P$12:$P$34,'Oppslag-fane'!$AD$12:$AD$34)*'Oppslag-fane'!$J$3)),((S202-R202+1)/365*$G53*(_xlfn.XLOOKUP(Y$3,'Oppslag-fane'!$P$12:$P$34,'Oppslag-fane'!$AB$12:$AB$34)*'Oppslag-fane'!$L$3))))</f>
        <v/>
      </c>
      <c r="AA53" t="str">
        <f>IF(AA$3="","",IF(U202="","",((U202-T202+1)/365*$G53*(_xlfn.XLOOKUP(AA$3,'Oppslag-fane'!$P$12:$P$34,'Oppslag-fane'!$N$12:$N$34)*Personalkostnader!$G61*1000))))</f>
        <v/>
      </c>
      <c r="AB53" t="str">
        <f>IF(AA53="","",IF($D53="Vitenskapelig",((U202-T202+1)/365*$G53*(_xlfn.XLOOKUP(AA$3,'Oppslag-fane'!$P$12:$P$34,'Oppslag-fane'!$AD$12:$AD$34)*'Oppslag-fane'!$J$3)),((U202-T202+1)/365*$G53*(_xlfn.XLOOKUP(AA$3,'Oppslag-fane'!$P$12:$P$34,'Oppslag-fane'!$AB$12:$AB$34)*'Oppslag-fane'!$L$3))))</f>
        <v/>
      </c>
      <c r="AC53" t="str">
        <f>IF(AC$3="","",IF(W202="","",((W202-V202+1)/365*$G53*(_xlfn.XLOOKUP(AC$3,'Oppslag-fane'!$P$12:$P$34,'Oppslag-fane'!$N$12:$N$34)*Personalkostnader!$G61*1000))))</f>
        <v/>
      </c>
      <c r="AD53" t="str">
        <f>IF(AC53="","",IF($D53="Vitenskapelig",((W202-V202+1)/365*$G53*(_xlfn.XLOOKUP(AC$3,'Oppslag-fane'!$P$12:$P$34,'Oppslag-fane'!$AD$12:$AD$34)*'Oppslag-fane'!$J$3)),((W202-V202+1)/365*$G53*(_xlfn.XLOOKUP(AC$3,'Oppslag-fane'!$P$12:$P$34,'Oppslag-fane'!$AB$12:$AB$34)*'Oppslag-fane'!$L$3))))</f>
        <v/>
      </c>
      <c r="AE53" t="str">
        <f>IF(AE$3="","",IF(Y202="","",((Y202-X202+1)/365*$G53*(_xlfn.XLOOKUP(AE$3,'Oppslag-fane'!$P$12:$P$34,'Oppslag-fane'!$N$12:$N$34)*Personalkostnader!$G61*1000))))</f>
        <v/>
      </c>
      <c r="AF53" t="str">
        <f>IF(AE53="","",IF($D53="Vitenskapelig",((Y202-X202+1)/365*$G53*(_xlfn.XLOOKUP(AE$3,'Oppslag-fane'!$P$12:$P$34,'Oppslag-fane'!$AD$12:$AD$34)*'Oppslag-fane'!$J$3)),((Y202-X202+1)/365*$G53*(_xlfn.XLOOKUP(AE$3,'Oppslag-fane'!$P$12:$P$34,'Oppslag-fane'!$AB$12:$AB$34)*'Oppslag-fane'!$L$3))))</f>
        <v/>
      </c>
      <c r="AG53" t="str">
        <f>IF(AG$3="","",IF(AA202="","",((AA202-Z202+1)/365*$G53*(_xlfn.XLOOKUP(AG$3,'Oppslag-fane'!$P$12:$P$34,'Oppslag-fane'!$N$12:$N$34)*Personalkostnader!$G61*1000))))</f>
        <v/>
      </c>
      <c r="AH53" t="str">
        <f>IF(AG53="","",IF($D53="Vitenskapelig",((AA202-Z202+1)/365*$G53*(_xlfn.XLOOKUP(AG$3,'Oppslag-fane'!$P$12:$P$34,'Oppslag-fane'!$AD$12:$AD$34)*'Oppslag-fane'!$J$3)),((AA202-Z202+1)/365*$G53*(_xlfn.XLOOKUP(AG$3,'Oppslag-fane'!$P$12:$P$34,'Oppslag-fane'!$AB$12:$AB$34)*'Oppslag-fane'!$L$3))))</f>
        <v/>
      </c>
      <c r="AI53" s="18">
        <f t="shared" si="2"/>
        <v>0</v>
      </c>
      <c r="AJ53" s="18">
        <f t="shared" si="3"/>
        <v>0</v>
      </c>
    </row>
    <row r="54" spans="1:36" outlineLevel="1" x14ac:dyDescent="0.25">
      <c r="A54" t="str">
        <f>IF(Personalkostnader!A62="","",Personalkostnader!A62)</f>
        <v/>
      </c>
      <c r="B54">
        <f>Personalkostnader!B62</f>
        <v>0</v>
      </c>
      <c r="C54" t="str">
        <f>Personalkostnader!C62</f>
        <v/>
      </c>
      <c r="D54" t="str">
        <f>Personalkostnader!D62</f>
        <v/>
      </c>
      <c r="E54">
        <f>Personalkostnader!E62</f>
        <v>0</v>
      </c>
      <c r="F54" t="str">
        <f>LEFT(Personalkostnader!O62,2)</f>
        <v/>
      </c>
      <c r="G54" s="121" t="str">
        <f>IFERROR(Personalkostnader!N62/100,"")</f>
        <v/>
      </c>
      <c r="H54" s="23"/>
      <c r="I54" t="str">
        <f>IF(I$3="","",IF(C203="","",((C203-B203+1)/365*$G54*(_xlfn.XLOOKUP(I$3,'Oppslag-fane'!$P$12:$P$34,'Oppslag-fane'!$N$12:$N$34)*Personalkostnader!$G62*1000))))</f>
        <v/>
      </c>
      <c r="J54" t="str">
        <f>IF(I54="","",IF($D54="Vitenskapelig",((C203-B203+1)/365*$G54*(_xlfn.XLOOKUP(I$3,'Oppslag-fane'!$P$12:$P$34,'Oppslag-fane'!$AD$12:$AD$34)*'Oppslag-fane'!$J$3)),((C203-B203+1)/365*$G54*(_xlfn.XLOOKUP(I$3,'Oppslag-fane'!$P$12:$P$34,'Oppslag-fane'!$AB$12:$AB$34)*'Oppslag-fane'!$L$3))))</f>
        <v/>
      </c>
      <c r="K54" t="str">
        <f>IF(K$3="","",IF(E203="","",((E203-D203+1)/365*$G54*(_xlfn.XLOOKUP(K$3,'Oppslag-fane'!$P$12:$P$34,'Oppslag-fane'!$N$12:$N$34)*Personalkostnader!$G62*1000))))</f>
        <v/>
      </c>
      <c r="L54" t="str">
        <f>IF(K54="","",IF($D54="Vitenskapelig",((E203-D203+1)/365*$G54*(_xlfn.XLOOKUP(K$3,'Oppslag-fane'!$P$12:$P$34,'Oppslag-fane'!$AD$12:$AD$34)*'Oppslag-fane'!$J$3)),((E203-D203+1)/365*$G54*(_xlfn.XLOOKUP(K$3,'Oppslag-fane'!$P$12:$P$34,'Oppslag-fane'!$AB$12:$AB$34)*'Oppslag-fane'!$L$3))))</f>
        <v/>
      </c>
      <c r="M54" t="str">
        <f>IF(M$3="","",IF(G203="","",((G203-F203+1)/365*$G54*(_xlfn.XLOOKUP(M$3,'Oppslag-fane'!$P$12:$P$34,'Oppslag-fane'!$N$12:$N$34)*Personalkostnader!$G62*1000))))</f>
        <v/>
      </c>
      <c r="N54" t="str">
        <f>IF(M54="","",IF($D54="Vitenskapelig",((G203-F203+1)/365*$G54*(_xlfn.XLOOKUP(M$3,'Oppslag-fane'!$P$12:$P$34,'Oppslag-fane'!$AD$12:$AD$34)*'Oppslag-fane'!$J$3)),((G203-F203+1)/365*$G54*(_xlfn.XLOOKUP(M$3,'Oppslag-fane'!$P$12:$P$34,'Oppslag-fane'!$AB$12:$AB$34)*'Oppslag-fane'!$L$3))))</f>
        <v/>
      </c>
      <c r="O54" t="str">
        <f>IF(O$3="","",IF(I203="","",((I203-H203+1)/365*$G54*(_xlfn.XLOOKUP(O$3,'Oppslag-fane'!$P$12:$P$34,'Oppslag-fane'!$N$12:$N$34)*Personalkostnader!$G62*1000))))</f>
        <v/>
      </c>
      <c r="P54" t="str">
        <f>IF(O54="","",IF($D54="Vitenskapelig",((I203-H203+1)/365*$G54*(_xlfn.XLOOKUP(O$3,'Oppslag-fane'!$P$12:$P$34,'Oppslag-fane'!$AD$12:$AD$34)*'Oppslag-fane'!$J$3)),((I203-H203+1)/365*$G54*(_xlfn.XLOOKUP(O$3,'Oppslag-fane'!$P$12:$P$34,'Oppslag-fane'!$AB$12:$AB$34)*'Oppslag-fane'!$L$3))))</f>
        <v/>
      </c>
      <c r="Q54" t="str">
        <f>IF(Q$3="","",IF(K203="","",((K203-J203+1)/365*$G54*(_xlfn.XLOOKUP(Q$3,'Oppslag-fane'!$P$12:$P$34,'Oppslag-fane'!$N$12:$N$34)*Personalkostnader!$G62*1000))))</f>
        <v/>
      </c>
      <c r="R54" t="str">
        <f>IF(Q54="","",IF($D54="Vitenskapelig",((K203-J203+1)/365*$G54*(_xlfn.XLOOKUP(Q$3,'Oppslag-fane'!$P$12:$P$34,'Oppslag-fane'!$AD$12:$AD$34)*'Oppslag-fane'!$J$3)),((K203-J203+1)/365*$G54*(_xlfn.XLOOKUP(Q$3,'Oppslag-fane'!$P$12:$P$34,'Oppslag-fane'!$AB$12:$AB$34)*'Oppslag-fane'!$L$3))))</f>
        <v/>
      </c>
      <c r="S54" t="str">
        <f>IF(S$3="","",IF(M203="","",((M203-L203+1)/365*$G54*(_xlfn.XLOOKUP(S$3,'Oppslag-fane'!$P$12:$P$34,'Oppslag-fane'!$N$12:$N$34)*Personalkostnader!$G62*1000))))</f>
        <v/>
      </c>
      <c r="T54" t="str">
        <f>IF(S54="","",IF($D54="Vitenskapelig",((M203-L203+1)/365*$G54*(_xlfn.XLOOKUP(S$3,'Oppslag-fane'!$P$12:$P$34,'Oppslag-fane'!$AD$12:$AD$34)*'Oppslag-fane'!$J$3)),((M203-L203+1)/365*$G54*(_xlfn.XLOOKUP(S$3,'Oppslag-fane'!$P$12:$P$34,'Oppslag-fane'!$AB$12:$AB$34)*'Oppslag-fane'!$L$3))))</f>
        <v/>
      </c>
      <c r="U54" t="str">
        <f>IF(U$3="","",IF(O203="","",((O203-N203+1)/365*$G54*(_xlfn.XLOOKUP(U$3,'Oppslag-fane'!$P$12:$P$34,'Oppslag-fane'!$N$12:$N$34)*Personalkostnader!$G62*1000))))</f>
        <v/>
      </c>
      <c r="V54" t="str">
        <f>IF(U54="","",IF($D54="Vitenskapelig",((O203-N203+1)/365*$G54*(_xlfn.XLOOKUP(U$3,'Oppslag-fane'!$P$12:$P$34,'Oppslag-fane'!$AD$12:$AD$34)*'Oppslag-fane'!$J$3)),((O203-N203+1)/365*$G54*(_xlfn.XLOOKUP(U$3,'Oppslag-fane'!$P$12:$P$34,'Oppslag-fane'!$AB$12:$AB$34)*'Oppslag-fane'!$L$3))))</f>
        <v/>
      </c>
      <c r="W54" t="str">
        <f>IF(W$3="","",IF(Q203="","",((Q203-P203+1)/365*$G54*(_xlfn.XLOOKUP(W$3,'Oppslag-fane'!$P$12:$P$34,'Oppslag-fane'!$N$12:$N$34)*Personalkostnader!$G62*1000))))</f>
        <v/>
      </c>
      <c r="X54" t="str">
        <f>IF(W54="","",IF($D54="Vitenskapelig",((Q203-P203+1)/365*$G54*(_xlfn.XLOOKUP(W$3,'Oppslag-fane'!$P$12:$P$34,'Oppslag-fane'!$AD$12:$AD$34)*'Oppslag-fane'!$J$3)),((Q203-P203+1)/365*$G54*(_xlfn.XLOOKUP(W$3,'Oppslag-fane'!$P$12:$P$34,'Oppslag-fane'!$AB$12:$AB$34)*'Oppslag-fane'!$L$3))))</f>
        <v/>
      </c>
      <c r="Y54" t="str">
        <f>IF(Y$3="","",IF(S203="","",((S203-R203+1)/365*$G54*(_xlfn.XLOOKUP(Y$3,'Oppslag-fane'!$P$12:$P$34,'Oppslag-fane'!$N$12:$N$34)*Personalkostnader!$G62*1000))))</f>
        <v/>
      </c>
      <c r="Z54" t="str">
        <f>IF(Y54="","",IF($D54="Vitenskapelig",((S203-R203+1)/365*$G54*(_xlfn.XLOOKUP(Y$3,'Oppslag-fane'!$P$12:$P$34,'Oppslag-fane'!$AD$12:$AD$34)*'Oppslag-fane'!$J$3)),((S203-R203+1)/365*$G54*(_xlfn.XLOOKUP(Y$3,'Oppslag-fane'!$P$12:$P$34,'Oppslag-fane'!$AB$12:$AB$34)*'Oppslag-fane'!$L$3))))</f>
        <v/>
      </c>
      <c r="AA54" t="str">
        <f>IF(AA$3="","",IF(U203="","",((U203-T203+1)/365*$G54*(_xlfn.XLOOKUP(AA$3,'Oppslag-fane'!$P$12:$P$34,'Oppslag-fane'!$N$12:$N$34)*Personalkostnader!$G62*1000))))</f>
        <v/>
      </c>
      <c r="AB54" t="str">
        <f>IF(AA54="","",IF($D54="Vitenskapelig",((U203-T203+1)/365*$G54*(_xlfn.XLOOKUP(AA$3,'Oppslag-fane'!$P$12:$P$34,'Oppslag-fane'!$AD$12:$AD$34)*'Oppslag-fane'!$J$3)),((U203-T203+1)/365*$G54*(_xlfn.XLOOKUP(AA$3,'Oppslag-fane'!$P$12:$P$34,'Oppslag-fane'!$AB$12:$AB$34)*'Oppslag-fane'!$L$3))))</f>
        <v/>
      </c>
      <c r="AC54" t="str">
        <f>IF(AC$3="","",IF(W203="","",((W203-V203+1)/365*$G54*(_xlfn.XLOOKUP(AC$3,'Oppslag-fane'!$P$12:$P$34,'Oppslag-fane'!$N$12:$N$34)*Personalkostnader!$G62*1000))))</f>
        <v/>
      </c>
      <c r="AD54" t="str">
        <f>IF(AC54="","",IF($D54="Vitenskapelig",((W203-V203+1)/365*$G54*(_xlfn.XLOOKUP(AC$3,'Oppslag-fane'!$P$12:$P$34,'Oppslag-fane'!$AD$12:$AD$34)*'Oppslag-fane'!$J$3)),((W203-V203+1)/365*$G54*(_xlfn.XLOOKUP(AC$3,'Oppslag-fane'!$P$12:$P$34,'Oppslag-fane'!$AB$12:$AB$34)*'Oppslag-fane'!$L$3))))</f>
        <v/>
      </c>
      <c r="AE54" t="str">
        <f>IF(AE$3="","",IF(Y203="","",((Y203-X203+1)/365*$G54*(_xlfn.XLOOKUP(AE$3,'Oppslag-fane'!$P$12:$P$34,'Oppslag-fane'!$N$12:$N$34)*Personalkostnader!$G62*1000))))</f>
        <v/>
      </c>
      <c r="AF54" t="str">
        <f>IF(AE54="","",IF($D54="Vitenskapelig",((Y203-X203+1)/365*$G54*(_xlfn.XLOOKUP(AE$3,'Oppslag-fane'!$P$12:$P$34,'Oppslag-fane'!$AD$12:$AD$34)*'Oppslag-fane'!$J$3)),((Y203-X203+1)/365*$G54*(_xlfn.XLOOKUP(AE$3,'Oppslag-fane'!$P$12:$P$34,'Oppslag-fane'!$AB$12:$AB$34)*'Oppslag-fane'!$L$3))))</f>
        <v/>
      </c>
      <c r="AG54" t="str">
        <f>IF(AG$3="","",IF(AA203="","",((AA203-Z203+1)/365*$G54*(_xlfn.XLOOKUP(AG$3,'Oppslag-fane'!$P$12:$P$34,'Oppslag-fane'!$N$12:$N$34)*Personalkostnader!$G62*1000))))</f>
        <v/>
      </c>
      <c r="AH54" t="str">
        <f>IF(AG54="","",IF($D54="Vitenskapelig",((AA203-Z203+1)/365*$G54*(_xlfn.XLOOKUP(AG$3,'Oppslag-fane'!$P$12:$P$34,'Oppslag-fane'!$AD$12:$AD$34)*'Oppslag-fane'!$J$3)),((AA203-Z203+1)/365*$G54*(_xlfn.XLOOKUP(AG$3,'Oppslag-fane'!$P$12:$P$34,'Oppslag-fane'!$AB$12:$AB$34)*'Oppslag-fane'!$L$3))))</f>
        <v/>
      </c>
      <c r="AI54" s="18">
        <f t="shared" si="2"/>
        <v>0</v>
      </c>
      <c r="AJ54" s="18">
        <f t="shared" si="3"/>
        <v>0</v>
      </c>
    </row>
    <row r="55" spans="1:36" outlineLevel="1" x14ac:dyDescent="0.25">
      <c r="A55" t="str">
        <f>IF(Personalkostnader!A63="","",Personalkostnader!A63)</f>
        <v/>
      </c>
      <c r="B55">
        <f>Personalkostnader!B63</f>
        <v>0</v>
      </c>
      <c r="C55" t="str">
        <f>Personalkostnader!C63</f>
        <v/>
      </c>
      <c r="D55" t="str">
        <f>Personalkostnader!D63</f>
        <v/>
      </c>
      <c r="E55">
        <f>Personalkostnader!E63</f>
        <v>0</v>
      </c>
      <c r="F55" t="str">
        <f>LEFT(Personalkostnader!O63,2)</f>
        <v/>
      </c>
      <c r="G55" s="121" t="str">
        <f>IFERROR(Personalkostnader!N63/100,"")</f>
        <v/>
      </c>
      <c r="H55" s="23"/>
      <c r="I55" t="str">
        <f>IF(I$3="","",IF(C204="","",((C204-B204+1)/365*$G55*(_xlfn.XLOOKUP(I$3,'Oppslag-fane'!$P$12:$P$34,'Oppslag-fane'!$N$12:$N$34)*Personalkostnader!$G63*1000))))</f>
        <v/>
      </c>
      <c r="J55" t="str">
        <f>IF(I55="","",IF($D55="Vitenskapelig",((C204-B204+1)/365*$G55*(_xlfn.XLOOKUP(I$3,'Oppslag-fane'!$P$12:$P$34,'Oppslag-fane'!$AD$12:$AD$34)*'Oppslag-fane'!$J$3)),((C204-B204+1)/365*$G55*(_xlfn.XLOOKUP(I$3,'Oppslag-fane'!$P$12:$P$34,'Oppslag-fane'!$AB$12:$AB$34)*'Oppslag-fane'!$L$3))))</f>
        <v/>
      </c>
      <c r="K55" t="str">
        <f>IF(K$3="","",IF(E204="","",((E204-D204+1)/365*$G55*(_xlfn.XLOOKUP(K$3,'Oppslag-fane'!$P$12:$P$34,'Oppslag-fane'!$N$12:$N$34)*Personalkostnader!$G63*1000))))</f>
        <v/>
      </c>
      <c r="L55" t="str">
        <f>IF(K55="","",IF($D55="Vitenskapelig",((E204-D204+1)/365*$G55*(_xlfn.XLOOKUP(K$3,'Oppslag-fane'!$P$12:$P$34,'Oppslag-fane'!$AD$12:$AD$34)*'Oppslag-fane'!$J$3)),((E204-D204+1)/365*$G55*(_xlfn.XLOOKUP(K$3,'Oppslag-fane'!$P$12:$P$34,'Oppslag-fane'!$AB$12:$AB$34)*'Oppslag-fane'!$L$3))))</f>
        <v/>
      </c>
      <c r="M55" t="str">
        <f>IF(M$3="","",IF(G204="","",((G204-F204+1)/365*$G55*(_xlfn.XLOOKUP(M$3,'Oppslag-fane'!$P$12:$P$34,'Oppslag-fane'!$N$12:$N$34)*Personalkostnader!$G63*1000))))</f>
        <v/>
      </c>
      <c r="N55" t="str">
        <f>IF(M55="","",IF($D55="Vitenskapelig",((G204-F204+1)/365*$G55*(_xlfn.XLOOKUP(M$3,'Oppslag-fane'!$P$12:$P$34,'Oppslag-fane'!$AD$12:$AD$34)*'Oppslag-fane'!$J$3)),((G204-F204+1)/365*$G55*(_xlfn.XLOOKUP(M$3,'Oppslag-fane'!$P$12:$P$34,'Oppslag-fane'!$AB$12:$AB$34)*'Oppslag-fane'!$L$3))))</f>
        <v/>
      </c>
      <c r="O55" t="str">
        <f>IF(O$3="","",IF(I204="","",((I204-H204+1)/365*$G55*(_xlfn.XLOOKUP(O$3,'Oppslag-fane'!$P$12:$P$34,'Oppslag-fane'!$N$12:$N$34)*Personalkostnader!$G63*1000))))</f>
        <v/>
      </c>
      <c r="P55" t="str">
        <f>IF(O55="","",IF($D55="Vitenskapelig",((I204-H204+1)/365*$G55*(_xlfn.XLOOKUP(O$3,'Oppslag-fane'!$P$12:$P$34,'Oppslag-fane'!$AD$12:$AD$34)*'Oppslag-fane'!$J$3)),((I204-H204+1)/365*$G55*(_xlfn.XLOOKUP(O$3,'Oppslag-fane'!$P$12:$P$34,'Oppslag-fane'!$AB$12:$AB$34)*'Oppslag-fane'!$L$3))))</f>
        <v/>
      </c>
      <c r="Q55" t="str">
        <f>IF(Q$3="","",IF(K204="","",((K204-J204+1)/365*$G55*(_xlfn.XLOOKUP(Q$3,'Oppslag-fane'!$P$12:$P$34,'Oppslag-fane'!$N$12:$N$34)*Personalkostnader!$G63*1000))))</f>
        <v/>
      </c>
      <c r="R55" t="str">
        <f>IF(Q55="","",IF($D55="Vitenskapelig",((K204-J204+1)/365*$G55*(_xlfn.XLOOKUP(Q$3,'Oppslag-fane'!$P$12:$P$34,'Oppslag-fane'!$AD$12:$AD$34)*'Oppslag-fane'!$J$3)),((K204-J204+1)/365*$G55*(_xlfn.XLOOKUP(Q$3,'Oppslag-fane'!$P$12:$P$34,'Oppslag-fane'!$AB$12:$AB$34)*'Oppslag-fane'!$L$3))))</f>
        <v/>
      </c>
      <c r="S55" t="str">
        <f>IF(S$3="","",IF(M204="","",((M204-L204+1)/365*$G55*(_xlfn.XLOOKUP(S$3,'Oppslag-fane'!$P$12:$P$34,'Oppslag-fane'!$N$12:$N$34)*Personalkostnader!$G63*1000))))</f>
        <v/>
      </c>
      <c r="T55" t="str">
        <f>IF(S55="","",IF($D55="Vitenskapelig",((M204-L204+1)/365*$G55*(_xlfn.XLOOKUP(S$3,'Oppslag-fane'!$P$12:$P$34,'Oppslag-fane'!$AD$12:$AD$34)*'Oppslag-fane'!$J$3)),((M204-L204+1)/365*$G55*(_xlfn.XLOOKUP(S$3,'Oppslag-fane'!$P$12:$P$34,'Oppslag-fane'!$AB$12:$AB$34)*'Oppslag-fane'!$L$3))))</f>
        <v/>
      </c>
      <c r="U55" t="str">
        <f>IF(U$3="","",IF(O204="","",((O204-N204+1)/365*$G55*(_xlfn.XLOOKUP(U$3,'Oppslag-fane'!$P$12:$P$34,'Oppslag-fane'!$N$12:$N$34)*Personalkostnader!$G63*1000))))</f>
        <v/>
      </c>
      <c r="V55" t="str">
        <f>IF(U55="","",IF($D55="Vitenskapelig",((O204-N204+1)/365*$G55*(_xlfn.XLOOKUP(U$3,'Oppslag-fane'!$P$12:$P$34,'Oppslag-fane'!$AD$12:$AD$34)*'Oppslag-fane'!$J$3)),((O204-N204+1)/365*$G55*(_xlfn.XLOOKUP(U$3,'Oppslag-fane'!$P$12:$P$34,'Oppslag-fane'!$AB$12:$AB$34)*'Oppslag-fane'!$L$3))))</f>
        <v/>
      </c>
      <c r="W55" t="str">
        <f>IF(W$3="","",IF(Q204="","",((Q204-P204+1)/365*$G55*(_xlfn.XLOOKUP(W$3,'Oppslag-fane'!$P$12:$P$34,'Oppslag-fane'!$N$12:$N$34)*Personalkostnader!$G63*1000))))</f>
        <v/>
      </c>
      <c r="X55" t="str">
        <f>IF(W55="","",IF($D55="Vitenskapelig",((Q204-P204+1)/365*$G55*(_xlfn.XLOOKUP(W$3,'Oppslag-fane'!$P$12:$P$34,'Oppslag-fane'!$AD$12:$AD$34)*'Oppslag-fane'!$J$3)),((Q204-P204+1)/365*$G55*(_xlfn.XLOOKUP(W$3,'Oppslag-fane'!$P$12:$P$34,'Oppslag-fane'!$AB$12:$AB$34)*'Oppslag-fane'!$L$3))))</f>
        <v/>
      </c>
      <c r="Y55" t="str">
        <f>IF(Y$3="","",IF(S204="","",((S204-R204+1)/365*$G55*(_xlfn.XLOOKUP(Y$3,'Oppslag-fane'!$P$12:$P$34,'Oppslag-fane'!$N$12:$N$34)*Personalkostnader!$G63*1000))))</f>
        <v/>
      </c>
      <c r="Z55" t="str">
        <f>IF(Y55="","",IF($D55="Vitenskapelig",((S204-R204+1)/365*$G55*(_xlfn.XLOOKUP(Y$3,'Oppslag-fane'!$P$12:$P$34,'Oppslag-fane'!$AD$12:$AD$34)*'Oppslag-fane'!$J$3)),((S204-R204+1)/365*$G55*(_xlfn.XLOOKUP(Y$3,'Oppslag-fane'!$P$12:$P$34,'Oppslag-fane'!$AB$12:$AB$34)*'Oppslag-fane'!$L$3))))</f>
        <v/>
      </c>
      <c r="AA55" t="str">
        <f>IF(AA$3="","",IF(U204="","",((U204-T204+1)/365*$G55*(_xlfn.XLOOKUP(AA$3,'Oppslag-fane'!$P$12:$P$34,'Oppslag-fane'!$N$12:$N$34)*Personalkostnader!$G63*1000))))</f>
        <v/>
      </c>
      <c r="AB55" t="str">
        <f>IF(AA55="","",IF($D55="Vitenskapelig",((U204-T204+1)/365*$G55*(_xlfn.XLOOKUP(AA$3,'Oppslag-fane'!$P$12:$P$34,'Oppslag-fane'!$AD$12:$AD$34)*'Oppslag-fane'!$J$3)),((U204-T204+1)/365*$G55*(_xlfn.XLOOKUP(AA$3,'Oppslag-fane'!$P$12:$P$34,'Oppslag-fane'!$AB$12:$AB$34)*'Oppslag-fane'!$L$3))))</f>
        <v/>
      </c>
      <c r="AC55" t="str">
        <f>IF(AC$3="","",IF(W204="","",((W204-V204+1)/365*$G55*(_xlfn.XLOOKUP(AC$3,'Oppslag-fane'!$P$12:$P$34,'Oppslag-fane'!$N$12:$N$34)*Personalkostnader!$G63*1000))))</f>
        <v/>
      </c>
      <c r="AD55" t="str">
        <f>IF(AC55="","",IF($D55="Vitenskapelig",((W204-V204+1)/365*$G55*(_xlfn.XLOOKUP(AC$3,'Oppslag-fane'!$P$12:$P$34,'Oppslag-fane'!$AD$12:$AD$34)*'Oppslag-fane'!$J$3)),((W204-V204+1)/365*$G55*(_xlfn.XLOOKUP(AC$3,'Oppslag-fane'!$P$12:$P$34,'Oppslag-fane'!$AB$12:$AB$34)*'Oppslag-fane'!$L$3))))</f>
        <v/>
      </c>
      <c r="AE55" t="str">
        <f>IF(AE$3="","",IF(Y204="","",((Y204-X204+1)/365*$G55*(_xlfn.XLOOKUP(AE$3,'Oppslag-fane'!$P$12:$P$34,'Oppslag-fane'!$N$12:$N$34)*Personalkostnader!$G63*1000))))</f>
        <v/>
      </c>
      <c r="AF55" t="str">
        <f>IF(AE55="","",IF($D55="Vitenskapelig",((Y204-X204+1)/365*$G55*(_xlfn.XLOOKUP(AE$3,'Oppslag-fane'!$P$12:$P$34,'Oppslag-fane'!$AD$12:$AD$34)*'Oppslag-fane'!$J$3)),((Y204-X204+1)/365*$G55*(_xlfn.XLOOKUP(AE$3,'Oppslag-fane'!$P$12:$P$34,'Oppslag-fane'!$AB$12:$AB$34)*'Oppslag-fane'!$L$3))))</f>
        <v/>
      </c>
      <c r="AG55" t="str">
        <f>IF(AG$3="","",IF(AA204="","",((AA204-Z204+1)/365*$G55*(_xlfn.XLOOKUP(AG$3,'Oppslag-fane'!$P$12:$P$34,'Oppslag-fane'!$N$12:$N$34)*Personalkostnader!$G63*1000))))</f>
        <v/>
      </c>
      <c r="AH55" t="str">
        <f>IF(AG55="","",IF($D55="Vitenskapelig",((AA204-Z204+1)/365*$G55*(_xlfn.XLOOKUP(AG$3,'Oppslag-fane'!$P$12:$P$34,'Oppslag-fane'!$AD$12:$AD$34)*'Oppslag-fane'!$J$3)),((AA204-Z204+1)/365*$G55*(_xlfn.XLOOKUP(AG$3,'Oppslag-fane'!$P$12:$P$34,'Oppslag-fane'!$AB$12:$AB$34)*'Oppslag-fane'!$L$3))))</f>
        <v/>
      </c>
      <c r="AI55" s="18">
        <f t="shared" si="2"/>
        <v>0</v>
      </c>
      <c r="AJ55" s="18">
        <f t="shared" si="3"/>
        <v>0</v>
      </c>
    </row>
    <row r="56" spans="1:36" outlineLevel="1" x14ac:dyDescent="0.25">
      <c r="A56" t="str">
        <f>IF(Personalkostnader!A64="","",Personalkostnader!A64)</f>
        <v/>
      </c>
      <c r="B56">
        <f>Personalkostnader!B64</f>
        <v>0</v>
      </c>
      <c r="C56" t="str">
        <f>Personalkostnader!C64</f>
        <v/>
      </c>
      <c r="D56" t="str">
        <f>Personalkostnader!D64</f>
        <v/>
      </c>
      <c r="E56">
        <f>Personalkostnader!E64</f>
        <v>0</v>
      </c>
      <c r="F56" t="str">
        <f>LEFT(Personalkostnader!O64,2)</f>
        <v/>
      </c>
      <c r="G56" s="121" t="str">
        <f>IFERROR(Personalkostnader!N64/100,"")</f>
        <v/>
      </c>
      <c r="H56" s="23"/>
      <c r="I56" t="str">
        <f>IF(I$3="","",IF(C205="","",((C205-B205+1)/365*$G56*(_xlfn.XLOOKUP(I$3,'Oppslag-fane'!$P$12:$P$34,'Oppslag-fane'!$N$12:$N$34)*Personalkostnader!$G64*1000))))</f>
        <v/>
      </c>
      <c r="J56" t="str">
        <f>IF(I56="","",IF($D56="Vitenskapelig",((C205-B205+1)/365*$G56*(_xlfn.XLOOKUP(I$3,'Oppslag-fane'!$P$12:$P$34,'Oppslag-fane'!$AD$12:$AD$34)*'Oppslag-fane'!$J$3)),((C205-B205+1)/365*$G56*(_xlfn.XLOOKUP(I$3,'Oppslag-fane'!$P$12:$P$34,'Oppslag-fane'!$AB$12:$AB$34)*'Oppslag-fane'!$L$3))))</f>
        <v/>
      </c>
      <c r="K56" t="str">
        <f>IF(K$3="","",IF(E205="","",((E205-D205+1)/365*$G56*(_xlfn.XLOOKUP(K$3,'Oppslag-fane'!$P$12:$P$34,'Oppslag-fane'!$N$12:$N$34)*Personalkostnader!$G64*1000))))</f>
        <v/>
      </c>
      <c r="L56" t="str">
        <f>IF(K56="","",IF($D56="Vitenskapelig",((E205-D205+1)/365*$G56*(_xlfn.XLOOKUP(K$3,'Oppslag-fane'!$P$12:$P$34,'Oppslag-fane'!$AD$12:$AD$34)*'Oppslag-fane'!$J$3)),((E205-D205+1)/365*$G56*(_xlfn.XLOOKUP(K$3,'Oppslag-fane'!$P$12:$P$34,'Oppslag-fane'!$AB$12:$AB$34)*'Oppslag-fane'!$L$3))))</f>
        <v/>
      </c>
      <c r="M56" t="str">
        <f>IF(M$3="","",IF(G205="","",((G205-F205+1)/365*$G56*(_xlfn.XLOOKUP(M$3,'Oppslag-fane'!$P$12:$P$34,'Oppslag-fane'!$N$12:$N$34)*Personalkostnader!$G64*1000))))</f>
        <v/>
      </c>
      <c r="N56" t="str">
        <f>IF(M56="","",IF($D56="Vitenskapelig",((G205-F205+1)/365*$G56*(_xlfn.XLOOKUP(M$3,'Oppslag-fane'!$P$12:$P$34,'Oppslag-fane'!$AD$12:$AD$34)*'Oppslag-fane'!$J$3)),((G205-F205+1)/365*$G56*(_xlfn.XLOOKUP(M$3,'Oppslag-fane'!$P$12:$P$34,'Oppslag-fane'!$AB$12:$AB$34)*'Oppslag-fane'!$L$3))))</f>
        <v/>
      </c>
      <c r="O56" t="str">
        <f>IF(O$3="","",IF(I205="","",((I205-H205+1)/365*$G56*(_xlfn.XLOOKUP(O$3,'Oppslag-fane'!$P$12:$P$34,'Oppslag-fane'!$N$12:$N$34)*Personalkostnader!$G64*1000))))</f>
        <v/>
      </c>
      <c r="P56" t="str">
        <f>IF(O56="","",IF($D56="Vitenskapelig",((I205-H205+1)/365*$G56*(_xlfn.XLOOKUP(O$3,'Oppslag-fane'!$P$12:$P$34,'Oppslag-fane'!$AD$12:$AD$34)*'Oppslag-fane'!$J$3)),((I205-H205+1)/365*$G56*(_xlfn.XLOOKUP(O$3,'Oppslag-fane'!$P$12:$P$34,'Oppslag-fane'!$AB$12:$AB$34)*'Oppslag-fane'!$L$3))))</f>
        <v/>
      </c>
      <c r="Q56" t="str">
        <f>IF(Q$3="","",IF(K205="","",((K205-J205+1)/365*$G56*(_xlfn.XLOOKUP(Q$3,'Oppslag-fane'!$P$12:$P$34,'Oppslag-fane'!$N$12:$N$34)*Personalkostnader!$G64*1000))))</f>
        <v/>
      </c>
      <c r="R56" t="str">
        <f>IF(Q56="","",IF($D56="Vitenskapelig",((K205-J205+1)/365*$G56*(_xlfn.XLOOKUP(Q$3,'Oppslag-fane'!$P$12:$P$34,'Oppslag-fane'!$AD$12:$AD$34)*'Oppslag-fane'!$J$3)),((K205-J205+1)/365*$G56*(_xlfn.XLOOKUP(Q$3,'Oppslag-fane'!$P$12:$P$34,'Oppslag-fane'!$AB$12:$AB$34)*'Oppslag-fane'!$L$3))))</f>
        <v/>
      </c>
      <c r="S56" t="str">
        <f>IF(S$3="","",IF(M205="","",((M205-L205+1)/365*$G56*(_xlfn.XLOOKUP(S$3,'Oppslag-fane'!$P$12:$P$34,'Oppslag-fane'!$N$12:$N$34)*Personalkostnader!$G64*1000))))</f>
        <v/>
      </c>
      <c r="T56" t="str">
        <f>IF(S56="","",IF($D56="Vitenskapelig",((M205-L205+1)/365*$G56*(_xlfn.XLOOKUP(S$3,'Oppslag-fane'!$P$12:$P$34,'Oppslag-fane'!$AD$12:$AD$34)*'Oppslag-fane'!$J$3)),((M205-L205+1)/365*$G56*(_xlfn.XLOOKUP(S$3,'Oppslag-fane'!$P$12:$P$34,'Oppslag-fane'!$AB$12:$AB$34)*'Oppslag-fane'!$L$3))))</f>
        <v/>
      </c>
      <c r="U56" t="str">
        <f>IF(U$3="","",IF(O205="","",((O205-N205+1)/365*$G56*(_xlfn.XLOOKUP(U$3,'Oppslag-fane'!$P$12:$P$34,'Oppslag-fane'!$N$12:$N$34)*Personalkostnader!$G64*1000))))</f>
        <v/>
      </c>
      <c r="V56" t="str">
        <f>IF(U56="","",IF($D56="Vitenskapelig",((O205-N205+1)/365*$G56*(_xlfn.XLOOKUP(U$3,'Oppslag-fane'!$P$12:$P$34,'Oppslag-fane'!$AD$12:$AD$34)*'Oppslag-fane'!$J$3)),((O205-N205+1)/365*$G56*(_xlfn.XLOOKUP(U$3,'Oppslag-fane'!$P$12:$P$34,'Oppslag-fane'!$AB$12:$AB$34)*'Oppslag-fane'!$L$3))))</f>
        <v/>
      </c>
      <c r="W56" t="str">
        <f>IF(W$3="","",IF(Q205="","",((Q205-P205+1)/365*$G56*(_xlfn.XLOOKUP(W$3,'Oppslag-fane'!$P$12:$P$34,'Oppslag-fane'!$N$12:$N$34)*Personalkostnader!$G64*1000))))</f>
        <v/>
      </c>
      <c r="X56" t="str">
        <f>IF(W56="","",IF($D56="Vitenskapelig",((Q205-P205+1)/365*$G56*(_xlfn.XLOOKUP(W$3,'Oppslag-fane'!$P$12:$P$34,'Oppslag-fane'!$AD$12:$AD$34)*'Oppslag-fane'!$J$3)),((Q205-P205+1)/365*$G56*(_xlfn.XLOOKUP(W$3,'Oppslag-fane'!$P$12:$P$34,'Oppslag-fane'!$AB$12:$AB$34)*'Oppslag-fane'!$L$3))))</f>
        <v/>
      </c>
      <c r="Y56" t="str">
        <f>IF(Y$3="","",IF(S205="","",((S205-R205+1)/365*$G56*(_xlfn.XLOOKUP(Y$3,'Oppslag-fane'!$P$12:$P$34,'Oppslag-fane'!$N$12:$N$34)*Personalkostnader!$G64*1000))))</f>
        <v/>
      </c>
      <c r="Z56" t="str">
        <f>IF(Y56="","",IF($D56="Vitenskapelig",((S205-R205+1)/365*$G56*(_xlfn.XLOOKUP(Y$3,'Oppslag-fane'!$P$12:$P$34,'Oppslag-fane'!$AD$12:$AD$34)*'Oppslag-fane'!$J$3)),((S205-R205+1)/365*$G56*(_xlfn.XLOOKUP(Y$3,'Oppslag-fane'!$P$12:$P$34,'Oppslag-fane'!$AB$12:$AB$34)*'Oppslag-fane'!$L$3))))</f>
        <v/>
      </c>
      <c r="AA56" t="str">
        <f>IF(AA$3="","",IF(U205="","",((U205-T205+1)/365*$G56*(_xlfn.XLOOKUP(AA$3,'Oppslag-fane'!$P$12:$P$34,'Oppslag-fane'!$N$12:$N$34)*Personalkostnader!$G64*1000))))</f>
        <v/>
      </c>
      <c r="AB56" t="str">
        <f>IF(AA56="","",IF($D56="Vitenskapelig",((U205-T205+1)/365*$G56*(_xlfn.XLOOKUP(AA$3,'Oppslag-fane'!$P$12:$P$34,'Oppslag-fane'!$AD$12:$AD$34)*'Oppslag-fane'!$J$3)),((U205-T205+1)/365*$G56*(_xlfn.XLOOKUP(AA$3,'Oppslag-fane'!$P$12:$P$34,'Oppslag-fane'!$AB$12:$AB$34)*'Oppslag-fane'!$L$3))))</f>
        <v/>
      </c>
      <c r="AC56" t="str">
        <f>IF(AC$3="","",IF(W205="","",((W205-V205+1)/365*$G56*(_xlfn.XLOOKUP(AC$3,'Oppslag-fane'!$P$12:$P$34,'Oppslag-fane'!$N$12:$N$34)*Personalkostnader!$G64*1000))))</f>
        <v/>
      </c>
      <c r="AD56" t="str">
        <f>IF(AC56="","",IF($D56="Vitenskapelig",((W205-V205+1)/365*$G56*(_xlfn.XLOOKUP(AC$3,'Oppslag-fane'!$P$12:$P$34,'Oppslag-fane'!$AD$12:$AD$34)*'Oppslag-fane'!$J$3)),((W205-V205+1)/365*$G56*(_xlfn.XLOOKUP(AC$3,'Oppslag-fane'!$P$12:$P$34,'Oppslag-fane'!$AB$12:$AB$34)*'Oppslag-fane'!$L$3))))</f>
        <v/>
      </c>
      <c r="AE56" t="str">
        <f>IF(AE$3="","",IF(Y205="","",((Y205-X205+1)/365*$G56*(_xlfn.XLOOKUP(AE$3,'Oppslag-fane'!$P$12:$P$34,'Oppslag-fane'!$N$12:$N$34)*Personalkostnader!$G64*1000))))</f>
        <v/>
      </c>
      <c r="AF56" t="str">
        <f>IF(AE56="","",IF($D56="Vitenskapelig",((Y205-X205+1)/365*$G56*(_xlfn.XLOOKUP(AE$3,'Oppslag-fane'!$P$12:$P$34,'Oppslag-fane'!$AD$12:$AD$34)*'Oppslag-fane'!$J$3)),((Y205-X205+1)/365*$G56*(_xlfn.XLOOKUP(AE$3,'Oppslag-fane'!$P$12:$P$34,'Oppslag-fane'!$AB$12:$AB$34)*'Oppslag-fane'!$L$3))))</f>
        <v/>
      </c>
      <c r="AG56" t="str">
        <f>IF(AG$3="","",IF(AA205="","",((AA205-Z205+1)/365*$G56*(_xlfn.XLOOKUP(AG$3,'Oppslag-fane'!$P$12:$P$34,'Oppslag-fane'!$N$12:$N$34)*Personalkostnader!$G64*1000))))</f>
        <v/>
      </c>
      <c r="AH56" t="str">
        <f>IF(AG56="","",IF($D56="Vitenskapelig",((AA205-Z205+1)/365*$G56*(_xlfn.XLOOKUP(AG$3,'Oppslag-fane'!$P$12:$P$34,'Oppslag-fane'!$AD$12:$AD$34)*'Oppslag-fane'!$J$3)),((AA205-Z205+1)/365*$G56*(_xlfn.XLOOKUP(AG$3,'Oppslag-fane'!$P$12:$P$34,'Oppslag-fane'!$AB$12:$AB$34)*'Oppslag-fane'!$L$3))))</f>
        <v/>
      </c>
      <c r="AI56" s="18">
        <f t="shared" si="2"/>
        <v>0</v>
      </c>
      <c r="AJ56" s="18">
        <f t="shared" si="3"/>
        <v>0</v>
      </c>
    </row>
    <row r="57" spans="1:36" outlineLevel="1" x14ac:dyDescent="0.25">
      <c r="A57" t="str">
        <f>IF(Personalkostnader!A65="","",Personalkostnader!A65)</f>
        <v/>
      </c>
      <c r="B57">
        <f>Personalkostnader!B65</f>
        <v>0</v>
      </c>
      <c r="C57" t="str">
        <f>Personalkostnader!C65</f>
        <v/>
      </c>
      <c r="D57" t="str">
        <f>Personalkostnader!D65</f>
        <v/>
      </c>
      <c r="E57">
        <f>Personalkostnader!E65</f>
        <v>0</v>
      </c>
      <c r="F57" t="str">
        <f>LEFT(Personalkostnader!O65,2)</f>
        <v/>
      </c>
      <c r="G57" s="121" t="str">
        <f>IFERROR(Personalkostnader!N65/100,"")</f>
        <v/>
      </c>
      <c r="H57" s="23"/>
      <c r="I57" t="str">
        <f>IF(I$3="","",IF(C206="","",((C206-B206+1)/365*$G57*(_xlfn.XLOOKUP(I$3,'Oppslag-fane'!$P$12:$P$34,'Oppslag-fane'!$N$12:$N$34)*Personalkostnader!$G65*1000))))</f>
        <v/>
      </c>
      <c r="J57" t="str">
        <f>IF(I57="","",IF($D57="Vitenskapelig",((C206-B206+1)/365*$G57*(_xlfn.XLOOKUP(I$3,'Oppslag-fane'!$P$12:$P$34,'Oppslag-fane'!$AD$12:$AD$34)*'Oppslag-fane'!$J$3)),((C206-B206+1)/365*$G57*(_xlfn.XLOOKUP(I$3,'Oppslag-fane'!$P$12:$P$34,'Oppslag-fane'!$AB$12:$AB$34)*'Oppslag-fane'!$L$3))))</f>
        <v/>
      </c>
      <c r="K57" t="str">
        <f>IF(K$3="","",IF(E206="","",((E206-D206+1)/365*$G57*(_xlfn.XLOOKUP(K$3,'Oppslag-fane'!$P$12:$P$34,'Oppslag-fane'!$N$12:$N$34)*Personalkostnader!$G65*1000))))</f>
        <v/>
      </c>
      <c r="L57" t="str">
        <f>IF(K57="","",IF($D57="Vitenskapelig",((E206-D206+1)/365*$G57*(_xlfn.XLOOKUP(K$3,'Oppslag-fane'!$P$12:$P$34,'Oppslag-fane'!$AD$12:$AD$34)*'Oppslag-fane'!$J$3)),((E206-D206+1)/365*$G57*(_xlfn.XLOOKUP(K$3,'Oppslag-fane'!$P$12:$P$34,'Oppslag-fane'!$AB$12:$AB$34)*'Oppslag-fane'!$L$3))))</f>
        <v/>
      </c>
      <c r="M57" t="str">
        <f>IF(M$3="","",IF(G206="","",((G206-F206+1)/365*$G57*(_xlfn.XLOOKUP(M$3,'Oppslag-fane'!$P$12:$P$34,'Oppslag-fane'!$N$12:$N$34)*Personalkostnader!$G65*1000))))</f>
        <v/>
      </c>
      <c r="N57" t="str">
        <f>IF(M57="","",IF($D57="Vitenskapelig",((G206-F206+1)/365*$G57*(_xlfn.XLOOKUP(M$3,'Oppslag-fane'!$P$12:$P$34,'Oppslag-fane'!$AD$12:$AD$34)*'Oppslag-fane'!$J$3)),((G206-F206+1)/365*$G57*(_xlfn.XLOOKUP(M$3,'Oppslag-fane'!$P$12:$P$34,'Oppslag-fane'!$AB$12:$AB$34)*'Oppslag-fane'!$L$3))))</f>
        <v/>
      </c>
      <c r="O57" t="str">
        <f>IF(O$3="","",IF(I206="","",((I206-H206+1)/365*$G57*(_xlfn.XLOOKUP(O$3,'Oppslag-fane'!$P$12:$P$34,'Oppslag-fane'!$N$12:$N$34)*Personalkostnader!$G65*1000))))</f>
        <v/>
      </c>
      <c r="P57" t="str">
        <f>IF(O57="","",IF($D57="Vitenskapelig",((I206-H206+1)/365*$G57*(_xlfn.XLOOKUP(O$3,'Oppslag-fane'!$P$12:$P$34,'Oppslag-fane'!$AD$12:$AD$34)*'Oppslag-fane'!$J$3)),((I206-H206+1)/365*$G57*(_xlfn.XLOOKUP(O$3,'Oppslag-fane'!$P$12:$P$34,'Oppslag-fane'!$AB$12:$AB$34)*'Oppslag-fane'!$L$3))))</f>
        <v/>
      </c>
      <c r="Q57" t="str">
        <f>IF(Q$3="","",IF(K206="","",((K206-J206+1)/365*$G57*(_xlfn.XLOOKUP(Q$3,'Oppslag-fane'!$P$12:$P$34,'Oppslag-fane'!$N$12:$N$34)*Personalkostnader!$G65*1000))))</f>
        <v/>
      </c>
      <c r="R57" t="str">
        <f>IF(Q57="","",IF($D57="Vitenskapelig",((K206-J206+1)/365*$G57*(_xlfn.XLOOKUP(Q$3,'Oppslag-fane'!$P$12:$P$34,'Oppslag-fane'!$AD$12:$AD$34)*'Oppslag-fane'!$J$3)),((K206-J206+1)/365*$G57*(_xlfn.XLOOKUP(Q$3,'Oppslag-fane'!$P$12:$P$34,'Oppslag-fane'!$AB$12:$AB$34)*'Oppslag-fane'!$L$3))))</f>
        <v/>
      </c>
      <c r="S57" t="str">
        <f>IF(S$3="","",IF(M206="","",((M206-L206+1)/365*$G57*(_xlfn.XLOOKUP(S$3,'Oppslag-fane'!$P$12:$P$34,'Oppslag-fane'!$N$12:$N$34)*Personalkostnader!$G65*1000))))</f>
        <v/>
      </c>
      <c r="T57" t="str">
        <f>IF(S57="","",IF($D57="Vitenskapelig",((M206-L206+1)/365*$G57*(_xlfn.XLOOKUP(S$3,'Oppslag-fane'!$P$12:$P$34,'Oppslag-fane'!$AD$12:$AD$34)*'Oppslag-fane'!$J$3)),((M206-L206+1)/365*$G57*(_xlfn.XLOOKUP(S$3,'Oppslag-fane'!$P$12:$P$34,'Oppslag-fane'!$AB$12:$AB$34)*'Oppslag-fane'!$L$3))))</f>
        <v/>
      </c>
      <c r="U57" t="str">
        <f>IF(U$3="","",IF(O206="","",((O206-N206+1)/365*$G57*(_xlfn.XLOOKUP(U$3,'Oppslag-fane'!$P$12:$P$34,'Oppslag-fane'!$N$12:$N$34)*Personalkostnader!$G65*1000))))</f>
        <v/>
      </c>
      <c r="V57" t="str">
        <f>IF(U57="","",IF($D57="Vitenskapelig",((O206-N206+1)/365*$G57*(_xlfn.XLOOKUP(U$3,'Oppslag-fane'!$P$12:$P$34,'Oppslag-fane'!$AD$12:$AD$34)*'Oppslag-fane'!$J$3)),((O206-N206+1)/365*$G57*(_xlfn.XLOOKUP(U$3,'Oppslag-fane'!$P$12:$P$34,'Oppslag-fane'!$AB$12:$AB$34)*'Oppslag-fane'!$L$3))))</f>
        <v/>
      </c>
      <c r="W57" t="str">
        <f>IF(W$3="","",IF(Q206="","",((Q206-P206+1)/365*$G57*(_xlfn.XLOOKUP(W$3,'Oppslag-fane'!$P$12:$P$34,'Oppslag-fane'!$N$12:$N$34)*Personalkostnader!$G65*1000))))</f>
        <v/>
      </c>
      <c r="X57" t="str">
        <f>IF(W57="","",IF($D57="Vitenskapelig",((Q206-P206+1)/365*$G57*(_xlfn.XLOOKUP(W$3,'Oppslag-fane'!$P$12:$P$34,'Oppslag-fane'!$AD$12:$AD$34)*'Oppslag-fane'!$J$3)),((Q206-P206+1)/365*$G57*(_xlfn.XLOOKUP(W$3,'Oppslag-fane'!$P$12:$P$34,'Oppslag-fane'!$AB$12:$AB$34)*'Oppslag-fane'!$L$3))))</f>
        <v/>
      </c>
      <c r="Y57" t="str">
        <f>IF(Y$3="","",IF(S206="","",((S206-R206+1)/365*$G57*(_xlfn.XLOOKUP(Y$3,'Oppslag-fane'!$P$12:$P$34,'Oppslag-fane'!$N$12:$N$34)*Personalkostnader!$G65*1000))))</f>
        <v/>
      </c>
      <c r="Z57" t="str">
        <f>IF(Y57="","",IF($D57="Vitenskapelig",((S206-R206+1)/365*$G57*(_xlfn.XLOOKUP(Y$3,'Oppslag-fane'!$P$12:$P$34,'Oppslag-fane'!$AD$12:$AD$34)*'Oppslag-fane'!$J$3)),((S206-R206+1)/365*$G57*(_xlfn.XLOOKUP(Y$3,'Oppslag-fane'!$P$12:$P$34,'Oppslag-fane'!$AB$12:$AB$34)*'Oppslag-fane'!$L$3))))</f>
        <v/>
      </c>
      <c r="AA57" t="str">
        <f>IF(AA$3="","",IF(U206="","",((U206-T206+1)/365*$G57*(_xlfn.XLOOKUP(AA$3,'Oppslag-fane'!$P$12:$P$34,'Oppslag-fane'!$N$12:$N$34)*Personalkostnader!$G65*1000))))</f>
        <v/>
      </c>
      <c r="AB57" t="str">
        <f>IF(AA57="","",IF($D57="Vitenskapelig",((U206-T206+1)/365*$G57*(_xlfn.XLOOKUP(AA$3,'Oppslag-fane'!$P$12:$P$34,'Oppslag-fane'!$AD$12:$AD$34)*'Oppslag-fane'!$J$3)),((U206-T206+1)/365*$G57*(_xlfn.XLOOKUP(AA$3,'Oppslag-fane'!$P$12:$P$34,'Oppslag-fane'!$AB$12:$AB$34)*'Oppslag-fane'!$L$3))))</f>
        <v/>
      </c>
      <c r="AC57" t="str">
        <f>IF(AC$3="","",IF(W206="","",((W206-V206+1)/365*$G57*(_xlfn.XLOOKUP(AC$3,'Oppslag-fane'!$P$12:$P$34,'Oppslag-fane'!$N$12:$N$34)*Personalkostnader!$G65*1000))))</f>
        <v/>
      </c>
      <c r="AD57" t="str">
        <f>IF(AC57="","",IF($D57="Vitenskapelig",((W206-V206+1)/365*$G57*(_xlfn.XLOOKUP(AC$3,'Oppslag-fane'!$P$12:$P$34,'Oppslag-fane'!$AD$12:$AD$34)*'Oppslag-fane'!$J$3)),((W206-V206+1)/365*$G57*(_xlfn.XLOOKUP(AC$3,'Oppslag-fane'!$P$12:$P$34,'Oppslag-fane'!$AB$12:$AB$34)*'Oppslag-fane'!$L$3))))</f>
        <v/>
      </c>
      <c r="AE57" t="str">
        <f>IF(AE$3="","",IF(Y206="","",((Y206-X206+1)/365*$G57*(_xlfn.XLOOKUP(AE$3,'Oppslag-fane'!$P$12:$P$34,'Oppslag-fane'!$N$12:$N$34)*Personalkostnader!$G65*1000))))</f>
        <v/>
      </c>
      <c r="AF57" t="str">
        <f>IF(AE57="","",IF($D57="Vitenskapelig",((Y206-X206+1)/365*$G57*(_xlfn.XLOOKUP(AE$3,'Oppslag-fane'!$P$12:$P$34,'Oppslag-fane'!$AD$12:$AD$34)*'Oppslag-fane'!$J$3)),((Y206-X206+1)/365*$G57*(_xlfn.XLOOKUP(AE$3,'Oppslag-fane'!$P$12:$P$34,'Oppslag-fane'!$AB$12:$AB$34)*'Oppslag-fane'!$L$3))))</f>
        <v/>
      </c>
      <c r="AG57" t="str">
        <f>IF(AG$3="","",IF(AA206="","",((AA206-Z206+1)/365*$G57*(_xlfn.XLOOKUP(AG$3,'Oppslag-fane'!$P$12:$P$34,'Oppslag-fane'!$N$12:$N$34)*Personalkostnader!$G65*1000))))</f>
        <v/>
      </c>
      <c r="AH57" t="str">
        <f>IF(AG57="","",IF($D57="Vitenskapelig",((AA206-Z206+1)/365*$G57*(_xlfn.XLOOKUP(AG$3,'Oppslag-fane'!$P$12:$P$34,'Oppslag-fane'!$AD$12:$AD$34)*'Oppslag-fane'!$J$3)),((AA206-Z206+1)/365*$G57*(_xlfn.XLOOKUP(AG$3,'Oppslag-fane'!$P$12:$P$34,'Oppslag-fane'!$AB$12:$AB$34)*'Oppslag-fane'!$L$3))))</f>
        <v/>
      </c>
      <c r="AI57" s="18">
        <f t="shared" si="2"/>
        <v>0</v>
      </c>
      <c r="AJ57" s="18">
        <f t="shared" si="3"/>
        <v>0</v>
      </c>
    </row>
    <row r="58" spans="1:36" outlineLevel="1" x14ac:dyDescent="0.25">
      <c r="A58" t="str">
        <f>IF(Personalkostnader!A66="","",Personalkostnader!A66)</f>
        <v/>
      </c>
      <c r="B58">
        <f>Personalkostnader!B66</f>
        <v>0</v>
      </c>
      <c r="C58" t="str">
        <f>Personalkostnader!C66</f>
        <v/>
      </c>
      <c r="D58" t="str">
        <f>Personalkostnader!D66</f>
        <v/>
      </c>
      <c r="E58">
        <f>Personalkostnader!E66</f>
        <v>0</v>
      </c>
      <c r="F58" t="str">
        <f>LEFT(Personalkostnader!O66,2)</f>
        <v/>
      </c>
      <c r="G58" s="121" t="str">
        <f>IFERROR(Personalkostnader!N66/100,"")</f>
        <v/>
      </c>
      <c r="H58" s="23"/>
      <c r="I58" t="str">
        <f>IF(I$3="","",IF(C207="","",((C207-B207+1)/365*$G58*(_xlfn.XLOOKUP(I$3,'Oppslag-fane'!$P$12:$P$34,'Oppslag-fane'!$N$12:$N$34)*Personalkostnader!$G66*1000))))</f>
        <v/>
      </c>
      <c r="J58" t="str">
        <f>IF(I58="","",IF($D58="Vitenskapelig",((C207-B207+1)/365*$G58*(_xlfn.XLOOKUP(I$3,'Oppslag-fane'!$P$12:$P$34,'Oppslag-fane'!$AD$12:$AD$34)*'Oppslag-fane'!$J$3)),((C207-B207+1)/365*$G58*(_xlfn.XLOOKUP(I$3,'Oppslag-fane'!$P$12:$P$34,'Oppslag-fane'!$AB$12:$AB$34)*'Oppslag-fane'!$L$3))))</f>
        <v/>
      </c>
      <c r="K58" t="str">
        <f>IF(K$3="","",IF(E207="","",((E207-D207+1)/365*$G58*(_xlfn.XLOOKUP(K$3,'Oppslag-fane'!$P$12:$P$34,'Oppslag-fane'!$N$12:$N$34)*Personalkostnader!$G66*1000))))</f>
        <v/>
      </c>
      <c r="L58" t="str">
        <f>IF(K58="","",IF($D58="Vitenskapelig",((E207-D207+1)/365*$G58*(_xlfn.XLOOKUP(K$3,'Oppslag-fane'!$P$12:$P$34,'Oppslag-fane'!$AD$12:$AD$34)*'Oppslag-fane'!$J$3)),((E207-D207+1)/365*$G58*(_xlfn.XLOOKUP(K$3,'Oppslag-fane'!$P$12:$P$34,'Oppslag-fane'!$AB$12:$AB$34)*'Oppslag-fane'!$L$3))))</f>
        <v/>
      </c>
      <c r="M58" t="str">
        <f>IF(M$3="","",IF(G207="","",((G207-F207+1)/365*$G58*(_xlfn.XLOOKUP(M$3,'Oppslag-fane'!$P$12:$P$34,'Oppslag-fane'!$N$12:$N$34)*Personalkostnader!$G66*1000))))</f>
        <v/>
      </c>
      <c r="N58" t="str">
        <f>IF(M58="","",IF($D58="Vitenskapelig",((G207-F207+1)/365*$G58*(_xlfn.XLOOKUP(M$3,'Oppslag-fane'!$P$12:$P$34,'Oppslag-fane'!$AD$12:$AD$34)*'Oppslag-fane'!$J$3)),((G207-F207+1)/365*$G58*(_xlfn.XLOOKUP(M$3,'Oppslag-fane'!$P$12:$P$34,'Oppslag-fane'!$AB$12:$AB$34)*'Oppslag-fane'!$L$3))))</f>
        <v/>
      </c>
      <c r="O58" t="str">
        <f>IF(O$3="","",IF(I207="","",((I207-H207+1)/365*$G58*(_xlfn.XLOOKUP(O$3,'Oppslag-fane'!$P$12:$P$34,'Oppslag-fane'!$N$12:$N$34)*Personalkostnader!$G66*1000))))</f>
        <v/>
      </c>
      <c r="P58" t="str">
        <f>IF(O58="","",IF($D58="Vitenskapelig",((I207-H207+1)/365*$G58*(_xlfn.XLOOKUP(O$3,'Oppslag-fane'!$P$12:$P$34,'Oppslag-fane'!$AD$12:$AD$34)*'Oppslag-fane'!$J$3)),((I207-H207+1)/365*$G58*(_xlfn.XLOOKUP(O$3,'Oppslag-fane'!$P$12:$P$34,'Oppslag-fane'!$AB$12:$AB$34)*'Oppslag-fane'!$L$3))))</f>
        <v/>
      </c>
      <c r="Q58" t="str">
        <f>IF(Q$3="","",IF(K207="","",((K207-J207+1)/365*$G58*(_xlfn.XLOOKUP(Q$3,'Oppslag-fane'!$P$12:$P$34,'Oppslag-fane'!$N$12:$N$34)*Personalkostnader!$G66*1000))))</f>
        <v/>
      </c>
      <c r="R58" t="str">
        <f>IF(Q58="","",IF($D58="Vitenskapelig",((K207-J207+1)/365*$G58*(_xlfn.XLOOKUP(Q$3,'Oppslag-fane'!$P$12:$P$34,'Oppslag-fane'!$AD$12:$AD$34)*'Oppslag-fane'!$J$3)),((K207-J207+1)/365*$G58*(_xlfn.XLOOKUP(Q$3,'Oppslag-fane'!$P$12:$P$34,'Oppslag-fane'!$AB$12:$AB$34)*'Oppslag-fane'!$L$3))))</f>
        <v/>
      </c>
      <c r="S58" t="str">
        <f>IF(S$3="","",IF(M207="","",((M207-L207+1)/365*$G58*(_xlfn.XLOOKUP(S$3,'Oppslag-fane'!$P$12:$P$34,'Oppslag-fane'!$N$12:$N$34)*Personalkostnader!$G66*1000))))</f>
        <v/>
      </c>
      <c r="T58" t="str">
        <f>IF(S58="","",IF($D58="Vitenskapelig",((M207-L207+1)/365*$G58*(_xlfn.XLOOKUP(S$3,'Oppslag-fane'!$P$12:$P$34,'Oppslag-fane'!$AD$12:$AD$34)*'Oppslag-fane'!$J$3)),((M207-L207+1)/365*$G58*(_xlfn.XLOOKUP(S$3,'Oppslag-fane'!$P$12:$P$34,'Oppslag-fane'!$AB$12:$AB$34)*'Oppslag-fane'!$L$3))))</f>
        <v/>
      </c>
      <c r="U58" t="str">
        <f>IF(U$3="","",IF(O207="","",((O207-N207+1)/365*$G58*(_xlfn.XLOOKUP(U$3,'Oppslag-fane'!$P$12:$P$34,'Oppslag-fane'!$N$12:$N$34)*Personalkostnader!$G66*1000))))</f>
        <v/>
      </c>
      <c r="V58" t="str">
        <f>IF(U58="","",IF($D58="Vitenskapelig",((O207-N207+1)/365*$G58*(_xlfn.XLOOKUP(U$3,'Oppslag-fane'!$P$12:$P$34,'Oppslag-fane'!$AD$12:$AD$34)*'Oppslag-fane'!$J$3)),((O207-N207+1)/365*$G58*(_xlfn.XLOOKUP(U$3,'Oppslag-fane'!$P$12:$P$34,'Oppslag-fane'!$AB$12:$AB$34)*'Oppslag-fane'!$L$3))))</f>
        <v/>
      </c>
      <c r="W58" t="str">
        <f>IF(W$3="","",IF(Q207="","",((Q207-P207+1)/365*$G58*(_xlfn.XLOOKUP(W$3,'Oppslag-fane'!$P$12:$P$34,'Oppslag-fane'!$N$12:$N$34)*Personalkostnader!$G66*1000))))</f>
        <v/>
      </c>
      <c r="X58" t="str">
        <f>IF(W58="","",IF($D58="Vitenskapelig",((Q207-P207+1)/365*$G58*(_xlfn.XLOOKUP(W$3,'Oppslag-fane'!$P$12:$P$34,'Oppslag-fane'!$AD$12:$AD$34)*'Oppslag-fane'!$J$3)),((Q207-P207+1)/365*$G58*(_xlfn.XLOOKUP(W$3,'Oppslag-fane'!$P$12:$P$34,'Oppslag-fane'!$AB$12:$AB$34)*'Oppslag-fane'!$L$3))))</f>
        <v/>
      </c>
      <c r="Y58" t="str">
        <f>IF(Y$3="","",IF(S207="","",((S207-R207+1)/365*$G58*(_xlfn.XLOOKUP(Y$3,'Oppslag-fane'!$P$12:$P$34,'Oppslag-fane'!$N$12:$N$34)*Personalkostnader!$G66*1000))))</f>
        <v/>
      </c>
      <c r="Z58" t="str">
        <f>IF(Y58="","",IF($D58="Vitenskapelig",((S207-R207+1)/365*$G58*(_xlfn.XLOOKUP(Y$3,'Oppslag-fane'!$P$12:$P$34,'Oppslag-fane'!$AD$12:$AD$34)*'Oppslag-fane'!$J$3)),((S207-R207+1)/365*$G58*(_xlfn.XLOOKUP(Y$3,'Oppslag-fane'!$P$12:$P$34,'Oppslag-fane'!$AB$12:$AB$34)*'Oppslag-fane'!$L$3))))</f>
        <v/>
      </c>
      <c r="AA58" t="str">
        <f>IF(AA$3="","",IF(U207="","",((U207-T207+1)/365*$G58*(_xlfn.XLOOKUP(AA$3,'Oppslag-fane'!$P$12:$P$34,'Oppslag-fane'!$N$12:$N$34)*Personalkostnader!$G66*1000))))</f>
        <v/>
      </c>
      <c r="AB58" t="str">
        <f>IF(AA58="","",IF($D58="Vitenskapelig",((U207-T207+1)/365*$G58*(_xlfn.XLOOKUP(AA$3,'Oppslag-fane'!$P$12:$P$34,'Oppslag-fane'!$AD$12:$AD$34)*'Oppslag-fane'!$J$3)),((U207-T207+1)/365*$G58*(_xlfn.XLOOKUP(AA$3,'Oppslag-fane'!$P$12:$P$34,'Oppslag-fane'!$AB$12:$AB$34)*'Oppslag-fane'!$L$3))))</f>
        <v/>
      </c>
      <c r="AC58" t="str">
        <f>IF(AC$3="","",IF(W207="","",((W207-V207+1)/365*$G58*(_xlfn.XLOOKUP(AC$3,'Oppslag-fane'!$P$12:$P$34,'Oppslag-fane'!$N$12:$N$34)*Personalkostnader!$G66*1000))))</f>
        <v/>
      </c>
      <c r="AD58" t="str">
        <f>IF(AC58="","",IF($D58="Vitenskapelig",((W207-V207+1)/365*$G58*(_xlfn.XLOOKUP(AC$3,'Oppslag-fane'!$P$12:$P$34,'Oppslag-fane'!$AD$12:$AD$34)*'Oppslag-fane'!$J$3)),((W207-V207+1)/365*$G58*(_xlfn.XLOOKUP(AC$3,'Oppslag-fane'!$P$12:$P$34,'Oppslag-fane'!$AB$12:$AB$34)*'Oppslag-fane'!$L$3))))</f>
        <v/>
      </c>
      <c r="AE58" t="str">
        <f>IF(AE$3="","",IF(Y207="","",((Y207-X207+1)/365*$G58*(_xlfn.XLOOKUP(AE$3,'Oppslag-fane'!$P$12:$P$34,'Oppslag-fane'!$N$12:$N$34)*Personalkostnader!$G66*1000))))</f>
        <v/>
      </c>
      <c r="AF58" t="str">
        <f>IF(AE58="","",IF($D58="Vitenskapelig",((Y207-X207+1)/365*$G58*(_xlfn.XLOOKUP(AE$3,'Oppslag-fane'!$P$12:$P$34,'Oppslag-fane'!$AD$12:$AD$34)*'Oppslag-fane'!$J$3)),((Y207-X207+1)/365*$G58*(_xlfn.XLOOKUP(AE$3,'Oppslag-fane'!$P$12:$P$34,'Oppslag-fane'!$AB$12:$AB$34)*'Oppslag-fane'!$L$3))))</f>
        <v/>
      </c>
      <c r="AG58" t="str">
        <f>IF(AG$3="","",IF(AA207="","",((AA207-Z207+1)/365*$G58*(_xlfn.XLOOKUP(AG$3,'Oppslag-fane'!$P$12:$P$34,'Oppslag-fane'!$N$12:$N$34)*Personalkostnader!$G66*1000))))</f>
        <v/>
      </c>
      <c r="AH58" t="str">
        <f>IF(AG58="","",IF($D58="Vitenskapelig",((AA207-Z207+1)/365*$G58*(_xlfn.XLOOKUP(AG$3,'Oppslag-fane'!$P$12:$P$34,'Oppslag-fane'!$AD$12:$AD$34)*'Oppslag-fane'!$J$3)),((AA207-Z207+1)/365*$G58*(_xlfn.XLOOKUP(AG$3,'Oppslag-fane'!$P$12:$P$34,'Oppslag-fane'!$AB$12:$AB$34)*'Oppslag-fane'!$L$3))))</f>
        <v/>
      </c>
      <c r="AI58" s="18">
        <f t="shared" si="2"/>
        <v>0</v>
      </c>
      <c r="AJ58" s="18">
        <f t="shared" si="3"/>
        <v>0</v>
      </c>
    </row>
    <row r="59" spans="1:36" outlineLevel="1" x14ac:dyDescent="0.25">
      <c r="A59" t="str">
        <f>IF(Personalkostnader!A67="","",Personalkostnader!A67)</f>
        <v/>
      </c>
      <c r="B59">
        <f>Personalkostnader!B67</f>
        <v>0</v>
      </c>
      <c r="C59" t="str">
        <f>Personalkostnader!C67</f>
        <v/>
      </c>
      <c r="D59" t="str">
        <f>Personalkostnader!D67</f>
        <v/>
      </c>
      <c r="E59">
        <f>Personalkostnader!E67</f>
        <v>0</v>
      </c>
      <c r="F59" t="str">
        <f>LEFT(Personalkostnader!O67,2)</f>
        <v/>
      </c>
      <c r="G59" s="121" t="str">
        <f>IFERROR(Personalkostnader!N67/100,"")</f>
        <v/>
      </c>
      <c r="H59" s="23"/>
      <c r="I59" t="str">
        <f>IF(I$3="","",IF(C208="","",((C208-B208+1)/365*$G59*(_xlfn.XLOOKUP(I$3,'Oppslag-fane'!$P$12:$P$34,'Oppslag-fane'!$N$12:$N$34)*Personalkostnader!$G67*1000))))</f>
        <v/>
      </c>
      <c r="J59" t="str">
        <f>IF(I59="","",IF($D59="Vitenskapelig",((C208-B208+1)/365*$G59*(_xlfn.XLOOKUP(I$3,'Oppslag-fane'!$P$12:$P$34,'Oppslag-fane'!$AD$12:$AD$34)*'Oppslag-fane'!$J$3)),((C208-B208+1)/365*$G59*(_xlfn.XLOOKUP(I$3,'Oppslag-fane'!$P$12:$P$34,'Oppslag-fane'!$AB$12:$AB$34)*'Oppslag-fane'!$L$3))))</f>
        <v/>
      </c>
      <c r="K59" t="str">
        <f>IF(K$3="","",IF(E208="","",((E208-D208+1)/365*$G59*(_xlfn.XLOOKUP(K$3,'Oppslag-fane'!$P$12:$P$34,'Oppslag-fane'!$N$12:$N$34)*Personalkostnader!$G67*1000))))</f>
        <v/>
      </c>
      <c r="L59" t="str">
        <f>IF(K59="","",IF($D59="Vitenskapelig",((E208-D208+1)/365*$G59*(_xlfn.XLOOKUP(K$3,'Oppslag-fane'!$P$12:$P$34,'Oppslag-fane'!$AD$12:$AD$34)*'Oppslag-fane'!$J$3)),((E208-D208+1)/365*$G59*(_xlfn.XLOOKUP(K$3,'Oppslag-fane'!$P$12:$P$34,'Oppslag-fane'!$AB$12:$AB$34)*'Oppslag-fane'!$L$3))))</f>
        <v/>
      </c>
      <c r="M59" t="str">
        <f>IF(M$3="","",IF(G208="","",((G208-F208+1)/365*$G59*(_xlfn.XLOOKUP(M$3,'Oppslag-fane'!$P$12:$P$34,'Oppslag-fane'!$N$12:$N$34)*Personalkostnader!$G67*1000))))</f>
        <v/>
      </c>
      <c r="N59" t="str">
        <f>IF(M59="","",IF($D59="Vitenskapelig",((G208-F208+1)/365*$G59*(_xlfn.XLOOKUP(M$3,'Oppslag-fane'!$P$12:$P$34,'Oppslag-fane'!$AD$12:$AD$34)*'Oppslag-fane'!$J$3)),((G208-F208+1)/365*$G59*(_xlfn.XLOOKUP(M$3,'Oppslag-fane'!$P$12:$P$34,'Oppslag-fane'!$AB$12:$AB$34)*'Oppslag-fane'!$L$3))))</f>
        <v/>
      </c>
      <c r="O59" t="str">
        <f>IF(O$3="","",IF(I208="","",((I208-H208+1)/365*$G59*(_xlfn.XLOOKUP(O$3,'Oppslag-fane'!$P$12:$P$34,'Oppslag-fane'!$N$12:$N$34)*Personalkostnader!$G67*1000))))</f>
        <v/>
      </c>
      <c r="P59" t="str">
        <f>IF(O59="","",IF($D59="Vitenskapelig",((I208-H208+1)/365*$G59*(_xlfn.XLOOKUP(O$3,'Oppslag-fane'!$P$12:$P$34,'Oppslag-fane'!$AD$12:$AD$34)*'Oppslag-fane'!$J$3)),((I208-H208+1)/365*$G59*(_xlfn.XLOOKUP(O$3,'Oppslag-fane'!$P$12:$P$34,'Oppslag-fane'!$AB$12:$AB$34)*'Oppslag-fane'!$L$3))))</f>
        <v/>
      </c>
      <c r="Q59" t="str">
        <f>IF(Q$3="","",IF(K208="","",((K208-J208+1)/365*$G59*(_xlfn.XLOOKUP(Q$3,'Oppslag-fane'!$P$12:$P$34,'Oppslag-fane'!$N$12:$N$34)*Personalkostnader!$G67*1000))))</f>
        <v/>
      </c>
      <c r="R59" t="str">
        <f>IF(Q59="","",IF($D59="Vitenskapelig",((K208-J208+1)/365*$G59*(_xlfn.XLOOKUP(Q$3,'Oppslag-fane'!$P$12:$P$34,'Oppslag-fane'!$AD$12:$AD$34)*'Oppslag-fane'!$J$3)),((K208-J208+1)/365*$G59*(_xlfn.XLOOKUP(Q$3,'Oppslag-fane'!$P$12:$P$34,'Oppslag-fane'!$AB$12:$AB$34)*'Oppslag-fane'!$L$3))))</f>
        <v/>
      </c>
      <c r="S59" t="str">
        <f>IF(S$3="","",IF(M208="","",((M208-L208+1)/365*$G59*(_xlfn.XLOOKUP(S$3,'Oppslag-fane'!$P$12:$P$34,'Oppslag-fane'!$N$12:$N$34)*Personalkostnader!$G67*1000))))</f>
        <v/>
      </c>
      <c r="T59" t="str">
        <f>IF(S59="","",IF($D59="Vitenskapelig",((M208-L208+1)/365*$G59*(_xlfn.XLOOKUP(S$3,'Oppslag-fane'!$P$12:$P$34,'Oppslag-fane'!$AD$12:$AD$34)*'Oppslag-fane'!$J$3)),((M208-L208+1)/365*$G59*(_xlfn.XLOOKUP(S$3,'Oppslag-fane'!$P$12:$P$34,'Oppslag-fane'!$AB$12:$AB$34)*'Oppslag-fane'!$L$3))))</f>
        <v/>
      </c>
      <c r="U59" t="str">
        <f>IF(U$3="","",IF(O208="","",((O208-N208+1)/365*$G59*(_xlfn.XLOOKUP(U$3,'Oppslag-fane'!$P$12:$P$34,'Oppslag-fane'!$N$12:$N$34)*Personalkostnader!$G67*1000))))</f>
        <v/>
      </c>
      <c r="V59" t="str">
        <f>IF(U59="","",IF($D59="Vitenskapelig",((O208-N208+1)/365*$G59*(_xlfn.XLOOKUP(U$3,'Oppslag-fane'!$P$12:$P$34,'Oppslag-fane'!$AD$12:$AD$34)*'Oppslag-fane'!$J$3)),((O208-N208+1)/365*$G59*(_xlfn.XLOOKUP(U$3,'Oppslag-fane'!$P$12:$P$34,'Oppslag-fane'!$AB$12:$AB$34)*'Oppslag-fane'!$L$3))))</f>
        <v/>
      </c>
      <c r="W59" t="str">
        <f>IF(W$3="","",IF(Q208="","",((Q208-P208+1)/365*$G59*(_xlfn.XLOOKUP(W$3,'Oppslag-fane'!$P$12:$P$34,'Oppslag-fane'!$N$12:$N$34)*Personalkostnader!$G67*1000))))</f>
        <v/>
      </c>
      <c r="X59" t="str">
        <f>IF(W59="","",IF($D59="Vitenskapelig",((Q208-P208+1)/365*$G59*(_xlfn.XLOOKUP(W$3,'Oppslag-fane'!$P$12:$P$34,'Oppslag-fane'!$AD$12:$AD$34)*'Oppslag-fane'!$J$3)),((Q208-P208+1)/365*$G59*(_xlfn.XLOOKUP(W$3,'Oppslag-fane'!$P$12:$P$34,'Oppslag-fane'!$AB$12:$AB$34)*'Oppslag-fane'!$L$3))))</f>
        <v/>
      </c>
      <c r="Y59" t="str">
        <f>IF(Y$3="","",IF(S208="","",((S208-R208+1)/365*$G59*(_xlfn.XLOOKUP(Y$3,'Oppslag-fane'!$P$12:$P$34,'Oppslag-fane'!$N$12:$N$34)*Personalkostnader!$G67*1000))))</f>
        <v/>
      </c>
      <c r="Z59" t="str">
        <f>IF(Y59="","",IF($D59="Vitenskapelig",((S208-R208+1)/365*$G59*(_xlfn.XLOOKUP(Y$3,'Oppslag-fane'!$P$12:$P$34,'Oppslag-fane'!$AD$12:$AD$34)*'Oppslag-fane'!$J$3)),((S208-R208+1)/365*$G59*(_xlfn.XLOOKUP(Y$3,'Oppslag-fane'!$P$12:$P$34,'Oppslag-fane'!$AB$12:$AB$34)*'Oppslag-fane'!$L$3))))</f>
        <v/>
      </c>
      <c r="AA59" t="str">
        <f>IF(AA$3="","",IF(U208="","",((U208-T208+1)/365*$G59*(_xlfn.XLOOKUP(AA$3,'Oppslag-fane'!$P$12:$P$34,'Oppslag-fane'!$N$12:$N$34)*Personalkostnader!$G67*1000))))</f>
        <v/>
      </c>
      <c r="AB59" t="str">
        <f>IF(AA59="","",IF($D59="Vitenskapelig",((U208-T208+1)/365*$G59*(_xlfn.XLOOKUP(AA$3,'Oppslag-fane'!$P$12:$P$34,'Oppslag-fane'!$AD$12:$AD$34)*'Oppslag-fane'!$J$3)),((U208-T208+1)/365*$G59*(_xlfn.XLOOKUP(AA$3,'Oppslag-fane'!$P$12:$P$34,'Oppslag-fane'!$AB$12:$AB$34)*'Oppslag-fane'!$L$3))))</f>
        <v/>
      </c>
      <c r="AC59" t="str">
        <f>IF(AC$3="","",IF(W208="","",((W208-V208+1)/365*$G59*(_xlfn.XLOOKUP(AC$3,'Oppslag-fane'!$P$12:$P$34,'Oppslag-fane'!$N$12:$N$34)*Personalkostnader!$G67*1000))))</f>
        <v/>
      </c>
      <c r="AD59" t="str">
        <f>IF(AC59="","",IF($D59="Vitenskapelig",((W208-V208+1)/365*$G59*(_xlfn.XLOOKUP(AC$3,'Oppslag-fane'!$P$12:$P$34,'Oppslag-fane'!$AD$12:$AD$34)*'Oppslag-fane'!$J$3)),((W208-V208+1)/365*$G59*(_xlfn.XLOOKUP(AC$3,'Oppslag-fane'!$P$12:$P$34,'Oppslag-fane'!$AB$12:$AB$34)*'Oppslag-fane'!$L$3))))</f>
        <v/>
      </c>
      <c r="AE59" t="str">
        <f>IF(AE$3="","",IF(Y208="","",((Y208-X208+1)/365*$G59*(_xlfn.XLOOKUP(AE$3,'Oppslag-fane'!$P$12:$P$34,'Oppslag-fane'!$N$12:$N$34)*Personalkostnader!$G67*1000))))</f>
        <v/>
      </c>
      <c r="AF59" t="str">
        <f>IF(AE59="","",IF($D59="Vitenskapelig",((Y208-X208+1)/365*$G59*(_xlfn.XLOOKUP(AE$3,'Oppslag-fane'!$P$12:$P$34,'Oppslag-fane'!$AD$12:$AD$34)*'Oppslag-fane'!$J$3)),((Y208-X208+1)/365*$G59*(_xlfn.XLOOKUP(AE$3,'Oppslag-fane'!$P$12:$P$34,'Oppslag-fane'!$AB$12:$AB$34)*'Oppslag-fane'!$L$3))))</f>
        <v/>
      </c>
      <c r="AG59" t="str">
        <f>IF(AG$3="","",IF(AA208="","",((AA208-Z208+1)/365*$G59*(_xlfn.XLOOKUP(AG$3,'Oppslag-fane'!$P$12:$P$34,'Oppslag-fane'!$N$12:$N$34)*Personalkostnader!$G67*1000))))</f>
        <v/>
      </c>
      <c r="AH59" t="str">
        <f>IF(AG59="","",IF($D59="Vitenskapelig",((AA208-Z208+1)/365*$G59*(_xlfn.XLOOKUP(AG$3,'Oppslag-fane'!$P$12:$P$34,'Oppslag-fane'!$AD$12:$AD$34)*'Oppslag-fane'!$J$3)),((AA208-Z208+1)/365*$G59*(_xlfn.XLOOKUP(AG$3,'Oppslag-fane'!$P$12:$P$34,'Oppslag-fane'!$AB$12:$AB$34)*'Oppslag-fane'!$L$3))))</f>
        <v/>
      </c>
      <c r="AI59" s="18">
        <f t="shared" si="2"/>
        <v>0</v>
      </c>
      <c r="AJ59" s="18">
        <f t="shared" si="3"/>
        <v>0</v>
      </c>
    </row>
    <row r="60" spans="1:36" outlineLevel="1" x14ac:dyDescent="0.25">
      <c r="A60" t="str">
        <f>IF(Personalkostnader!A68="","",Personalkostnader!A68)</f>
        <v/>
      </c>
      <c r="B60">
        <f>Personalkostnader!B68</f>
        <v>0</v>
      </c>
      <c r="C60" t="str">
        <f>Personalkostnader!C68</f>
        <v/>
      </c>
      <c r="D60" t="str">
        <f>Personalkostnader!D68</f>
        <v/>
      </c>
      <c r="E60">
        <f>Personalkostnader!E68</f>
        <v>0</v>
      </c>
      <c r="F60" t="str">
        <f>LEFT(Personalkostnader!O68,2)</f>
        <v/>
      </c>
      <c r="G60" s="121" t="str">
        <f>IFERROR(Personalkostnader!N68/100,"")</f>
        <v/>
      </c>
      <c r="H60" s="23"/>
      <c r="I60" t="str">
        <f>IF(I$3="","",IF(C209="","",((C209-B209+1)/365*$G60*(_xlfn.XLOOKUP(I$3,'Oppslag-fane'!$P$12:$P$34,'Oppslag-fane'!$N$12:$N$34)*Personalkostnader!$G68*1000))))</f>
        <v/>
      </c>
      <c r="J60" t="str">
        <f>IF(I60="","",IF($D60="Vitenskapelig",((C209-B209+1)/365*$G60*(_xlfn.XLOOKUP(I$3,'Oppslag-fane'!$P$12:$P$34,'Oppslag-fane'!$AD$12:$AD$34)*'Oppslag-fane'!$J$3)),((C209-B209+1)/365*$G60*(_xlfn.XLOOKUP(I$3,'Oppslag-fane'!$P$12:$P$34,'Oppslag-fane'!$AB$12:$AB$34)*'Oppslag-fane'!$L$3))))</f>
        <v/>
      </c>
      <c r="K60" t="str">
        <f>IF(K$3="","",IF(E209="","",((E209-D209+1)/365*$G60*(_xlfn.XLOOKUP(K$3,'Oppslag-fane'!$P$12:$P$34,'Oppslag-fane'!$N$12:$N$34)*Personalkostnader!$G68*1000))))</f>
        <v/>
      </c>
      <c r="L60" t="str">
        <f>IF(K60="","",IF($D60="Vitenskapelig",((E209-D209+1)/365*$G60*(_xlfn.XLOOKUP(K$3,'Oppslag-fane'!$P$12:$P$34,'Oppslag-fane'!$AD$12:$AD$34)*'Oppslag-fane'!$J$3)),((E209-D209+1)/365*$G60*(_xlfn.XLOOKUP(K$3,'Oppslag-fane'!$P$12:$P$34,'Oppslag-fane'!$AB$12:$AB$34)*'Oppslag-fane'!$L$3))))</f>
        <v/>
      </c>
      <c r="M60" t="str">
        <f>IF(M$3="","",IF(G209="","",((G209-F209+1)/365*$G60*(_xlfn.XLOOKUP(M$3,'Oppslag-fane'!$P$12:$P$34,'Oppslag-fane'!$N$12:$N$34)*Personalkostnader!$G68*1000))))</f>
        <v/>
      </c>
      <c r="N60" t="str">
        <f>IF(M60="","",IF($D60="Vitenskapelig",((G209-F209+1)/365*$G60*(_xlfn.XLOOKUP(M$3,'Oppslag-fane'!$P$12:$P$34,'Oppslag-fane'!$AD$12:$AD$34)*'Oppslag-fane'!$J$3)),((G209-F209+1)/365*$G60*(_xlfn.XLOOKUP(M$3,'Oppslag-fane'!$P$12:$P$34,'Oppslag-fane'!$AB$12:$AB$34)*'Oppslag-fane'!$L$3))))</f>
        <v/>
      </c>
      <c r="O60" t="str">
        <f>IF(O$3="","",IF(I209="","",((I209-H209+1)/365*$G60*(_xlfn.XLOOKUP(O$3,'Oppslag-fane'!$P$12:$P$34,'Oppslag-fane'!$N$12:$N$34)*Personalkostnader!$G68*1000))))</f>
        <v/>
      </c>
      <c r="P60" t="str">
        <f>IF(O60="","",IF($D60="Vitenskapelig",((I209-H209+1)/365*$G60*(_xlfn.XLOOKUP(O$3,'Oppslag-fane'!$P$12:$P$34,'Oppslag-fane'!$AD$12:$AD$34)*'Oppslag-fane'!$J$3)),((I209-H209+1)/365*$G60*(_xlfn.XLOOKUP(O$3,'Oppslag-fane'!$P$12:$P$34,'Oppslag-fane'!$AB$12:$AB$34)*'Oppslag-fane'!$L$3))))</f>
        <v/>
      </c>
      <c r="Q60" t="str">
        <f>IF(Q$3="","",IF(K209="","",((K209-J209+1)/365*$G60*(_xlfn.XLOOKUP(Q$3,'Oppslag-fane'!$P$12:$P$34,'Oppslag-fane'!$N$12:$N$34)*Personalkostnader!$G68*1000))))</f>
        <v/>
      </c>
      <c r="R60" t="str">
        <f>IF(Q60="","",IF($D60="Vitenskapelig",((K209-J209+1)/365*$G60*(_xlfn.XLOOKUP(Q$3,'Oppslag-fane'!$P$12:$P$34,'Oppslag-fane'!$AD$12:$AD$34)*'Oppslag-fane'!$J$3)),((K209-J209+1)/365*$G60*(_xlfn.XLOOKUP(Q$3,'Oppslag-fane'!$P$12:$P$34,'Oppslag-fane'!$AB$12:$AB$34)*'Oppslag-fane'!$L$3))))</f>
        <v/>
      </c>
      <c r="S60" t="str">
        <f>IF(S$3="","",IF(M209="","",((M209-L209+1)/365*$G60*(_xlfn.XLOOKUP(S$3,'Oppslag-fane'!$P$12:$P$34,'Oppslag-fane'!$N$12:$N$34)*Personalkostnader!$G68*1000))))</f>
        <v/>
      </c>
      <c r="T60" t="str">
        <f>IF(S60="","",IF($D60="Vitenskapelig",((M209-L209+1)/365*$G60*(_xlfn.XLOOKUP(S$3,'Oppslag-fane'!$P$12:$P$34,'Oppslag-fane'!$AD$12:$AD$34)*'Oppslag-fane'!$J$3)),((M209-L209+1)/365*$G60*(_xlfn.XLOOKUP(S$3,'Oppslag-fane'!$P$12:$P$34,'Oppslag-fane'!$AB$12:$AB$34)*'Oppslag-fane'!$L$3))))</f>
        <v/>
      </c>
      <c r="U60" t="str">
        <f>IF(U$3="","",IF(O209="","",((O209-N209+1)/365*$G60*(_xlfn.XLOOKUP(U$3,'Oppslag-fane'!$P$12:$P$34,'Oppslag-fane'!$N$12:$N$34)*Personalkostnader!$G68*1000))))</f>
        <v/>
      </c>
      <c r="V60" t="str">
        <f>IF(U60="","",IF($D60="Vitenskapelig",((O209-N209+1)/365*$G60*(_xlfn.XLOOKUP(U$3,'Oppslag-fane'!$P$12:$P$34,'Oppslag-fane'!$AD$12:$AD$34)*'Oppslag-fane'!$J$3)),((O209-N209+1)/365*$G60*(_xlfn.XLOOKUP(U$3,'Oppslag-fane'!$P$12:$P$34,'Oppslag-fane'!$AB$12:$AB$34)*'Oppslag-fane'!$L$3))))</f>
        <v/>
      </c>
      <c r="W60" t="str">
        <f>IF(W$3="","",IF(Q209="","",((Q209-P209+1)/365*$G60*(_xlfn.XLOOKUP(W$3,'Oppslag-fane'!$P$12:$P$34,'Oppslag-fane'!$N$12:$N$34)*Personalkostnader!$G68*1000))))</f>
        <v/>
      </c>
      <c r="X60" t="str">
        <f>IF(W60="","",IF($D60="Vitenskapelig",((Q209-P209+1)/365*$G60*(_xlfn.XLOOKUP(W$3,'Oppslag-fane'!$P$12:$P$34,'Oppslag-fane'!$AD$12:$AD$34)*'Oppslag-fane'!$J$3)),((Q209-P209+1)/365*$G60*(_xlfn.XLOOKUP(W$3,'Oppslag-fane'!$P$12:$P$34,'Oppslag-fane'!$AB$12:$AB$34)*'Oppslag-fane'!$L$3))))</f>
        <v/>
      </c>
      <c r="Y60" t="str">
        <f>IF(Y$3="","",IF(S209="","",((S209-R209+1)/365*$G60*(_xlfn.XLOOKUP(Y$3,'Oppslag-fane'!$P$12:$P$34,'Oppslag-fane'!$N$12:$N$34)*Personalkostnader!$G68*1000))))</f>
        <v/>
      </c>
      <c r="Z60" t="str">
        <f>IF(Y60="","",IF($D60="Vitenskapelig",((S209-R209+1)/365*$G60*(_xlfn.XLOOKUP(Y$3,'Oppslag-fane'!$P$12:$P$34,'Oppslag-fane'!$AD$12:$AD$34)*'Oppslag-fane'!$J$3)),((S209-R209+1)/365*$G60*(_xlfn.XLOOKUP(Y$3,'Oppslag-fane'!$P$12:$P$34,'Oppslag-fane'!$AB$12:$AB$34)*'Oppslag-fane'!$L$3))))</f>
        <v/>
      </c>
      <c r="AA60" t="str">
        <f>IF(AA$3="","",IF(U209="","",((U209-T209+1)/365*$G60*(_xlfn.XLOOKUP(AA$3,'Oppslag-fane'!$P$12:$P$34,'Oppslag-fane'!$N$12:$N$34)*Personalkostnader!$G68*1000))))</f>
        <v/>
      </c>
      <c r="AB60" t="str">
        <f>IF(AA60="","",IF($D60="Vitenskapelig",((U209-T209+1)/365*$G60*(_xlfn.XLOOKUP(AA$3,'Oppslag-fane'!$P$12:$P$34,'Oppslag-fane'!$AD$12:$AD$34)*'Oppslag-fane'!$J$3)),((U209-T209+1)/365*$G60*(_xlfn.XLOOKUP(AA$3,'Oppslag-fane'!$P$12:$P$34,'Oppslag-fane'!$AB$12:$AB$34)*'Oppslag-fane'!$L$3))))</f>
        <v/>
      </c>
      <c r="AC60" t="str">
        <f>IF(AC$3="","",IF(W209="","",((W209-V209+1)/365*$G60*(_xlfn.XLOOKUP(AC$3,'Oppslag-fane'!$P$12:$P$34,'Oppslag-fane'!$N$12:$N$34)*Personalkostnader!$G68*1000))))</f>
        <v/>
      </c>
      <c r="AD60" t="str">
        <f>IF(AC60="","",IF($D60="Vitenskapelig",((W209-V209+1)/365*$G60*(_xlfn.XLOOKUP(AC$3,'Oppslag-fane'!$P$12:$P$34,'Oppslag-fane'!$AD$12:$AD$34)*'Oppslag-fane'!$J$3)),((W209-V209+1)/365*$G60*(_xlfn.XLOOKUP(AC$3,'Oppslag-fane'!$P$12:$P$34,'Oppslag-fane'!$AB$12:$AB$34)*'Oppslag-fane'!$L$3))))</f>
        <v/>
      </c>
      <c r="AE60" t="str">
        <f>IF(AE$3="","",IF(Y209="","",((Y209-X209+1)/365*$G60*(_xlfn.XLOOKUP(AE$3,'Oppslag-fane'!$P$12:$P$34,'Oppslag-fane'!$N$12:$N$34)*Personalkostnader!$G68*1000))))</f>
        <v/>
      </c>
      <c r="AF60" t="str">
        <f>IF(AE60="","",IF($D60="Vitenskapelig",((Y209-X209+1)/365*$G60*(_xlfn.XLOOKUP(AE$3,'Oppslag-fane'!$P$12:$P$34,'Oppslag-fane'!$AD$12:$AD$34)*'Oppslag-fane'!$J$3)),((Y209-X209+1)/365*$G60*(_xlfn.XLOOKUP(AE$3,'Oppslag-fane'!$P$12:$P$34,'Oppslag-fane'!$AB$12:$AB$34)*'Oppslag-fane'!$L$3))))</f>
        <v/>
      </c>
      <c r="AG60" t="str">
        <f>IF(AG$3="","",IF(AA209="","",((AA209-Z209+1)/365*$G60*(_xlfn.XLOOKUP(AG$3,'Oppslag-fane'!$P$12:$P$34,'Oppslag-fane'!$N$12:$N$34)*Personalkostnader!$G68*1000))))</f>
        <v/>
      </c>
      <c r="AH60" t="str">
        <f>IF(AG60="","",IF($D60="Vitenskapelig",((AA209-Z209+1)/365*$G60*(_xlfn.XLOOKUP(AG$3,'Oppslag-fane'!$P$12:$P$34,'Oppslag-fane'!$AD$12:$AD$34)*'Oppslag-fane'!$J$3)),((AA209-Z209+1)/365*$G60*(_xlfn.XLOOKUP(AG$3,'Oppslag-fane'!$P$12:$P$34,'Oppslag-fane'!$AB$12:$AB$34)*'Oppslag-fane'!$L$3))))</f>
        <v/>
      </c>
      <c r="AI60" s="18">
        <f t="shared" si="2"/>
        <v>0</v>
      </c>
      <c r="AJ60" s="18">
        <f t="shared" si="3"/>
        <v>0</v>
      </c>
    </row>
    <row r="61" spans="1:36" outlineLevel="1" x14ac:dyDescent="0.25">
      <c r="A61" t="str">
        <f>IF(Personalkostnader!A69="","",Personalkostnader!A69)</f>
        <v/>
      </c>
      <c r="B61">
        <f>Personalkostnader!B69</f>
        <v>0</v>
      </c>
      <c r="C61" t="str">
        <f>Personalkostnader!C69</f>
        <v/>
      </c>
      <c r="D61" t="str">
        <f>Personalkostnader!D69</f>
        <v/>
      </c>
      <c r="E61">
        <f>Personalkostnader!E69</f>
        <v>0</v>
      </c>
      <c r="F61" t="str">
        <f>LEFT(Personalkostnader!O69,2)</f>
        <v/>
      </c>
      <c r="G61" s="121" t="str">
        <f>IFERROR(Personalkostnader!N69/100,"")</f>
        <v/>
      </c>
      <c r="H61" s="23"/>
      <c r="I61" t="str">
        <f>IF(I$3="","",IF(C210="","",((C210-B210+1)/365*$G61*(_xlfn.XLOOKUP(I$3,'Oppslag-fane'!$P$12:$P$34,'Oppslag-fane'!$N$12:$N$34)*Personalkostnader!$G69*1000))))</f>
        <v/>
      </c>
      <c r="J61" t="str">
        <f>IF(I61="","",IF($D61="Vitenskapelig",((C210-B210+1)/365*$G61*(_xlfn.XLOOKUP(I$3,'Oppslag-fane'!$P$12:$P$34,'Oppslag-fane'!$AD$12:$AD$34)*'Oppslag-fane'!$J$3)),((C210-B210+1)/365*$G61*(_xlfn.XLOOKUP(I$3,'Oppslag-fane'!$P$12:$P$34,'Oppslag-fane'!$AB$12:$AB$34)*'Oppslag-fane'!$L$3))))</f>
        <v/>
      </c>
      <c r="K61" t="str">
        <f>IF(K$3="","",IF(E210="","",((E210-D210+1)/365*$G61*(_xlfn.XLOOKUP(K$3,'Oppslag-fane'!$P$12:$P$34,'Oppslag-fane'!$N$12:$N$34)*Personalkostnader!$G69*1000))))</f>
        <v/>
      </c>
      <c r="L61" t="str">
        <f>IF(K61="","",IF($D61="Vitenskapelig",((E210-D210+1)/365*$G61*(_xlfn.XLOOKUP(K$3,'Oppslag-fane'!$P$12:$P$34,'Oppslag-fane'!$AD$12:$AD$34)*'Oppslag-fane'!$J$3)),((E210-D210+1)/365*$G61*(_xlfn.XLOOKUP(K$3,'Oppslag-fane'!$P$12:$P$34,'Oppslag-fane'!$AB$12:$AB$34)*'Oppslag-fane'!$L$3))))</f>
        <v/>
      </c>
      <c r="M61" t="str">
        <f>IF(M$3="","",IF(G210="","",((G210-F210+1)/365*$G61*(_xlfn.XLOOKUP(M$3,'Oppslag-fane'!$P$12:$P$34,'Oppslag-fane'!$N$12:$N$34)*Personalkostnader!$G69*1000))))</f>
        <v/>
      </c>
      <c r="N61" t="str">
        <f>IF(M61="","",IF($D61="Vitenskapelig",((G210-F210+1)/365*$G61*(_xlfn.XLOOKUP(M$3,'Oppslag-fane'!$P$12:$P$34,'Oppslag-fane'!$AD$12:$AD$34)*'Oppslag-fane'!$J$3)),((G210-F210+1)/365*$G61*(_xlfn.XLOOKUP(M$3,'Oppslag-fane'!$P$12:$P$34,'Oppslag-fane'!$AB$12:$AB$34)*'Oppslag-fane'!$L$3))))</f>
        <v/>
      </c>
      <c r="O61" t="str">
        <f>IF(O$3="","",IF(I210="","",((I210-H210+1)/365*$G61*(_xlfn.XLOOKUP(O$3,'Oppslag-fane'!$P$12:$P$34,'Oppslag-fane'!$N$12:$N$34)*Personalkostnader!$G69*1000))))</f>
        <v/>
      </c>
      <c r="P61" t="str">
        <f>IF(O61="","",IF($D61="Vitenskapelig",((I210-H210+1)/365*$G61*(_xlfn.XLOOKUP(O$3,'Oppslag-fane'!$P$12:$P$34,'Oppslag-fane'!$AD$12:$AD$34)*'Oppslag-fane'!$J$3)),((I210-H210+1)/365*$G61*(_xlfn.XLOOKUP(O$3,'Oppslag-fane'!$P$12:$P$34,'Oppslag-fane'!$AB$12:$AB$34)*'Oppslag-fane'!$L$3))))</f>
        <v/>
      </c>
      <c r="Q61" t="str">
        <f>IF(Q$3="","",IF(K210="","",((K210-J210+1)/365*$G61*(_xlfn.XLOOKUP(Q$3,'Oppslag-fane'!$P$12:$P$34,'Oppslag-fane'!$N$12:$N$34)*Personalkostnader!$G69*1000))))</f>
        <v/>
      </c>
      <c r="R61" t="str">
        <f>IF(Q61="","",IF($D61="Vitenskapelig",((K210-J210+1)/365*$G61*(_xlfn.XLOOKUP(Q$3,'Oppslag-fane'!$P$12:$P$34,'Oppslag-fane'!$AD$12:$AD$34)*'Oppslag-fane'!$J$3)),((K210-J210+1)/365*$G61*(_xlfn.XLOOKUP(Q$3,'Oppslag-fane'!$P$12:$P$34,'Oppslag-fane'!$AB$12:$AB$34)*'Oppslag-fane'!$L$3))))</f>
        <v/>
      </c>
      <c r="S61" t="str">
        <f>IF(S$3="","",IF(M210="","",((M210-L210+1)/365*$G61*(_xlfn.XLOOKUP(S$3,'Oppslag-fane'!$P$12:$P$34,'Oppslag-fane'!$N$12:$N$34)*Personalkostnader!$G69*1000))))</f>
        <v/>
      </c>
      <c r="T61" t="str">
        <f>IF(S61="","",IF($D61="Vitenskapelig",((M210-L210+1)/365*$G61*(_xlfn.XLOOKUP(S$3,'Oppslag-fane'!$P$12:$P$34,'Oppslag-fane'!$AD$12:$AD$34)*'Oppslag-fane'!$J$3)),((M210-L210+1)/365*$G61*(_xlfn.XLOOKUP(S$3,'Oppslag-fane'!$P$12:$P$34,'Oppslag-fane'!$AB$12:$AB$34)*'Oppslag-fane'!$L$3))))</f>
        <v/>
      </c>
      <c r="U61" t="str">
        <f>IF(U$3="","",IF(O210="","",((O210-N210+1)/365*$G61*(_xlfn.XLOOKUP(U$3,'Oppslag-fane'!$P$12:$P$34,'Oppslag-fane'!$N$12:$N$34)*Personalkostnader!$G69*1000))))</f>
        <v/>
      </c>
      <c r="V61" t="str">
        <f>IF(U61="","",IF($D61="Vitenskapelig",((O210-N210+1)/365*$G61*(_xlfn.XLOOKUP(U$3,'Oppslag-fane'!$P$12:$P$34,'Oppslag-fane'!$AD$12:$AD$34)*'Oppslag-fane'!$J$3)),((O210-N210+1)/365*$G61*(_xlfn.XLOOKUP(U$3,'Oppslag-fane'!$P$12:$P$34,'Oppslag-fane'!$AB$12:$AB$34)*'Oppslag-fane'!$L$3))))</f>
        <v/>
      </c>
      <c r="W61" t="str">
        <f>IF(W$3="","",IF(Q210="","",((Q210-P210+1)/365*$G61*(_xlfn.XLOOKUP(W$3,'Oppslag-fane'!$P$12:$P$34,'Oppslag-fane'!$N$12:$N$34)*Personalkostnader!$G69*1000))))</f>
        <v/>
      </c>
      <c r="X61" t="str">
        <f>IF(W61="","",IF($D61="Vitenskapelig",((Q210-P210+1)/365*$G61*(_xlfn.XLOOKUP(W$3,'Oppslag-fane'!$P$12:$P$34,'Oppslag-fane'!$AD$12:$AD$34)*'Oppslag-fane'!$J$3)),((Q210-P210+1)/365*$G61*(_xlfn.XLOOKUP(W$3,'Oppslag-fane'!$P$12:$P$34,'Oppslag-fane'!$AB$12:$AB$34)*'Oppslag-fane'!$L$3))))</f>
        <v/>
      </c>
      <c r="Y61" t="str">
        <f>IF(Y$3="","",IF(S210="","",((S210-R210+1)/365*$G61*(_xlfn.XLOOKUP(Y$3,'Oppslag-fane'!$P$12:$P$34,'Oppslag-fane'!$N$12:$N$34)*Personalkostnader!$G69*1000))))</f>
        <v/>
      </c>
      <c r="Z61" t="str">
        <f>IF(Y61="","",IF($D61="Vitenskapelig",((S210-R210+1)/365*$G61*(_xlfn.XLOOKUP(Y$3,'Oppslag-fane'!$P$12:$P$34,'Oppslag-fane'!$AD$12:$AD$34)*'Oppslag-fane'!$J$3)),((S210-R210+1)/365*$G61*(_xlfn.XLOOKUP(Y$3,'Oppslag-fane'!$P$12:$P$34,'Oppslag-fane'!$AB$12:$AB$34)*'Oppslag-fane'!$L$3))))</f>
        <v/>
      </c>
      <c r="AA61" t="str">
        <f>IF(AA$3="","",IF(U210="","",((U210-T210+1)/365*$G61*(_xlfn.XLOOKUP(AA$3,'Oppslag-fane'!$P$12:$P$34,'Oppslag-fane'!$N$12:$N$34)*Personalkostnader!$G69*1000))))</f>
        <v/>
      </c>
      <c r="AB61" t="str">
        <f>IF(AA61="","",IF($D61="Vitenskapelig",((U210-T210+1)/365*$G61*(_xlfn.XLOOKUP(AA$3,'Oppslag-fane'!$P$12:$P$34,'Oppslag-fane'!$AD$12:$AD$34)*'Oppslag-fane'!$J$3)),((U210-T210+1)/365*$G61*(_xlfn.XLOOKUP(AA$3,'Oppslag-fane'!$P$12:$P$34,'Oppslag-fane'!$AB$12:$AB$34)*'Oppslag-fane'!$L$3))))</f>
        <v/>
      </c>
      <c r="AC61" t="str">
        <f>IF(AC$3="","",IF(W210="","",((W210-V210+1)/365*$G61*(_xlfn.XLOOKUP(AC$3,'Oppslag-fane'!$P$12:$P$34,'Oppslag-fane'!$N$12:$N$34)*Personalkostnader!$G69*1000))))</f>
        <v/>
      </c>
      <c r="AD61" t="str">
        <f>IF(AC61="","",IF($D61="Vitenskapelig",((W210-V210+1)/365*$G61*(_xlfn.XLOOKUP(AC$3,'Oppslag-fane'!$P$12:$P$34,'Oppslag-fane'!$AD$12:$AD$34)*'Oppslag-fane'!$J$3)),((W210-V210+1)/365*$G61*(_xlfn.XLOOKUP(AC$3,'Oppslag-fane'!$P$12:$P$34,'Oppslag-fane'!$AB$12:$AB$34)*'Oppslag-fane'!$L$3))))</f>
        <v/>
      </c>
      <c r="AE61" t="str">
        <f>IF(AE$3="","",IF(Y210="","",((Y210-X210+1)/365*$G61*(_xlfn.XLOOKUP(AE$3,'Oppslag-fane'!$P$12:$P$34,'Oppslag-fane'!$N$12:$N$34)*Personalkostnader!$G69*1000))))</f>
        <v/>
      </c>
      <c r="AF61" t="str">
        <f>IF(AE61="","",IF($D61="Vitenskapelig",((Y210-X210+1)/365*$G61*(_xlfn.XLOOKUP(AE$3,'Oppslag-fane'!$P$12:$P$34,'Oppslag-fane'!$AD$12:$AD$34)*'Oppslag-fane'!$J$3)),((Y210-X210+1)/365*$G61*(_xlfn.XLOOKUP(AE$3,'Oppslag-fane'!$P$12:$P$34,'Oppslag-fane'!$AB$12:$AB$34)*'Oppslag-fane'!$L$3))))</f>
        <v/>
      </c>
      <c r="AG61" t="str">
        <f>IF(AG$3="","",IF(AA210="","",((AA210-Z210+1)/365*$G61*(_xlfn.XLOOKUP(AG$3,'Oppslag-fane'!$P$12:$P$34,'Oppslag-fane'!$N$12:$N$34)*Personalkostnader!$G69*1000))))</f>
        <v/>
      </c>
      <c r="AH61" t="str">
        <f>IF(AG61="","",IF($D61="Vitenskapelig",((AA210-Z210+1)/365*$G61*(_xlfn.XLOOKUP(AG$3,'Oppslag-fane'!$P$12:$P$34,'Oppslag-fane'!$AD$12:$AD$34)*'Oppslag-fane'!$J$3)),((AA210-Z210+1)/365*$G61*(_xlfn.XLOOKUP(AG$3,'Oppslag-fane'!$P$12:$P$34,'Oppslag-fane'!$AB$12:$AB$34)*'Oppslag-fane'!$L$3))))</f>
        <v/>
      </c>
      <c r="AI61" s="18">
        <f t="shared" si="2"/>
        <v>0</v>
      </c>
      <c r="AJ61" s="18">
        <f t="shared" si="3"/>
        <v>0</v>
      </c>
    </row>
    <row r="62" spans="1:36" outlineLevel="1" x14ac:dyDescent="0.25">
      <c r="A62" t="str">
        <f>IF(Personalkostnader!A70="","",Personalkostnader!A70)</f>
        <v/>
      </c>
      <c r="B62">
        <f>Personalkostnader!B70</f>
        <v>0</v>
      </c>
      <c r="C62" t="str">
        <f>Personalkostnader!C70</f>
        <v/>
      </c>
      <c r="D62" t="str">
        <f>Personalkostnader!D70</f>
        <v/>
      </c>
      <c r="E62">
        <f>Personalkostnader!E70</f>
        <v>0</v>
      </c>
      <c r="F62" t="str">
        <f>LEFT(Personalkostnader!O70,2)</f>
        <v/>
      </c>
      <c r="G62" s="121" t="str">
        <f>IFERROR(Personalkostnader!N70/100,"")</f>
        <v/>
      </c>
      <c r="H62" s="23"/>
      <c r="I62" t="str">
        <f>IF(I$3="","",IF(C211="","",((C211-B211+1)/365*$G62*(_xlfn.XLOOKUP(I$3,'Oppslag-fane'!$P$12:$P$34,'Oppslag-fane'!$N$12:$N$34)*Personalkostnader!$G70*1000))))</f>
        <v/>
      </c>
      <c r="J62" t="str">
        <f>IF(I62="","",IF($D62="Vitenskapelig",((C211-B211+1)/365*$G62*(_xlfn.XLOOKUP(I$3,'Oppslag-fane'!$P$12:$P$34,'Oppslag-fane'!$AD$12:$AD$34)*'Oppslag-fane'!$J$3)),((C211-B211+1)/365*$G62*(_xlfn.XLOOKUP(I$3,'Oppslag-fane'!$P$12:$P$34,'Oppslag-fane'!$AB$12:$AB$34)*'Oppslag-fane'!$L$3))))</f>
        <v/>
      </c>
      <c r="K62" t="str">
        <f>IF(K$3="","",IF(E211="","",((E211-D211+1)/365*$G62*(_xlfn.XLOOKUP(K$3,'Oppslag-fane'!$P$12:$P$34,'Oppslag-fane'!$N$12:$N$34)*Personalkostnader!$G70*1000))))</f>
        <v/>
      </c>
      <c r="L62" t="str">
        <f>IF(K62="","",IF($D62="Vitenskapelig",((E211-D211+1)/365*$G62*(_xlfn.XLOOKUP(K$3,'Oppslag-fane'!$P$12:$P$34,'Oppslag-fane'!$AD$12:$AD$34)*'Oppslag-fane'!$J$3)),((E211-D211+1)/365*$G62*(_xlfn.XLOOKUP(K$3,'Oppslag-fane'!$P$12:$P$34,'Oppslag-fane'!$AB$12:$AB$34)*'Oppslag-fane'!$L$3))))</f>
        <v/>
      </c>
      <c r="M62" t="str">
        <f>IF(M$3="","",IF(G211="","",((G211-F211+1)/365*$G62*(_xlfn.XLOOKUP(M$3,'Oppslag-fane'!$P$12:$P$34,'Oppslag-fane'!$N$12:$N$34)*Personalkostnader!$G70*1000))))</f>
        <v/>
      </c>
      <c r="N62" t="str">
        <f>IF(M62="","",IF($D62="Vitenskapelig",((G211-F211+1)/365*$G62*(_xlfn.XLOOKUP(M$3,'Oppslag-fane'!$P$12:$P$34,'Oppslag-fane'!$AD$12:$AD$34)*'Oppslag-fane'!$J$3)),((G211-F211+1)/365*$G62*(_xlfn.XLOOKUP(M$3,'Oppslag-fane'!$P$12:$P$34,'Oppslag-fane'!$AB$12:$AB$34)*'Oppslag-fane'!$L$3))))</f>
        <v/>
      </c>
      <c r="O62" t="str">
        <f>IF(O$3="","",IF(I211="","",((I211-H211+1)/365*$G62*(_xlfn.XLOOKUP(O$3,'Oppslag-fane'!$P$12:$P$34,'Oppslag-fane'!$N$12:$N$34)*Personalkostnader!$G70*1000))))</f>
        <v/>
      </c>
      <c r="P62" t="str">
        <f>IF(O62="","",IF($D62="Vitenskapelig",((I211-H211+1)/365*$G62*(_xlfn.XLOOKUP(O$3,'Oppslag-fane'!$P$12:$P$34,'Oppslag-fane'!$AD$12:$AD$34)*'Oppslag-fane'!$J$3)),((I211-H211+1)/365*$G62*(_xlfn.XLOOKUP(O$3,'Oppslag-fane'!$P$12:$P$34,'Oppslag-fane'!$AB$12:$AB$34)*'Oppslag-fane'!$L$3))))</f>
        <v/>
      </c>
      <c r="Q62" t="str">
        <f>IF(Q$3="","",IF(K211="","",((K211-J211+1)/365*$G62*(_xlfn.XLOOKUP(Q$3,'Oppslag-fane'!$P$12:$P$34,'Oppslag-fane'!$N$12:$N$34)*Personalkostnader!$G70*1000))))</f>
        <v/>
      </c>
      <c r="R62" t="str">
        <f>IF(Q62="","",IF($D62="Vitenskapelig",((K211-J211+1)/365*$G62*(_xlfn.XLOOKUP(Q$3,'Oppslag-fane'!$P$12:$P$34,'Oppslag-fane'!$AD$12:$AD$34)*'Oppslag-fane'!$J$3)),((K211-J211+1)/365*$G62*(_xlfn.XLOOKUP(Q$3,'Oppslag-fane'!$P$12:$P$34,'Oppslag-fane'!$AB$12:$AB$34)*'Oppslag-fane'!$L$3))))</f>
        <v/>
      </c>
      <c r="S62" t="str">
        <f>IF(S$3="","",IF(M211="","",((M211-L211+1)/365*$G62*(_xlfn.XLOOKUP(S$3,'Oppslag-fane'!$P$12:$P$34,'Oppslag-fane'!$N$12:$N$34)*Personalkostnader!$G70*1000))))</f>
        <v/>
      </c>
      <c r="T62" t="str">
        <f>IF(S62="","",IF($D62="Vitenskapelig",((M211-L211+1)/365*$G62*(_xlfn.XLOOKUP(S$3,'Oppslag-fane'!$P$12:$P$34,'Oppslag-fane'!$AD$12:$AD$34)*'Oppslag-fane'!$J$3)),((M211-L211+1)/365*$G62*(_xlfn.XLOOKUP(S$3,'Oppslag-fane'!$P$12:$P$34,'Oppslag-fane'!$AB$12:$AB$34)*'Oppslag-fane'!$L$3))))</f>
        <v/>
      </c>
      <c r="U62" t="str">
        <f>IF(U$3="","",IF(O211="","",((O211-N211+1)/365*$G62*(_xlfn.XLOOKUP(U$3,'Oppslag-fane'!$P$12:$P$34,'Oppslag-fane'!$N$12:$N$34)*Personalkostnader!$G70*1000))))</f>
        <v/>
      </c>
      <c r="V62" t="str">
        <f>IF(U62="","",IF($D62="Vitenskapelig",((O211-N211+1)/365*$G62*(_xlfn.XLOOKUP(U$3,'Oppslag-fane'!$P$12:$P$34,'Oppslag-fane'!$AD$12:$AD$34)*'Oppslag-fane'!$J$3)),((O211-N211+1)/365*$G62*(_xlfn.XLOOKUP(U$3,'Oppslag-fane'!$P$12:$P$34,'Oppslag-fane'!$AB$12:$AB$34)*'Oppslag-fane'!$L$3))))</f>
        <v/>
      </c>
      <c r="W62" t="str">
        <f>IF(W$3="","",IF(Q211="","",((Q211-P211+1)/365*$G62*(_xlfn.XLOOKUP(W$3,'Oppslag-fane'!$P$12:$P$34,'Oppslag-fane'!$N$12:$N$34)*Personalkostnader!$G70*1000))))</f>
        <v/>
      </c>
      <c r="X62" t="str">
        <f>IF(W62="","",IF($D62="Vitenskapelig",((Q211-P211+1)/365*$G62*(_xlfn.XLOOKUP(W$3,'Oppslag-fane'!$P$12:$P$34,'Oppslag-fane'!$AD$12:$AD$34)*'Oppslag-fane'!$J$3)),((Q211-P211+1)/365*$G62*(_xlfn.XLOOKUP(W$3,'Oppslag-fane'!$P$12:$P$34,'Oppslag-fane'!$AB$12:$AB$34)*'Oppslag-fane'!$L$3))))</f>
        <v/>
      </c>
      <c r="Y62" t="str">
        <f>IF(Y$3="","",IF(S211="","",((S211-R211+1)/365*$G62*(_xlfn.XLOOKUP(Y$3,'Oppslag-fane'!$P$12:$P$34,'Oppslag-fane'!$N$12:$N$34)*Personalkostnader!$G70*1000))))</f>
        <v/>
      </c>
      <c r="Z62" t="str">
        <f>IF(Y62="","",IF($D62="Vitenskapelig",((S211-R211+1)/365*$G62*(_xlfn.XLOOKUP(Y$3,'Oppslag-fane'!$P$12:$P$34,'Oppslag-fane'!$AD$12:$AD$34)*'Oppslag-fane'!$J$3)),((S211-R211+1)/365*$G62*(_xlfn.XLOOKUP(Y$3,'Oppslag-fane'!$P$12:$P$34,'Oppslag-fane'!$AB$12:$AB$34)*'Oppslag-fane'!$L$3))))</f>
        <v/>
      </c>
      <c r="AA62" t="str">
        <f>IF(AA$3="","",IF(U211="","",((U211-T211+1)/365*$G62*(_xlfn.XLOOKUP(AA$3,'Oppslag-fane'!$P$12:$P$34,'Oppslag-fane'!$N$12:$N$34)*Personalkostnader!$G70*1000))))</f>
        <v/>
      </c>
      <c r="AB62" t="str">
        <f>IF(AA62="","",IF($D62="Vitenskapelig",((U211-T211+1)/365*$G62*(_xlfn.XLOOKUP(AA$3,'Oppslag-fane'!$P$12:$P$34,'Oppslag-fane'!$AD$12:$AD$34)*'Oppslag-fane'!$J$3)),((U211-T211+1)/365*$G62*(_xlfn.XLOOKUP(AA$3,'Oppslag-fane'!$P$12:$P$34,'Oppslag-fane'!$AB$12:$AB$34)*'Oppslag-fane'!$L$3))))</f>
        <v/>
      </c>
      <c r="AC62" t="str">
        <f>IF(AC$3="","",IF(W211="","",((W211-V211+1)/365*$G62*(_xlfn.XLOOKUP(AC$3,'Oppslag-fane'!$P$12:$P$34,'Oppslag-fane'!$N$12:$N$34)*Personalkostnader!$G70*1000))))</f>
        <v/>
      </c>
      <c r="AD62" t="str">
        <f>IF(AC62="","",IF($D62="Vitenskapelig",((W211-V211+1)/365*$G62*(_xlfn.XLOOKUP(AC$3,'Oppslag-fane'!$P$12:$P$34,'Oppslag-fane'!$AD$12:$AD$34)*'Oppslag-fane'!$J$3)),((W211-V211+1)/365*$G62*(_xlfn.XLOOKUP(AC$3,'Oppslag-fane'!$P$12:$P$34,'Oppslag-fane'!$AB$12:$AB$34)*'Oppslag-fane'!$L$3))))</f>
        <v/>
      </c>
      <c r="AE62" t="str">
        <f>IF(AE$3="","",IF(Y211="","",((Y211-X211+1)/365*$G62*(_xlfn.XLOOKUP(AE$3,'Oppslag-fane'!$P$12:$P$34,'Oppslag-fane'!$N$12:$N$34)*Personalkostnader!$G70*1000))))</f>
        <v/>
      </c>
      <c r="AF62" t="str">
        <f>IF(AE62="","",IF($D62="Vitenskapelig",((Y211-X211+1)/365*$G62*(_xlfn.XLOOKUP(AE$3,'Oppslag-fane'!$P$12:$P$34,'Oppslag-fane'!$AD$12:$AD$34)*'Oppslag-fane'!$J$3)),((Y211-X211+1)/365*$G62*(_xlfn.XLOOKUP(AE$3,'Oppslag-fane'!$P$12:$P$34,'Oppslag-fane'!$AB$12:$AB$34)*'Oppslag-fane'!$L$3))))</f>
        <v/>
      </c>
      <c r="AG62" t="str">
        <f>IF(AG$3="","",IF(AA211="","",((AA211-Z211+1)/365*$G62*(_xlfn.XLOOKUP(AG$3,'Oppslag-fane'!$P$12:$P$34,'Oppslag-fane'!$N$12:$N$34)*Personalkostnader!$G70*1000))))</f>
        <v/>
      </c>
      <c r="AH62" t="str">
        <f>IF(AG62="","",IF($D62="Vitenskapelig",((AA211-Z211+1)/365*$G62*(_xlfn.XLOOKUP(AG$3,'Oppslag-fane'!$P$12:$P$34,'Oppslag-fane'!$AD$12:$AD$34)*'Oppslag-fane'!$J$3)),((AA211-Z211+1)/365*$G62*(_xlfn.XLOOKUP(AG$3,'Oppslag-fane'!$P$12:$P$34,'Oppslag-fane'!$AB$12:$AB$34)*'Oppslag-fane'!$L$3))))</f>
        <v/>
      </c>
      <c r="AI62" s="18">
        <f t="shared" si="2"/>
        <v>0</v>
      </c>
      <c r="AJ62" s="18">
        <f t="shared" si="3"/>
        <v>0</v>
      </c>
    </row>
    <row r="63" spans="1:36" outlineLevel="1" x14ac:dyDescent="0.25">
      <c r="A63" t="str">
        <f>IF(Personalkostnader!A71="","",Personalkostnader!A71)</f>
        <v/>
      </c>
      <c r="B63">
        <f>Personalkostnader!B71</f>
        <v>0</v>
      </c>
      <c r="C63" t="str">
        <f>Personalkostnader!C71</f>
        <v/>
      </c>
      <c r="D63" t="str">
        <f>Personalkostnader!D71</f>
        <v/>
      </c>
      <c r="E63">
        <f>Personalkostnader!E71</f>
        <v>0</v>
      </c>
      <c r="F63" t="str">
        <f>LEFT(Personalkostnader!O71,2)</f>
        <v/>
      </c>
      <c r="G63" s="121" t="str">
        <f>IFERROR(Personalkostnader!N71/100,"")</f>
        <v/>
      </c>
      <c r="H63" s="23"/>
      <c r="I63" t="str">
        <f>IF(I$3="","",IF(C212="","",((C212-B212+1)/365*$G63*(_xlfn.XLOOKUP(I$3,'Oppslag-fane'!$P$12:$P$34,'Oppslag-fane'!$N$12:$N$34)*Personalkostnader!$G71*1000))))</f>
        <v/>
      </c>
      <c r="J63" t="str">
        <f>IF(I63="","",IF($D63="Vitenskapelig",((C212-B212+1)/365*$G63*(_xlfn.XLOOKUP(I$3,'Oppslag-fane'!$P$12:$P$34,'Oppslag-fane'!$AD$12:$AD$34)*'Oppslag-fane'!$J$3)),((C212-B212+1)/365*$G63*(_xlfn.XLOOKUP(I$3,'Oppslag-fane'!$P$12:$P$34,'Oppslag-fane'!$AB$12:$AB$34)*'Oppslag-fane'!$L$3))))</f>
        <v/>
      </c>
      <c r="K63" t="str">
        <f>IF(K$3="","",IF(E212="","",((E212-D212+1)/365*$G63*(_xlfn.XLOOKUP(K$3,'Oppslag-fane'!$P$12:$P$34,'Oppslag-fane'!$N$12:$N$34)*Personalkostnader!$G71*1000))))</f>
        <v/>
      </c>
      <c r="L63" t="str">
        <f>IF(K63="","",IF($D63="Vitenskapelig",((E212-D212+1)/365*$G63*(_xlfn.XLOOKUP(K$3,'Oppslag-fane'!$P$12:$P$34,'Oppslag-fane'!$AD$12:$AD$34)*'Oppslag-fane'!$J$3)),((E212-D212+1)/365*$G63*(_xlfn.XLOOKUP(K$3,'Oppslag-fane'!$P$12:$P$34,'Oppslag-fane'!$AB$12:$AB$34)*'Oppslag-fane'!$L$3))))</f>
        <v/>
      </c>
      <c r="M63" t="str">
        <f>IF(M$3="","",IF(G212="","",((G212-F212+1)/365*$G63*(_xlfn.XLOOKUP(M$3,'Oppslag-fane'!$P$12:$P$34,'Oppslag-fane'!$N$12:$N$34)*Personalkostnader!$G71*1000))))</f>
        <v/>
      </c>
      <c r="N63" t="str">
        <f>IF(M63="","",IF($D63="Vitenskapelig",((G212-F212+1)/365*$G63*(_xlfn.XLOOKUP(M$3,'Oppslag-fane'!$P$12:$P$34,'Oppslag-fane'!$AD$12:$AD$34)*'Oppslag-fane'!$J$3)),((G212-F212+1)/365*$G63*(_xlfn.XLOOKUP(M$3,'Oppslag-fane'!$P$12:$P$34,'Oppslag-fane'!$AB$12:$AB$34)*'Oppslag-fane'!$L$3))))</f>
        <v/>
      </c>
      <c r="O63" t="str">
        <f>IF(O$3="","",IF(I212="","",((I212-H212+1)/365*$G63*(_xlfn.XLOOKUP(O$3,'Oppslag-fane'!$P$12:$P$34,'Oppslag-fane'!$N$12:$N$34)*Personalkostnader!$G71*1000))))</f>
        <v/>
      </c>
      <c r="P63" t="str">
        <f>IF(O63="","",IF($D63="Vitenskapelig",((I212-H212+1)/365*$G63*(_xlfn.XLOOKUP(O$3,'Oppslag-fane'!$P$12:$P$34,'Oppslag-fane'!$AD$12:$AD$34)*'Oppslag-fane'!$J$3)),((I212-H212+1)/365*$G63*(_xlfn.XLOOKUP(O$3,'Oppslag-fane'!$P$12:$P$34,'Oppslag-fane'!$AB$12:$AB$34)*'Oppslag-fane'!$L$3))))</f>
        <v/>
      </c>
      <c r="Q63" t="str">
        <f>IF(Q$3="","",IF(K212="","",((K212-J212+1)/365*$G63*(_xlfn.XLOOKUP(Q$3,'Oppslag-fane'!$P$12:$P$34,'Oppslag-fane'!$N$12:$N$34)*Personalkostnader!$G71*1000))))</f>
        <v/>
      </c>
      <c r="R63" t="str">
        <f>IF(Q63="","",IF($D63="Vitenskapelig",((K212-J212+1)/365*$G63*(_xlfn.XLOOKUP(Q$3,'Oppslag-fane'!$P$12:$P$34,'Oppslag-fane'!$AD$12:$AD$34)*'Oppslag-fane'!$J$3)),((K212-J212+1)/365*$G63*(_xlfn.XLOOKUP(Q$3,'Oppslag-fane'!$P$12:$P$34,'Oppslag-fane'!$AB$12:$AB$34)*'Oppslag-fane'!$L$3))))</f>
        <v/>
      </c>
      <c r="S63" t="str">
        <f>IF(S$3="","",IF(M212="","",((M212-L212+1)/365*$G63*(_xlfn.XLOOKUP(S$3,'Oppslag-fane'!$P$12:$P$34,'Oppslag-fane'!$N$12:$N$34)*Personalkostnader!$G71*1000))))</f>
        <v/>
      </c>
      <c r="T63" t="str">
        <f>IF(S63="","",IF($D63="Vitenskapelig",((M212-L212+1)/365*$G63*(_xlfn.XLOOKUP(S$3,'Oppslag-fane'!$P$12:$P$34,'Oppslag-fane'!$AD$12:$AD$34)*'Oppslag-fane'!$J$3)),((M212-L212+1)/365*$G63*(_xlfn.XLOOKUP(S$3,'Oppslag-fane'!$P$12:$P$34,'Oppslag-fane'!$AB$12:$AB$34)*'Oppslag-fane'!$L$3))))</f>
        <v/>
      </c>
      <c r="U63" t="str">
        <f>IF(U$3="","",IF(O212="","",((O212-N212+1)/365*$G63*(_xlfn.XLOOKUP(U$3,'Oppslag-fane'!$P$12:$P$34,'Oppslag-fane'!$N$12:$N$34)*Personalkostnader!$G71*1000))))</f>
        <v/>
      </c>
      <c r="V63" t="str">
        <f>IF(U63="","",IF($D63="Vitenskapelig",((O212-N212+1)/365*$G63*(_xlfn.XLOOKUP(U$3,'Oppslag-fane'!$P$12:$P$34,'Oppslag-fane'!$AD$12:$AD$34)*'Oppslag-fane'!$J$3)),((O212-N212+1)/365*$G63*(_xlfn.XLOOKUP(U$3,'Oppslag-fane'!$P$12:$P$34,'Oppslag-fane'!$AB$12:$AB$34)*'Oppslag-fane'!$L$3))))</f>
        <v/>
      </c>
      <c r="W63" t="str">
        <f>IF(W$3="","",IF(Q212="","",((Q212-P212+1)/365*$G63*(_xlfn.XLOOKUP(W$3,'Oppslag-fane'!$P$12:$P$34,'Oppslag-fane'!$N$12:$N$34)*Personalkostnader!$G71*1000))))</f>
        <v/>
      </c>
      <c r="X63" t="str">
        <f>IF(W63="","",IF($D63="Vitenskapelig",((Q212-P212+1)/365*$G63*(_xlfn.XLOOKUP(W$3,'Oppslag-fane'!$P$12:$P$34,'Oppslag-fane'!$AD$12:$AD$34)*'Oppslag-fane'!$J$3)),((Q212-P212+1)/365*$G63*(_xlfn.XLOOKUP(W$3,'Oppslag-fane'!$P$12:$P$34,'Oppslag-fane'!$AB$12:$AB$34)*'Oppslag-fane'!$L$3))))</f>
        <v/>
      </c>
      <c r="Y63" t="str">
        <f>IF(Y$3="","",IF(S212="","",((S212-R212+1)/365*$G63*(_xlfn.XLOOKUP(Y$3,'Oppslag-fane'!$P$12:$P$34,'Oppslag-fane'!$N$12:$N$34)*Personalkostnader!$G71*1000))))</f>
        <v/>
      </c>
      <c r="Z63" t="str">
        <f>IF(Y63="","",IF($D63="Vitenskapelig",((S212-R212+1)/365*$G63*(_xlfn.XLOOKUP(Y$3,'Oppslag-fane'!$P$12:$P$34,'Oppslag-fane'!$AD$12:$AD$34)*'Oppslag-fane'!$J$3)),((S212-R212+1)/365*$G63*(_xlfn.XLOOKUP(Y$3,'Oppslag-fane'!$P$12:$P$34,'Oppslag-fane'!$AB$12:$AB$34)*'Oppslag-fane'!$L$3))))</f>
        <v/>
      </c>
      <c r="AA63" t="str">
        <f>IF(AA$3="","",IF(U212="","",((U212-T212+1)/365*$G63*(_xlfn.XLOOKUP(AA$3,'Oppslag-fane'!$P$12:$P$34,'Oppslag-fane'!$N$12:$N$34)*Personalkostnader!$G71*1000))))</f>
        <v/>
      </c>
      <c r="AB63" t="str">
        <f>IF(AA63="","",IF($D63="Vitenskapelig",((U212-T212+1)/365*$G63*(_xlfn.XLOOKUP(AA$3,'Oppslag-fane'!$P$12:$P$34,'Oppslag-fane'!$AD$12:$AD$34)*'Oppslag-fane'!$J$3)),((U212-T212+1)/365*$G63*(_xlfn.XLOOKUP(AA$3,'Oppslag-fane'!$P$12:$P$34,'Oppslag-fane'!$AB$12:$AB$34)*'Oppslag-fane'!$L$3))))</f>
        <v/>
      </c>
      <c r="AC63" t="str">
        <f>IF(AC$3="","",IF(W212="","",((W212-V212+1)/365*$G63*(_xlfn.XLOOKUP(AC$3,'Oppslag-fane'!$P$12:$P$34,'Oppslag-fane'!$N$12:$N$34)*Personalkostnader!$G71*1000))))</f>
        <v/>
      </c>
      <c r="AD63" t="str">
        <f>IF(AC63="","",IF($D63="Vitenskapelig",((W212-V212+1)/365*$G63*(_xlfn.XLOOKUP(AC$3,'Oppslag-fane'!$P$12:$P$34,'Oppslag-fane'!$AD$12:$AD$34)*'Oppslag-fane'!$J$3)),((W212-V212+1)/365*$G63*(_xlfn.XLOOKUP(AC$3,'Oppslag-fane'!$P$12:$P$34,'Oppslag-fane'!$AB$12:$AB$34)*'Oppslag-fane'!$L$3))))</f>
        <v/>
      </c>
      <c r="AE63" t="str">
        <f>IF(AE$3="","",IF(Y212="","",((Y212-X212+1)/365*$G63*(_xlfn.XLOOKUP(AE$3,'Oppslag-fane'!$P$12:$P$34,'Oppslag-fane'!$N$12:$N$34)*Personalkostnader!$G71*1000))))</f>
        <v/>
      </c>
      <c r="AF63" t="str">
        <f>IF(AE63="","",IF($D63="Vitenskapelig",((Y212-X212+1)/365*$G63*(_xlfn.XLOOKUP(AE$3,'Oppslag-fane'!$P$12:$P$34,'Oppslag-fane'!$AD$12:$AD$34)*'Oppslag-fane'!$J$3)),((Y212-X212+1)/365*$G63*(_xlfn.XLOOKUP(AE$3,'Oppslag-fane'!$P$12:$P$34,'Oppslag-fane'!$AB$12:$AB$34)*'Oppslag-fane'!$L$3))))</f>
        <v/>
      </c>
      <c r="AG63" t="str">
        <f>IF(AG$3="","",IF(AA212="","",((AA212-Z212+1)/365*$G63*(_xlfn.XLOOKUP(AG$3,'Oppslag-fane'!$P$12:$P$34,'Oppslag-fane'!$N$12:$N$34)*Personalkostnader!$G71*1000))))</f>
        <v/>
      </c>
      <c r="AH63" t="str">
        <f>IF(AG63="","",IF($D63="Vitenskapelig",((AA212-Z212+1)/365*$G63*(_xlfn.XLOOKUP(AG$3,'Oppslag-fane'!$P$12:$P$34,'Oppslag-fane'!$AD$12:$AD$34)*'Oppslag-fane'!$J$3)),((AA212-Z212+1)/365*$G63*(_xlfn.XLOOKUP(AG$3,'Oppslag-fane'!$P$12:$P$34,'Oppslag-fane'!$AB$12:$AB$34)*'Oppslag-fane'!$L$3))))</f>
        <v/>
      </c>
      <c r="AI63" s="18">
        <f t="shared" si="2"/>
        <v>0</v>
      </c>
      <c r="AJ63" s="18">
        <f t="shared" si="3"/>
        <v>0</v>
      </c>
    </row>
    <row r="64" spans="1:36" outlineLevel="1" x14ac:dyDescent="0.25">
      <c r="A64" t="str">
        <f>IF(Personalkostnader!A72="","",Personalkostnader!A72)</f>
        <v/>
      </c>
      <c r="B64">
        <f>Personalkostnader!B72</f>
        <v>0</v>
      </c>
      <c r="C64" t="str">
        <f>Personalkostnader!C72</f>
        <v/>
      </c>
      <c r="D64" t="str">
        <f>Personalkostnader!D72</f>
        <v/>
      </c>
      <c r="E64">
        <f>Personalkostnader!E72</f>
        <v>0</v>
      </c>
      <c r="F64" t="str">
        <f>LEFT(Personalkostnader!O72,2)</f>
        <v/>
      </c>
      <c r="G64" s="121" t="str">
        <f>IFERROR(Personalkostnader!N72/100,"")</f>
        <v/>
      </c>
      <c r="H64" s="23"/>
      <c r="I64" t="str">
        <f>IF(I$3="","",IF(C213="","",((C213-B213+1)/365*$G64*(_xlfn.XLOOKUP(I$3,'Oppslag-fane'!$P$12:$P$34,'Oppslag-fane'!$N$12:$N$34)*Personalkostnader!$G72*1000))))</f>
        <v/>
      </c>
      <c r="J64" t="str">
        <f>IF(I64="","",IF($D64="Vitenskapelig",((C213-B213+1)/365*$G64*(_xlfn.XLOOKUP(I$3,'Oppslag-fane'!$P$12:$P$34,'Oppslag-fane'!$AD$12:$AD$34)*'Oppslag-fane'!$J$3)),((C213-B213+1)/365*$G64*(_xlfn.XLOOKUP(I$3,'Oppslag-fane'!$P$12:$P$34,'Oppslag-fane'!$AB$12:$AB$34)*'Oppslag-fane'!$L$3))))</f>
        <v/>
      </c>
      <c r="K64" t="str">
        <f>IF(K$3="","",IF(E213="","",((E213-D213+1)/365*$G64*(_xlfn.XLOOKUP(K$3,'Oppslag-fane'!$P$12:$P$34,'Oppslag-fane'!$N$12:$N$34)*Personalkostnader!$G72*1000))))</f>
        <v/>
      </c>
      <c r="L64" t="str">
        <f>IF(K64="","",IF($D64="Vitenskapelig",((E213-D213+1)/365*$G64*(_xlfn.XLOOKUP(K$3,'Oppslag-fane'!$P$12:$P$34,'Oppslag-fane'!$AD$12:$AD$34)*'Oppslag-fane'!$J$3)),((E213-D213+1)/365*$G64*(_xlfn.XLOOKUP(K$3,'Oppslag-fane'!$P$12:$P$34,'Oppslag-fane'!$AB$12:$AB$34)*'Oppslag-fane'!$L$3))))</f>
        <v/>
      </c>
      <c r="M64" t="str">
        <f>IF(M$3="","",IF(G213="","",((G213-F213+1)/365*$G64*(_xlfn.XLOOKUP(M$3,'Oppslag-fane'!$P$12:$P$34,'Oppslag-fane'!$N$12:$N$34)*Personalkostnader!$G72*1000))))</f>
        <v/>
      </c>
      <c r="N64" t="str">
        <f>IF(M64="","",IF($D64="Vitenskapelig",((G213-F213+1)/365*$G64*(_xlfn.XLOOKUP(M$3,'Oppslag-fane'!$P$12:$P$34,'Oppslag-fane'!$AD$12:$AD$34)*'Oppslag-fane'!$J$3)),((G213-F213+1)/365*$G64*(_xlfn.XLOOKUP(M$3,'Oppslag-fane'!$P$12:$P$34,'Oppslag-fane'!$AB$12:$AB$34)*'Oppslag-fane'!$L$3))))</f>
        <v/>
      </c>
      <c r="O64" t="str">
        <f>IF(O$3="","",IF(I213="","",((I213-H213+1)/365*$G64*(_xlfn.XLOOKUP(O$3,'Oppslag-fane'!$P$12:$P$34,'Oppslag-fane'!$N$12:$N$34)*Personalkostnader!$G72*1000))))</f>
        <v/>
      </c>
      <c r="P64" t="str">
        <f>IF(O64="","",IF($D64="Vitenskapelig",((I213-H213+1)/365*$G64*(_xlfn.XLOOKUP(O$3,'Oppslag-fane'!$P$12:$P$34,'Oppslag-fane'!$AD$12:$AD$34)*'Oppslag-fane'!$J$3)),((I213-H213+1)/365*$G64*(_xlfn.XLOOKUP(O$3,'Oppslag-fane'!$P$12:$P$34,'Oppslag-fane'!$AB$12:$AB$34)*'Oppslag-fane'!$L$3))))</f>
        <v/>
      </c>
      <c r="Q64" t="str">
        <f>IF(Q$3="","",IF(K213="","",((K213-J213+1)/365*$G64*(_xlfn.XLOOKUP(Q$3,'Oppslag-fane'!$P$12:$P$34,'Oppslag-fane'!$N$12:$N$34)*Personalkostnader!$G72*1000))))</f>
        <v/>
      </c>
      <c r="R64" t="str">
        <f>IF(Q64="","",IF($D64="Vitenskapelig",((K213-J213+1)/365*$G64*(_xlfn.XLOOKUP(Q$3,'Oppslag-fane'!$P$12:$P$34,'Oppslag-fane'!$AD$12:$AD$34)*'Oppslag-fane'!$J$3)),((K213-J213+1)/365*$G64*(_xlfn.XLOOKUP(Q$3,'Oppslag-fane'!$P$12:$P$34,'Oppslag-fane'!$AB$12:$AB$34)*'Oppslag-fane'!$L$3))))</f>
        <v/>
      </c>
      <c r="S64" t="str">
        <f>IF(S$3="","",IF(M213="","",((M213-L213+1)/365*$G64*(_xlfn.XLOOKUP(S$3,'Oppslag-fane'!$P$12:$P$34,'Oppslag-fane'!$N$12:$N$34)*Personalkostnader!$G72*1000))))</f>
        <v/>
      </c>
      <c r="T64" t="str">
        <f>IF(S64="","",IF($D64="Vitenskapelig",((M213-L213+1)/365*$G64*(_xlfn.XLOOKUP(S$3,'Oppslag-fane'!$P$12:$P$34,'Oppslag-fane'!$AD$12:$AD$34)*'Oppslag-fane'!$J$3)),((M213-L213+1)/365*$G64*(_xlfn.XLOOKUP(S$3,'Oppslag-fane'!$P$12:$P$34,'Oppslag-fane'!$AB$12:$AB$34)*'Oppslag-fane'!$L$3))))</f>
        <v/>
      </c>
      <c r="U64" t="str">
        <f>IF(U$3="","",IF(O213="","",((O213-N213+1)/365*$G64*(_xlfn.XLOOKUP(U$3,'Oppslag-fane'!$P$12:$P$34,'Oppslag-fane'!$N$12:$N$34)*Personalkostnader!$G72*1000))))</f>
        <v/>
      </c>
      <c r="V64" t="str">
        <f>IF(U64="","",IF($D64="Vitenskapelig",((O213-N213+1)/365*$G64*(_xlfn.XLOOKUP(U$3,'Oppslag-fane'!$P$12:$P$34,'Oppslag-fane'!$AD$12:$AD$34)*'Oppslag-fane'!$J$3)),((O213-N213+1)/365*$G64*(_xlfn.XLOOKUP(U$3,'Oppslag-fane'!$P$12:$P$34,'Oppslag-fane'!$AB$12:$AB$34)*'Oppslag-fane'!$L$3))))</f>
        <v/>
      </c>
      <c r="W64" t="str">
        <f>IF(W$3="","",IF(Q213="","",((Q213-P213+1)/365*$G64*(_xlfn.XLOOKUP(W$3,'Oppslag-fane'!$P$12:$P$34,'Oppslag-fane'!$N$12:$N$34)*Personalkostnader!$G72*1000))))</f>
        <v/>
      </c>
      <c r="X64" t="str">
        <f>IF(W64="","",IF($D64="Vitenskapelig",((Q213-P213+1)/365*$G64*(_xlfn.XLOOKUP(W$3,'Oppslag-fane'!$P$12:$P$34,'Oppslag-fane'!$AD$12:$AD$34)*'Oppslag-fane'!$J$3)),((Q213-P213+1)/365*$G64*(_xlfn.XLOOKUP(W$3,'Oppslag-fane'!$P$12:$P$34,'Oppslag-fane'!$AB$12:$AB$34)*'Oppslag-fane'!$L$3))))</f>
        <v/>
      </c>
      <c r="Y64" t="str">
        <f>IF(Y$3="","",IF(S213="","",((S213-R213+1)/365*$G64*(_xlfn.XLOOKUP(Y$3,'Oppslag-fane'!$P$12:$P$34,'Oppslag-fane'!$N$12:$N$34)*Personalkostnader!$G72*1000))))</f>
        <v/>
      </c>
      <c r="Z64" t="str">
        <f>IF(Y64="","",IF($D64="Vitenskapelig",((S213-R213+1)/365*$G64*(_xlfn.XLOOKUP(Y$3,'Oppslag-fane'!$P$12:$P$34,'Oppslag-fane'!$AD$12:$AD$34)*'Oppslag-fane'!$J$3)),((S213-R213+1)/365*$G64*(_xlfn.XLOOKUP(Y$3,'Oppslag-fane'!$P$12:$P$34,'Oppslag-fane'!$AB$12:$AB$34)*'Oppslag-fane'!$L$3))))</f>
        <v/>
      </c>
      <c r="AA64" t="str">
        <f>IF(AA$3="","",IF(U213="","",((U213-T213+1)/365*$G64*(_xlfn.XLOOKUP(AA$3,'Oppslag-fane'!$P$12:$P$34,'Oppslag-fane'!$N$12:$N$34)*Personalkostnader!$G72*1000))))</f>
        <v/>
      </c>
      <c r="AB64" t="str">
        <f>IF(AA64="","",IF($D64="Vitenskapelig",((U213-T213+1)/365*$G64*(_xlfn.XLOOKUP(AA$3,'Oppslag-fane'!$P$12:$P$34,'Oppslag-fane'!$AD$12:$AD$34)*'Oppslag-fane'!$J$3)),((U213-T213+1)/365*$G64*(_xlfn.XLOOKUP(AA$3,'Oppslag-fane'!$P$12:$P$34,'Oppslag-fane'!$AB$12:$AB$34)*'Oppslag-fane'!$L$3))))</f>
        <v/>
      </c>
      <c r="AC64" t="str">
        <f>IF(AC$3="","",IF(W213="","",((W213-V213+1)/365*$G64*(_xlfn.XLOOKUP(AC$3,'Oppslag-fane'!$P$12:$P$34,'Oppslag-fane'!$N$12:$N$34)*Personalkostnader!$G72*1000))))</f>
        <v/>
      </c>
      <c r="AD64" t="str">
        <f>IF(AC64="","",IF($D64="Vitenskapelig",((W213-V213+1)/365*$G64*(_xlfn.XLOOKUP(AC$3,'Oppslag-fane'!$P$12:$P$34,'Oppslag-fane'!$AD$12:$AD$34)*'Oppslag-fane'!$J$3)),((W213-V213+1)/365*$G64*(_xlfn.XLOOKUP(AC$3,'Oppslag-fane'!$P$12:$P$34,'Oppslag-fane'!$AB$12:$AB$34)*'Oppslag-fane'!$L$3))))</f>
        <v/>
      </c>
      <c r="AE64" t="str">
        <f>IF(AE$3="","",IF(Y213="","",((Y213-X213+1)/365*$G64*(_xlfn.XLOOKUP(AE$3,'Oppslag-fane'!$P$12:$P$34,'Oppslag-fane'!$N$12:$N$34)*Personalkostnader!$G72*1000))))</f>
        <v/>
      </c>
      <c r="AF64" t="str">
        <f>IF(AE64="","",IF($D64="Vitenskapelig",((Y213-X213+1)/365*$G64*(_xlfn.XLOOKUP(AE$3,'Oppslag-fane'!$P$12:$P$34,'Oppslag-fane'!$AD$12:$AD$34)*'Oppslag-fane'!$J$3)),((Y213-X213+1)/365*$G64*(_xlfn.XLOOKUP(AE$3,'Oppslag-fane'!$P$12:$P$34,'Oppslag-fane'!$AB$12:$AB$34)*'Oppslag-fane'!$L$3))))</f>
        <v/>
      </c>
      <c r="AG64" t="str">
        <f>IF(AG$3="","",IF(AA213="","",((AA213-Z213+1)/365*$G64*(_xlfn.XLOOKUP(AG$3,'Oppslag-fane'!$P$12:$P$34,'Oppslag-fane'!$N$12:$N$34)*Personalkostnader!$G72*1000))))</f>
        <v/>
      </c>
      <c r="AH64" t="str">
        <f>IF(AG64="","",IF($D64="Vitenskapelig",((AA213-Z213+1)/365*$G64*(_xlfn.XLOOKUP(AG$3,'Oppslag-fane'!$P$12:$P$34,'Oppslag-fane'!$AD$12:$AD$34)*'Oppslag-fane'!$J$3)),((AA213-Z213+1)/365*$G64*(_xlfn.XLOOKUP(AG$3,'Oppslag-fane'!$P$12:$P$34,'Oppslag-fane'!$AB$12:$AB$34)*'Oppslag-fane'!$L$3))))</f>
        <v/>
      </c>
      <c r="AI64" s="18">
        <f t="shared" si="2"/>
        <v>0</v>
      </c>
      <c r="AJ64" s="18">
        <f t="shared" si="3"/>
        <v>0</v>
      </c>
    </row>
    <row r="65" spans="1:36" outlineLevel="1" x14ac:dyDescent="0.25">
      <c r="A65" t="str">
        <f>IF(Personalkostnader!A73="","",Personalkostnader!A73)</f>
        <v/>
      </c>
      <c r="B65">
        <f>Personalkostnader!B73</f>
        <v>0</v>
      </c>
      <c r="C65" t="str">
        <f>Personalkostnader!C73</f>
        <v/>
      </c>
      <c r="D65" t="str">
        <f>Personalkostnader!D73</f>
        <v/>
      </c>
      <c r="E65">
        <f>Personalkostnader!E73</f>
        <v>0</v>
      </c>
      <c r="F65" t="str">
        <f>LEFT(Personalkostnader!O73,2)</f>
        <v/>
      </c>
      <c r="G65" s="121" t="str">
        <f>IFERROR(Personalkostnader!N73/100,"")</f>
        <v/>
      </c>
      <c r="H65" s="23"/>
      <c r="I65" t="str">
        <f>IF(I$3="","",IF(C214="","",((C214-B214+1)/365*$G65*(_xlfn.XLOOKUP(I$3,'Oppslag-fane'!$P$12:$P$34,'Oppslag-fane'!$N$12:$N$34)*Personalkostnader!$G73*1000))))</f>
        <v/>
      </c>
      <c r="J65" t="str">
        <f>IF(I65="","",IF($D65="Vitenskapelig",((C214-B214+1)/365*$G65*(_xlfn.XLOOKUP(I$3,'Oppslag-fane'!$P$12:$P$34,'Oppslag-fane'!$AD$12:$AD$34)*'Oppslag-fane'!$J$3)),((C214-B214+1)/365*$G65*(_xlfn.XLOOKUP(I$3,'Oppslag-fane'!$P$12:$P$34,'Oppslag-fane'!$AB$12:$AB$34)*'Oppslag-fane'!$L$3))))</f>
        <v/>
      </c>
      <c r="K65" t="str">
        <f>IF(K$3="","",IF(E214="","",((E214-D214+1)/365*$G65*(_xlfn.XLOOKUP(K$3,'Oppslag-fane'!$P$12:$P$34,'Oppslag-fane'!$N$12:$N$34)*Personalkostnader!$G73*1000))))</f>
        <v/>
      </c>
      <c r="L65" t="str">
        <f>IF(K65="","",IF($D65="Vitenskapelig",((E214-D214+1)/365*$G65*(_xlfn.XLOOKUP(K$3,'Oppslag-fane'!$P$12:$P$34,'Oppslag-fane'!$AD$12:$AD$34)*'Oppslag-fane'!$J$3)),((E214-D214+1)/365*$G65*(_xlfn.XLOOKUP(K$3,'Oppslag-fane'!$P$12:$P$34,'Oppslag-fane'!$AB$12:$AB$34)*'Oppslag-fane'!$L$3))))</f>
        <v/>
      </c>
      <c r="M65" t="str">
        <f>IF(M$3="","",IF(G214="","",((G214-F214+1)/365*$G65*(_xlfn.XLOOKUP(M$3,'Oppslag-fane'!$P$12:$P$34,'Oppslag-fane'!$N$12:$N$34)*Personalkostnader!$G73*1000))))</f>
        <v/>
      </c>
      <c r="N65" t="str">
        <f>IF(M65="","",IF($D65="Vitenskapelig",((G214-F214+1)/365*$G65*(_xlfn.XLOOKUP(M$3,'Oppslag-fane'!$P$12:$P$34,'Oppslag-fane'!$AD$12:$AD$34)*'Oppslag-fane'!$J$3)),((G214-F214+1)/365*$G65*(_xlfn.XLOOKUP(M$3,'Oppslag-fane'!$P$12:$P$34,'Oppslag-fane'!$AB$12:$AB$34)*'Oppslag-fane'!$L$3))))</f>
        <v/>
      </c>
      <c r="O65" t="str">
        <f>IF(O$3="","",IF(I214="","",((I214-H214+1)/365*$G65*(_xlfn.XLOOKUP(O$3,'Oppslag-fane'!$P$12:$P$34,'Oppslag-fane'!$N$12:$N$34)*Personalkostnader!$G73*1000))))</f>
        <v/>
      </c>
      <c r="P65" t="str">
        <f>IF(O65="","",IF($D65="Vitenskapelig",((I214-H214+1)/365*$G65*(_xlfn.XLOOKUP(O$3,'Oppslag-fane'!$P$12:$P$34,'Oppslag-fane'!$AD$12:$AD$34)*'Oppslag-fane'!$J$3)),((I214-H214+1)/365*$G65*(_xlfn.XLOOKUP(O$3,'Oppslag-fane'!$P$12:$P$34,'Oppslag-fane'!$AB$12:$AB$34)*'Oppslag-fane'!$L$3))))</f>
        <v/>
      </c>
      <c r="Q65" t="str">
        <f>IF(Q$3="","",IF(K214="","",((K214-J214+1)/365*$G65*(_xlfn.XLOOKUP(Q$3,'Oppslag-fane'!$P$12:$P$34,'Oppslag-fane'!$N$12:$N$34)*Personalkostnader!$G73*1000))))</f>
        <v/>
      </c>
      <c r="R65" t="str">
        <f>IF(Q65="","",IF($D65="Vitenskapelig",((K214-J214+1)/365*$G65*(_xlfn.XLOOKUP(Q$3,'Oppslag-fane'!$P$12:$P$34,'Oppslag-fane'!$AD$12:$AD$34)*'Oppslag-fane'!$J$3)),((K214-J214+1)/365*$G65*(_xlfn.XLOOKUP(Q$3,'Oppslag-fane'!$P$12:$P$34,'Oppslag-fane'!$AB$12:$AB$34)*'Oppslag-fane'!$L$3))))</f>
        <v/>
      </c>
      <c r="S65" t="str">
        <f>IF(S$3="","",IF(M214="","",((M214-L214+1)/365*$G65*(_xlfn.XLOOKUP(S$3,'Oppslag-fane'!$P$12:$P$34,'Oppslag-fane'!$N$12:$N$34)*Personalkostnader!$G73*1000))))</f>
        <v/>
      </c>
      <c r="T65" t="str">
        <f>IF(S65="","",IF($D65="Vitenskapelig",((M214-L214+1)/365*$G65*(_xlfn.XLOOKUP(S$3,'Oppslag-fane'!$P$12:$P$34,'Oppslag-fane'!$AD$12:$AD$34)*'Oppslag-fane'!$J$3)),((M214-L214+1)/365*$G65*(_xlfn.XLOOKUP(S$3,'Oppslag-fane'!$P$12:$P$34,'Oppslag-fane'!$AB$12:$AB$34)*'Oppslag-fane'!$L$3))))</f>
        <v/>
      </c>
      <c r="U65" t="str">
        <f>IF(U$3="","",IF(O214="","",((O214-N214+1)/365*$G65*(_xlfn.XLOOKUP(U$3,'Oppslag-fane'!$P$12:$P$34,'Oppslag-fane'!$N$12:$N$34)*Personalkostnader!$G73*1000))))</f>
        <v/>
      </c>
      <c r="V65" t="str">
        <f>IF(U65="","",IF($D65="Vitenskapelig",((O214-N214+1)/365*$G65*(_xlfn.XLOOKUP(U$3,'Oppslag-fane'!$P$12:$P$34,'Oppslag-fane'!$AD$12:$AD$34)*'Oppslag-fane'!$J$3)),((O214-N214+1)/365*$G65*(_xlfn.XLOOKUP(U$3,'Oppslag-fane'!$P$12:$P$34,'Oppslag-fane'!$AB$12:$AB$34)*'Oppslag-fane'!$L$3))))</f>
        <v/>
      </c>
      <c r="W65" t="str">
        <f>IF(W$3="","",IF(Q214="","",((Q214-P214+1)/365*$G65*(_xlfn.XLOOKUP(W$3,'Oppslag-fane'!$P$12:$P$34,'Oppslag-fane'!$N$12:$N$34)*Personalkostnader!$G73*1000))))</f>
        <v/>
      </c>
      <c r="X65" t="str">
        <f>IF(W65="","",IF($D65="Vitenskapelig",((Q214-P214+1)/365*$G65*(_xlfn.XLOOKUP(W$3,'Oppslag-fane'!$P$12:$P$34,'Oppslag-fane'!$AD$12:$AD$34)*'Oppslag-fane'!$J$3)),((Q214-P214+1)/365*$G65*(_xlfn.XLOOKUP(W$3,'Oppslag-fane'!$P$12:$P$34,'Oppslag-fane'!$AB$12:$AB$34)*'Oppslag-fane'!$L$3))))</f>
        <v/>
      </c>
      <c r="Y65" t="str">
        <f>IF(Y$3="","",IF(S214="","",((S214-R214+1)/365*$G65*(_xlfn.XLOOKUP(Y$3,'Oppslag-fane'!$P$12:$P$34,'Oppslag-fane'!$N$12:$N$34)*Personalkostnader!$G73*1000))))</f>
        <v/>
      </c>
      <c r="Z65" t="str">
        <f>IF(Y65="","",IF($D65="Vitenskapelig",((S214-R214+1)/365*$G65*(_xlfn.XLOOKUP(Y$3,'Oppslag-fane'!$P$12:$P$34,'Oppslag-fane'!$AD$12:$AD$34)*'Oppslag-fane'!$J$3)),((S214-R214+1)/365*$G65*(_xlfn.XLOOKUP(Y$3,'Oppslag-fane'!$P$12:$P$34,'Oppslag-fane'!$AB$12:$AB$34)*'Oppslag-fane'!$L$3))))</f>
        <v/>
      </c>
      <c r="AA65" t="str">
        <f>IF(AA$3="","",IF(U214="","",((U214-T214+1)/365*$G65*(_xlfn.XLOOKUP(AA$3,'Oppslag-fane'!$P$12:$P$34,'Oppslag-fane'!$N$12:$N$34)*Personalkostnader!$G73*1000))))</f>
        <v/>
      </c>
      <c r="AB65" t="str">
        <f>IF(AA65="","",IF($D65="Vitenskapelig",((U214-T214+1)/365*$G65*(_xlfn.XLOOKUP(AA$3,'Oppslag-fane'!$P$12:$P$34,'Oppslag-fane'!$AD$12:$AD$34)*'Oppslag-fane'!$J$3)),((U214-T214+1)/365*$G65*(_xlfn.XLOOKUP(AA$3,'Oppslag-fane'!$P$12:$P$34,'Oppslag-fane'!$AB$12:$AB$34)*'Oppslag-fane'!$L$3))))</f>
        <v/>
      </c>
      <c r="AC65" t="str">
        <f>IF(AC$3="","",IF(W214="","",((W214-V214+1)/365*$G65*(_xlfn.XLOOKUP(AC$3,'Oppslag-fane'!$P$12:$P$34,'Oppslag-fane'!$N$12:$N$34)*Personalkostnader!$G73*1000))))</f>
        <v/>
      </c>
      <c r="AD65" t="str">
        <f>IF(AC65="","",IF($D65="Vitenskapelig",((W214-V214+1)/365*$G65*(_xlfn.XLOOKUP(AC$3,'Oppslag-fane'!$P$12:$P$34,'Oppslag-fane'!$AD$12:$AD$34)*'Oppslag-fane'!$J$3)),((W214-V214+1)/365*$G65*(_xlfn.XLOOKUP(AC$3,'Oppslag-fane'!$P$12:$P$34,'Oppslag-fane'!$AB$12:$AB$34)*'Oppslag-fane'!$L$3))))</f>
        <v/>
      </c>
      <c r="AE65" t="str">
        <f>IF(AE$3="","",IF(Y214="","",((Y214-X214+1)/365*$G65*(_xlfn.XLOOKUP(AE$3,'Oppslag-fane'!$P$12:$P$34,'Oppslag-fane'!$N$12:$N$34)*Personalkostnader!$G73*1000))))</f>
        <v/>
      </c>
      <c r="AF65" t="str">
        <f>IF(AE65="","",IF($D65="Vitenskapelig",((Y214-X214+1)/365*$G65*(_xlfn.XLOOKUP(AE$3,'Oppslag-fane'!$P$12:$P$34,'Oppslag-fane'!$AD$12:$AD$34)*'Oppslag-fane'!$J$3)),((Y214-X214+1)/365*$G65*(_xlfn.XLOOKUP(AE$3,'Oppslag-fane'!$P$12:$P$34,'Oppslag-fane'!$AB$12:$AB$34)*'Oppslag-fane'!$L$3))))</f>
        <v/>
      </c>
      <c r="AG65" t="str">
        <f>IF(AG$3="","",IF(AA214="","",((AA214-Z214+1)/365*$G65*(_xlfn.XLOOKUP(AG$3,'Oppslag-fane'!$P$12:$P$34,'Oppslag-fane'!$N$12:$N$34)*Personalkostnader!$G73*1000))))</f>
        <v/>
      </c>
      <c r="AH65" t="str">
        <f>IF(AG65="","",IF($D65="Vitenskapelig",((AA214-Z214+1)/365*$G65*(_xlfn.XLOOKUP(AG$3,'Oppslag-fane'!$P$12:$P$34,'Oppslag-fane'!$AD$12:$AD$34)*'Oppslag-fane'!$J$3)),((AA214-Z214+1)/365*$G65*(_xlfn.XLOOKUP(AG$3,'Oppslag-fane'!$P$12:$P$34,'Oppslag-fane'!$AB$12:$AB$34)*'Oppslag-fane'!$L$3))))</f>
        <v/>
      </c>
      <c r="AI65" s="18">
        <f t="shared" si="2"/>
        <v>0</v>
      </c>
      <c r="AJ65" s="18">
        <f t="shared" si="3"/>
        <v>0</v>
      </c>
    </row>
    <row r="66" spans="1:36" outlineLevel="1" x14ac:dyDescent="0.25">
      <c r="A66" t="str">
        <f>IF(Personalkostnader!A74="","",Personalkostnader!A74)</f>
        <v/>
      </c>
      <c r="B66">
        <f>Personalkostnader!B74</f>
        <v>0</v>
      </c>
      <c r="C66" t="str">
        <f>Personalkostnader!C74</f>
        <v/>
      </c>
      <c r="D66" t="str">
        <f>Personalkostnader!D74</f>
        <v/>
      </c>
      <c r="E66">
        <f>Personalkostnader!E74</f>
        <v>0</v>
      </c>
      <c r="F66" t="str">
        <f>LEFT(Personalkostnader!O74,2)</f>
        <v/>
      </c>
      <c r="G66" s="121" t="str">
        <f>IFERROR(Personalkostnader!N74/100,"")</f>
        <v/>
      </c>
      <c r="H66" s="23"/>
      <c r="I66" t="str">
        <f>IF(I$3="","",IF(C215="","",((C215-B215+1)/365*$G66*(_xlfn.XLOOKUP(I$3,'Oppslag-fane'!$P$12:$P$34,'Oppslag-fane'!$N$12:$N$34)*Personalkostnader!$G74*1000))))</f>
        <v/>
      </c>
      <c r="J66" t="str">
        <f>IF(I66="","",IF($D66="Vitenskapelig",((C215-B215+1)/365*$G66*(_xlfn.XLOOKUP(I$3,'Oppslag-fane'!$P$12:$P$34,'Oppslag-fane'!$AD$12:$AD$34)*'Oppslag-fane'!$J$3)),((C215-B215+1)/365*$G66*(_xlfn.XLOOKUP(I$3,'Oppslag-fane'!$P$12:$P$34,'Oppslag-fane'!$AB$12:$AB$34)*'Oppslag-fane'!$L$3))))</f>
        <v/>
      </c>
      <c r="K66" t="str">
        <f>IF(K$3="","",IF(E215="","",((E215-D215+1)/365*$G66*(_xlfn.XLOOKUP(K$3,'Oppslag-fane'!$P$12:$P$34,'Oppslag-fane'!$N$12:$N$34)*Personalkostnader!$G74*1000))))</f>
        <v/>
      </c>
      <c r="L66" t="str">
        <f>IF(K66="","",IF($D66="Vitenskapelig",((E215-D215+1)/365*$G66*(_xlfn.XLOOKUP(K$3,'Oppslag-fane'!$P$12:$P$34,'Oppslag-fane'!$AD$12:$AD$34)*'Oppslag-fane'!$J$3)),((E215-D215+1)/365*$G66*(_xlfn.XLOOKUP(K$3,'Oppslag-fane'!$P$12:$P$34,'Oppslag-fane'!$AB$12:$AB$34)*'Oppslag-fane'!$L$3))))</f>
        <v/>
      </c>
      <c r="M66" t="str">
        <f>IF(M$3="","",IF(G215="","",((G215-F215+1)/365*$G66*(_xlfn.XLOOKUP(M$3,'Oppslag-fane'!$P$12:$P$34,'Oppslag-fane'!$N$12:$N$34)*Personalkostnader!$G74*1000))))</f>
        <v/>
      </c>
      <c r="N66" t="str">
        <f>IF(M66="","",IF($D66="Vitenskapelig",((G215-F215+1)/365*$G66*(_xlfn.XLOOKUP(M$3,'Oppslag-fane'!$P$12:$P$34,'Oppslag-fane'!$AD$12:$AD$34)*'Oppslag-fane'!$J$3)),((G215-F215+1)/365*$G66*(_xlfn.XLOOKUP(M$3,'Oppslag-fane'!$P$12:$P$34,'Oppslag-fane'!$AB$12:$AB$34)*'Oppslag-fane'!$L$3))))</f>
        <v/>
      </c>
      <c r="O66" t="str">
        <f>IF(O$3="","",IF(I215="","",((I215-H215+1)/365*$G66*(_xlfn.XLOOKUP(O$3,'Oppslag-fane'!$P$12:$P$34,'Oppslag-fane'!$N$12:$N$34)*Personalkostnader!$G74*1000))))</f>
        <v/>
      </c>
      <c r="P66" t="str">
        <f>IF(O66="","",IF($D66="Vitenskapelig",((I215-H215+1)/365*$G66*(_xlfn.XLOOKUP(O$3,'Oppslag-fane'!$P$12:$P$34,'Oppslag-fane'!$AD$12:$AD$34)*'Oppslag-fane'!$J$3)),((I215-H215+1)/365*$G66*(_xlfn.XLOOKUP(O$3,'Oppslag-fane'!$P$12:$P$34,'Oppslag-fane'!$AB$12:$AB$34)*'Oppslag-fane'!$L$3))))</f>
        <v/>
      </c>
      <c r="Q66" t="str">
        <f>IF(Q$3="","",IF(K215="","",((K215-J215+1)/365*$G66*(_xlfn.XLOOKUP(Q$3,'Oppslag-fane'!$P$12:$P$34,'Oppslag-fane'!$N$12:$N$34)*Personalkostnader!$G74*1000))))</f>
        <v/>
      </c>
      <c r="R66" t="str">
        <f>IF(Q66="","",IF($D66="Vitenskapelig",((K215-J215+1)/365*$G66*(_xlfn.XLOOKUP(Q$3,'Oppslag-fane'!$P$12:$P$34,'Oppslag-fane'!$AD$12:$AD$34)*'Oppslag-fane'!$J$3)),((K215-J215+1)/365*$G66*(_xlfn.XLOOKUP(Q$3,'Oppslag-fane'!$P$12:$P$34,'Oppslag-fane'!$AB$12:$AB$34)*'Oppslag-fane'!$L$3))))</f>
        <v/>
      </c>
      <c r="S66" t="str">
        <f>IF(S$3="","",IF(M215="","",((M215-L215+1)/365*$G66*(_xlfn.XLOOKUP(S$3,'Oppslag-fane'!$P$12:$P$34,'Oppslag-fane'!$N$12:$N$34)*Personalkostnader!$G74*1000))))</f>
        <v/>
      </c>
      <c r="T66" t="str">
        <f>IF(S66="","",IF($D66="Vitenskapelig",((M215-L215+1)/365*$G66*(_xlfn.XLOOKUP(S$3,'Oppslag-fane'!$P$12:$P$34,'Oppslag-fane'!$AD$12:$AD$34)*'Oppslag-fane'!$J$3)),((M215-L215+1)/365*$G66*(_xlfn.XLOOKUP(S$3,'Oppslag-fane'!$P$12:$P$34,'Oppslag-fane'!$AB$12:$AB$34)*'Oppslag-fane'!$L$3))))</f>
        <v/>
      </c>
      <c r="U66" t="str">
        <f>IF(U$3="","",IF(O215="","",((O215-N215+1)/365*$G66*(_xlfn.XLOOKUP(U$3,'Oppslag-fane'!$P$12:$P$34,'Oppslag-fane'!$N$12:$N$34)*Personalkostnader!$G74*1000))))</f>
        <v/>
      </c>
      <c r="V66" t="str">
        <f>IF(U66="","",IF($D66="Vitenskapelig",((O215-N215+1)/365*$G66*(_xlfn.XLOOKUP(U$3,'Oppslag-fane'!$P$12:$P$34,'Oppslag-fane'!$AD$12:$AD$34)*'Oppslag-fane'!$J$3)),((O215-N215+1)/365*$G66*(_xlfn.XLOOKUP(U$3,'Oppslag-fane'!$P$12:$P$34,'Oppslag-fane'!$AB$12:$AB$34)*'Oppslag-fane'!$L$3))))</f>
        <v/>
      </c>
      <c r="W66" t="str">
        <f>IF(W$3="","",IF(Q215="","",((Q215-P215+1)/365*$G66*(_xlfn.XLOOKUP(W$3,'Oppslag-fane'!$P$12:$P$34,'Oppslag-fane'!$N$12:$N$34)*Personalkostnader!$G74*1000))))</f>
        <v/>
      </c>
      <c r="X66" t="str">
        <f>IF(W66="","",IF($D66="Vitenskapelig",((Q215-P215+1)/365*$G66*(_xlfn.XLOOKUP(W$3,'Oppslag-fane'!$P$12:$P$34,'Oppslag-fane'!$AD$12:$AD$34)*'Oppslag-fane'!$J$3)),((Q215-P215+1)/365*$G66*(_xlfn.XLOOKUP(W$3,'Oppslag-fane'!$P$12:$P$34,'Oppslag-fane'!$AB$12:$AB$34)*'Oppslag-fane'!$L$3))))</f>
        <v/>
      </c>
      <c r="Y66" t="str">
        <f>IF(Y$3="","",IF(S215="","",((S215-R215+1)/365*$G66*(_xlfn.XLOOKUP(Y$3,'Oppslag-fane'!$P$12:$P$34,'Oppslag-fane'!$N$12:$N$34)*Personalkostnader!$G74*1000))))</f>
        <v/>
      </c>
      <c r="Z66" t="str">
        <f>IF(Y66="","",IF($D66="Vitenskapelig",((S215-R215+1)/365*$G66*(_xlfn.XLOOKUP(Y$3,'Oppslag-fane'!$P$12:$P$34,'Oppslag-fane'!$AD$12:$AD$34)*'Oppslag-fane'!$J$3)),((S215-R215+1)/365*$G66*(_xlfn.XLOOKUP(Y$3,'Oppslag-fane'!$P$12:$P$34,'Oppslag-fane'!$AB$12:$AB$34)*'Oppslag-fane'!$L$3))))</f>
        <v/>
      </c>
      <c r="AA66" t="str">
        <f>IF(AA$3="","",IF(U215="","",((U215-T215+1)/365*$G66*(_xlfn.XLOOKUP(AA$3,'Oppslag-fane'!$P$12:$P$34,'Oppslag-fane'!$N$12:$N$34)*Personalkostnader!$G74*1000))))</f>
        <v/>
      </c>
      <c r="AB66" t="str">
        <f>IF(AA66="","",IF($D66="Vitenskapelig",((U215-T215+1)/365*$G66*(_xlfn.XLOOKUP(AA$3,'Oppslag-fane'!$P$12:$P$34,'Oppslag-fane'!$AD$12:$AD$34)*'Oppslag-fane'!$J$3)),((U215-T215+1)/365*$G66*(_xlfn.XLOOKUP(AA$3,'Oppslag-fane'!$P$12:$P$34,'Oppslag-fane'!$AB$12:$AB$34)*'Oppslag-fane'!$L$3))))</f>
        <v/>
      </c>
      <c r="AC66" t="str">
        <f>IF(AC$3="","",IF(W215="","",((W215-V215+1)/365*$G66*(_xlfn.XLOOKUP(AC$3,'Oppslag-fane'!$P$12:$P$34,'Oppslag-fane'!$N$12:$N$34)*Personalkostnader!$G74*1000))))</f>
        <v/>
      </c>
      <c r="AD66" t="str">
        <f>IF(AC66="","",IF($D66="Vitenskapelig",((W215-V215+1)/365*$G66*(_xlfn.XLOOKUP(AC$3,'Oppslag-fane'!$P$12:$P$34,'Oppslag-fane'!$AD$12:$AD$34)*'Oppslag-fane'!$J$3)),((W215-V215+1)/365*$G66*(_xlfn.XLOOKUP(AC$3,'Oppslag-fane'!$P$12:$P$34,'Oppslag-fane'!$AB$12:$AB$34)*'Oppslag-fane'!$L$3))))</f>
        <v/>
      </c>
      <c r="AE66" t="str">
        <f>IF(AE$3="","",IF(Y215="","",((Y215-X215+1)/365*$G66*(_xlfn.XLOOKUP(AE$3,'Oppslag-fane'!$P$12:$P$34,'Oppslag-fane'!$N$12:$N$34)*Personalkostnader!$G74*1000))))</f>
        <v/>
      </c>
      <c r="AF66" t="str">
        <f>IF(AE66="","",IF($D66="Vitenskapelig",((Y215-X215+1)/365*$G66*(_xlfn.XLOOKUP(AE$3,'Oppslag-fane'!$P$12:$P$34,'Oppslag-fane'!$AD$12:$AD$34)*'Oppslag-fane'!$J$3)),((Y215-X215+1)/365*$G66*(_xlfn.XLOOKUP(AE$3,'Oppslag-fane'!$P$12:$P$34,'Oppslag-fane'!$AB$12:$AB$34)*'Oppslag-fane'!$L$3))))</f>
        <v/>
      </c>
      <c r="AG66" t="str">
        <f>IF(AG$3="","",IF(AA215="","",((AA215-Z215+1)/365*$G66*(_xlfn.XLOOKUP(AG$3,'Oppslag-fane'!$P$12:$P$34,'Oppslag-fane'!$N$12:$N$34)*Personalkostnader!$G74*1000))))</f>
        <v/>
      </c>
      <c r="AH66" t="str">
        <f>IF(AG66="","",IF($D66="Vitenskapelig",((AA215-Z215+1)/365*$G66*(_xlfn.XLOOKUP(AG$3,'Oppslag-fane'!$P$12:$P$34,'Oppslag-fane'!$AD$12:$AD$34)*'Oppslag-fane'!$J$3)),((AA215-Z215+1)/365*$G66*(_xlfn.XLOOKUP(AG$3,'Oppslag-fane'!$P$12:$P$34,'Oppslag-fane'!$AB$12:$AB$34)*'Oppslag-fane'!$L$3))))</f>
        <v/>
      </c>
      <c r="AI66" s="18">
        <f t="shared" si="2"/>
        <v>0</v>
      </c>
      <c r="AJ66" s="18">
        <f t="shared" si="3"/>
        <v>0</v>
      </c>
    </row>
    <row r="67" spans="1:36" outlineLevel="1" x14ac:dyDescent="0.25">
      <c r="A67" t="str">
        <f>IF(Personalkostnader!A75="","",Personalkostnader!A75)</f>
        <v/>
      </c>
      <c r="B67">
        <f>Personalkostnader!B75</f>
        <v>0</v>
      </c>
      <c r="C67" t="str">
        <f>Personalkostnader!C75</f>
        <v/>
      </c>
      <c r="D67" t="str">
        <f>Personalkostnader!D75</f>
        <v/>
      </c>
      <c r="E67">
        <f>Personalkostnader!E75</f>
        <v>0</v>
      </c>
      <c r="F67" t="str">
        <f>LEFT(Personalkostnader!O75,2)</f>
        <v/>
      </c>
      <c r="G67" s="121" t="str">
        <f>IFERROR(Personalkostnader!N75/100,"")</f>
        <v/>
      </c>
      <c r="H67" s="23"/>
      <c r="I67" t="str">
        <f>IF(I$3="","",IF(C216="","",((C216-B216+1)/365*$G67*(_xlfn.XLOOKUP(I$3,'Oppslag-fane'!$P$12:$P$34,'Oppslag-fane'!$N$12:$N$34)*Personalkostnader!$G75*1000))))</f>
        <v/>
      </c>
      <c r="J67" t="str">
        <f>IF(I67="","",IF($D67="Vitenskapelig",((C216-B216+1)/365*$G67*(_xlfn.XLOOKUP(I$3,'Oppslag-fane'!$P$12:$P$34,'Oppslag-fane'!$AD$12:$AD$34)*'Oppslag-fane'!$J$3)),((C216-B216+1)/365*$G67*(_xlfn.XLOOKUP(I$3,'Oppslag-fane'!$P$12:$P$34,'Oppslag-fane'!$AB$12:$AB$34)*'Oppslag-fane'!$L$3))))</f>
        <v/>
      </c>
      <c r="K67" t="str">
        <f>IF(K$3="","",IF(E216="","",((E216-D216+1)/365*$G67*(_xlfn.XLOOKUP(K$3,'Oppslag-fane'!$P$12:$P$34,'Oppslag-fane'!$N$12:$N$34)*Personalkostnader!$G75*1000))))</f>
        <v/>
      </c>
      <c r="L67" t="str">
        <f>IF(K67="","",IF($D67="Vitenskapelig",((E216-D216+1)/365*$G67*(_xlfn.XLOOKUP(K$3,'Oppslag-fane'!$P$12:$P$34,'Oppslag-fane'!$AD$12:$AD$34)*'Oppslag-fane'!$J$3)),((E216-D216+1)/365*$G67*(_xlfn.XLOOKUP(K$3,'Oppslag-fane'!$P$12:$P$34,'Oppslag-fane'!$AB$12:$AB$34)*'Oppslag-fane'!$L$3))))</f>
        <v/>
      </c>
      <c r="M67" t="str">
        <f>IF(M$3="","",IF(G216="","",((G216-F216+1)/365*$G67*(_xlfn.XLOOKUP(M$3,'Oppslag-fane'!$P$12:$P$34,'Oppslag-fane'!$N$12:$N$34)*Personalkostnader!$G75*1000))))</f>
        <v/>
      </c>
      <c r="N67" t="str">
        <f>IF(M67="","",IF($D67="Vitenskapelig",((G216-F216+1)/365*$G67*(_xlfn.XLOOKUP(M$3,'Oppslag-fane'!$P$12:$P$34,'Oppslag-fane'!$AD$12:$AD$34)*'Oppslag-fane'!$J$3)),((G216-F216+1)/365*$G67*(_xlfn.XLOOKUP(M$3,'Oppslag-fane'!$P$12:$P$34,'Oppslag-fane'!$AB$12:$AB$34)*'Oppslag-fane'!$L$3))))</f>
        <v/>
      </c>
      <c r="O67" t="str">
        <f>IF(O$3="","",IF(I216="","",((I216-H216+1)/365*$G67*(_xlfn.XLOOKUP(O$3,'Oppslag-fane'!$P$12:$P$34,'Oppslag-fane'!$N$12:$N$34)*Personalkostnader!$G75*1000))))</f>
        <v/>
      </c>
      <c r="P67" t="str">
        <f>IF(O67="","",IF($D67="Vitenskapelig",((I216-H216+1)/365*$G67*(_xlfn.XLOOKUP(O$3,'Oppslag-fane'!$P$12:$P$34,'Oppslag-fane'!$AD$12:$AD$34)*'Oppslag-fane'!$J$3)),((I216-H216+1)/365*$G67*(_xlfn.XLOOKUP(O$3,'Oppslag-fane'!$P$12:$P$34,'Oppslag-fane'!$AB$12:$AB$34)*'Oppslag-fane'!$L$3))))</f>
        <v/>
      </c>
      <c r="Q67" t="str">
        <f>IF(Q$3="","",IF(K216="","",((K216-J216+1)/365*$G67*(_xlfn.XLOOKUP(Q$3,'Oppslag-fane'!$P$12:$P$34,'Oppslag-fane'!$N$12:$N$34)*Personalkostnader!$G75*1000))))</f>
        <v/>
      </c>
      <c r="R67" t="str">
        <f>IF(Q67="","",IF($D67="Vitenskapelig",((K216-J216+1)/365*$G67*(_xlfn.XLOOKUP(Q$3,'Oppslag-fane'!$P$12:$P$34,'Oppslag-fane'!$AD$12:$AD$34)*'Oppslag-fane'!$J$3)),((K216-J216+1)/365*$G67*(_xlfn.XLOOKUP(Q$3,'Oppslag-fane'!$P$12:$P$34,'Oppslag-fane'!$AB$12:$AB$34)*'Oppslag-fane'!$L$3))))</f>
        <v/>
      </c>
      <c r="S67" t="str">
        <f>IF(S$3="","",IF(M216="","",((M216-L216+1)/365*$G67*(_xlfn.XLOOKUP(S$3,'Oppslag-fane'!$P$12:$P$34,'Oppslag-fane'!$N$12:$N$34)*Personalkostnader!$G75*1000))))</f>
        <v/>
      </c>
      <c r="T67" t="str">
        <f>IF(S67="","",IF($D67="Vitenskapelig",((M216-L216+1)/365*$G67*(_xlfn.XLOOKUP(S$3,'Oppslag-fane'!$P$12:$P$34,'Oppslag-fane'!$AD$12:$AD$34)*'Oppslag-fane'!$J$3)),((M216-L216+1)/365*$G67*(_xlfn.XLOOKUP(S$3,'Oppslag-fane'!$P$12:$P$34,'Oppslag-fane'!$AB$12:$AB$34)*'Oppslag-fane'!$L$3))))</f>
        <v/>
      </c>
      <c r="U67" t="str">
        <f>IF(U$3="","",IF(O216="","",((O216-N216+1)/365*$G67*(_xlfn.XLOOKUP(U$3,'Oppslag-fane'!$P$12:$P$34,'Oppslag-fane'!$N$12:$N$34)*Personalkostnader!$G75*1000))))</f>
        <v/>
      </c>
      <c r="V67" t="str">
        <f>IF(U67="","",IF($D67="Vitenskapelig",((O216-N216+1)/365*$G67*(_xlfn.XLOOKUP(U$3,'Oppslag-fane'!$P$12:$P$34,'Oppslag-fane'!$AD$12:$AD$34)*'Oppslag-fane'!$J$3)),((O216-N216+1)/365*$G67*(_xlfn.XLOOKUP(U$3,'Oppslag-fane'!$P$12:$P$34,'Oppslag-fane'!$AB$12:$AB$34)*'Oppslag-fane'!$L$3))))</f>
        <v/>
      </c>
      <c r="W67" t="str">
        <f>IF(W$3="","",IF(Q216="","",((Q216-P216+1)/365*$G67*(_xlfn.XLOOKUP(W$3,'Oppslag-fane'!$P$12:$P$34,'Oppslag-fane'!$N$12:$N$34)*Personalkostnader!$G75*1000))))</f>
        <v/>
      </c>
      <c r="X67" t="str">
        <f>IF(W67="","",IF($D67="Vitenskapelig",((Q216-P216+1)/365*$G67*(_xlfn.XLOOKUP(W$3,'Oppslag-fane'!$P$12:$P$34,'Oppslag-fane'!$AD$12:$AD$34)*'Oppslag-fane'!$J$3)),((Q216-P216+1)/365*$G67*(_xlfn.XLOOKUP(W$3,'Oppslag-fane'!$P$12:$P$34,'Oppslag-fane'!$AB$12:$AB$34)*'Oppslag-fane'!$L$3))))</f>
        <v/>
      </c>
      <c r="Y67" t="str">
        <f>IF(Y$3="","",IF(S216="","",((S216-R216+1)/365*$G67*(_xlfn.XLOOKUP(Y$3,'Oppslag-fane'!$P$12:$P$34,'Oppslag-fane'!$N$12:$N$34)*Personalkostnader!$G75*1000))))</f>
        <v/>
      </c>
      <c r="Z67" t="str">
        <f>IF(Y67="","",IF($D67="Vitenskapelig",((S216-R216+1)/365*$G67*(_xlfn.XLOOKUP(Y$3,'Oppslag-fane'!$P$12:$P$34,'Oppslag-fane'!$AD$12:$AD$34)*'Oppslag-fane'!$J$3)),((S216-R216+1)/365*$G67*(_xlfn.XLOOKUP(Y$3,'Oppslag-fane'!$P$12:$P$34,'Oppslag-fane'!$AB$12:$AB$34)*'Oppslag-fane'!$L$3))))</f>
        <v/>
      </c>
      <c r="AA67" t="str">
        <f>IF(AA$3="","",IF(U216="","",((U216-T216+1)/365*$G67*(_xlfn.XLOOKUP(AA$3,'Oppslag-fane'!$P$12:$P$34,'Oppslag-fane'!$N$12:$N$34)*Personalkostnader!$G75*1000))))</f>
        <v/>
      </c>
      <c r="AB67" t="str">
        <f>IF(AA67="","",IF($D67="Vitenskapelig",((U216-T216+1)/365*$G67*(_xlfn.XLOOKUP(AA$3,'Oppslag-fane'!$P$12:$P$34,'Oppslag-fane'!$AD$12:$AD$34)*'Oppslag-fane'!$J$3)),((U216-T216+1)/365*$G67*(_xlfn.XLOOKUP(AA$3,'Oppslag-fane'!$P$12:$P$34,'Oppslag-fane'!$AB$12:$AB$34)*'Oppslag-fane'!$L$3))))</f>
        <v/>
      </c>
      <c r="AC67" t="str">
        <f>IF(AC$3="","",IF(W216="","",((W216-V216+1)/365*$G67*(_xlfn.XLOOKUP(AC$3,'Oppslag-fane'!$P$12:$P$34,'Oppslag-fane'!$N$12:$N$34)*Personalkostnader!$G75*1000))))</f>
        <v/>
      </c>
      <c r="AD67" t="str">
        <f>IF(AC67="","",IF($D67="Vitenskapelig",((W216-V216+1)/365*$G67*(_xlfn.XLOOKUP(AC$3,'Oppslag-fane'!$P$12:$P$34,'Oppslag-fane'!$AD$12:$AD$34)*'Oppslag-fane'!$J$3)),((W216-V216+1)/365*$G67*(_xlfn.XLOOKUP(AC$3,'Oppslag-fane'!$P$12:$P$34,'Oppslag-fane'!$AB$12:$AB$34)*'Oppslag-fane'!$L$3))))</f>
        <v/>
      </c>
      <c r="AE67" t="str">
        <f>IF(AE$3="","",IF(Y216="","",((Y216-X216+1)/365*$G67*(_xlfn.XLOOKUP(AE$3,'Oppslag-fane'!$P$12:$P$34,'Oppslag-fane'!$N$12:$N$34)*Personalkostnader!$G75*1000))))</f>
        <v/>
      </c>
      <c r="AF67" t="str">
        <f>IF(AE67="","",IF($D67="Vitenskapelig",((Y216-X216+1)/365*$G67*(_xlfn.XLOOKUP(AE$3,'Oppslag-fane'!$P$12:$P$34,'Oppslag-fane'!$AD$12:$AD$34)*'Oppslag-fane'!$J$3)),((Y216-X216+1)/365*$G67*(_xlfn.XLOOKUP(AE$3,'Oppslag-fane'!$P$12:$P$34,'Oppslag-fane'!$AB$12:$AB$34)*'Oppslag-fane'!$L$3))))</f>
        <v/>
      </c>
      <c r="AG67" t="str">
        <f>IF(AG$3="","",IF(AA216="","",((AA216-Z216+1)/365*$G67*(_xlfn.XLOOKUP(AG$3,'Oppslag-fane'!$P$12:$P$34,'Oppslag-fane'!$N$12:$N$34)*Personalkostnader!$G75*1000))))</f>
        <v/>
      </c>
      <c r="AH67" t="str">
        <f>IF(AG67="","",IF($D67="Vitenskapelig",((AA216-Z216+1)/365*$G67*(_xlfn.XLOOKUP(AG$3,'Oppslag-fane'!$P$12:$P$34,'Oppslag-fane'!$AD$12:$AD$34)*'Oppslag-fane'!$J$3)),((AA216-Z216+1)/365*$G67*(_xlfn.XLOOKUP(AG$3,'Oppslag-fane'!$P$12:$P$34,'Oppslag-fane'!$AB$12:$AB$34)*'Oppslag-fane'!$L$3))))</f>
        <v/>
      </c>
      <c r="AI67" s="18">
        <f t="shared" si="2"/>
        <v>0</v>
      </c>
      <c r="AJ67" s="18">
        <f t="shared" si="3"/>
        <v>0</v>
      </c>
    </row>
    <row r="68" spans="1:36" outlineLevel="1" x14ac:dyDescent="0.25">
      <c r="A68" t="str">
        <f>IF(Personalkostnader!A76="","",Personalkostnader!A76)</f>
        <v/>
      </c>
      <c r="B68">
        <f>Personalkostnader!B76</f>
        <v>0</v>
      </c>
      <c r="C68" t="str">
        <f>Personalkostnader!C76</f>
        <v/>
      </c>
      <c r="D68" t="str">
        <f>Personalkostnader!D76</f>
        <v/>
      </c>
      <c r="E68">
        <f>Personalkostnader!E76</f>
        <v>0</v>
      </c>
      <c r="F68" t="str">
        <f>LEFT(Personalkostnader!O76,2)</f>
        <v/>
      </c>
      <c r="G68" s="121" t="str">
        <f>IFERROR(Personalkostnader!N76/100,"")</f>
        <v/>
      </c>
      <c r="H68" s="23"/>
      <c r="I68" t="str">
        <f>IF(I$3="","",IF(C217="","",((C217-B217+1)/365*$G68*(_xlfn.XLOOKUP(I$3,'Oppslag-fane'!$P$12:$P$34,'Oppslag-fane'!$N$12:$N$34)*Personalkostnader!$G76*1000))))</f>
        <v/>
      </c>
      <c r="J68" t="str">
        <f>IF(I68="","",IF($D68="Vitenskapelig",((C217-B217+1)/365*$G68*(_xlfn.XLOOKUP(I$3,'Oppslag-fane'!$P$12:$P$34,'Oppslag-fane'!$AD$12:$AD$34)*'Oppslag-fane'!$J$3)),((C217-B217+1)/365*$G68*(_xlfn.XLOOKUP(I$3,'Oppslag-fane'!$P$12:$P$34,'Oppslag-fane'!$AB$12:$AB$34)*'Oppslag-fane'!$L$3))))</f>
        <v/>
      </c>
      <c r="K68" t="str">
        <f>IF(K$3="","",IF(E217="","",((E217-D217+1)/365*$G68*(_xlfn.XLOOKUP(K$3,'Oppslag-fane'!$P$12:$P$34,'Oppslag-fane'!$N$12:$N$34)*Personalkostnader!$G76*1000))))</f>
        <v/>
      </c>
      <c r="L68" t="str">
        <f>IF(K68="","",IF($D68="Vitenskapelig",((E217-D217+1)/365*$G68*(_xlfn.XLOOKUP(K$3,'Oppslag-fane'!$P$12:$P$34,'Oppslag-fane'!$AD$12:$AD$34)*'Oppslag-fane'!$J$3)),((E217-D217+1)/365*$G68*(_xlfn.XLOOKUP(K$3,'Oppslag-fane'!$P$12:$P$34,'Oppslag-fane'!$AB$12:$AB$34)*'Oppslag-fane'!$L$3))))</f>
        <v/>
      </c>
      <c r="M68" t="str">
        <f>IF(M$3="","",IF(G217="","",((G217-F217+1)/365*$G68*(_xlfn.XLOOKUP(M$3,'Oppslag-fane'!$P$12:$P$34,'Oppslag-fane'!$N$12:$N$34)*Personalkostnader!$G76*1000))))</f>
        <v/>
      </c>
      <c r="N68" t="str">
        <f>IF(M68="","",IF($D68="Vitenskapelig",((G217-F217+1)/365*$G68*(_xlfn.XLOOKUP(M$3,'Oppslag-fane'!$P$12:$P$34,'Oppslag-fane'!$AD$12:$AD$34)*'Oppslag-fane'!$J$3)),((G217-F217+1)/365*$G68*(_xlfn.XLOOKUP(M$3,'Oppslag-fane'!$P$12:$P$34,'Oppslag-fane'!$AB$12:$AB$34)*'Oppslag-fane'!$L$3))))</f>
        <v/>
      </c>
      <c r="O68" t="str">
        <f>IF(O$3="","",IF(I217="","",((I217-H217+1)/365*$G68*(_xlfn.XLOOKUP(O$3,'Oppslag-fane'!$P$12:$P$34,'Oppslag-fane'!$N$12:$N$34)*Personalkostnader!$G76*1000))))</f>
        <v/>
      </c>
      <c r="P68" t="str">
        <f>IF(O68="","",IF($D68="Vitenskapelig",((I217-H217+1)/365*$G68*(_xlfn.XLOOKUP(O$3,'Oppslag-fane'!$P$12:$P$34,'Oppslag-fane'!$AD$12:$AD$34)*'Oppslag-fane'!$J$3)),((I217-H217+1)/365*$G68*(_xlfn.XLOOKUP(O$3,'Oppslag-fane'!$P$12:$P$34,'Oppslag-fane'!$AB$12:$AB$34)*'Oppslag-fane'!$L$3))))</f>
        <v/>
      </c>
      <c r="Q68" t="str">
        <f>IF(Q$3="","",IF(K217="","",((K217-J217+1)/365*$G68*(_xlfn.XLOOKUP(Q$3,'Oppslag-fane'!$P$12:$P$34,'Oppslag-fane'!$N$12:$N$34)*Personalkostnader!$G76*1000))))</f>
        <v/>
      </c>
      <c r="R68" t="str">
        <f>IF(Q68="","",IF($D68="Vitenskapelig",((K217-J217+1)/365*$G68*(_xlfn.XLOOKUP(Q$3,'Oppslag-fane'!$P$12:$P$34,'Oppslag-fane'!$AD$12:$AD$34)*'Oppslag-fane'!$J$3)),((K217-J217+1)/365*$G68*(_xlfn.XLOOKUP(Q$3,'Oppslag-fane'!$P$12:$P$34,'Oppslag-fane'!$AB$12:$AB$34)*'Oppslag-fane'!$L$3))))</f>
        <v/>
      </c>
      <c r="S68" t="str">
        <f>IF(S$3="","",IF(M217="","",((M217-L217+1)/365*$G68*(_xlfn.XLOOKUP(S$3,'Oppslag-fane'!$P$12:$P$34,'Oppslag-fane'!$N$12:$N$34)*Personalkostnader!$G76*1000))))</f>
        <v/>
      </c>
      <c r="T68" t="str">
        <f>IF(S68="","",IF($D68="Vitenskapelig",((M217-L217+1)/365*$G68*(_xlfn.XLOOKUP(S$3,'Oppslag-fane'!$P$12:$P$34,'Oppslag-fane'!$AD$12:$AD$34)*'Oppslag-fane'!$J$3)),((M217-L217+1)/365*$G68*(_xlfn.XLOOKUP(S$3,'Oppslag-fane'!$P$12:$P$34,'Oppslag-fane'!$AB$12:$AB$34)*'Oppslag-fane'!$L$3))))</f>
        <v/>
      </c>
      <c r="U68" t="str">
        <f>IF(U$3="","",IF(O217="","",((O217-N217+1)/365*$G68*(_xlfn.XLOOKUP(U$3,'Oppslag-fane'!$P$12:$P$34,'Oppslag-fane'!$N$12:$N$34)*Personalkostnader!$G76*1000))))</f>
        <v/>
      </c>
      <c r="V68" t="str">
        <f>IF(U68="","",IF($D68="Vitenskapelig",((O217-N217+1)/365*$G68*(_xlfn.XLOOKUP(U$3,'Oppslag-fane'!$P$12:$P$34,'Oppslag-fane'!$AD$12:$AD$34)*'Oppslag-fane'!$J$3)),((O217-N217+1)/365*$G68*(_xlfn.XLOOKUP(U$3,'Oppslag-fane'!$P$12:$P$34,'Oppslag-fane'!$AB$12:$AB$34)*'Oppslag-fane'!$L$3))))</f>
        <v/>
      </c>
      <c r="W68" t="str">
        <f>IF(W$3="","",IF(Q217="","",((Q217-P217+1)/365*$G68*(_xlfn.XLOOKUP(W$3,'Oppslag-fane'!$P$12:$P$34,'Oppslag-fane'!$N$12:$N$34)*Personalkostnader!$G76*1000))))</f>
        <v/>
      </c>
      <c r="X68" t="str">
        <f>IF(W68="","",IF($D68="Vitenskapelig",((Q217-P217+1)/365*$G68*(_xlfn.XLOOKUP(W$3,'Oppslag-fane'!$P$12:$P$34,'Oppslag-fane'!$AD$12:$AD$34)*'Oppslag-fane'!$J$3)),((Q217-P217+1)/365*$G68*(_xlfn.XLOOKUP(W$3,'Oppslag-fane'!$P$12:$P$34,'Oppslag-fane'!$AB$12:$AB$34)*'Oppslag-fane'!$L$3))))</f>
        <v/>
      </c>
      <c r="Y68" t="str">
        <f>IF(Y$3="","",IF(S217="","",((S217-R217+1)/365*$G68*(_xlfn.XLOOKUP(Y$3,'Oppslag-fane'!$P$12:$P$34,'Oppslag-fane'!$N$12:$N$34)*Personalkostnader!$G76*1000))))</f>
        <v/>
      </c>
      <c r="Z68" t="str">
        <f>IF(Y68="","",IF($D68="Vitenskapelig",((S217-R217+1)/365*$G68*(_xlfn.XLOOKUP(Y$3,'Oppslag-fane'!$P$12:$P$34,'Oppslag-fane'!$AD$12:$AD$34)*'Oppslag-fane'!$J$3)),((S217-R217+1)/365*$G68*(_xlfn.XLOOKUP(Y$3,'Oppslag-fane'!$P$12:$P$34,'Oppslag-fane'!$AB$12:$AB$34)*'Oppslag-fane'!$L$3))))</f>
        <v/>
      </c>
      <c r="AA68" t="str">
        <f>IF(AA$3="","",IF(U217="","",((U217-T217+1)/365*$G68*(_xlfn.XLOOKUP(AA$3,'Oppslag-fane'!$P$12:$P$34,'Oppslag-fane'!$N$12:$N$34)*Personalkostnader!$G76*1000))))</f>
        <v/>
      </c>
      <c r="AB68" t="str">
        <f>IF(AA68="","",IF($D68="Vitenskapelig",((U217-T217+1)/365*$G68*(_xlfn.XLOOKUP(AA$3,'Oppslag-fane'!$P$12:$P$34,'Oppslag-fane'!$AD$12:$AD$34)*'Oppslag-fane'!$J$3)),((U217-T217+1)/365*$G68*(_xlfn.XLOOKUP(AA$3,'Oppslag-fane'!$P$12:$P$34,'Oppslag-fane'!$AB$12:$AB$34)*'Oppslag-fane'!$L$3))))</f>
        <v/>
      </c>
      <c r="AC68" t="str">
        <f>IF(AC$3="","",IF(W217="","",((W217-V217+1)/365*$G68*(_xlfn.XLOOKUP(AC$3,'Oppslag-fane'!$P$12:$P$34,'Oppslag-fane'!$N$12:$N$34)*Personalkostnader!$G76*1000))))</f>
        <v/>
      </c>
      <c r="AD68" t="str">
        <f>IF(AC68="","",IF($D68="Vitenskapelig",((W217-V217+1)/365*$G68*(_xlfn.XLOOKUP(AC$3,'Oppslag-fane'!$P$12:$P$34,'Oppslag-fane'!$AD$12:$AD$34)*'Oppslag-fane'!$J$3)),((W217-V217+1)/365*$G68*(_xlfn.XLOOKUP(AC$3,'Oppslag-fane'!$P$12:$P$34,'Oppslag-fane'!$AB$12:$AB$34)*'Oppslag-fane'!$L$3))))</f>
        <v/>
      </c>
      <c r="AE68" t="str">
        <f>IF(AE$3="","",IF(Y217="","",((Y217-X217+1)/365*$G68*(_xlfn.XLOOKUP(AE$3,'Oppslag-fane'!$P$12:$P$34,'Oppslag-fane'!$N$12:$N$34)*Personalkostnader!$G76*1000))))</f>
        <v/>
      </c>
      <c r="AF68" t="str">
        <f>IF(AE68="","",IF($D68="Vitenskapelig",((Y217-X217+1)/365*$G68*(_xlfn.XLOOKUP(AE$3,'Oppslag-fane'!$P$12:$P$34,'Oppslag-fane'!$AD$12:$AD$34)*'Oppslag-fane'!$J$3)),((Y217-X217+1)/365*$G68*(_xlfn.XLOOKUP(AE$3,'Oppslag-fane'!$P$12:$P$34,'Oppslag-fane'!$AB$12:$AB$34)*'Oppslag-fane'!$L$3))))</f>
        <v/>
      </c>
      <c r="AG68" t="str">
        <f>IF(AG$3="","",IF(AA217="","",((AA217-Z217+1)/365*$G68*(_xlfn.XLOOKUP(AG$3,'Oppslag-fane'!$P$12:$P$34,'Oppslag-fane'!$N$12:$N$34)*Personalkostnader!$G76*1000))))</f>
        <v/>
      </c>
      <c r="AH68" t="str">
        <f>IF(AG68="","",IF($D68="Vitenskapelig",((AA217-Z217+1)/365*$G68*(_xlfn.XLOOKUP(AG$3,'Oppslag-fane'!$P$12:$P$34,'Oppslag-fane'!$AD$12:$AD$34)*'Oppslag-fane'!$J$3)),((AA217-Z217+1)/365*$G68*(_xlfn.XLOOKUP(AG$3,'Oppslag-fane'!$P$12:$P$34,'Oppslag-fane'!$AB$12:$AB$34)*'Oppslag-fane'!$L$3))))</f>
        <v/>
      </c>
      <c r="AI68" s="18">
        <f t="shared" si="2"/>
        <v>0</v>
      </c>
      <c r="AJ68" s="18">
        <f t="shared" si="3"/>
        <v>0</v>
      </c>
    </row>
    <row r="69" spans="1:36" outlineLevel="1" x14ac:dyDescent="0.25">
      <c r="A69" t="str">
        <f>IF(Personalkostnader!A77="","",Personalkostnader!A77)</f>
        <v/>
      </c>
      <c r="B69">
        <f>Personalkostnader!B77</f>
        <v>0</v>
      </c>
      <c r="C69" t="str">
        <f>Personalkostnader!C77</f>
        <v/>
      </c>
      <c r="D69" t="str">
        <f>Personalkostnader!D77</f>
        <v/>
      </c>
      <c r="E69">
        <f>Personalkostnader!E77</f>
        <v>0</v>
      </c>
      <c r="F69" t="str">
        <f>LEFT(Personalkostnader!O77,2)</f>
        <v/>
      </c>
      <c r="G69" s="121" t="str">
        <f>IFERROR(Personalkostnader!N77/100,"")</f>
        <v/>
      </c>
      <c r="H69" s="23"/>
      <c r="I69" t="str">
        <f>IF(I$3="","",IF(C218="","",((C218-B218+1)/365*$G69*(_xlfn.XLOOKUP(I$3,'Oppslag-fane'!$P$12:$P$34,'Oppslag-fane'!$N$12:$N$34)*Personalkostnader!$G77*1000))))</f>
        <v/>
      </c>
      <c r="J69" t="str">
        <f>IF(I69="","",IF($D69="Vitenskapelig",((C218-B218+1)/365*$G69*(_xlfn.XLOOKUP(I$3,'Oppslag-fane'!$P$12:$P$34,'Oppslag-fane'!$AD$12:$AD$34)*'Oppslag-fane'!$J$3)),((C218-B218+1)/365*$G69*(_xlfn.XLOOKUP(I$3,'Oppslag-fane'!$P$12:$P$34,'Oppslag-fane'!$AB$12:$AB$34)*'Oppslag-fane'!$L$3))))</f>
        <v/>
      </c>
      <c r="K69" t="str">
        <f>IF(K$3="","",IF(E218="","",((E218-D218+1)/365*$G69*(_xlfn.XLOOKUP(K$3,'Oppslag-fane'!$P$12:$P$34,'Oppslag-fane'!$N$12:$N$34)*Personalkostnader!$G77*1000))))</f>
        <v/>
      </c>
      <c r="L69" t="str">
        <f>IF(K69="","",IF($D69="Vitenskapelig",((E218-D218+1)/365*$G69*(_xlfn.XLOOKUP(K$3,'Oppslag-fane'!$P$12:$P$34,'Oppslag-fane'!$AD$12:$AD$34)*'Oppslag-fane'!$J$3)),((E218-D218+1)/365*$G69*(_xlfn.XLOOKUP(K$3,'Oppslag-fane'!$P$12:$P$34,'Oppslag-fane'!$AB$12:$AB$34)*'Oppslag-fane'!$L$3))))</f>
        <v/>
      </c>
      <c r="M69" t="str">
        <f>IF(M$3="","",IF(G218="","",((G218-F218+1)/365*$G69*(_xlfn.XLOOKUP(M$3,'Oppslag-fane'!$P$12:$P$34,'Oppslag-fane'!$N$12:$N$34)*Personalkostnader!$G77*1000))))</f>
        <v/>
      </c>
      <c r="N69" t="str">
        <f>IF(M69="","",IF($D69="Vitenskapelig",((G218-F218+1)/365*$G69*(_xlfn.XLOOKUP(M$3,'Oppslag-fane'!$P$12:$P$34,'Oppslag-fane'!$AD$12:$AD$34)*'Oppslag-fane'!$J$3)),((G218-F218+1)/365*$G69*(_xlfn.XLOOKUP(M$3,'Oppslag-fane'!$P$12:$P$34,'Oppslag-fane'!$AB$12:$AB$34)*'Oppslag-fane'!$L$3))))</f>
        <v/>
      </c>
      <c r="O69" t="str">
        <f>IF(O$3="","",IF(I218="","",((I218-H218+1)/365*$G69*(_xlfn.XLOOKUP(O$3,'Oppslag-fane'!$P$12:$P$34,'Oppslag-fane'!$N$12:$N$34)*Personalkostnader!$G77*1000))))</f>
        <v/>
      </c>
      <c r="P69" t="str">
        <f>IF(O69="","",IF($D69="Vitenskapelig",((I218-H218+1)/365*$G69*(_xlfn.XLOOKUP(O$3,'Oppslag-fane'!$P$12:$P$34,'Oppslag-fane'!$AD$12:$AD$34)*'Oppslag-fane'!$J$3)),((I218-H218+1)/365*$G69*(_xlfn.XLOOKUP(O$3,'Oppslag-fane'!$P$12:$P$34,'Oppslag-fane'!$AB$12:$AB$34)*'Oppslag-fane'!$L$3))))</f>
        <v/>
      </c>
      <c r="Q69" t="str">
        <f>IF(Q$3="","",IF(K218="","",((K218-J218+1)/365*$G69*(_xlfn.XLOOKUP(Q$3,'Oppslag-fane'!$P$12:$P$34,'Oppslag-fane'!$N$12:$N$34)*Personalkostnader!$G77*1000))))</f>
        <v/>
      </c>
      <c r="R69" t="str">
        <f>IF(Q69="","",IF($D69="Vitenskapelig",((K218-J218+1)/365*$G69*(_xlfn.XLOOKUP(Q$3,'Oppslag-fane'!$P$12:$P$34,'Oppslag-fane'!$AD$12:$AD$34)*'Oppslag-fane'!$J$3)),((K218-J218+1)/365*$G69*(_xlfn.XLOOKUP(Q$3,'Oppslag-fane'!$P$12:$P$34,'Oppslag-fane'!$AB$12:$AB$34)*'Oppslag-fane'!$L$3))))</f>
        <v/>
      </c>
      <c r="S69" t="str">
        <f>IF(S$3="","",IF(M218="","",((M218-L218+1)/365*$G69*(_xlfn.XLOOKUP(S$3,'Oppslag-fane'!$P$12:$P$34,'Oppslag-fane'!$N$12:$N$34)*Personalkostnader!$G77*1000))))</f>
        <v/>
      </c>
      <c r="T69" t="str">
        <f>IF(S69="","",IF($D69="Vitenskapelig",((M218-L218+1)/365*$G69*(_xlfn.XLOOKUP(S$3,'Oppslag-fane'!$P$12:$P$34,'Oppslag-fane'!$AD$12:$AD$34)*'Oppslag-fane'!$J$3)),((M218-L218+1)/365*$G69*(_xlfn.XLOOKUP(S$3,'Oppslag-fane'!$P$12:$P$34,'Oppslag-fane'!$AB$12:$AB$34)*'Oppslag-fane'!$L$3))))</f>
        <v/>
      </c>
      <c r="U69" t="str">
        <f>IF(U$3="","",IF(O218="","",((O218-N218+1)/365*$G69*(_xlfn.XLOOKUP(U$3,'Oppslag-fane'!$P$12:$P$34,'Oppslag-fane'!$N$12:$N$34)*Personalkostnader!$G77*1000))))</f>
        <v/>
      </c>
      <c r="V69" t="str">
        <f>IF(U69="","",IF($D69="Vitenskapelig",((O218-N218+1)/365*$G69*(_xlfn.XLOOKUP(U$3,'Oppslag-fane'!$P$12:$P$34,'Oppslag-fane'!$AD$12:$AD$34)*'Oppslag-fane'!$J$3)),((O218-N218+1)/365*$G69*(_xlfn.XLOOKUP(U$3,'Oppslag-fane'!$P$12:$P$34,'Oppslag-fane'!$AB$12:$AB$34)*'Oppslag-fane'!$L$3))))</f>
        <v/>
      </c>
      <c r="W69" t="str">
        <f>IF(W$3="","",IF(Q218="","",((Q218-P218+1)/365*$G69*(_xlfn.XLOOKUP(W$3,'Oppslag-fane'!$P$12:$P$34,'Oppslag-fane'!$N$12:$N$34)*Personalkostnader!$G77*1000))))</f>
        <v/>
      </c>
      <c r="X69" t="str">
        <f>IF(W69="","",IF($D69="Vitenskapelig",((Q218-P218+1)/365*$G69*(_xlfn.XLOOKUP(W$3,'Oppslag-fane'!$P$12:$P$34,'Oppslag-fane'!$AD$12:$AD$34)*'Oppslag-fane'!$J$3)),((Q218-P218+1)/365*$G69*(_xlfn.XLOOKUP(W$3,'Oppslag-fane'!$P$12:$P$34,'Oppslag-fane'!$AB$12:$AB$34)*'Oppslag-fane'!$L$3))))</f>
        <v/>
      </c>
      <c r="Y69" t="str">
        <f>IF(Y$3="","",IF(S218="","",((S218-R218+1)/365*$G69*(_xlfn.XLOOKUP(Y$3,'Oppslag-fane'!$P$12:$P$34,'Oppslag-fane'!$N$12:$N$34)*Personalkostnader!$G77*1000))))</f>
        <v/>
      </c>
      <c r="Z69" t="str">
        <f>IF(Y69="","",IF($D69="Vitenskapelig",((S218-R218+1)/365*$G69*(_xlfn.XLOOKUP(Y$3,'Oppslag-fane'!$P$12:$P$34,'Oppslag-fane'!$AD$12:$AD$34)*'Oppslag-fane'!$J$3)),((S218-R218+1)/365*$G69*(_xlfn.XLOOKUP(Y$3,'Oppslag-fane'!$P$12:$P$34,'Oppslag-fane'!$AB$12:$AB$34)*'Oppslag-fane'!$L$3))))</f>
        <v/>
      </c>
      <c r="AA69" t="str">
        <f>IF(AA$3="","",IF(U218="","",((U218-T218+1)/365*$G69*(_xlfn.XLOOKUP(AA$3,'Oppslag-fane'!$P$12:$P$34,'Oppslag-fane'!$N$12:$N$34)*Personalkostnader!$G77*1000))))</f>
        <v/>
      </c>
      <c r="AB69" t="str">
        <f>IF(AA69="","",IF($D69="Vitenskapelig",((U218-T218+1)/365*$G69*(_xlfn.XLOOKUP(AA$3,'Oppslag-fane'!$P$12:$P$34,'Oppslag-fane'!$AD$12:$AD$34)*'Oppslag-fane'!$J$3)),((U218-T218+1)/365*$G69*(_xlfn.XLOOKUP(AA$3,'Oppslag-fane'!$P$12:$P$34,'Oppslag-fane'!$AB$12:$AB$34)*'Oppslag-fane'!$L$3))))</f>
        <v/>
      </c>
      <c r="AC69" t="str">
        <f>IF(AC$3="","",IF(W218="","",((W218-V218+1)/365*$G69*(_xlfn.XLOOKUP(AC$3,'Oppslag-fane'!$P$12:$P$34,'Oppslag-fane'!$N$12:$N$34)*Personalkostnader!$G77*1000))))</f>
        <v/>
      </c>
      <c r="AD69" t="str">
        <f>IF(AC69="","",IF($D69="Vitenskapelig",((W218-V218+1)/365*$G69*(_xlfn.XLOOKUP(AC$3,'Oppslag-fane'!$P$12:$P$34,'Oppslag-fane'!$AD$12:$AD$34)*'Oppslag-fane'!$J$3)),((W218-V218+1)/365*$G69*(_xlfn.XLOOKUP(AC$3,'Oppslag-fane'!$P$12:$P$34,'Oppslag-fane'!$AB$12:$AB$34)*'Oppslag-fane'!$L$3))))</f>
        <v/>
      </c>
      <c r="AE69" t="str">
        <f>IF(AE$3="","",IF(Y218="","",((Y218-X218+1)/365*$G69*(_xlfn.XLOOKUP(AE$3,'Oppslag-fane'!$P$12:$P$34,'Oppslag-fane'!$N$12:$N$34)*Personalkostnader!$G77*1000))))</f>
        <v/>
      </c>
      <c r="AF69" t="str">
        <f>IF(AE69="","",IF($D69="Vitenskapelig",((Y218-X218+1)/365*$G69*(_xlfn.XLOOKUP(AE$3,'Oppslag-fane'!$P$12:$P$34,'Oppslag-fane'!$AD$12:$AD$34)*'Oppslag-fane'!$J$3)),((Y218-X218+1)/365*$G69*(_xlfn.XLOOKUP(AE$3,'Oppslag-fane'!$P$12:$P$34,'Oppslag-fane'!$AB$12:$AB$34)*'Oppslag-fane'!$L$3))))</f>
        <v/>
      </c>
      <c r="AG69" t="str">
        <f>IF(AG$3="","",IF(AA218="","",((AA218-Z218+1)/365*$G69*(_xlfn.XLOOKUP(AG$3,'Oppslag-fane'!$P$12:$P$34,'Oppslag-fane'!$N$12:$N$34)*Personalkostnader!$G77*1000))))</f>
        <v/>
      </c>
      <c r="AH69" t="str">
        <f>IF(AG69="","",IF($D69="Vitenskapelig",((AA218-Z218+1)/365*$G69*(_xlfn.XLOOKUP(AG$3,'Oppslag-fane'!$P$12:$P$34,'Oppslag-fane'!$AD$12:$AD$34)*'Oppslag-fane'!$J$3)),((AA218-Z218+1)/365*$G69*(_xlfn.XLOOKUP(AG$3,'Oppslag-fane'!$P$12:$P$34,'Oppslag-fane'!$AB$12:$AB$34)*'Oppslag-fane'!$L$3))))</f>
        <v/>
      </c>
      <c r="AI69" s="18">
        <f t="shared" si="2"/>
        <v>0</v>
      </c>
      <c r="AJ69" s="18">
        <f t="shared" si="3"/>
        <v>0</v>
      </c>
    </row>
    <row r="70" spans="1:36" outlineLevel="1" x14ac:dyDescent="0.25">
      <c r="A70" t="str">
        <f>IF(Personalkostnader!A78="","",Personalkostnader!A78)</f>
        <v/>
      </c>
      <c r="B70">
        <f>Personalkostnader!B78</f>
        <v>0</v>
      </c>
      <c r="C70" t="str">
        <f>Personalkostnader!C78</f>
        <v/>
      </c>
      <c r="D70" t="str">
        <f>Personalkostnader!D78</f>
        <v/>
      </c>
      <c r="E70">
        <f>Personalkostnader!E78</f>
        <v>0</v>
      </c>
      <c r="F70" t="str">
        <f>LEFT(Personalkostnader!O78,2)</f>
        <v/>
      </c>
      <c r="G70" s="121" t="str">
        <f>IFERROR(Personalkostnader!N78/100,"")</f>
        <v/>
      </c>
      <c r="H70" s="23"/>
      <c r="I70" t="str">
        <f>IF(I$3="","",IF(C219="","",((C219-B219+1)/365*$G70*(_xlfn.XLOOKUP(I$3,'Oppslag-fane'!$P$12:$P$34,'Oppslag-fane'!$N$12:$N$34)*Personalkostnader!$G78*1000))))</f>
        <v/>
      </c>
      <c r="J70" t="str">
        <f>IF(I70="","",IF($D70="Vitenskapelig",((C219-B219+1)/365*$G70*(_xlfn.XLOOKUP(I$3,'Oppslag-fane'!$P$12:$P$34,'Oppslag-fane'!$AD$12:$AD$34)*'Oppslag-fane'!$J$3)),((C219-B219+1)/365*$G70*(_xlfn.XLOOKUP(I$3,'Oppslag-fane'!$P$12:$P$34,'Oppslag-fane'!$AB$12:$AB$34)*'Oppslag-fane'!$L$3))))</f>
        <v/>
      </c>
      <c r="K70" t="str">
        <f>IF(K$3="","",IF(E219="","",((E219-D219+1)/365*$G70*(_xlfn.XLOOKUP(K$3,'Oppslag-fane'!$P$12:$P$34,'Oppslag-fane'!$N$12:$N$34)*Personalkostnader!$G78*1000))))</f>
        <v/>
      </c>
      <c r="L70" t="str">
        <f>IF(K70="","",IF($D70="Vitenskapelig",((E219-D219+1)/365*$G70*(_xlfn.XLOOKUP(K$3,'Oppslag-fane'!$P$12:$P$34,'Oppslag-fane'!$AD$12:$AD$34)*'Oppslag-fane'!$J$3)),((E219-D219+1)/365*$G70*(_xlfn.XLOOKUP(K$3,'Oppslag-fane'!$P$12:$P$34,'Oppslag-fane'!$AB$12:$AB$34)*'Oppslag-fane'!$L$3))))</f>
        <v/>
      </c>
      <c r="M70" t="str">
        <f>IF(M$3="","",IF(G219="","",((G219-F219+1)/365*$G70*(_xlfn.XLOOKUP(M$3,'Oppslag-fane'!$P$12:$P$34,'Oppslag-fane'!$N$12:$N$34)*Personalkostnader!$G78*1000))))</f>
        <v/>
      </c>
      <c r="N70" t="str">
        <f>IF(M70="","",IF($D70="Vitenskapelig",((G219-F219+1)/365*$G70*(_xlfn.XLOOKUP(M$3,'Oppslag-fane'!$P$12:$P$34,'Oppslag-fane'!$AD$12:$AD$34)*'Oppslag-fane'!$J$3)),((G219-F219+1)/365*$G70*(_xlfn.XLOOKUP(M$3,'Oppslag-fane'!$P$12:$P$34,'Oppslag-fane'!$AB$12:$AB$34)*'Oppslag-fane'!$L$3))))</f>
        <v/>
      </c>
      <c r="O70" t="str">
        <f>IF(O$3="","",IF(I219="","",((I219-H219+1)/365*$G70*(_xlfn.XLOOKUP(O$3,'Oppslag-fane'!$P$12:$P$34,'Oppslag-fane'!$N$12:$N$34)*Personalkostnader!$G78*1000))))</f>
        <v/>
      </c>
      <c r="P70" t="str">
        <f>IF(O70="","",IF($D70="Vitenskapelig",((I219-H219+1)/365*$G70*(_xlfn.XLOOKUP(O$3,'Oppslag-fane'!$P$12:$P$34,'Oppslag-fane'!$AD$12:$AD$34)*'Oppslag-fane'!$J$3)),((I219-H219+1)/365*$G70*(_xlfn.XLOOKUP(O$3,'Oppslag-fane'!$P$12:$P$34,'Oppslag-fane'!$AB$12:$AB$34)*'Oppslag-fane'!$L$3))))</f>
        <v/>
      </c>
      <c r="Q70" t="str">
        <f>IF(Q$3="","",IF(K219="","",((K219-J219+1)/365*$G70*(_xlfn.XLOOKUP(Q$3,'Oppslag-fane'!$P$12:$P$34,'Oppslag-fane'!$N$12:$N$34)*Personalkostnader!$G78*1000))))</f>
        <v/>
      </c>
      <c r="R70" t="str">
        <f>IF(Q70="","",IF($D70="Vitenskapelig",((K219-J219+1)/365*$G70*(_xlfn.XLOOKUP(Q$3,'Oppslag-fane'!$P$12:$P$34,'Oppslag-fane'!$AD$12:$AD$34)*'Oppslag-fane'!$J$3)),((K219-J219+1)/365*$G70*(_xlfn.XLOOKUP(Q$3,'Oppslag-fane'!$P$12:$P$34,'Oppslag-fane'!$AB$12:$AB$34)*'Oppslag-fane'!$L$3))))</f>
        <v/>
      </c>
      <c r="S70" t="str">
        <f>IF(S$3="","",IF(M219="","",((M219-L219+1)/365*$G70*(_xlfn.XLOOKUP(S$3,'Oppslag-fane'!$P$12:$P$34,'Oppslag-fane'!$N$12:$N$34)*Personalkostnader!$G78*1000))))</f>
        <v/>
      </c>
      <c r="T70" t="str">
        <f>IF(S70="","",IF($D70="Vitenskapelig",((M219-L219+1)/365*$G70*(_xlfn.XLOOKUP(S$3,'Oppslag-fane'!$P$12:$P$34,'Oppslag-fane'!$AD$12:$AD$34)*'Oppslag-fane'!$J$3)),((M219-L219+1)/365*$G70*(_xlfn.XLOOKUP(S$3,'Oppslag-fane'!$P$12:$P$34,'Oppslag-fane'!$AB$12:$AB$34)*'Oppslag-fane'!$L$3))))</f>
        <v/>
      </c>
      <c r="U70" t="str">
        <f>IF(U$3="","",IF(O219="","",((O219-N219+1)/365*$G70*(_xlfn.XLOOKUP(U$3,'Oppslag-fane'!$P$12:$P$34,'Oppslag-fane'!$N$12:$N$34)*Personalkostnader!$G78*1000))))</f>
        <v/>
      </c>
      <c r="V70" t="str">
        <f>IF(U70="","",IF($D70="Vitenskapelig",((O219-N219+1)/365*$G70*(_xlfn.XLOOKUP(U$3,'Oppslag-fane'!$P$12:$P$34,'Oppslag-fane'!$AD$12:$AD$34)*'Oppslag-fane'!$J$3)),((O219-N219+1)/365*$G70*(_xlfn.XLOOKUP(U$3,'Oppslag-fane'!$P$12:$P$34,'Oppslag-fane'!$AB$12:$AB$34)*'Oppslag-fane'!$L$3))))</f>
        <v/>
      </c>
      <c r="W70" t="str">
        <f>IF(W$3="","",IF(Q219="","",((Q219-P219+1)/365*$G70*(_xlfn.XLOOKUP(W$3,'Oppslag-fane'!$P$12:$P$34,'Oppslag-fane'!$N$12:$N$34)*Personalkostnader!$G78*1000))))</f>
        <v/>
      </c>
      <c r="X70" t="str">
        <f>IF(W70="","",IF($D70="Vitenskapelig",((Q219-P219+1)/365*$G70*(_xlfn.XLOOKUP(W$3,'Oppslag-fane'!$P$12:$P$34,'Oppslag-fane'!$AD$12:$AD$34)*'Oppslag-fane'!$J$3)),((Q219-P219+1)/365*$G70*(_xlfn.XLOOKUP(W$3,'Oppslag-fane'!$P$12:$P$34,'Oppslag-fane'!$AB$12:$AB$34)*'Oppslag-fane'!$L$3))))</f>
        <v/>
      </c>
      <c r="Y70" t="str">
        <f>IF(Y$3="","",IF(S219="","",((S219-R219+1)/365*$G70*(_xlfn.XLOOKUP(Y$3,'Oppslag-fane'!$P$12:$P$34,'Oppslag-fane'!$N$12:$N$34)*Personalkostnader!$G78*1000))))</f>
        <v/>
      </c>
      <c r="Z70" t="str">
        <f>IF(Y70="","",IF($D70="Vitenskapelig",((S219-R219+1)/365*$G70*(_xlfn.XLOOKUP(Y$3,'Oppslag-fane'!$P$12:$P$34,'Oppslag-fane'!$AD$12:$AD$34)*'Oppslag-fane'!$J$3)),((S219-R219+1)/365*$G70*(_xlfn.XLOOKUP(Y$3,'Oppslag-fane'!$P$12:$P$34,'Oppslag-fane'!$AB$12:$AB$34)*'Oppslag-fane'!$L$3))))</f>
        <v/>
      </c>
      <c r="AA70" t="str">
        <f>IF(AA$3="","",IF(U219="","",((U219-T219+1)/365*$G70*(_xlfn.XLOOKUP(AA$3,'Oppslag-fane'!$P$12:$P$34,'Oppslag-fane'!$N$12:$N$34)*Personalkostnader!$G78*1000))))</f>
        <v/>
      </c>
      <c r="AB70" t="str">
        <f>IF(AA70="","",IF($D70="Vitenskapelig",((U219-T219+1)/365*$G70*(_xlfn.XLOOKUP(AA$3,'Oppslag-fane'!$P$12:$P$34,'Oppslag-fane'!$AD$12:$AD$34)*'Oppslag-fane'!$J$3)),((U219-T219+1)/365*$G70*(_xlfn.XLOOKUP(AA$3,'Oppslag-fane'!$P$12:$P$34,'Oppslag-fane'!$AB$12:$AB$34)*'Oppslag-fane'!$L$3))))</f>
        <v/>
      </c>
      <c r="AC70" t="str">
        <f>IF(AC$3="","",IF(W219="","",((W219-V219+1)/365*$G70*(_xlfn.XLOOKUP(AC$3,'Oppslag-fane'!$P$12:$P$34,'Oppslag-fane'!$N$12:$N$34)*Personalkostnader!$G78*1000))))</f>
        <v/>
      </c>
      <c r="AD70" t="str">
        <f>IF(AC70="","",IF($D70="Vitenskapelig",((W219-V219+1)/365*$G70*(_xlfn.XLOOKUP(AC$3,'Oppslag-fane'!$P$12:$P$34,'Oppslag-fane'!$AD$12:$AD$34)*'Oppslag-fane'!$J$3)),((W219-V219+1)/365*$G70*(_xlfn.XLOOKUP(AC$3,'Oppslag-fane'!$P$12:$P$34,'Oppslag-fane'!$AB$12:$AB$34)*'Oppslag-fane'!$L$3))))</f>
        <v/>
      </c>
      <c r="AE70" t="str">
        <f>IF(AE$3="","",IF(Y219="","",((Y219-X219+1)/365*$G70*(_xlfn.XLOOKUP(AE$3,'Oppslag-fane'!$P$12:$P$34,'Oppslag-fane'!$N$12:$N$34)*Personalkostnader!$G78*1000))))</f>
        <v/>
      </c>
      <c r="AF70" t="str">
        <f>IF(AE70="","",IF($D70="Vitenskapelig",((Y219-X219+1)/365*$G70*(_xlfn.XLOOKUP(AE$3,'Oppslag-fane'!$P$12:$P$34,'Oppslag-fane'!$AD$12:$AD$34)*'Oppslag-fane'!$J$3)),((Y219-X219+1)/365*$G70*(_xlfn.XLOOKUP(AE$3,'Oppslag-fane'!$P$12:$P$34,'Oppslag-fane'!$AB$12:$AB$34)*'Oppslag-fane'!$L$3))))</f>
        <v/>
      </c>
      <c r="AG70" t="str">
        <f>IF(AG$3="","",IF(AA219="","",((AA219-Z219+1)/365*$G70*(_xlfn.XLOOKUP(AG$3,'Oppslag-fane'!$P$12:$P$34,'Oppslag-fane'!$N$12:$N$34)*Personalkostnader!$G78*1000))))</f>
        <v/>
      </c>
      <c r="AH70" t="str">
        <f>IF(AG70="","",IF($D70="Vitenskapelig",((AA219-Z219+1)/365*$G70*(_xlfn.XLOOKUP(AG$3,'Oppslag-fane'!$P$12:$P$34,'Oppslag-fane'!$AD$12:$AD$34)*'Oppslag-fane'!$J$3)),((AA219-Z219+1)/365*$G70*(_xlfn.XLOOKUP(AG$3,'Oppslag-fane'!$P$12:$P$34,'Oppslag-fane'!$AB$12:$AB$34)*'Oppslag-fane'!$L$3))))</f>
        <v/>
      </c>
      <c r="AI70" s="18">
        <f t="shared" ref="AI70:AI133" si="4">SUMIF($I$4:$AH$4,"Dir.kost",I70:AH70)</f>
        <v>0</v>
      </c>
      <c r="AJ70" s="18">
        <f t="shared" ref="AJ70:AJ133" si="5">SUMIF($I$4:$AH$4,"Indir. Kost",I70:AH70)</f>
        <v>0</v>
      </c>
    </row>
    <row r="71" spans="1:36" outlineLevel="1" x14ac:dyDescent="0.25">
      <c r="A71" t="str">
        <f>IF(Personalkostnader!A79="","",Personalkostnader!A79)</f>
        <v/>
      </c>
      <c r="B71">
        <f>Personalkostnader!B79</f>
        <v>0</v>
      </c>
      <c r="C71" t="str">
        <f>Personalkostnader!C79</f>
        <v/>
      </c>
      <c r="D71" t="str">
        <f>Personalkostnader!D79</f>
        <v/>
      </c>
      <c r="E71">
        <f>Personalkostnader!E79</f>
        <v>0</v>
      </c>
      <c r="F71" t="str">
        <f>LEFT(Personalkostnader!O79,2)</f>
        <v/>
      </c>
      <c r="G71" s="121" t="str">
        <f>IFERROR(Personalkostnader!N79/100,"")</f>
        <v/>
      </c>
      <c r="H71" s="23"/>
      <c r="I71" t="str">
        <f>IF(I$3="","",IF(C220="","",((C220-B220+1)/365*$G71*(_xlfn.XLOOKUP(I$3,'Oppslag-fane'!$P$12:$P$34,'Oppslag-fane'!$N$12:$N$34)*Personalkostnader!$G79*1000))))</f>
        <v/>
      </c>
      <c r="J71" t="str">
        <f>IF(I71="","",IF($D71="Vitenskapelig",((C220-B220+1)/365*$G71*(_xlfn.XLOOKUP(I$3,'Oppslag-fane'!$P$12:$P$34,'Oppslag-fane'!$AD$12:$AD$34)*'Oppslag-fane'!$J$3)),((C220-B220+1)/365*$G71*(_xlfn.XLOOKUP(I$3,'Oppslag-fane'!$P$12:$P$34,'Oppslag-fane'!$AB$12:$AB$34)*'Oppslag-fane'!$L$3))))</f>
        <v/>
      </c>
      <c r="K71" t="str">
        <f>IF(K$3="","",IF(E220="","",((E220-D220+1)/365*$G71*(_xlfn.XLOOKUP(K$3,'Oppslag-fane'!$P$12:$P$34,'Oppslag-fane'!$N$12:$N$34)*Personalkostnader!$G79*1000))))</f>
        <v/>
      </c>
      <c r="L71" t="str">
        <f>IF(K71="","",IF($D71="Vitenskapelig",((E220-D220+1)/365*$G71*(_xlfn.XLOOKUP(K$3,'Oppslag-fane'!$P$12:$P$34,'Oppslag-fane'!$AD$12:$AD$34)*'Oppslag-fane'!$J$3)),((E220-D220+1)/365*$G71*(_xlfn.XLOOKUP(K$3,'Oppslag-fane'!$P$12:$P$34,'Oppslag-fane'!$AB$12:$AB$34)*'Oppslag-fane'!$L$3))))</f>
        <v/>
      </c>
      <c r="M71" t="str">
        <f>IF(M$3="","",IF(G220="","",((G220-F220+1)/365*$G71*(_xlfn.XLOOKUP(M$3,'Oppslag-fane'!$P$12:$P$34,'Oppslag-fane'!$N$12:$N$34)*Personalkostnader!$G79*1000))))</f>
        <v/>
      </c>
      <c r="N71" t="str">
        <f>IF(M71="","",IF($D71="Vitenskapelig",((G220-F220+1)/365*$G71*(_xlfn.XLOOKUP(M$3,'Oppslag-fane'!$P$12:$P$34,'Oppslag-fane'!$AD$12:$AD$34)*'Oppslag-fane'!$J$3)),((G220-F220+1)/365*$G71*(_xlfn.XLOOKUP(M$3,'Oppslag-fane'!$P$12:$P$34,'Oppslag-fane'!$AB$12:$AB$34)*'Oppslag-fane'!$L$3))))</f>
        <v/>
      </c>
      <c r="O71" t="str">
        <f>IF(O$3="","",IF(I220="","",((I220-H220+1)/365*$G71*(_xlfn.XLOOKUP(O$3,'Oppslag-fane'!$P$12:$P$34,'Oppslag-fane'!$N$12:$N$34)*Personalkostnader!$G79*1000))))</f>
        <v/>
      </c>
      <c r="P71" t="str">
        <f>IF(O71="","",IF($D71="Vitenskapelig",((I220-H220+1)/365*$G71*(_xlfn.XLOOKUP(O$3,'Oppslag-fane'!$P$12:$P$34,'Oppslag-fane'!$AD$12:$AD$34)*'Oppslag-fane'!$J$3)),((I220-H220+1)/365*$G71*(_xlfn.XLOOKUP(O$3,'Oppslag-fane'!$P$12:$P$34,'Oppslag-fane'!$AB$12:$AB$34)*'Oppslag-fane'!$L$3))))</f>
        <v/>
      </c>
      <c r="Q71" t="str">
        <f>IF(Q$3="","",IF(K220="","",((K220-J220+1)/365*$G71*(_xlfn.XLOOKUP(Q$3,'Oppslag-fane'!$P$12:$P$34,'Oppslag-fane'!$N$12:$N$34)*Personalkostnader!$G79*1000))))</f>
        <v/>
      </c>
      <c r="R71" t="str">
        <f>IF(Q71="","",IF($D71="Vitenskapelig",((K220-J220+1)/365*$G71*(_xlfn.XLOOKUP(Q$3,'Oppslag-fane'!$P$12:$P$34,'Oppslag-fane'!$AD$12:$AD$34)*'Oppslag-fane'!$J$3)),((K220-J220+1)/365*$G71*(_xlfn.XLOOKUP(Q$3,'Oppslag-fane'!$P$12:$P$34,'Oppslag-fane'!$AB$12:$AB$34)*'Oppslag-fane'!$L$3))))</f>
        <v/>
      </c>
      <c r="S71" t="str">
        <f>IF(S$3="","",IF(M220="","",((M220-L220+1)/365*$G71*(_xlfn.XLOOKUP(S$3,'Oppslag-fane'!$P$12:$P$34,'Oppslag-fane'!$N$12:$N$34)*Personalkostnader!$G79*1000))))</f>
        <v/>
      </c>
      <c r="T71" t="str">
        <f>IF(S71="","",IF($D71="Vitenskapelig",((M220-L220+1)/365*$G71*(_xlfn.XLOOKUP(S$3,'Oppslag-fane'!$P$12:$P$34,'Oppslag-fane'!$AD$12:$AD$34)*'Oppslag-fane'!$J$3)),((M220-L220+1)/365*$G71*(_xlfn.XLOOKUP(S$3,'Oppslag-fane'!$P$12:$P$34,'Oppslag-fane'!$AB$12:$AB$34)*'Oppslag-fane'!$L$3))))</f>
        <v/>
      </c>
      <c r="U71" t="str">
        <f>IF(U$3="","",IF(O220="","",((O220-N220+1)/365*$G71*(_xlfn.XLOOKUP(U$3,'Oppslag-fane'!$P$12:$P$34,'Oppslag-fane'!$N$12:$N$34)*Personalkostnader!$G79*1000))))</f>
        <v/>
      </c>
      <c r="V71" t="str">
        <f>IF(U71="","",IF($D71="Vitenskapelig",((O220-N220+1)/365*$G71*(_xlfn.XLOOKUP(U$3,'Oppslag-fane'!$P$12:$P$34,'Oppslag-fane'!$AD$12:$AD$34)*'Oppslag-fane'!$J$3)),((O220-N220+1)/365*$G71*(_xlfn.XLOOKUP(U$3,'Oppslag-fane'!$P$12:$P$34,'Oppslag-fane'!$AB$12:$AB$34)*'Oppslag-fane'!$L$3))))</f>
        <v/>
      </c>
      <c r="W71" t="str">
        <f>IF(W$3="","",IF(Q220="","",((Q220-P220+1)/365*$G71*(_xlfn.XLOOKUP(W$3,'Oppslag-fane'!$P$12:$P$34,'Oppslag-fane'!$N$12:$N$34)*Personalkostnader!$G79*1000))))</f>
        <v/>
      </c>
      <c r="X71" t="str">
        <f>IF(W71="","",IF($D71="Vitenskapelig",((Q220-P220+1)/365*$G71*(_xlfn.XLOOKUP(W$3,'Oppslag-fane'!$P$12:$P$34,'Oppslag-fane'!$AD$12:$AD$34)*'Oppslag-fane'!$J$3)),((Q220-P220+1)/365*$G71*(_xlfn.XLOOKUP(W$3,'Oppslag-fane'!$P$12:$P$34,'Oppslag-fane'!$AB$12:$AB$34)*'Oppslag-fane'!$L$3))))</f>
        <v/>
      </c>
      <c r="Y71" t="str">
        <f>IF(Y$3="","",IF(S220="","",((S220-R220+1)/365*$G71*(_xlfn.XLOOKUP(Y$3,'Oppslag-fane'!$P$12:$P$34,'Oppslag-fane'!$N$12:$N$34)*Personalkostnader!$G79*1000))))</f>
        <v/>
      </c>
      <c r="Z71" t="str">
        <f>IF(Y71="","",IF($D71="Vitenskapelig",((S220-R220+1)/365*$G71*(_xlfn.XLOOKUP(Y$3,'Oppslag-fane'!$P$12:$P$34,'Oppslag-fane'!$AD$12:$AD$34)*'Oppslag-fane'!$J$3)),((S220-R220+1)/365*$G71*(_xlfn.XLOOKUP(Y$3,'Oppslag-fane'!$P$12:$P$34,'Oppslag-fane'!$AB$12:$AB$34)*'Oppslag-fane'!$L$3))))</f>
        <v/>
      </c>
      <c r="AA71" t="str">
        <f>IF(AA$3="","",IF(U220="","",((U220-T220+1)/365*$G71*(_xlfn.XLOOKUP(AA$3,'Oppslag-fane'!$P$12:$P$34,'Oppslag-fane'!$N$12:$N$34)*Personalkostnader!$G79*1000))))</f>
        <v/>
      </c>
      <c r="AB71" t="str">
        <f>IF(AA71="","",IF($D71="Vitenskapelig",((U220-T220+1)/365*$G71*(_xlfn.XLOOKUP(AA$3,'Oppslag-fane'!$P$12:$P$34,'Oppslag-fane'!$AD$12:$AD$34)*'Oppslag-fane'!$J$3)),((U220-T220+1)/365*$G71*(_xlfn.XLOOKUP(AA$3,'Oppslag-fane'!$P$12:$P$34,'Oppslag-fane'!$AB$12:$AB$34)*'Oppslag-fane'!$L$3))))</f>
        <v/>
      </c>
      <c r="AC71" t="str">
        <f>IF(AC$3="","",IF(W220="","",((W220-V220+1)/365*$G71*(_xlfn.XLOOKUP(AC$3,'Oppslag-fane'!$P$12:$P$34,'Oppslag-fane'!$N$12:$N$34)*Personalkostnader!$G79*1000))))</f>
        <v/>
      </c>
      <c r="AD71" t="str">
        <f>IF(AC71="","",IF($D71="Vitenskapelig",((W220-V220+1)/365*$G71*(_xlfn.XLOOKUP(AC$3,'Oppslag-fane'!$P$12:$P$34,'Oppslag-fane'!$AD$12:$AD$34)*'Oppslag-fane'!$J$3)),((W220-V220+1)/365*$G71*(_xlfn.XLOOKUP(AC$3,'Oppslag-fane'!$P$12:$P$34,'Oppslag-fane'!$AB$12:$AB$34)*'Oppslag-fane'!$L$3))))</f>
        <v/>
      </c>
      <c r="AE71" t="str">
        <f>IF(AE$3="","",IF(Y220="","",((Y220-X220+1)/365*$G71*(_xlfn.XLOOKUP(AE$3,'Oppslag-fane'!$P$12:$P$34,'Oppslag-fane'!$N$12:$N$34)*Personalkostnader!$G79*1000))))</f>
        <v/>
      </c>
      <c r="AF71" t="str">
        <f>IF(AE71="","",IF($D71="Vitenskapelig",((Y220-X220+1)/365*$G71*(_xlfn.XLOOKUP(AE$3,'Oppslag-fane'!$P$12:$P$34,'Oppslag-fane'!$AD$12:$AD$34)*'Oppslag-fane'!$J$3)),((Y220-X220+1)/365*$G71*(_xlfn.XLOOKUP(AE$3,'Oppslag-fane'!$P$12:$P$34,'Oppslag-fane'!$AB$12:$AB$34)*'Oppslag-fane'!$L$3))))</f>
        <v/>
      </c>
      <c r="AG71" t="str">
        <f>IF(AG$3="","",IF(AA220="","",((AA220-Z220+1)/365*$G71*(_xlfn.XLOOKUP(AG$3,'Oppslag-fane'!$P$12:$P$34,'Oppslag-fane'!$N$12:$N$34)*Personalkostnader!$G79*1000))))</f>
        <v/>
      </c>
      <c r="AH71" t="str">
        <f>IF(AG71="","",IF($D71="Vitenskapelig",((AA220-Z220+1)/365*$G71*(_xlfn.XLOOKUP(AG$3,'Oppslag-fane'!$P$12:$P$34,'Oppslag-fane'!$AD$12:$AD$34)*'Oppslag-fane'!$J$3)),((AA220-Z220+1)/365*$G71*(_xlfn.XLOOKUP(AG$3,'Oppslag-fane'!$P$12:$P$34,'Oppslag-fane'!$AB$12:$AB$34)*'Oppslag-fane'!$L$3))))</f>
        <v/>
      </c>
      <c r="AI71" s="18">
        <f t="shared" si="4"/>
        <v>0</v>
      </c>
      <c r="AJ71" s="18">
        <f t="shared" si="5"/>
        <v>0</v>
      </c>
    </row>
    <row r="72" spans="1:36" outlineLevel="1" x14ac:dyDescent="0.25">
      <c r="A72" t="str">
        <f>IF(Personalkostnader!A80="","",Personalkostnader!A80)</f>
        <v/>
      </c>
      <c r="B72">
        <f>Personalkostnader!B80</f>
        <v>0</v>
      </c>
      <c r="C72" t="str">
        <f>Personalkostnader!C80</f>
        <v/>
      </c>
      <c r="D72" t="str">
        <f>Personalkostnader!D80</f>
        <v/>
      </c>
      <c r="E72">
        <f>Personalkostnader!E80</f>
        <v>0</v>
      </c>
      <c r="F72" t="str">
        <f>LEFT(Personalkostnader!O80,2)</f>
        <v/>
      </c>
      <c r="G72" s="121" t="str">
        <f>IFERROR(Personalkostnader!N80/100,"")</f>
        <v/>
      </c>
      <c r="H72" s="23"/>
      <c r="I72" t="str">
        <f>IF(I$3="","",IF(C221="","",((C221-B221+1)/365*$G72*(_xlfn.XLOOKUP(I$3,'Oppslag-fane'!$P$12:$P$34,'Oppslag-fane'!$N$12:$N$34)*Personalkostnader!$G80*1000))))</f>
        <v/>
      </c>
      <c r="J72" t="str">
        <f>IF(I72="","",IF($D72="Vitenskapelig",((C221-B221+1)/365*$G72*(_xlfn.XLOOKUP(I$3,'Oppslag-fane'!$P$12:$P$34,'Oppslag-fane'!$AD$12:$AD$34)*'Oppslag-fane'!$J$3)),((C221-B221+1)/365*$G72*(_xlfn.XLOOKUP(I$3,'Oppslag-fane'!$P$12:$P$34,'Oppslag-fane'!$AB$12:$AB$34)*'Oppslag-fane'!$L$3))))</f>
        <v/>
      </c>
      <c r="K72" t="str">
        <f>IF(K$3="","",IF(E221="","",((E221-D221+1)/365*$G72*(_xlfn.XLOOKUP(K$3,'Oppslag-fane'!$P$12:$P$34,'Oppslag-fane'!$N$12:$N$34)*Personalkostnader!$G80*1000))))</f>
        <v/>
      </c>
      <c r="L72" t="str">
        <f>IF(K72="","",IF($D72="Vitenskapelig",((E221-D221+1)/365*$G72*(_xlfn.XLOOKUP(K$3,'Oppslag-fane'!$P$12:$P$34,'Oppslag-fane'!$AD$12:$AD$34)*'Oppslag-fane'!$J$3)),((E221-D221+1)/365*$G72*(_xlfn.XLOOKUP(K$3,'Oppslag-fane'!$P$12:$P$34,'Oppslag-fane'!$AB$12:$AB$34)*'Oppslag-fane'!$L$3))))</f>
        <v/>
      </c>
      <c r="M72" t="str">
        <f>IF(M$3="","",IF(G221="","",((G221-F221+1)/365*$G72*(_xlfn.XLOOKUP(M$3,'Oppslag-fane'!$P$12:$P$34,'Oppslag-fane'!$N$12:$N$34)*Personalkostnader!$G80*1000))))</f>
        <v/>
      </c>
      <c r="N72" t="str">
        <f>IF(M72="","",IF($D72="Vitenskapelig",((G221-F221+1)/365*$G72*(_xlfn.XLOOKUP(M$3,'Oppslag-fane'!$P$12:$P$34,'Oppslag-fane'!$AD$12:$AD$34)*'Oppslag-fane'!$J$3)),((G221-F221+1)/365*$G72*(_xlfn.XLOOKUP(M$3,'Oppslag-fane'!$P$12:$P$34,'Oppslag-fane'!$AB$12:$AB$34)*'Oppslag-fane'!$L$3))))</f>
        <v/>
      </c>
      <c r="O72" t="str">
        <f>IF(O$3="","",IF(I221="","",((I221-H221+1)/365*$G72*(_xlfn.XLOOKUP(O$3,'Oppslag-fane'!$P$12:$P$34,'Oppslag-fane'!$N$12:$N$34)*Personalkostnader!$G80*1000))))</f>
        <v/>
      </c>
      <c r="P72" t="str">
        <f>IF(O72="","",IF($D72="Vitenskapelig",((I221-H221+1)/365*$G72*(_xlfn.XLOOKUP(O$3,'Oppslag-fane'!$P$12:$P$34,'Oppslag-fane'!$AD$12:$AD$34)*'Oppslag-fane'!$J$3)),((I221-H221+1)/365*$G72*(_xlfn.XLOOKUP(O$3,'Oppslag-fane'!$P$12:$P$34,'Oppslag-fane'!$AB$12:$AB$34)*'Oppslag-fane'!$L$3))))</f>
        <v/>
      </c>
      <c r="Q72" t="str">
        <f>IF(Q$3="","",IF(K221="","",((K221-J221+1)/365*$G72*(_xlfn.XLOOKUP(Q$3,'Oppslag-fane'!$P$12:$P$34,'Oppslag-fane'!$N$12:$N$34)*Personalkostnader!$G80*1000))))</f>
        <v/>
      </c>
      <c r="R72" t="str">
        <f>IF(Q72="","",IF($D72="Vitenskapelig",((K221-J221+1)/365*$G72*(_xlfn.XLOOKUP(Q$3,'Oppslag-fane'!$P$12:$P$34,'Oppslag-fane'!$AD$12:$AD$34)*'Oppslag-fane'!$J$3)),((K221-J221+1)/365*$G72*(_xlfn.XLOOKUP(Q$3,'Oppslag-fane'!$P$12:$P$34,'Oppslag-fane'!$AB$12:$AB$34)*'Oppslag-fane'!$L$3))))</f>
        <v/>
      </c>
      <c r="S72" t="str">
        <f>IF(S$3="","",IF(M221="","",((M221-L221+1)/365*$G72*(_xlfn.XLOOKUP(S$3,'Oppslag-fane'!$P$12:$P$34,'Oppslag-fane'!$N$12:$N$34)*Personalkostnader!$G80*1000))))</f>
        <v/>
      </c>
      <c r="T72" t="str">
        <f>IF(S72="","",IF($D72="Vitenskapelig",((M221-L221+1)/365*$G72*(_xlfn.XLOOKUP(S$3,'Oppslag-fane'!$P$12:$P$34,'Oppslag-fane'!$AD$12:$AD$34)*'Oppslag-fane'!$J$3)),((M221-L221+1)/365*$G72*(_xlfn.XLOOKUP(S$3,'Oppslag-fane'!$P$12:$P$34,'Oppslag-fane'!$AB$12:$AB$34)*'Oppslag-fane'!$L$3))))</f>
        <v/>
      </c>
      <c r="U72" t="str">
        <f>IF(U$3="","",IF(O221="","",((O221-N221+1)/365*$G72*(_xlfn.XLOOKUP(U$3,'Oppslag-fane'!$P$12:$P$34,'Oppslag-fane'!$N$12:$N$34)*Personalkostnader!$G80*1000))))</f>
        <v/>
      </c>
      <c r="V72" t="str">
        <f>IF(U72="","",IF($D72="Vitenskapelig",((O221-N221+1)/365*$G72*(_xlfn.XLOOKUP(U$3,'Oppslag-fane'!$P$12:$P$34,'Oppslag-fane'!$AD$12:$AD$34)*'Oppslag-fane'!$J$3)),((O221-N221+1)/365*$G72*(_xlfn.XLOOKUP(U$3,'Oppslag-fane'!$P$12:$P$34,'Oppslag-fane'!$AB$12:$AB$34)*'Oppslag-fane'!$L$3))))</f>
        <v/>
      </c>
      <c r="W72" t="str">
        <f>IF(W$3="","",IF(Q221="","",((Q221-P221+1)/365*$G72*(_xlfn.XLOOKUP(W$3,'Oppslag-fane'!$P$12:$P$34,'Oppslag-fane'!$N$12:$N$34)*Personalkostnader!$G80*1000))))</f>
        <v/>
      </c>
      <c r="X72" t="str">
        <f>IF(W72="","",IF($D72="Vitenskapelig",((Q221-P221+1)/365*$G72*(_xlfn.XLOOKUP(W$3,'Oppslag-fane'!$P$12:$P$34,'Oppslag-fane'!$AD$12:$AD$34)*'Oppslag-fane'!$J$3)),((Q221-P221+1)/365*$G72*(_xlfn.XLOOKUP(W$3,'Oppslag-fane'!$P$12:$P$34,'Oppslag-fane'!$AB$12:$AB$34)*'Oppslag-fane'!$L$3))))</f>
        <v/>
      </c>
      <c r="Y72" t="str">
        <f>IF(Y$3="","",IF(S221="","",((S221-R221+1)/365*$G72*(_xlfn.XLOOKUP(Y$3,'Oppslag-fane'!$P$12:$P$34,'Oppslag-fane'!$N$12:$N$34)*Personalkostnader!$G80*1000))))</f>
        <v/>
      </c>
      <c r="Z72" t="str">
        <f>IF(Y72="","",IF($D72="Vitenskapelig",((S221-R221+1)/365*$G72*(_xlfn.XLOOKUP(Y$3,'Oppslag-fane'!$P$12:$P$34,'Oppslag-fane'!$AD$12:$AD$34)*'Oppslag-fane'!$J$3)),((S221-R221+1)/365*$G72*(_xlfn.XLOOKUP(Y$3,'Oppslag-fane'!$P$12:$P$34,'Oppslag-fane'!$AB$12:$AB$34)*'Oppslag-fane'!$L$3))))</f>
        <v/>
      </c>
      <c r="AA72" t="str">
        <f>IF(AA$3="","",IF(U221="","",((U221-T221+1)/365*$G72*(_xlfn.XLOOKUP(AA$3,'Oppslag-fane'!$P$12:$P$34,'Oppslag-fane'!$N$12:$N$34)*Personalkostnader!$G80*1000))))</f>
        <v/>
      </c>
      <c r="AB72" t="str">
        <f>IF(AA72="","",IF($D72="Vitenskapelig",((U221-T221+1)/365*$G72*(_xlfn.XLOOKUP(AA$3,'Oppslag-fane'!$P$12:$P$34,'Oppslag-fane'!$AD$12:$AD$34)*'Oppslag-fane'!$J$3)),((U221-T221+1)/365*$G72*(_xlfn.XLOOKUP(AA$3,'Oppslag-fane'!$P$12:$P$34,'Oppslag-fane'!$AB$12:$AB$34)*'Oppslag-fane'!$L$3))))</f>
        <v/>
      </c>
      <c r="AC72" t="str">
        <f>IF(AC$3="","",IF(W221="","",((W221-V221+1)/365*$G72*(_xlfn.XLOOKUP(AC$3,'Oppslag-fane'!$P$12:$P$34,'Oppslag-fane'!$N$12:$N$34)*Personalkostnader!$G80*1000))))</f>
        <v/>
      </c>
      <c r="AD72" t="str">
        <f>IF(AC72="","",IF($D72="Vitenskapelig",((W221-V221+1)/365*$G72*(_xlfn.XLOOKUP(AC$3,'Oppslag-fane'!$P$12:$P$34,'Oppslag-fane'!$AD$12:$AD$34)*'Oppslag-fane'!$J$3)),((W221-V221+1)/365*$G72*(_xlfn.XLOOKUP(AC$3,'Oppslag-fane'!$P$12:$P$34,'Oppslag-fane'!$AB$12:$AB$34)*'Oppslag-fane'!$L$3))))</f>
        <v/>
      </c>
      <c r="AE72" t="str">
        <f>IF(AE$3="","",IF(Y221="","",((Y221-X221+1)/365*$G72*(_xlfn.XLOOKUP(AE$3,'Oppslag-fane'!$P$12:$P$34,'Oppslag-fane'!$N$12:$N$34)*Personalkostnader!$G80*1000))))</f>
        <v/>
      </c>
      <c r="AF72" t="str">
        <f>IF(AE72="","",IF($D72="Vitenskapelig",((Y221-X221+1)/365*$G72*(_xlfn.XLOOKUP(AE$3,'Oppslag-fane'!$P$12:$P$34,'Oppslag-fane'!$AD$12:$AD$34)*'Oppslag-fane'!$J$3)),((Y221-X221+1)/365*$G72*(_xlfn.XLOOKUP(AE$3,'Oppslag-fane'!$P$12:$P$34,'Oppslag-fane'!$AB$12:$AB$34)*'Oppslag-fane'!$L$3))))</f>
        <v/>
      </c>
      <c r="AG72" t="str">
        <f>IF(AG$3="","",IF(AA221="","",((AA221-Z221+1)/365*$G72*(_xlfn.XLOOKUP(AG$3,'Oppslag-fane'!$P$12:$P$34,'Oppslag-fane'!$N$12:$N$34)*Personalkostnader!$G80*1000))))</f>
        <v/>
      </c>
      <c r="AH72" t="str">
        <f>IF(AG72="","",IF($D72="Vitenskapelig",((AA221-Z221+1)/365*$G72*(_xlfn.XLOOKUP(AG$3,'Oppslag-fane'!$P$12:$P$34,'Oppslag-fane'!$AD$12:$AD$34)*'Oppslag-fane'!$J$3)),((AA221-Z221+1)/365*$G72*(_xlfn.XLOOKUP(AG$3,'Oppslag-fane'!$P$12:$P$34,'Oppslag-fane'!$AB$12:$AB$34)*'Oppslag-fane'!$L$3))))</f>
        <v/>
      </c>
      <c r="AI72" s="18">
        <f t="shared" si="4"/>
        <v>0</v>
      </c>
      <c r="AJ72" s="18">
        <f t="shared" si="5"/>
        <v>0</v>
      </c>
    </row>
    <row r="73" spans="1:36" outlineLevel="1" x14ac:dyDescent="0.25">
      <c r="A73" t="str">
        <f>IF(Personalkostnader!A81="","",Personalkostnader!A81)</f>
        <v/>
      </c>
      <c r="B73">
        <f>Personalkostnader!B81</f>
        <v>0</v>
      </c>
      <c r="C73" t="str">
        <f>Personalkostnader!C81</f>
        <v/>
      </c>
      <c r="D73" t="str">
        <f>Personalkostnader!D81</f>
        <v/>
      </c>
      <c r="E73">
        <f>Personalkostnader!E81</f>
        <v>0</v>
      </c>
      <c r="F73" t="str">
        <f>LEFT(Personalkostnader!O81,2)</f>
        <v/>
      </c>
      <c r="G73" s="121" t="str">
        <f>IFERROR(Personalkostnader!N81/100,"")</f>
        <v/>
      </c>
      <c r="H73" s="23"/>
      <c r="I73" t="str">
        <f>IF(I$3="","",IF(C222="","",((C222-B222+1)/365*$G73*(_xlfn.XLOOKUP(I$3,'Oppslag-fane'!$P$12:$P$34,'Oppslag-fane'!$N$12:$N$34)*Personalkostnader!$G81*1000))))</f>
        <v/>
      </c>
      <c r="J73" t="str">
        <f>IF(I73="","",IF($D73="Vitenskapelig",((C222-B222+1)/365*$G73*(_xlfn.XLOOKUP(I$3,'Oppslag-fane'!$P$12:$P$34,'Oppslag-fane'!$AD$12:$AD$34)*'Oppslag-fane'!$J$3)),((C222-B222+1)/365*$G73*(_xlfn.XLOOKUP(I$3,'Oppslag-fane'!$P$12:$P$34,'Oppslag-fane'!$AB$12:$AB$34)*'Oppslag-fane'!$L$3))))</f>
        <v/>
      </c>
      <c r="K73" t="str">
        <f>IF(K$3="","",IF(E222="","",((E222-D222+1)/365*$G73*(_xlfn.XLOOKUP(K$3,'Oppslag-fane'!$P$12:$P$34,'Oppslag-fane'!$N$12:$N$34)*Personalkostnader!$G81*1000))))</f>
        <v/>
      </c>
      <c r="L73" t="str">
        <f>IF(K73="","",IF($D73="Vitenskapelig",((E222-D222+1)/365*$G73*(_xlfn.XLOOKUP(K$3,'Oppslag-fane'!$P$12:$P$34,'Oppslag-fane'!$AD$12:$AD$34)*'Oppslag-fane'!$J$3)),((E222-D222+1)/365*$G73*(_xlfn.XLOOKUP(K$3,'Oppslag-fane'!$P$12:$P$34,'Oppslag-fane'!$AB$12:$AB$34)*'Oppslag-fane'!$L$3))))</f>
        <v/>
      </c>
      <c r="M73" t="str">
        <f>IF(M$3="","",IF(G222="","",((G222-F222+1)/365*$G73*(_xlfn.XLOOKUP(M$3,'Oppslag-fane'!$P$12:$P$34,'Oppslag-fane'!$N$12:$N$34)*Personalkostnader!$G81*1000))))</f>
        <v/>
      </c>
      <c r="N73" t="str">
        <f>IF(M73="","",IF($D73="Vitenskapelig",((G222-F222+1)/365*$G73*(_xlfn.XLOOKUP(M$3,'Oppslag-fane'!$P$12:$P$34,'Oppslag-fane'!$AD$12:$AD$34)*'Oppslag-fane'!$J$3)),((G222-F222+1)/365*$G73*(_xlfn.XLOOKUP(M$3,'Oppslag-fane'!$P$12:$P$34,'Oppslag-fane'!$AB$12:$AB$34)*'Oppslag-fane'!$L$3))))</f>
        <v/>
      </c>
      <c r="O73" t="str">
        <f>IF(O$3="","",IF(I222="","",((I222-H222+1)/365*$G73*(_xlfn.XLOOKUP(O$3,'Oppslag-fane'!$P$12:$P$34,'Oppslag-fane'!$N$12:$N$34)*Personalkostnader!$G81*1000))))</f>
        <v/>
      </c>
      <c r="P73" t="str">
        <f>IF(O73="","",IF($D73="Vitenskapelig",((I222-H222+1)/365*$G73*(_xlfn.XLOOKUP(O$3,'Oppslag-fane'!$P$12:$P$34,'Oppslag-fane'!$AD$12:$AD$34)*'Oppslag-fane'!$J$3)),((I222-H222+1)/365*$G73*(_xlfn.XLOOKUP(O$3,'Oppslag-fane'!$P$12:$P$34,'Oppslag-fane'!$AB$12:$AB$34)*'Oppslag-fane'!$L$3))))</f>
        <v/>
      </c>
      <c r="Q73" t="str">
        <f>IF(Q$3="","",IF(K222="","",((K222-J222+1)/365*$G73*(_xlfn.XLOOKUP(Q$3,'Oppslag-fane'!$P$12:$P$34,'Oppslag-fane'!$N$12:$N$34)*Personalkostnader!$G81*1000))))</f>
        <v/>
      </c>
      <c r="R73" t="str">
        <f>IF(Q73="","",IF($D73="Vitenskapelig",((K222-J222+1)/365*$G73*(_xlfn.XLOOKUP(Q$3,'Oppslag-fane'!$P$12:$P$34,'Oppslag-fane'!$AD$12:$AD$34)*'Oppslag-fane'!$J$3)),((K222-J222+1)/365*$G73*(_xlfn.XLOOKUP(Q$3,'Oppslag-fane'!$P$12:$P$34,'Oppslag-fane'!$AB$12:$AB$34)*'Oppslag-fane'!$L$3))))</f>
        <v/>
      </c>
      <c r="S73" t="str">
        <f>IF(S$3="","",IF(M222="","",((M222-L222+1)/365*$G73*(_xlfn.XLOOKUP(S$3,'Oppslag-fane'!$P$12:$P$34,'Oppslag-fane'!$N$12:$N$34)*Personalkostnader!$G81*1000))))</f>
        <v/>
      </c>
      <c r="T73" t="str">
        <f>IF(S73="","",IF($D73="Vitenskapelig",((M222-L222+1)/365*$G73*(_xlfn.XLOOKUP(S$3,'Oppslag-fane'!$P$12:$P$34,'Oppslag-fane'!$AD$12:$AD$34)*'Oppslag-fane'!$J$3)),((M222-L222+1)/365*$G73*(_xlfn.XLOOKUP(S$3,'Oppslag-fane'!$P$12:$P$34,'Oppslag-fane'!$AB$12:$AB$34)*'Oppslag-fane'!$L$3))))</f>
        <v/>
      </c>
      <c r="U73" t="str">
        <f>IF(U$3="","",IF(O222="","",((O222-N222+1)/365*$G73*(_xlfn.XLOOKUP(U$3,'Oppslag-fane'!$P$12:$P$34,'Oppslag-fane'!$N$12:$N$34)*Personalkostnader!$G81*1000))))</f>
        <v/>
      </c>
      <c r="V73" t="str">
        <f>IF(U73="","",IF($D73="Vitenskapelig",((O222-N222+1)/365*$G73*(_xlfn.XLOOKUP(U$3,'Oppslag-fane'!$P$12:$P$34,'Oppslag-fane'!$AD$12:$AD$34)*'Oppslag-fane'!$J$3)),((O222-N222+1)/365*$G73*(_xlfn.XLOOKUP(U$3,'Oppslag-fane'!$P$12:$P$34,'Oppslag-fane'!$AB$12:$AB$34)*'Oppslag-fane'!$L$3))))</f>
        <v/>
      </c>
      <c r="W73" t="str">
        <f>IF(W$3="","",IF(Q222="","",((Q222-P222+1)/365*$G73*(_xlfn.XLOOKUP(W$3,'Oppslag-fane'!$P$12:$P$34,'Oppslag-fane'!$N$12:$N$34)*Personalkostnader!$G81*1000))))</f>
        <v/>
      </c>
      <c r="X73" t="str">
        <f>IF(W73="","",IF($D73="Vitenskapelig",((Q222-P222+1)/365*$G73*(_xlfn.XLOOKUP(W$3,'Oppslag-fane'!$P$12:$P$34,'Oppslag-fane'!$AD$12:$AD$34)*'Oppslag-fane'!$J$3)),((Q222-P222+1)/365*$G73*(_xlfn.XLOOKUP(W$3,'Oppslag-fane'!$P$12:$P$34,'Oppslag-fane'!$AB$12:$AB$34)*'Oppslag-fane'!$L$3))))</f>
        <v/>
      </c>
      <c r="Y73" t="str">
        <f>IF(Y$3="","",IF(S222="","",((S222-R222+1)/365*$G73*(_xlfn.XLOOKUP(Y$3,'Oppslag-fane'!$P$12:$P$34,'Oppslag-fane'!$N$12:$N$34)*Personalkostnader!$G81*1000))))</f>
        <v/>
      </c>
      <c r="Z73" t="str">
        <f>IF(Y73="","",IF($D73="Vitenskapelig",((S222-R222+1)/365*$G73*(_xlfn.XLOOKUP(Y$3,'Oppslag-fane'!$P$12:$P$34,'Oppslag-fane'!$AD$12:$AD$34)*'Oppslag-fane'!$J$3)),((S222-R222+1)/365*$G73*(_xlfn.XLOOKUP(Y$3,'Oppslag-fane'!$P$12:$P$34,'Oppslag-fane'!$AB$12:$AB$34)*'Oppslag-fane'!$L$3))))</f>
        <v/>
      </c>
      <c r="AA73" t="str">
        <f>IF(AA$3="","",IF(U222="","",((U222-T222+1)/365*$G73*(_xlfn.XLOOKUP(AA$3,'Oppslag-fane'!$P$12:$P$34,'Oppslag-fane'!$N$12:$N$34)*Personalkostnader!$G81*1000))))</f>
        <v/>
      </c>
      <c r="AB73" t="str">
        <f>IF(AA73="","",IF($D73="Vitenskapelig",((U222-T222+1)/365*$G73*(_xlfn.XLOOKUP(AA$3,'Oppslag-fane'!$P$12:$P$34,'Oppslag-fane'!$AD$12:$AD$34)*'Oppslag-fane'!$J$3)),((U222-T222+1)/365*$G73*(_xlfn.XLOOKUP(AA$3,'Oppslag-fane'!$P$12:$P$34,'Oppslag-fane'!$AB$12:$AB$34)*'Oppslag-fane'!$L$3))))</f>
        <v/>
      </c>
      <c r="AC73" t="str">
        <f>IF(AC$3="","",IF(W222="","",((W222-V222+1)/365*$G73*(_xlfn.XLOOKUP(AC$3,'Oppslag-fane'!$P$12:$P$34,'Oppslag-fane'!$N$12:$N$34)*Personalkostnader!$G81*1000))))</f>
        <v/>
      </c>
      <c r="AD73" t="str">
        <f>IF(AC73="","",IF($D73="Vitenskapelig",((W222-V222+1)/365*$G73*(_xlfn.XLOOKUP(AC$3,'Oppslag-fane'!$P$12:$P$34,'Oppslag-fane'!$AD$12:$AD$34)*'Oppslag-fane'!$J$3)),((W222-V222+1)/365*$G73*(_xlfn.XLOOKUP(AC$3,'Oppslag-fane'!$P$12:$P$34,'Oppslag-fane'!$AB$12:$AB$34)*'Oppslag-fane'!$L$3))))</f>
        <v/>
      </c>
      <c r="AE73" t="str">
        <f>IF(AE$3="","",IF(Y222="","",((Y222-X222+1)/365*$G73*(_xlfn.XLOOKUP(AE$3,'Oppslag-fane'!$P$12:$P$34,'Oppslag-fane'!$N$12:$N$34)*Personalkostnader!$G81*1000))))</f>
        <v/>
      </c>
      <c r="AF73" t="str">
        <f>IF(AE73="","",IF($D73="Vitenskapelig",((Y222-X222+1)/365*$G73*(_xlfn.XLOOKUP(AE$3,'Oppslag-fane'!$P$12:$P$34,'Oppslag-fane'!$AD$12:$AD$34)*'Oppslag-fane'!$J$3)),((Y222-X222+1)/365*$G73*(_xlfn.XLOOKUP(AE$3,'Oppslag-fane'!$P$12:$P$34,'Oppslag-fane'!$AB$12:$AB$34)*'Oppslag-fane'!$L$3))))</f>
        <v/>
      </c>
      <c r="AG73" t="str">
        <f>IF(AG$3="","",IF(AA222="","",((AA222-Z222+1)/365*$G73*(_xlfn.XLOOKUP(AG$3,'Oppslag-fane'!$P$12:$P$34,'Oppslag-fane'!$N$12:$N$34)*Personalkostnader!$G81*1000))))</f>
        <v/>
      </c>
      <c r="AH73" t="str">
        <f>IF(AG73="","",IF($D73="Vitenskapelig",((AA222-Z222+1)/365*$G73*(_xlfn.XLOOKUP(AG$3,'Oppslag-fane'!$P$12:$P$34,'Oppslag-fane'!$AD$12:$AD$34)*'Oppslag-fane'!$J$3)),((AA222-Z222+1)/365*$G73*(_xlfn.XLOOKUP(AG$3,'Oppslag-fane'!$P$12:$P$34,'Oppslag-fane'!$AB$12:$AB$34)*'Oppslag-fane'!$L$3))))</f>
        <v/>
      </c>
      <c r="AI73" s="18">
        <f t="shared" si="4"/>
        <v>0</v>
      </c>
      <c r="AJ73" s="18">
        <f t="shared" si="5"/>
        <v>0</v>
      </c>
    </row>
    <row r="74" spans="1:36" outlineLevel="1" x14ac:dyDescent="0.25">
      <c r="A74" t="str">
        <f>IF(Personalkostnader!A82="","",Personalkostnader!A82)</f>
        <v/>
      </c>
      <c r="B74">
        <f>Personalkostnader!B82</f>
        <v>0</v>
      </c>
      <c r="C74" t="str">
        <f>Personalkostnader!C82</f>
        <v/>
      </c>
      <c r="D74" t="str">
        <f>Personalkostnader!D82</f>
        <v/>
      </c>
      <c r="E74">
        <f>Personalkostnader!E82</f>
        <v>0</v>
      </c>
      <c r="F74" t="str">
        <f>LEFT(Personalkostnader!O82,2)</f>
        <v/>
      </c>
      <c r="G74" s="121" t="str">
        <f>IFERROR(Personalkostnader!N82/100,"")</f>
        <v/>
      </c>
      <c r="H74" s="23"/>
      <c r="I74" t="str">
        <f>IF(I$3="","",IF(C223="","",((C223-B223+1)/365*$G74*(_xlfn.XLOOKUP(I$3,'Oppslag-fane'!$P$12:$P$34,'Oppslag-fane'!$N$12:$N$34)*Personalkostnader!$G82*1000))))</f>
        <v/>
      </c>
      <c r="J74" t="str">
        <f>IF(I74="","",IF($D74="Vitenskapelig",((C223-B223+1)/365*$G74*(_xlfn.XLOOKUP(I$3,'Oppslag-fane'!$P$12:$P$34,'Oppslag-fane'!$AD$12:$AD$34)*'Oppslag-fane'!$J$3)),((C223-B223+1)/365*$G74*(_xlfn.XLOOKUP(I$3,'Oppslag-fane'!$P$12:$P$34,'Oppslag-fane'!$AB$12:$AB$34)*'Oppslag-fane'!$L$3))))</f>
        <v/>
      </c>
      <c r="K74" t="str">
        <f>IF(K$3="","",IF(E223="","",((E223-D223+1)/365*$G74*(_xlfn.XLOOKUP(K$3,'Oppslag-fane'!$P$12:$P$34,'Oppslag-fane'!$N$12:$N$34)*Personalkostnader!$G82*1000))))</f>
        <v/>
      </c>
      <c r="L74" t="str">
        <f>IF(K74="","",IF($D74="Vitenskapelig",((E223-D223+1)/365*$G74*(_xlfn.XLOOKUP(K$3,'Oppslag-fane'!$P$12:$P$34,'Oppslag-fane'!$AD$12:$AD$34)*'Oppslag-fane'!$J$3)),((E223-D223+1)/365*$G74*(_xlfn.XLOOKUP(K$3,'Oppslag-fane'!$P$12:$P$34,'Oppslag-fane'!$AB$12:$AB$34)*'Oppslag-fane'!$L$3))))</f>
        <v/>
      </c>
      <c r="M74" t="str">
        <f>IF(M$3="","",IF(G223="","",((G223-F223+1)/365*$G74*(_xlfn.XLOOKUP(M$3,'Oppslag-fane'!$P$12:$P$34,'Oppslag-fane'!$N$12:$N$34)*Personalkostnader!$G82*1000))))</f>
        <v/>
      </c>
      <c r="N74" t="str">
        <f>IF(M74="","",IF($D74="Vitenskapelig",((G223-F223+1)/365*$G74*(_xlfn.XLOOKUP(M$3,'Oppslag-fane'!$P$12:$P$34,'Oppslag-fane'!$AD$12:$AD$34)*'Oppslag-fane'!$J$3)),((G223-F223+1)/365*$G74*(_xlfn.XLOOKUP(M$3,'Oppslag-fane'!$P$12:$P$34,'Oppslag-fane'!$AB$12:$AB$34)*'Oppslag-fane'!$L$3))))</f>
        <v/>
      </c>
      <c r="O74" t="str">
        <f>IF(O$3="","",IF(I223="","",((I223-H223+1)/365*$G74*(_xlfn.XLOOKUP(O$3,'Oppslag-fane'!$P$12:$P$34,'Oppslag-fane'!$N$12:$N$34)*Personalkostnader!$G82*1000))))</f>
        <v/>
      </c>
      <c r="P74" t="str">
        <f>IF(O74="","",IF($D74="Vitenskapelig",((I223-H223+1)/365*$G74*(_xlfn.XLOOKUP(O$3,'Oppslag-fane'!$P$12:$P$34,'Oppslag-fane'!$AD$12:$AD$34)*'Oppslag-fane'!$J$3)),((I223-H223+1)/365*$G74*(_xlfn.XLOOKUP(O$3,'Oppslag-fane'!$P$12:$P$34,'Oppslag-fane'!$AB$12:$AB$34)*'Oppslag-fane'!$L$3))))</f>
        <v/>
      </c>
      <c r="Q74" t="str">
        <f>IF(Q$3="","",IF(K223="","",((K223-J223+1)/365*$G74*(_xlfn.XLOOKUP(Q$3,'Oppslag-fane'!$P$12:$P$34,'Oppslag-fane'!$N$12:$N$34)*Personalkostnader!$G82*1000))))</f>
        <v/>
      </c>
      <c r="R74" t="str">
        <f>IF(Q74="","",IF($D74="Vitenskapelig",((K223-J223+1)/365*$G74*(_xlfn.XLOOKUP(Q$3,'Oppslag-fane'!$P$12:$P$34,'Oppslag-fane'!$AD$12:$AD$34)*'Oppslag-fane'!$J$3)),((K223-J223+1)/365*$G74*(_xlfn.XLOOKUP(Q$3,'Oppslag-fane'!$P$12:$P$34,'Oppslag-fane'!$AB$12:$AB$34)*'Oppslag-fane'!$L$3))))</f>
        <v/>
      </c>
      <c r="S74" t="str">
        <f>IF(S$3="","",IF(M223="","",((M223-L223+1)/365*$G74*(_xlfn.XLOOKUP(S$3,'Oppslag-fane'!$P$12:$P$34,'Oppslag-fane'!$N$12:$N$34)*Personalkostnader!$G82*1000))))</f>
        <v/>
      </c>
      <c r="T74" t="str">
        <f>IF(S74="","",IF($D74="Vitenskapelig",((M223-L223+1)/365*$G74*(_xlfn.XLOOKUP(S$3,'Oppslag-fane'!$P$12:$P$34,'Oppslag-fane'!$AD$12:$AD$34)*'Oppslag-fane'!$J$3)),((M223-L223+1)/365*$G74*(_xlfn.XLOOKUP(S$3,'Oppslag-fane'!$P$12:$P$34,'Oppslag-fane'!$AB$12:$AB$34)*'Oppslag-fane'!$L$3))))</f>
        <v/>
      </c>
      <c r="U74" t="str">
        <f>IF(U$3="","",IF(O223="","",((O223-N223+1)/365*$G74*(_xlfn.XLOOKUP(U$3,'Oppslag-fane'!$P$12:$P$34,'Oppslag-fane'!$N$12:$N$34)*Personalkostnader!$G82*1000))))</f>
        <v/>
      </c>
      <c r="V74" t="str">
        <f>IF(U74="","",IF($D74="Vitenskapelig",((O223-N223+1)/365*$G74*(_xlfn.XLOOKUP(U$3,'Oppslag-fane'!$P$12:$P$34,'Oppslag-fane'!$AD$12:$AD$34)*'Oppslag-fane'!$J$3)),((O223-N223+1)/365*$G74*(_xlfn.XLOOKUP(U$3,'Oppslag-fane'!$P$12:$P$34,'Oppslag-fane'!$AB$12:$AB$34)*'Oppslag-fane'!$L$3))))</f>
        <v/>
      </c>
      <c r="W74" t="str">
        <f>IF(W$3="","",IF(Q223="","",((Q223-P223+1)/365*$G74*(_xlfn.XLOOKUP(W$3,'Oppslag-fane'!$P$12:$P$34,'Oppslag-fane'!$N$12:$N$34)*Personalkostnader!$G82*1000))))</f>
        <v/>
      </c>
      <c r="X74" t="str">
        <f>IF(W74="","",IF($D74="Vitenskapelig",((Q223-P223+1)/365*$G74*(_xlfn.XLOOKUP(W$3,'Oppslag-fane'!$P$12:$P$34,'Oppslag-fane'!$AD$12:$AD$34)*'Oppslag-fane'!$J$3)),((Q223-P223+1)/365*$G74*(_xlfn.XLOOKUP(W$3,'Oppslag-fane'!$P$12:$P$34,'Oppslag-fane'!$AB$12:$AB$34)*'Oppslag-fane'!$L$3))))</f>
        <v/>
      </c>
      <c r="Y74" t="str">
        <f>IF(Y$3="","",IF(S223="","",((S223-R223+1)/365*$G74*(_xlfn.XLOOKUP(Y$3,'Oppslag-fane'!$P$12:$P$34,'Oppslag-fane'!$N$12:$N$34)*Personalkostnader!$G82*1000))))</f>
        <v/>
      </c>
      <c r="Z74" t="str">
        <f>IF(Y74="","",IF($D74="Vitenskapelig",((S223-R223+1)/365*$G74*(_xlfn.XLOOKUP(Y$3,'Oppslag-fane'!$P$12:$P$34,'Oppslag-fane'!$AD$12:$AD$34)*'Oppslag-fane'!$J$3)),((S223-R223+1)/365*$G74*(_xlfn.XLOOKUP(Y$3,'Oppslag-fane'!$P$12:$P$34,'Oppslag-fane'!$AB$12:$AB$34)*'Oppslag-fane'!$L$3))))</f>
        <v/>
      </c>
      <c r="AA74" t="str">
        <f>IF(AA$3="","",IF(U223="","",((U223-T223+1)/365*$G74*(_xlfn.XLOOKUP(AA$3,'Oppslag-fane'!$P$12:$P$34,'Oppslag-fane'!$N$12:$N$34)*Personalkostnader!$G82*1000))))</f>
        <v/>
      </c>
      <c r="AB74" t="str">
        <f>IF(AA74="","",IF($D74="Vitenskapelig",((U223-T223+1)/365*$G74*(_xlfn.XLOOKUP(AA$3,'Oppslag-fane'!$P$12:$P$34,'Oppslag-fane'!$AD$12:$AD$34)*'Oppslag-fane'!$J$3)),((U223-T223+1)/365*$G74*(_xlfn.XLOOKUP(AA$3,'Oppslag-fane'!$P$12:$P$34,'Oppslag-fane'!$AB$12:$AB$34)*'Oppslag-fane'!$L$3))))</f>
        <v/>
      </c>
      <c r="AC74" t="str">
        <f>IF(AC$3="","",IF(W223="","",((W223-V223+1)/365*$G74*(_xlfn.XLOOKUP(AC$3,'Oppslag-fane'!$P$12:$P$34,'Oppslag-fane'!$N$12:$N$34)*Personalkostnader!$G82*1000))))</f>
        <v/>
      </c>
      <c r="AD74" t="str">
        <f>IF(AC74="","",IF($D74="Vitenskapelig",((W223-V223+1)/365*$G74*(_xlfn.XLOOKUP(AC$3,'Oppslag-fane'!$P$12:$P$34,'Oppslag-fane'!$AD$12:$AD$34)*'Oppslag-fane'!$J$3)),((W223-V223+1)/365*$G74*(_xlfn.XLOOKUP(AC$3,'Oppslag-fane'!$P$12:$P$34,'Oppslag-fane'!$AB$12:$AB$34)*'Oppslag-fane'!$L$3))))</f>
        <v/>
      </c>
      <c r="AE74" t="str">
        <f>IF(AE$3="","",IF(Y223="","",((Y223-X223+1)/365*$G74*(_xlfn.XLOOKUP(AE$3,'Oppslag-fane'!$P$12:$P$34,'Oppslag-fane'!$N$12:$N$34)*Personalkostnader!$G82*1000))))</f>
        <v/>
      </c>
      <c r="AF74" t="str">
        <f>IF(AE74="","",IF($D74="Vitenskapelig",((Y223-X223+1)/365*$G74*(_xlfn.XLOOKUP(AE$3,'Oppslag-fane'!$P$12:$P$34,'Oppslag-fane'!$AD$12:$AD$34)*'Oppslag-fane'!$J$3)),((Y223-X223+1)/365*$G74*(_xlfn.XLOOKUP(AE$3,'Oppslag-fane'!$P$12:$P$34,'Oppslag-fane'!$AB$12:$AB$34)*'Oppslag-fane'!$L$3))))</f>
        <v/>
      </c>
      <c r="AG74" t="str">
        <f>IF(AG$3="","",IF(AA223="","",((AA223-Z223+1)/365*$G74*(_xlfn.XLOOKUP(AG$3,'Oppslag-fane'!$P$12:$P$34,'Oppslag-fane'!$N$12:$N$34)*Personalkostnader!$G82*1000))))</f>
        <v/>
      </c>
      <c r="AH74" t="str">
        <f>IF(AG74="","",IF($D74="Vitenskapelig",((AA223-Z223+1)/365*$G74*(_xlfn.XLOOKUP(AG$3,'Oppslag-fane'!$P$12:$P$34,'Oppslag-fane'!$AD$12:$AD$34)*'Oppslag-fane'!$J$3)),((AA223-Z223+1)/365*$G74*(_xlfn.XLOOKUP(AG$3,'Oppslag-fane'!$P$12:$P$34,'Oppslag-fane'!$AB$12:$AB$34)*'Oppslag-fane'!$L$3))))</f>
        <v/>
      </c>
      <c r="AI74" s="18">
        <f t="shared" si="4"/>
        <v>0</v>
      </c>
      <c r="AJ74" s="18">
        <f t="shared" si="5"/>
        <v>0</v>
      </c>
    </row>
    <row r="75" spans="1:36" outlineLevel="1" x14ac:dyDescent="0.25">
      <c r="A75" t="str">
        <f>IF(Personalkostnader!A83="","",Personalkostnader!A83)</f>
        <v/>
      </c>
      <c r="B75">
        <f>Personalkostnader!B83</f>
        <v>0</v>
      </c>
      <c r="C75" t="str">
        <f>Personalkostnader!C83</f>
        <v/>
      </c>
      <c r="D75" t="str">
        <f>Personalkostnader!D83</f>
        <v/>
      </c>
      <c r="E75">
        <f>Personalkostnader!E83</f>
        <v>0</v>
      </c>
      <c r="F75" t="str">
        <f>LEFT(Personalkostnader!O83,2)</f>
        <v/>
      </c>
      <c r="G75" s="121" t="str">
        <f>IFERROR(Personalkostnader!N83/100,"")</f>
        <v/>
      </c>
      <c r="H75" s="23"/>
      <c r="I75" t="str">
        <f>IF(I$3="","",IF(C224="","",((C224-B224+1)/365*$G75*(_xlfn.XLOOKUP(I$3,'Oppslag-fane'!$P$12:$P$34,'Oppslag-fane'!$N$12:$N$34)*Personalkostnader!$G83*1000))))</f>
        <v/>
      </c>
      <c r="J75" t="str">
        <f>IF(I75="","",IF($D75="Vitenskapelig",((C224-B224+1)/365*$G75*(_xlfn.XLOOKUP(I$3,'Oppslag-fane'!$P$12:$P$34,'Oppslag-fane'!$AD$12:$AD$34)*'Oppslag-fane'!$J$3)),((C224-B224+1)/365*$G75*(_xlfn.XLOOKUP(I$3,'Oppslag-fane'!$P$12:$P$34,'Oppslag-fane'!$AB$12:$AB$34)*'Oppslag-fane'!$L$3))))</f>
        <v/>
      </c>
      <c r="K75" t="str">
        <f>IF(K$3="","",IF(E224="","",((E224-D224+1)/365*$G75*(_xlfn.XLOOKUP(K$3,'Oppslag-fane'!$P$12:$P$34,'Oppslag-fane'!$N$12:$N$34)*Personalkostnader!$G83*1000))))</f>
        <v/>
      </c>
      <c r="L75" t="str">
        <f>IF(K75="","",IF($D75="Vitenskapelig",((E224-D224+1)/365*$G75*(_xlfn.XLOOKUP(K$3,'Oppslag-fane'!$P$12:$P$34,'Oppslag-fane'!$AD$12:$AD$34)*'Oppslag-fane'!$J$3)),((E224-D224+1)/365*$G75*(_xlfn.XLOOKUP(K$3,'Oppslag-fane'!$P$12:$P$34,'Oppslag-fane'!$AB$12:$AB$34)*'Oppslag-fane'!$L$3))))</f>
        <v/>
      </c>
      <c r="M75" t="str">
        <f>IF(M$3="","",IF(G224="","",((G224-F224+1)/365*$G75*(_xlfn.XLOOKUP(M$3,'Oppslag-fane'!$P$12:$P$34,'Oppslag-fane'!$N$12:$N$34)*Personalkostnader!$G83*1000))))</f>
        <v/>
      </c>
      <c r="N75" t="str">
        <f>IF(M75="","",IF($D75="Vitenskapelig",((G224-F224+1)/365*$G75*(_xlfn.XLOOKUP(M$3,'Oppslag-fane'!$P$12:$P$34,'Oppslag-fane'!$AD$12:$AD$34)*'Oppslag-fane'!$J$3)),((G224-F224+1)/365*$G75*(_xlfn.XLOOKUP(M$3,'Oppslag-fane'!$P$12:$P$34,'Oppslag-fane'!$AB$12:$AB$34)*'Oppslag-fane'!$L$3))))</f>
        <v/>
      </c>
      <c r="O75" t="str">
        <f>IF(O$3="","",IF(I224="","",((I224-H224+1)/365*$G75*(_xlfn.XLOOKUP(O$3,'Oppslag-fane'!$P$12:$P$34,'Oppslag-fane'!$N$12:$N$34)*Personalkostnader!$G83*1000))))</f>
        <v/>
      </c>
      <c r="P75" t="str">
        <f>IF(O75="","",IF($D75="Vitenskapelig",((I224-H224+1)/365*$G75*(_xlfn.XLOOKUP(O$3,'Oppslag-fane'!$P$12:$P$34,'Oppslag-fane'!$AD$12:$AD$34)*'Oppslag-fane'!$J$3)),((I224-H224+1)/365*$G75*(_xlfn.XLOOKUP(O$3,'Oppslag-fane'!$P$12:$P$34,'Oppslag-fane'!$AB$12:$AB$34)*'Oppslag-fane'!$L$3))))</f>
        <v/>
      </c>
      <c r="Q75" t="str">
        <f>IF(Q$3="","",IF(K224="","",((K224-J224+1)/365*$G75*(_xlfn.XLOOKUP(Q$3,'Oppslag-fane'!$P$12:$P$34,'Oppslag-fane'!$N$12:$N$34)*Personalkostnader!$G83*1000))))</f>
        <v/>
      </c>
      <c r="R75" t="str">
        <f>IF(Q75="","",IF($D75="Vitenskapelig",((K224-J224+1)/365*$G75*(_xlfn.XLOOKUP(Q$3,'Oppslag-fane'!$P$12:$P$34,'Oppslag-fane'!$AD$12:$AD$34)*'Oppslag-fane'!$J$3)),((K224-J224+1)/365*$G75*(_xlfn.XLOOKUP(Q$3,'Oppslag-fane'!$P$12:$P$34,'Oppslag-fane'!$AB$12:$AB$34)*'Oppslag-fane'!$L$3))))</f>
        <v/>
      </c>
      <c r="S75" t="str">
        <f>IF(S$3="","",IF(M224="","",((M224-L224+1)/365*$G75*(_xlfn.XLOOKUP(S$3,'Oppslag-fane'!$P$12:$P$34,'Oppslag-fane'!$N$12:$N$34)*Personalkostnader!$G83*1000))))</f>
        <v/>
      </c>
      <c r="T75" t="str">
        <f>IF(S75="","",IF($D75="Vitenskapelig",((M224-L224+1)/365*$G75*(_xlfn.XLOOKUP(S$3,'Oppslag-fane'!$P$12:$P$34,'Oppslag-fane'!$AD$12:$AD$34)*'Oppslag-fane'!$J$3)),((M224-L224+1)/365*$G75*(_xlfn.XLOOKUP(S$3,'Oppslag-fane'!$P$12:$P$34,'Oppslag-fane'!$AB$12:$AB$34)*'Oppslag-fane'!$L$3))))</f>
        <v/>
      </c>
      <c r="U75" t="str">
        <f>IF(U$3="","",IF(O224="","",((O224-N224+1)/365*$G75*(_xlfn.XLOOKUP(U$3,'Oppslag-fane'!$P$12:$P$34,'Oppslag-fane'!$N$12:$N$34)*Personalkostnader!$G83*1000))))</f>
        <v/>
      </c>
      <c r="V75" t="str">
        <f>IF(U75="","",IF($D75="Vitenskapelig",((O224-N224+1)/365*$G75*(_xlfn.XLOOKUP(U$3,'Oppslag-fane'!$P$12:$P$34,'Oppslag-fane'!$AD$12:$AD$34)*'Oppslag-fane'!$J$3)),((O224-N224+1)/365*$G75*(_xlfn.XLOOKUP(U$3,'Oppslag-fane'!$P$12:$P$34,'Oppslag-fane'!$AB$12:$AB$34)*'Oppslag-fane'!$L$3))))</f>
        <v/>
      </c>
      <c r="W75" t="str">
        <f>IF(W$3="","",IF(Q224="","",((Q224-P224+1)/365*$G75*(_xlfn.XLOOKUP(W$3,'Oppslag-fane'!$P$12:$P$34,'Oppslag-fane'!$N$12:$N$34)*Personalkostnader!$G83*1000))))</f>
        <v/>
      </c>
      <c r="X75" t="str">
        <f>IF(W75="","",IF($D75="Vitenskapelig",((Q224-P224+1)/365*$G75*(_xlfn.XLOOKUP(W$3,'Oppslag-fane'!$P$12:$P$34,'Oppslag-fane'!$AD$12:$AD$34)*'Oppslag-fane'!$J$3)),((Q224-P224+1)/365*$G75*(_xlfn.XLOOKUP(W$3,'Oppslag-fane'!$P$12:$P$34,'Oppslag-fane'!$AB$12:$AB$34)*'Oppslag-fane'!$L$3))))</f>
        <v/>
      </c>
      <c r="Y75" t="str">
        <f>IF(Y$3="","",IF(S224="","",((S224-R224+1)/365*$G75*(_xlfn.XLOOKUP(Y$3,'Oppslag-fane'!$P$12:$P$34,'Oppslag-fane'!$N$12:$N$34)*Personalkostnader!$G83*1000))))</f>
        <v/>
      </c>
      <c r="Z75" t="str">
        <f>IF(Y75="","",IF($D75="Vitenskapelig",((S224-R224+1)/365*$G75*(_xlfn.XLOOKUP(Y$3,'Oppslag-fane'!$P$12:$P$34,'Oppslag-fane'!$AD$12:$AD$34)*'Oppslag-fane'!$J$3)),((S224-R224+1)/365*$G75*(_xlfn.XLOOKUP(Y$3,'Oppslag-fane'!$P$12:$P$34,'Oppslag-fane'!$AB$12:$AB$34)*'Oppslag-fane'!$L$3))))</f>
        <v/>
      </c>
      <c r="AA75" t="str">
        <f>IF(AA$3="","",IF(U224="","",((U224-T224+1)/365*$G75*(_xlfn.XLOOKUP(AA$3,'Oppslag-fane'!$P$12:$P$34,'Oppslag-fane'!$N$12:$N$34)*Personalkostnader!$G83*1000))))</f>
        <v/>
      </c>
      <c r="AB75" t="str">
        <f>IF(AA75="","",IF($D75="Vitenskapelig",((U224-T224+1)/365*$G75*(_xlfn.XLOOKUP(AA$3,'Oppslag-fane'!$P$12:$P$34,'Oppslag-fane'!$AD$12:$AD$34)*'Oppslag-fane'!$J$3)),((U224-T224+1)/365*$G75*(_xlfn.XLOOKUP(AA$3,'Oppslag-fane'!$P$12:$P$34,'Oppslag-fane'!$AB$12:$AB$34)*'Oppslag-fane'!$L$3))))</f>
        <v/>
      </c>
      <c r="AC75" t="str">
        <f>IF(AC$3="","",IF(W224="","",((W224-V224+1)/365*$G75*(_xlfn.XLOOKUP(AC$3,'Oppslag-fane'!$P$12:$P$34,'Oppslag-fane'!$N$12:$N$34)*Personalkostnader!$G83*1000))))</f>
        <v/>
      </c>
      <c r="AD75" t="str">
        <f>IF(AC75="","",IF($D75="Vitenskapelig",((W224-V224+1)/365*$G75*(_xlfn.XLOOKUP(AC$3,'Oppslag-fane'!$P$12:$P$34,'Oppslag-fane'!$AD$12:$AD$34)*'Oppslag-fane'!$J$3)),((W224-V224+1)/365*$G75*(_xlfn.XLOOKUP(AC$3,'Oppslag-fane'!$P$12:$P$34,'Oppslag-fane'!$AB$12:$AB$34)*'Oppslag-fane'!$L$3))))</f>
        <v/>
      </c>
      <c r="AE75" t="str">
        <f>IF(AE$3="","",IF(Y224="","",((Y224-X224+1)/365*$G75*(_xlfn.XLOOKUP(AE$3,'Oppslag-fane'!$P$12:$P$34,'Oppslag-fane'!$N$12:$N$34)*Personalkostnader!$G83*1000))))</f>
        <v/>
      </c>
      <c r="AF75" t="str">
        <f>IF(AE75="","",IF($D75="Vitenskapelig",((Y224-X224+1)/365*$G75*(_xlfn.XLOOKUP(AE$3,'Oppslag-fane'!$P$12:$P$34,'Oppslag-fane'!$AD$12:$AD$34)*'Oppslag-fane'!$J$3)),((Y224-X224+1)/365*$G75*(_xlfn.XLOOKUP(AE$3,'Oppslag-fane'!$P$12:$P$34,'Oppslag-fane'!$AB$12:$AB$34)*'Oppslag-fane'!$L$3))))</f>
        <v/>
      </c>
      <c r="AG75" t="str">
        <f>IF(AG$3="","",IF(AA224="","",((AA224-Z224+1)/365*$G75*(_xlfn.XLOOKUP(AG$3,'Oppslag-fane'!$P$12:$P$34,'Oppslag-fane'!$N$12:$N$34)*Personalkostnader!$G83*1000))))</f>
        <v/>
      </c>
      <c r="AH75" t="str">
        <f>IF(AG75="","",IF($D75="Vitenskapelig",((AA224-Z224+1)/365*$G75*(_xlfn.XLOOKUP(AG$3,'Oppslag-fane'!$P$12:$P$34,'Oppslag-fane'!$AD$12:$AD$34)*'Oppslag-fane'!$J$3)),((AA224-Z224+1)/365*$G75*(_xlfn.XLOOKUP(AG$3,'Oppslag-fane'!$P$12:$P$34,'Oppslag-fane'!$AB$12:$AB$34)*'Oppslag-fane'!$L$3))))</f>
        <v/>
      </c>
      <c r="AI75" s="18">
        <f t="shared" si="4"/>
        <v>0</v>
      </c>
      <c r="AJ75" s="18">
        <f t="shared" si="5"/>
        <v>0</v>
      </c>
    </row>
    <row r="76" spans="1:36" outlineLevel="1" x14ac:dyDescent="0.25">
      <c r="A76" t="str">
        <f>IF(Personalkostnader!A84="","",Personalkostnader!A84)</f>
        <v/>
      </c>
      <c r="B76">
        <f>Personalkostnader!B84</f>
        <v>0</v>
      </c>
      <c r="C76" t="str">
        <f>Personalkostnader!C84</f>
        <v/>
      </c>
      <c r="D76" t="str">
        <f>Personalkostnader!D84</f>
        <v/>
      </c>
      <c r="E76">
        <f>Personalkostnader!E84</f>
        <v>0</v>
      </c>
      <c r="F76" t="str">
        <f>LEFT(Personalkostnader!O84,2)</f>
        <v/>
      </c>
      <c r="G76" s="121" t="str">
        <f>IFERROR(Personalkostnader!N84/100,"")</f>
        <v/>
      </c>
      <c r="H76" s="23"/>
      <c r="I76" t="str">
        <f>IF(I$3="","",IF(C225="","",((C225-B225+1)/365*$G76*(_xlfn.XLOOKUP(I$3,'Oppslag-fane'!$P$12:$P$34,'Oppslag-fane'!$N$12:$N$34)*Personalkostnader!$G84*1000))))</f>
        <v/>
      </c>
      <c r="J76" t="str">
        <f>IF(I76="","",IF($D76="Vitenskapelig",((C225-B225+1)/365*$G76*(_xlfn.XLOOKUP(I$3,'Oppslag-fane'!$P$12:$P$34,'Oppslag-fane'!$AD$12:$AD$34)*'Oppslag-fane'!$J$3)),((C225-B225+1)/365*$G76*(_xlfn.XLOOKUP(I$3,'Oppslag-fane'!$P$12:$P$34,'Oppslag-fane'!$AB$12:$AB$34)*'Oppslag-fane'!$L$3))))</f>
        <v/>
      </c>
      <c r="K76" t="str">
        <f>IF(K$3="","",IF(E225="","",((E225-D225+1)/365*$G76*(_xlfn.XLOOKUP(K$3,'Oppslag-fane'!$P$12:$P$34,'Oppslag-fane'!$N$12:$N$34)*Personalkostnader!$G84*1000))))</f>
        <v/>
      </c>
      <c r="L76" t="str">
        <f>IF(K76="","",IF($D76="Vitenskapelig",((E225-D225+1)/365*$G76*(_xlfn.XLOOKUP(K$3,'Oppslag-fane'!$P$12:$P$34,'Oppslag-fane'!$AD$12:$AD$34)*'Oppslag-fane'!$J$3)),((E225-D225+1)/365*$G76*(_xlfn.XLOOKUP(K$3,'Oppslag-fane'!$P$12:$P$34,'Oppslag-fane'!$AB$12:$AB$34)*'Oppslag-fane'!$L$3))))</f>
        <v/>
      </c>
      <c r="M76" t="str">
        <f>IF(M$3="","",IF(G225="","",((G225-F225+1)/365*$G76*(_xlfn.XLOOKUP(M$3,'Oppslag-fane'!$P$12:$P$34,'Oppslag-fane'!$N$12:$N$34)*Personalkostnader!$G84*1000))))</f>
        <v/>
      </c>
      <c r="N76" t="str">
        <f>IF(M76="","",IF($D76="Vitenskapelig",((G225-F225+1)/365*$G76*(_xlfn.XLOOKUP(M$3,'Oppslag-fane'!$P$12:$P$34,'Oppslag-fane'!$AD$12:$AD$34)*'Oppslag-fane'!$J$3)),((G225-F225+1)/365*$G76*(_xlfn.XLOOKUP(M$3,'Oppslag-fane'!$P$12:$P$34,'Oppslag-fane'!$AB$12:$AB$34)*'Oppslag-fane'!$L$3))))</f>
        <v/>
      </c>
      <c r="O76" t="str">
        <f>IF(O$3="","",IF(I225="","",((I225-H225+1)/365*$G76*(_xlfn.XLOOKUP(O$3,'Oppslag-fane'!$P$12:$P$34,'Oppslag-fane'!$N$12:$N$34)*Personalkostnader!$G84*1000))))</f>
        <v/>
      </c>
      <c r="P76" t="str">
        <f>IF(O76="","",IF($D76="Vitenskapelig",((I225-H225+1)/365*$G76*(_xlfn.XLOOKUP(O$3,'Oppslag-fane'!$P$12:$P$34,'Oppslag-fane'!$AD$12:$AD$34)*'Oppslag-fane'!$J$3)),((I225-H225+1)/365*$G76*(_xlfn.XLOOKUP(O$3,'Oppslag-fane'!$P$12:$P$34,'Oppslag-fane'!$AB$12:$AB$34)*'Oppslag-fane'!$L$3))))</f>
        <v/>
      </c>
      <c r="Q76" t="str">
        <f>IF(Q$3="","",IF(K225="","",((K225-J225+1)/365*$G76*(_xlfn.XLOOKUP(Q$3,'Oppslag-fane'!$P$12:$P$34,'Oppslag-fane'!$N$12:$N$34)*Personalkostnader!$G84*1000))))</f>
        <v/>
      </c>
      <c r="R76" t="str">
        <f>IF(Q76="","",IF($D76="Vitenskapelig",((K225-J225+1)/365*$G76*(_xlfn.XLOOKUP(Q$3,'Oppslag-fane'!$P$12:$P$34,'Oppslag-fane'!$AD$12:$AD$34)*'Oppslag-fane'!$J$3)),((K225-J225+1)/365*$G76*(_xlfn.XLOOKUP(Q$3,'Oppslag-fane'!$P$12:$P$34,'Oppslag-fane'!$AB$12:$AB$34)*'Oppslag-fane'!$L$3))))</f>
        <v/>
      </c>
      <c r="S76" t="str">
        <f>IF(S$3="","",IF(M225="","",((M225-L225+1)/365*$G76*(_xlfn.XLOOKUP(S$3,'Oppslag-fane'!$P$12:$P$34,'Oppslag-fane'!$N$12:$N$34)*Personalkostnader!$G84*1000))))</f>
        <v/>
      </c>
      <c r="T76" t="str">
        <f>IF(S76="","",IF($D76="Vitenskapelig",((M225-L225+1)/365*$G76*(_xlfn.XLOOKUP(S$3,'Oppslag-fane'!$P$12:$P$34,'Oppslag-fane'!$AD$12:$AD$34)*'Oppslag-fane'!$J$3)),((M225-L225+1)/365*$G76*(_xlfn.XLOOKUP(S$3,'Oppslag-fane'!$P$12:$P$34,'Oppslag-fane'!$AB$12:$AB$34)*'Oppslag-fane'!$L$3))))</f>
        <v/>
      </c>
      <c r="U76" t="str">
        <f>IF(U$3="","",IF(O225="","",((O225-N225+1)/365*$G76*(_xlfn.XLOOKUP(U$3,'Oppslag-fane'!$P$12:$P$34,'Oppslag-fane'!$N$12:$N$34)*Personalkostnader!$G84*1000))))</f>
        <v/>
      </c>
      <c r="V76" t="str">
        <f>IF(U76="","",IF($D76="Vitenskapelig",((O225-N225+1)/365*$G76*(_xlfn.XLOOKUP(U$3,'Oppslag-fane'!$P$12:$P$34,'Oppslag-fane'!$AD$12:$AD$34)*'Oppslag-fane'!$J$3)),((O225-N225+1)/365*$G76*(_xlfn.XLOOKUP(U$3,'Oppslag-fane'!$P$12:$P$34,'Oppslag-fane'!$AB$12:$AB$34)*'Oppslag-fane'!$L$3))))</f>
        <v/>
      </c>
      <c r="W76" t="str">
        <f>IF(W$3="","",IF(Q225="","",((Q225-P225+1)/365*$G76*(_xlfn.XLOOKUP(W$3,'Oppslag-fane'!$P$12:$P$34,'Oppslag-fane'!$N$12:$N$34)*Personalkostnader!$G84*1000))))</f>
        <v/>
      </c>
      <c r="X76" t="str">
        <f>IF(W76="","",IF($D76="Vitenskapelig",((Q225-P225+1)/365*$G76*(_xlfn.XLOOKUP(W$3,'Oppslag-fane'!$P$12:$P$34,'Oppslag-fane'!$AD$12:$AD$34)*'Oppslag-fane'!$J$3)),((Q225-P225+1)/365*$G76*(_xlfn.XLOOKUP(W$3,'Oppslag-fane'!$P$12:$P$34,'Oppslag-fane'!$AB$12:$AB$34)*'Oppslag-fane'!$L$3))))</f>
        <v/>
      </c>
      <c r="Y76" t="str">
        <f>IF(Y$3="","",IF(S225="","",((S225-R225+1)/365*$G76*(_xlfn.XLOOKUP(Y$3,'Oppslag-fane'!$P$12:$P$34,'Oppslag-fane'!$N$12:$N$34)*Personalkostnader!$G84*1000))))</f>
        <v/>
      </c>
      <c r="Z76" t="str">
        <f>IF(Y76="","",IF($D76="Vitenskapelig",((S225-R225+1)/365*$G76*(_xlfn.XLOOKUP(Y$3,'Oppslag-fane'!$P$12:$P$34,'Oppslag-fane'!$AD$12:$AD$34)*'Oppslag-fane'!$J$3)),((S225-R225+1)/365*$G76*(_xlfn.XLOOKUP(Y$3,'Oppslag-fane'!$P$12:$P$34,'Oppslag-fane'!$AB$12:$AB$34)*'Oppslag-fane'!$L$3))))</f>
        <v/>
      </c>
      <c r="AA76" t="str">
        <f>IF(AA$3="","",IF(U225="","",((U225-T225+1)/365*$G76*(_xlfn.XLOOKUP(AA$3,'Oppslag-fane'!$P$12:$P$34,'Oppslag-fane'!$N$12:$N$34)*Personalkostnader!$G84*1000))))</f>
        <v/>
      </c>
      <c r="AB76" t="str">
        <f>IF(AA76="","",IF($D76="Vitenskapelig",((U225-T225+1)/365*$G76*(_xlfn.XLOOKUP(AA$3,'Oppslag-fane'!$P$12:$P$34,'Oppslag-fane'!$AD$12:$AD$34)*'Oppslag-fane'!$J$3)),((U225-T225+1)/365*$G76*(_xlfn.XLOOKUP(AA$3,'Oppslag-fane'!$P$12:$P$34,'Oppslag-fane'!$AB$12:$AB$34)*'Oppslag-fane'!$L$3))))</f>
        <v/>
      </c>
      <c r="AC76" t="str">
        <f>IF(AC$3="","",IF(W225="","",((W225-V225+1)/365*$G76*(_xlfn.XLOOKUP(AC$3,'Oppslag-fane'!$P$12:$P$34,'Oppslag-fane'!$N$12:$N$34)*Personalkostnader!$G84*1000))))</f>
        <v/>
      </c>
      <c r="AD76" t="str">
        <f>IF(AC76="","",IF($D76="Vitenskapelig",((W225-V225+1)/365*$G76*(_xlfn.XLOOKUP(AC$3,'Oppslag-fane'!$P$12:$P$34,'Oppslag-fane'!$AD$12:$AD$34)*'Oppslag-fane'!$J$3)),((W225-V225+1)/365*$G76*(_xlfn.XLOOKUP(AC$3,'Oppslag-fane'!$P$12:$P$34,'Oppslag-fane'!$AB$12:$AB$34)*'Oppslag-fane'!$L$3))))</f>
        <v/>
      </c>
      <c r="AE76" t="str">
        <f>IF(AE$3="","",IF(Y225="","",((Y225-X225+1)/365*$G76*(_xlfn.XLOOKUP(AE$3,'Oppslag-fane'!$P$12:$P$34,'Oppslag-fane'!$N$12:$N$34)*Personalkostnader!$G84*1000))))</f>
        <v/>
      </c>
      <c r="AF76" t="str">
        <f>IF(AE76="","",IF($D76="Vitenskapelig",((Y225-X225+1)/365*$G76*(_xlfn.XLOOKUP(AE$3,'Oppslag-fane'!$P$12:$P$34,'Oppslag-fane'!$AD$12:$AD$34)*'Oppslag-fane'!$J$3)),((Y225-X225+1)/365*$G76*(_xlfn.XLOOKUP(AE$3,'Oppslag-fane'!$P$12:$P$34,'Oppslag-fane'!$AB$12:$AB$34)*'Oppslag-fane'!$L$3))))</f>
        <v/>
      </c>
      <c r="AG76" t="str">
        <f>IF(AG$3="","",IF(AA225="","",((AA225-Z225+1)/365*$G76*(_xlfn.XLOOKUP(AG$3,'Oppslag-fane'!$P$12:$P$34,'Oppslag-fane'!$N$12:$N$34)*Personalkostnader!$G84*1000))))</f>
        <v/>
      </c>
      <c r="AH76" t="str">
        <f>IF(AG76="","",IF($D76="Vitenskapelig",((AA225-Z225+1)/365*$G76*(_xlfn.XLOOKUP(AG$3,'Oppslag-fane'!$P$12:$P$34,'Oppslag-fane'!$AD$12:$AD$34)*'Oppslag-fane'!$J$3)),((AA225-Z225+1)/365*$G76*(_xlfn.XLOOKUP(AG$3,'Oppslag-fane'!$P$12:$P$34,'Oppslag-fane'!$AB$12:$AB$34)*'Oppslag-fane'!$L$3))))</f>
        <v/>
      </c>
      <c r="AI76" s="18">
        <f t="shared" si="4"/>
        <v>0</v>
      </c>
      <c r="AJ76" s="18">
        <f t="shared" si="5"/>
        <v>0</v>
      </c>
    </row>
    <row r="77" spans="1:36" outlineLevel="1" x14ac:dyDescent="0.25">
      <c r="A77" t="str">
        <f>IF(Personalkostnader!A85="","",Personalkostnader!A85)</f>
        <v/>
      </c>
      <c r="B77">
        <f>Personalkostnader!B85</f>
        <v>0</v>
      </c>
      <c r="C77" t="str">
        <f>Personalkostnader!C85</f>
        <v/>
      </c>
      <c r="D77" t="str">
        <f>Personalkostnader!D85</f>
        <v/>
      </c>
      <c r="E77">
        <f>Personalkostnader!E85</f>
        <v>0</v>
      </c>
      <c r="F77" t="str">
        <f>LEFT(Personalkostnader!O85,2)</f>
        <v/>
      </c>
      <c r="G77" s="121" t="str">
        <f>IFERROR(Personalkostnader!N85/100,"")</f>
        <v/>
      </c>
      <c r="H77" s="23"/>
      <c r="I77" t="str">
        <f>IF(I$3="","",IF(C226="","",((C226-B226+1)/365*$G77*(_xlfn.XLOOKUP(I$3,'Oppslag-fane'!$P$12:$P$34,'Oppslag-fane'!$N$12:$N$34)*Personalkostnader!$G85*1000))))</f>
        <v/>
      </c>
      <c r="J77" t="str">
        <f>IF(I77="","",IF($D77="Vitenskapelig",((C226-B226+1)/365*$G77*(_xlfn.XLOOKUP(I$3,'Oppslag-fane'!$P$12:$P$34,'Oppslag-fane'!$AD$12:$AD$34)*'Oppslag-fane'!$J$3)),((C226-B226+1)/365*$G77*(_xlfn.XLOOKUP(I$3,'Oppslag-fane'!$P$12:$P$34,'Oppslag-fane'!$AB$12:$AB$34)*'Oppslag-fane'!$L$3))))</f>
        <v/>
      </c>
      <c r="K77" t="str">
        <f>IF(K$3="","",IF(E226="","",((E226-D226+1)/365*$G77*(_xlfn.XLOOKUP(K$3,'Oppslag-fane'!$P$12:$P$34,'Oppslag-fane'!$N$12:$N$34)*Personalkostnader!$G85*1000))))</f>
        <v/>
      </c>
      <c r="L77" t="str">
        <f>IF(K77="","",IF($D77="Vitenskapelig",((E226-D226+1)/365*$G77*(_xlfn.XLOOKUP(K$3,'Oppslag-fane'!$P$12:$P$34,'Oppslag-fane'!$AD$12:$AD$34)*'Oppslag-fane'!$J$3)),((E226-D226+1)/365*$G77*(_xlfn.XLOOKUP(K$3,'Oppslag-fane'!$P$12:$P$34,'Oppslag-fane'!$AB$12:$AB$34)*'Oppslag-fane'!$L$3))))</f>
        <v/>
      </c>
      <c r="M77" t="str">
        <f>IF(M$3="","",IF(G226="","",((G226-F226+1)/365*$G77*(_xlfn.XLOOKUP(M$3,'Oppslag-fane'!$P$12:$P$34,'Oppslag-fane'!$N$12:$N$34)*Personalkostnader!$G85*1000))))</f>
        <v/>
      </c>
      <c r="N77" t="str">
        <f>IF(M77="","",IF($D77="Vitenskapelig",((G226-F226+1)/365*$G77*(_xlfn.XLOOKUP(M$3,'Oppslag-fane'!$P$12:$P$34,'Oppslag-fane'!$AD$12:$AD$34)*'Oppslag-fane'!$J$3)),((G226-F226+1)/365*$G77*(_xlfn.XLOOKUP(M$3,'Oppslag-fane'!$P$12:$P$34,'Oppslag-fane'!$AB$12:$AB$34)*'Oppslag-fane'!$L$3))))</f>
        <v/>
      </c>
      <c r="O77" t="str">
        <f>IF(O$3="","",IF(I226="","",((I226-H226+1)/365*$G77*(_xlfn.XLOOKUP(O$3,'Oppslag-fane'!$P$12:$P$34,'Oppslag-fane'!$N$12:$N$34)*Personalkostnader!$G85*1000))))</f>
        <v/>
      </c>
      <c r="P77" t="str">
        <f>IF(O77="","",IF($D77="Vitenskapelig",((I226-H226+1)/365*$G77*(_xlfn.XLOOKUP(O$3,'Oppslag-fane'!$P$12:$P$34,'Oppslag-fane'!$AD$12:$AD$34)*'Oppslag-fane'!$J$3)),((I226-H226+1)/365*$G77*(_xlfn.XLOOKUP(O$3,'Oppslag-fane'!$P$12:$P$34,'Oppslag-fane'!$AB$12:$AB$34)*'Oppslag-fane'!$L$3))))</f>
        <v/>
      </c>
      <c r="Q77" t="str">
        <f>IF(Q$3="","",IF(K226="","",((K226-J226+1)/365*$G77*(_xlfn.XLOOKUP(Q$3,'Oppslag-fane'!$P$12:$P$34,'Oppslag-fane'!$N$12:$N$34)*Personalkostnader!$G85*1000))))</f>
        <v/>
      </c>
      <c r="R77" t="str">
        <f>IF(Q77="","",IF($D77="Vitenskapelig",((K226-J226+1)/365*$G77*(_xlfn.XLOOKUP(Q$3,'Oppslag-fane'!$P$12:$P$34,'Oppslag-fane'!$AD$12:$AD$34)*'Oppslag-fane'!$J$3)),((K226-J226+1)/365*$G77*(_xlfn.XLOOKUP(Q$3,'Oppslag-fane'!$P$12:$P$34,'Oppslag-fane'!$AB$12:$AB$34)*'Oppslag-fane'!$L$3))))</f>
        <v/>
      </c>
      <c r="S77" t="str">
        <f>IF(S$3="","",IF(M226="","",((M226-L226+1)/365*$G77*(_xlfn.XLOOKUP(S$3,'Oppslag-fane'!$P$12:$P$34,'Oppslag-fane'!$N$12:$N$34)*Personalkostnader!$G85*1000))))</f>
        <v/>
      </c>
      <c r="T77" t="str">
        <f>IF(S77="","",IF($D77="Vitenskapelig",((M226-L226+1)/365*$G77*(_xlfn.XLOOKUP(S$3,'Oppslag-fane'!$P$12:$P$34,'Oppslag-fane'!$AD$12:$AD$34)*'Oppslag-fane'!$J$3)),((M226-L226+1)/365*$G77*(_xlfn.XLOOKUP(S$3,'Oppslag-fane'!$P$12:$P$34,'Oppslag-fane'!$AB$12:$AB$34)*'Oppslag-fane'!$L$3))))</f>
        <v/>
      </c>
      <c r="U77" t="str">
        <f>IF(U$3="","",IF(O226="","",((O226-N226+1)/365*$G77*(_xlfn.XLOOKUP(U$3,'Oppslag-fane'!$P$12:$P$34,'Oppslag-fane'!$N$12:$N$34)*Personalkostnader!$G85*1000))))</f>
        <v/>
      </c>
      <c r="V77" t="str">
        <f>IF(U77="","",IF($D77="Vitenskapelig",((O226-N226+1)/365*$G77*(_xlfn.XLOOKUP(U$3,'Oppslag-fane'!$P$12:$P$34,'Oppslag-fane'!$AD$12:$AD$34)*'Oppslag-fane'!$J$3)),((O226-N226+1)/365*$G77*(_xlfn.XLOOKUP(U$3,'Oppslag-fane'!$P$12:$P$34,'Oppslag-fane'!$AB$12:$AB$34)*'Oppslag-fane'!$L$3))))</f>
        <v/>
      </c>
      <c r="W77" t="str">
        <f>IF(W$3="","",IF(Q226="","",((Q226-P226+1)/365*$G77*(_xlfn.XLOOKUP(W$3,'Oppslag-fane'!$P$12:$P$34,'Oppslag-fane'!$N$12:$N$34)*Personalkostnader!$G85*1000))))</f>
        <v/>
      </c>
      <c r="X77" t="str">
        <f>IF(W77="","",IF($D77="Vitenskapelig",((Q226-P226+1)/365*$G77*(_xlfn.XLOOKUP(W$3,'Oppslag-fane'!$P$12:$P$34,'Oppslag-fane'!$AD$12:$AD$34)*'Oppslag-fane'!$J$3)),((Q226-P226+1)/365*$G77*(_xlfn.XLOOKUP(W$3,'Oppslag-fane'!$P$12:$P$34,'Oppslag-fane'!$AB$12:$AB$34)*'Oppslag-fane'!$L$3))))</f>
        <v/>
      </c>
      <c r="Y77" t="str">
        <f>IF(Y$3="","",IF(S226="","",((S226-R226+1)/365*$G77*(_xlfn.XLOOKUP(Y$3,'Oppslag-fane'!$P$12:$P$34,'Oppslag-fane'!$N$12:$N$34)*Personalkostnader!$G85*1000))))</f>
        <v/>
      </c>
      <c r="Z77" t="str">
        <f>IF(Y77="","",IF($D77="Vitenskapelig",((S226-R226+1)/365*$G77*(_xlfn.XLOOKUP(Y$3,'Oppslag-fane'!$P$12:$P$34,'Oppslag-fane'!$AD$12:$AD$34)*'Oppslag-fane'!$J$3)),((S226-R226+1)/365*$G77*(_xlfn.XLOOKUP(Y$3,'Oppslag-fane'!$P$12:$P$34,'Oppslag-fane'!$AB$12:$AB$34)*'Oppslag-fane'!$L$3))))</f>
        <v/>
      </c>
      <c r="AA77" t="str">
        <f>IF(AA$3="","",IF(U226="","",((U226-T226+1)/365*$G77*(_xlfn.XLOOKUP(AA$3,'Oppslag-fane'!$P$12:$P$34,'Oppslag-fane'!$N$12:$N$34)*Personalkostnader!$G85*1000))))</f>
        <v/>
      </c>
      <c r="AB77" t="str">
        <f>IF(AA77="","",IF($D77="Vitenskapelig",((U226-T226+1)/365*$G77*(_xlfn.XLOOKUP(AA$3,'Oppslag-fane'!$P$12:$P$34,'Oppslag-fane'!$AD$12:$AD$34)*'Oppslag-fane'!$J$3)),((U226-T226+1)/365*$G77*(_xlfn.XLOOKUP(AA$3,'Oppslag-fane'!$P$12:$P$34,'Oppslag-fane'!$AB$12:$AB$34)*'Oppslag-fane'!$L$3))))</f>
        <v/>
      </c>
      <c r="AC77" t="str">
        <f>IF(AC$3="","",IF(W226="","",((W226-V226+1)/365*$G77*(_xlfn.XLOOKUP(AC$3,'Oppslag-fane'!$P$12:$P$34,'Oppslag-fane'!$N$12:$N$34)*Personalkostnader!$G85*1000))))</f>
        <v/>
      </c>
      <c r="AD77" t="str">
        <f>IF(AC77="","",IF($D77="Vitenskapelig",((W226-V226+1)/365*$G77*(_xlfn.XLOOKUP(AC$3,'Oppslag-fane'!$P$12:$P$34,'Oppslag-fane'!$AD$12:$AD$34)*'Oppslag-fane'!$J$3)),((W226-V226+1)/365*$G77*(_xlfn.XLOOKUP(AC$3,'Oppslag-fane'!$P$12:$P$34,'Oppslag-fane'!$AB$12:$AB$34)*'Oppslag-fane'!$L$3))))</f>
        <v/>
      </c>
      <c r="AE77" t="str">
        <f>IF(AE$3="","",IF(Y226="","",((Y226-X226+1)/365*$G77*(_xlfn.XLOOKUP(AE$3,'Oppslag-fane'!$P$12:$P$34,'Oppslag-fane'!$N$12:$N$34)*Personalkostnader!$G85*1000))))</f>
        <v/>
      </c>
      <c r="AF77" t="str">
        <f>IF(AE77="","",IF($D77="Vitenskapelig",((Y226-X226+1)/365*$G77*(_xlfn.XLOOKUP(AE$3,'Oppslag-fane'!$P$12:$P$34,'Oppslag-fane'!$AD$12:$AD$34)*'Oppslag-fane'!$J$3)),((Y226-X226+1)/365*$G77*(_xlfn.XLOOKUP(AE$3,'Oppslag-fane'!$P$12:$P$34,'Oppslag-fane'!$AB$12:$AB$34)*'Oppslag-fane'!$L$3))))</f>
        <v/>
      </c>
      <c r="AG77" t="str">
        <f>IF(AG$3="","",IF(AA226="","",((AA226-Z226+1)/365*$G77*(_xlfn.XLOOKUP(AG$3,'Oppslag-fane'!$P$12:$P$34,'Oppslag-fane'!$N$12:$N$34)*Personalkostnader!$G85*1000))))</f>
        <v/>
      </c>
      <c r="AH77" t="str">
        <f>IF(AG77="","",IF($D77="Vitenskapelig",((AA226-Z226+1)/365*$G77*(_xlfn.XLOOKUP(AG$3,'Oppslag-fane'!$P$12:$P$34,'Oppslag-fane'!$AD$12:$AD$34)*'Oppslag-fane'!$J$3)),((AA226-Z226+1)/365*$G77*(_xlfn.XLOOKUP(AG$3,'Oppslag-fane'!$P$12:$P$34,'Oppslag-fane'!$AB$12:$AB$34)*'Oppslag-fane'!$L$3))))</f>
        <v/>
      </c>
      <c r="AI77" s="18">
        <f t="shared" si="4"/>
        <v>0</v>
      </c>
      <c r="AJ77" s="18">
        <f t="shared" si="5"/>
        <v>0</v>
      </c>
    </row>
    <row r="78" spans="1:36" outlineLevel="1" x14ac:dyDescent="0.25">
      <c r="A78" t="str">
        <f>IF(Personalkostnader!A86="","",Personalkostnader!A86)</f>
        <v/>
      </c>
      <c r="B78">
        <f>Personalkostnader!B86</f>
        <v>0</v>
      </c>
      <c r="C78" t="str">
        <f>Personalkostnader!C86</f>
        <v/>
      </c>
      <c r="D78" t="str">
        <f>Personalkostnader!D86</f>
        <v/>
      </c>
      <c r="E78">
        <f>Personalkostnader!E86</f>
        <v>0</v>
      </c>
      <c r="F78" t="str">
        <f>LEFT(Personalkostnader!O86,2)</f>
        <v/>
      </c>
      <c r="G78" s="121" t="str">
        <f>IFERROR(Personalkostnader!N86/100,"")</f>
        <v/>
      </c>
      <c r="H78" s="23"/>
      <c r="I78" t="str">
        <f>IF(I$3="","",IF(C227="","",((C227-B227+1)/365*$G78*(_xlfn.XLOOKUP(I$3,'Oppslag-fane'!$P$12:$P$34,'Oppslag-fane'!$N$12:$N$34)*Personalkostnader!$G86*1000))))</f>
        <v/>
      </c>
      <c r="J78" t="str">
        <f>IF(I78="","",IF($D78="Vitenskapelig",((C227-B227+1)/365*$G78*(_xlfn.XLOOKUP(I$3,'Oppslag-fane'!$P$12:$P$34,'Oppslag-fane'!$AD$12:$AD$34)*'Oppslag-fane'!$J$3)),((C227-B227+1)/365*$G78*(_xlfn.XLOOKUP(I$3,'Oppslag-fane'!$P$12:$P$34,'Oppslag-fane'!$AB$12:$AB$34)*'Oppslag-fane'!$L$3))))</f>
        <v/>
      </c>
      <c r="K78" t="str">
        <f>IF(K$3="","",IF(E227="","",((E227-D227+1)/365*$G78*(_xlfn.XLOOKUP(K$3,'Oppslag-fane'!$P$12:$P$34,'Oppslag-fane'!$N$12:$N$34)*Personalkostnader!$G86*1000))))</f>
        <v/>
      </c>
      <c r="L78" t="str">
        <f>IF(K78="","",IF($D78="Vitenskapelig",((E227-D227+1)/365*$G78*(_xlfn.XLOOKUP(K$3,'Oppslag-fane'!$P$12:$P$34,'Oppslag-fane'!$AD$12:$AD$34)*'Oppslag-fane'!$J$3)),((E227-D227+1)/365*$G78*(_xlfn.XLOOKUP(K$3,'Oppslag-fane'!$P$12:$P$34,'Oppslag-fane'!$AB$12:$AB$34)*'Oppslag-fane'!$L$3))))</f>
        <v/>
      </c>
      <c r="M78" t="str">
        <f>IF(M$3="","",IF(G227="","",((G227-F227+1)/365*$G78*(_xlfn.XLOOKUP(M$3,'Oppslag-fane'!$P$12:$P$34,'Oppslag-fane'!$N$12:$N$34)*Personalkostnader!$G86*1000))))</f>
        <v/>
      </c>
      <c r="N78" t="str">
        <f>IF(M78="","",IF($D78="Vitenskapelig",((G227-F227+1)/365*$G78*(_xlfn.XLOOKUP(M$3,'Oppslag-fane'!$P$12:$P$34,'Oppslag-fane'!$AD$12:$AD$34)*'Oppslag-fane'!$J$3)),((G227-F227+1)/365*$G78*(_xlfn.XLOOKUP(M$3,'Oppslag-fane'!$P$12:$P$34,'Oppslag-fane'!$AB$12:$AB$34)*'Oppslag-fane'!$L$3))))</f>
        <v/>
      </c>
      <c r="O78" t="str">
        <f>IF(O$3="","",IF(I227="","",((I227-H227+1)/365*$G78*(_xlfn.XLOOKUP(O$3,'Oppslag-fane'!$P$12:$P$34,'Oppslag-fane'!$N$12:$N$34)*Personalkostnader!$G86*1000))))</f>
        <v/>
      </c>
      <c r="P78" t="str">
        <f>IF(O78="","",IF($D78="Vitenskapelig",((I227-H227+1)/365*$G78*(_xlfn.XLOOKUP(O$3,'Oppslag-fane'!$P$12:$P$34,'Oppslag-fane'!$AD$12:$AD$34)*'Oppslag-fane'!$J$3)),((I227-H227+1)/365*$G78*(_xlfn.XLOOKUP(O$3,'Oppslag-fane'!$P$12:$P$34,'Oppslag-fane'!$AB$12:$AB$34)*'Oppslag-fane'!$L$3))))</f>
        <v/>
      </c>
      <c r="Q78" t="str">
        <f>IF(Q$3="","",IF(K227="","",((K227-J227+1)/365*$G78*(_xlfn.XLOOKUP(Q$3,'Oppslag-fane'!$P$12:$P$34,'Oppslag-fane'!$N$12:$N$34)*Personalkostnader!$G86*1000))))</f>
        <v/>
      </c>
      <c r="R78" t="str">
        <f>IF(Q78="","",IF($D78="Vitenskapelig",((K227-J227+1)/365*$G78*(_xlfn.XLOOKUP(Q$3,'Oppslag-fane'!$P$12:$P$34,'Oppslag-fane'!$AD$12:$AD$34)*'Oppslag-fane'!$J$3)),((K227-J227+1)/365*$G78*(_xlfn.XLOOKUP(Q$3,'Oppslag-fane'!$P$12:$P$34,'Oppslag-fane'!$AB$12:$AB$34)*'Oppslag-fane'!$L$3))))</f>
        <v/>
      </c>
      <c r="S78" t="str">
        <f>IF(S$3="","",IF(M227="","",((M227-L227+1)/365*$G78*(_xlfn.XLOOKUP(S$3,'Oppslag-fane'!$P$12:$P$34,'Oppslag-fane'!$N$12:$N$34)*Personalkostnader!$G86*1000))))</f>
        <v/>
      </c>
      <c r="T78" t="str">
        <f>IF(S78="","",IF($D78="Vitenskapelig",((M227-L227+1)/365*$G78*(_xlfn.XLOOKUP(S$3,'Oppslag-fane'!$P$12:$P$34,'Oppslag-fane'!$AD$12:$AD$34)*'Oppslag-fane'!$J$3)),((M227-L227+1)/365*$G78*(_xlfn.XLOOKUP(S$3,'Oppslag-fane'!$P$12:$P$34,'Oppslag-fane'!$AB$12:$AB$34)*'Oppslag-fane'!$L$3))))</f>
        <v/>
      </c>
      <c r="U78" t="str">
        <f>IF(U$3="","",IF(O227="","",((O227-N227+1)/365*$G78*(_xlfn.XLOOKUP(U$3,'Oppslag-fane'!$P$12:$P$34,'Oppslag-fane'!$N$12:$N$34)*Personalkostnader!$G86*1000))))</f>
        <v/>
      </c>
      <c r="V78" t="str">
        <f>IF(U78="","",IF($D78="Vitenskapelig",((O227-N227+1)/365*$G78*(_xlfn.XLOOKUP(U$3,'Oppslag-fane'!$P$12:$P$34,'Oppslag-fane'!$AD$12:$AD$34)*'Oppslag-fane'!$J$3)),((O227-N227+1)/365*$G78*(_xlfn.XLOOKUP(U$3,'Oppslag-fane'!$P$12:$P$34,'Oppslag-fane'!$AB$12:$AB$34)*'Oppslag-fane'!$L$3))))</f>
        <v/>
      </c>
      <c r="W78" t="str">
        <f>IF(W$3="","",IF(Q227="","",((Q227-P227+1)/365*$G78*(_xlfn.XLOOKUP(W$3,'Oppslag-fane'!$P$12:$P$34,'Oppslag-fane'!$N$12:$N$34)*Personalkostnader!$G86*1000))))</f>
        <v/>
      </c>
      <c r="X78" t="str">
        <f>IF(W78="","",IF($D78="Vitenskapelig",((Q227-P227+1)/365*$G78*(_xlfn.XLOOKUP(W$3,'Oppslag-fane'!$P$12:$P$34,'Oppslag-fane'!$AD$12:$AD$34)*'Oppslag-fane'!$J$3)),((Q227-P227+1)/365*$G78*(_xlfn.XLOOKUP(W$3,'Oppslag-fane'!$P$12:$P$34,'Oppslag-fane'!$AB$12:$AB$34)*'Oppslag-fane'!$L$3))))</f>
        <v/>
      </c>
      <c r="Y78" t="str">
        <f>IF(Y$3="","",IF(S227="","",((S227-R227+1)/365*$G78*(_xlfn.XLOOKUP(Y$3,'Oppslag-fane'!$P$12:$P$34,'Oppslag-fane'!$N$12:$N$34)*Personalkostnader!$G86*1000))))</f>
        <v/>
      </c>
      <c r="Z78" t="str">
        <f>IF(Y78="","",IF($D78="Vitenskapelig",((S227-R227+1)/365*$G78*(_xlfn.XLOOKUP(Y$3,'Oppslag-fane'!$P$12:$P$34,'Oppslag-fane'!$AD$12:$AD$34)*'Oppslag-fane'!$J$3)),((S227-R227+1)/365*$G78*(_xlfn.XLOOKUP(Y$3,'Oppslag-fane'!$P$12:$P$34,'Oppslag-fane'!$AB$12:$AB$34)*'Oppslag-fane'!$L$3))))</f>
        <v/>
      </c>
      <c r="AA78" t="str">
        <f>IF(AA$3="","",IF(U227="","",((U227-T227+1)/365*$G78*(_xlfn.XLOOKUP(AA$3,'Oppslag-fane'!$P$12:$P$34,'Oppslag-fane'!$N$12:$N$34)*Personalkostnader!$G86*1000))))</f>
        <v/>
      </c>
      <c r="AB78" t="str">
        <f>IF(AA78="","",IF($D78="Vitenskapelig",((U227-T227+1)/365*$G78*(_xlfn.XLOOKUP(AA$3,'Oppslag-fane'!$P$12:$P$34,'Oppslag-fane'!$AD$12:$AD$34)*'Oppslag-fane'!$J$3)),((U227-T227+1)/365*$G78*(_xlfn.XLOOKUP(AA$3,'Oppslag-fane'!$P$12:$P$34,'Oppslag-fane'!$AB$12:$AB$34)*'Oppslag-fane'!$L$3))))</f>
        <v/>
      </c>
      <c r="AC78" t="str">
        <f>IF(AC$3="","",IF(W227="","",((W227-V227+1)/365*$G78*(_xlfn.XLOOKUP(AC$3,'Oppslag-fane'!$P$12:$P$34,'Oppslag-fane'!$N$12:$N$34)*Personalkostnader!$G86*1000))))</f>
        <v/>
      </c>
      <c r="AD78" t="str">
        <f>IF(AC78="","",IF($D78="Vitenskapelig",((W227-V227+1)/365*$G78*(_xlfn.XLOOKUP(AC$3,'Oppslag-fane'!$P$12:$P$34,'Oppslag-fane'!$AD$12:$AD$34)*'Oppslag-fane'!$J$3)),((W227-V227+1)/365*$G78*(_xlfn.XLOOKUP(AC$3,'Oppslag-fane'!$P$12:$P$34,'Oppslag-fane'!$AB$12:$AB$34)*'Oppslag-fane'!$L$3))))</f>
        <v/>
      </c>
      <c r="AE78" t="str">
        <f>IF(AE$3="","",IF(Y227="","",((Y227-X227+1)/365*$G78*(_xlfn.XLOOKUP(AE$3,'Oppslag-fane'!$P$12:$P$34,'Oppslag-fane'!$N$12:$N$34)*Personalkostnader!$G86*1000))))</f>
        <v/>
      </c>
      <c r="AF78" t="str">
        <f>IF(AE78="","",IF($D78="Vitenskapelig",((Y227-X227+1)/365*$G78*(_xlfn.XLOOKUP(AE$3,'Oppslag-fane'!$P$12:$P$34,'Oppslag-fane'!$AD$12:$AD$34)*'Oppslag-fane'!$J$3)),((Y227-X227+1)/365*$G78*(_xlfn.XLOOKUP(AE$3,'Oppslag-fane'!$P$12:$P$34,'Oppslag-fane'!$AB$12:$AB$34)*'Oppslag-fane'!$L$3))))</f>
        <v/>
      </c>
      <c r="AG78" t="str">
        <f>IF(AG$3="","",IF(AA227="","",((AA227-Z227+1)/365*$G78*(_xlfn.XLOOKUP(AG$3,'Oppslag-fane'!$P$12:$P$34,'Oppslag-fane'!$N$12:$N$34)*Personalkostnader!$G86*1000))))</f>
        <v/>
      </c>
      <c r="AH78" t="str">
        <f>IF(AG78="","",IF($D78="Vitenskapelig",((AA227-Z227+1)/365*$G78*(_xlfn.XLOOKUP(AG$3,'Oppslag-fane'!$P$12:$P$34,'Oppslag-fane'!$AD$12:$AD$34)*'Oppslag-fane'!$J$3)),((AA227-Z227+1)/365*$G78*(_xlfn.XLOOKUP(AG$3,'Oppslag-fane'!$P$12:$P$34,'Oppslag-fane'!$AB$12:$AB$34)*'Oppslag-fane'!$L$3))))</f>
        <v/>
      </c>
      <c r="AI78" s="18">
        <f t="shared" si="4"/>
        <v>0</v>
      </c>
      <c r="AJ78" s="18">
        <f t="shared" si="5"/>
        <v>0</v>
      </c>
    </row>
    <row r="79" spans="1:36" outlineLevel="1" x14ac:dyDescent="0.25">
      <c r="A79" t="str">
        <f>IF(Personalkostnader!A87="","",Personalkostnader!A87)</f>
        <v/>
      </c>
      <c r="B79">
        <f>Personalkostnader!B87</f>
        <v>0</v>
      </c>
      <c r="C79" t="str">
        <f>Personalkostnader!C87</f>
        <v/>
      </c>
      <c r="D79" t="str">
        <f>Personalkostnader!D87</f>
        <v/>
      </c>
      <c r="E79">
        <f>Personalkostnader!E87</f>
        <v>0</v>
      </c>
      <c r="F79" t="str">
        <f>LEFT(Personalkostnader!O87,2)</f>
        <v/>
      </c>
      <c r="G79" s="121" t="str">
        <f>IFERROR(Personalkostnader!N87/100,"")</f>
        <v/>
      </c>
      <c r="H79" s="23"/>
      <c r="I79" t="str">
        <f>IF(I$3="","",IF(C228="","",((C228-B228+1)/365*$G79*(_xlfn.XLOOKUP(I$3,'Oppslag-fane'!$P$12:$P$34,'Oppslag-fane'!$N$12:$N$34)*Personalkostnader!$G87*1000))))</f>
        <v/>
      </c>
      <c r="J79" t="str">
        <f>IF(I79="","",IF($D79="Vitenskapelig",((C228-B228+1)/365*$G79*(_xlfn.XLOOKUP(I$3,'Oppslag-fane'!$P$12:$P$34,'Oppslag-fane'!$AD$12:$AD$34)*'Oppslag-fane'!$J$3)),((C228-B228+1)/365*$G79*(_xlfn.XLOOKUP(I$3,'Oppslag-fane'!$P$12:$P$34,'Oppslag-fane'!$AB$12:$AB$34)*'Oppslag-fane'!$L$3))))</f>
        <v/>
      </c>
      <c r="K79" t="str">
        <f>IF(K$3="","",IF(E228="","",((E228-D228+1)/365*$G79*(_xlfn.XLOOKUP(K$3,'Oppslag-fane'!$P$12:$P$34,'Oppslag-fane'!$N$12:$N$34)*Personalkostnader!$G87*1000))))</f>
        <v/>
      </c>
      <c r="L79" t="str">
        <f>IF(K79="","",IF($D79="Vitenskapelig",((E228-D228+1)/365*$G79*(_xlfn.XLOOKUP(K$3,'Oppslag-fane'!$P$12:$P$34,'Oppslag-fane'!$AD$12:$AD$34)*'Oppslag-fane'!$J$3)),((E228-D228+1)/365*$G79*(_xlfn.XLOOKUP(K$3,'Oppslag-fane'!$P$12:$P$34,'Oppslag-fane'!$AB$12:$AB$34)*'Oppslag-fane'!$L$3))))</f>
        <v/>
      </c>
      <c r="M79" t="str">
        <f>IF(M$3="","",IF(G228="","",((G228-F228+1)/365*$G79*(_xlfn.XLOOKUP(M$3,'Oppslag-fane'!$P$12:$P$34,'Oppslag-fane'!$N$12:$N$34)*Personalkostnader!$G87*1000))))</f>
        <v/>
      </c>
      <c r="N79" t="str">
        <f>IF(M79="","",IF($D79="Vitenskapelig",((G228-F228+1)/365*$G79*(_xlfn.XLOOKUP(M$3,'Oppslag-fane'!$P$12:$P$34,'Oppslag-fane'!$AD$12:$AD$34)*'Oppslag-fane'!$J$3)),((G228-F228+1)/365*$G79*(_xlfn.XLOOKUP(M$3,'Oppslag-fane'!$P$12:$P$34,'Oppslag-fane'!$AB$12:$AB$34)*'Oppslag-fane'!$L$3))))</f>
        <v/>
      </c>
      <c r="O79" t="str">
        <f>IF(O$3="","",IF(I228="","",((I228-H228+1)/365*$G79*(_xlfn.XLOOKUP(O$3,'Oppslag-fane'!$P$12:$P$34,'Oppslag-fane'!$N$12:$N$34)*Personalkostnader!$G87*1000))))</f>
        <v/>
      </c>
      <c r="P79" t="str">
        <f>IF(O79="","",IF($D79="Vitenskapelig",((I228-H228+1)/365*$G79*(_xlfn.XLOOKUP(O$3,'Oppslag-fane'!$P$12:$P$34,'Oppslag-fane'!$AD$12:$AD$34)*'Oppslag-fane'!$J$3)),((I228-H228+1)/365*$G79*(_xlfn.XLOOKUP(O$3,'Oppslag-fane'!$P$12:$P$34,'Oppslag-fane'!$AB$12:$AB$34)*'Oppslag-fane'!$L$3))))</f>
        <v/>
      </c>
      <c r="Q79" t="str">
        <f>IF(Q$3="","",IF(K228="","",((K228-J228+1)/365*$G79*(_xlfn.XLOOKUP(Q$3,'Oppslag-fane'!$P$12:$P$34,'Oppslag-fane'!$N$12:$N$34)*Personalkostnader!$G87*1000))))</f>
        <v/>
      </c>
      <c r="R79" t="str">
        <f>IF(Q79="","",IF($D79="Vitenskapelig",((K228-J228+1)/365*$G79*(_xlfn.XLOOKUP(Q$3,'Oppslag-fane'!$P$12:$P$34,'Oppslag-fane'!$AD$12:$AD$34)*'Oppslag-fane'!$J$3)),((K228-J228+1)/365*$G79*(_xlfn.XLOOKUP(Q$3,'Oppslag-fane'!$P$12:$P$34,'Oppslag-fane'!$AB$12:$AB$34)*'Oppslag-fane'!$L$3))))</f>
        <v/>
      </c>
      <c r="S79" t="str">
        <f>IF(S$3="","",IF(M228="","",((M228-L228+1)/365*$G79*(_xlfn.XLOOKUP(S$3,'Oppslag-fane'!$P$12:$P$34,'Oppslag-fane'!$N$12:$N$34)*Personalkostnader!$G87*1000))))</f>
        <v/>
      </c>
      <c r="T79" t="str">
        <f>IF(S79="","",IF($D79="Vitenskapelig",((M228-L228+1)/365*$G79*(_xlfn.XLOOKUP(S$3,'Oppslag-fane'!$P$12:$P$34,'Oppslag-fane'!$AD$12:$AD$34)*'Oppslag-fane'!$J$3)),((M228-L228+1)/365*$G79*(_xlfn.XLOOKUP(S$3,'Oppslag-fane'!$P$12:$P$34,'Oppslag-fane'!$AB$12:$AB$34)*'Oppslag-fane'!$L$3))))</f>
        <v/>
      </c>
      <c r="U79" t="str">
        <f>IF(U$3="","",IF(O228="","",((O228-N228+1)/365*$G79*(_xlfn.XLOOKUP(U$3,'Oppslag-fane'!$P$12:$P$34,'Oppslag-fane'!$N$12:$N$34)*Personalkostnader!$G87*1000))))</f>
        <v/>
      </c>
      <c r="V79" t="str">
        <f>IF(U79="","",IF($D79="Vitenskapelig",((O228-N228+1)/365*$G79*(_xlfn.XLOOKUP(U$3,'Oppslag-fane'!$P$12:$P$34,'Oppslag-fane'!$AD$12:$AD$34)*'Oppslag-fane'!$J$3)),((O228-N228+1)/365*$G79*(_xlfn.XLOOKUP(U$3,'Oppslag-fane'!$P$12:$P$34,'Oppslag-fane'!$AB$12:$AB$34)*'Oppslag-fane'!$L$3))))</f>
        <v/>
      </c>
      <c r="W79" t="str">
        <f>IF(W$3="","",IF(Q228="","",((Q228-P228+1)/365*$G79*(_xlfn.XLOOKUP(W$3,'Oppslag-fane'!$P$12:$P$34,'Oppslag-fane'!$N$12:$N$34)*Personalkostnader!$G87*1000))))</f>
        <v/>
      </c>
      <c r="X79" t="str">
        <f>IF(W79="","",IF($D79="Vitenskapelig",((Q228-P228+1)/365*$G79*(_xlfn.XLOOKUP(W$3,'Oppslag-fane'!$P$12:$P$34,'Oppslag-fane'!$AD$12:$AD$34)*'Oppslag-fane'!$J$3)),((Q228-P228+1)/365*$G79*(_xlfn.XLOOKUP(W$3,'Oppslag-fane'!$P$12:$P$34,'Oppslag-fane'!$AB$12:$AB$34)*'Oppslag-fane'!$L$3))))</f>
        <v/>
      </c>
      <c r="Y79" t="str">
        <f>IF(Y$3="","",IF(S228="","",((S228-R228+1)/365*$G79*(_xlfn.XLOOKUP(Y$3,'Oppslag-fane'!$P$12:$P$34,'Oppslag-fane'!$N$12:$N$34)*Personalkostnader!$G87*1000))))</f>
        <v/>
      </c>
      <c r="Z79" t="str">
        <f>IF(Y79="","",IF($D79="Vitenskapelig",((S228-R228+1)/365*$G79*(_xlfn.XLOOKUP(Y$3,'Oppslag-fane'!$P$12:$P$34,'Oppslag-fane'!$AD$12:$AD$34)*'Oppslag-fane'!$J$3)),((S228-R228+1)/365*$G79*(_xlfn.XLOOKUP(Y$3,'Oppslag-fane'!$P$12:$P$34,'Oppslag-fane'!$AB$12:$AB$34)*'Oppslag-fane'!$L$3))))</f>
        <v/>
      </c>
      <c r="AA79" t="str">
        <f>IF(AA$3="","",IF(U228="","",((U228-T228+1)/365*$G79*(_xlfn.XLOOKUP(AA$3,'Oppslag-fane'!$P$12:$P$34,'Oppslag-fane'!$N$12:$N$34)*Personalkostnader!$G87*1000))))</f>
        <v/>
      </c>
      <c r="AB79" t="str">
        <f>IF(AA79="","",IF($D79="Vitenskapelig",((U228-T228+1)/365*$G79*(_xlfn.XLOOKUP(AA$3,'Oppslag-fane'!$P$12:$P$34,'Oppslag-fane'!$AD$12:$AD$34)*'Oppslag-fane'!$J$3)),((U228-T228+1)/365*$G79*(_xlfn.XLOOKUP(AA$3,'Oppslag-fane'!$P$12:$P$34,'Oppslag-fane'!$AB$12:$AB$34)*'Oppslag-fane'!$L$3))))</f>
        <v/>
      </c>
      <c r="AC79" t="str">
        <f>IF(AC$3="","",IF(W228="","",((W228-V228+1)/365*$G79*(_xlfn.XLOOKUP(AC$3,'Oppslag-fane'!$P$12:$P$34,'Oppslag-fane'!$N$12:$N$34)*Personalkostnader!$G87*1000))))</f>
        <v/>
      </c>
      <c r="AD79" t="str">
        <f>IF(AC79="","",IF($D79="Vitenskapelig",((W228-V228+1)/365*$G79*(_xlfn.XLOOKUP(AC$3,'Oppslag-fane'!$P$12:$P$34,'Oppslag-fane'!$AD$12:$AD$34)*'Oppslag-fane'!$J$3)),((W228-V228+1)/365*$G79*(_xlfn.XLOOKUP(AC$3,'Oppslag-fane'!$P$12:$P$34,'Oppslag-fane'!$AB$12:$AB$34)*'Oppslag-fane'!$L$3))))</f>
        <v/>
      </c>
      <c r="AE79" t="str">
        <f>IF(AE$3="","",IF(Y228="","",((Y228-X228+1)/365*$G79*(_xlfn.XLOOKUP(AE$3,'Oppslag-fane'!$P$12:$P$34,'Oppslag-fane'!$N$12:$N$34)*Personalkostnader!$G87*1000))))</f>
        <v/>
      </c>
      <c r="AF79" t="str">
        <f>IF(AE79="","",IF($D79="Vitenskapelig",((Y228-X228+1)/365*$G79*(_xlfn.XLOOKUP(AE$3,'Oppslag-fane'!$P$12:$P$34,'Oppslag-fane'!$AD$12:$AD$34)*'Oppslag-fane'!$J$3)),((Y228-X228+1)/365*$G79*(_xlfn.XLOOKUP(AE$3,'Oppslag-fane'!$P$12:$P$34,'Oppslag-fane'!$AB$12:$AB$34)*'Oppslag-fane'!$L$3))))</f>
        <v/>
      </c>
      <c r="AG79" t="str">
        <f>IF(AG$3="","",IF(AA228="","",((AA228-Z228+1)/365*$G79*(_xlfn.XLOOKUP(AG$3,'Oppslag-fane'!$P$12:$P$34,'Oppslag-fane'!$N$12:$N$34)*Personalkostnader!$G87*1000))))</f>
        <v/>
      </c>
      <c r="AH79" t="str">
        <f>IF(AG79="","",IF($D79="Vitenskapelig",((AA228-Z228+1)/365*$G79*(_xlfn.XLOOKUP(AG$3,'Oppslag-fane'!$P$12:$P$34,'Oppslag-fane'!$AD$12:$AD$34)*'Oppslag-fane'!$J$3)),((AA228-Z228+1)/365*$G79*(_xlfn.XLOOKUP(AG$3,'Oppslag-fane'!$P$12:$P$34,'Oppslag-fane'!$AB$12:$AB$34)*'Oppslag-fane'!$L$3))))</f>
        <v/>
      </c>
      <c r="AI79" s="18">
        <f t="shared" si="4"/>
        <v>0</v>
      </c>
      <c r="AJ79" s="18">
        <f t="shared" si="5"/>
        <v>0</v>
      </c>
    </row>
    <row r="80" spans="1:36" outlineLevel="1" x14ac:dyDescent="0.25">
      <c r="A80" t="str">
        <f>IF(Personalkostnader!A88="","",Personalkostnader!A88)</f>
        <v/>
      </c>
      <c r="B80">
        <f>Personalkostnader!B88</f>
        <v>0</v>
      </c>
      <c r="C80" t="str">
        <f>Personalkostnader!C88</f>
        <v/>
      </c>
      <c r="D80" t="str">
        <f>Personalkostnader!D88</f>
        <v/>
      </c>
      <c r="E80">
        <f>Personalkostnader!E88</f>
        <v>0</v>
      </c>
      <c r="F80" t="str">
        <f>LEFT(Personalkostnader!O88,2)</f>
        <v/>
      </c>
      <c r="G80" s="121" t="str">
        <f>IFERROR(Personalkostnader!N88/100,"")</f>
        <v/>
      </c>
      <c r="H80" s="23"/>
      <c r="I80" t="str">
        <f>IF(I$3="","",IF(C229="","",((C229-B229+1)/365*$G80*(_xlfn.XLOOKUP(I$3,'Oppslag-fane'!$P$12:$P$34,'Oppslag-fane'!$N$12:$N$34)*Personalkostnader!$G88*1000))))</f>
        <v/>
      </c>
      <c r="J80" t="str">
        <f>IF(I80="","",IF($D80="Vitenskapelig",((C229-B229+1)/365*$G80*(_xlfn.XLOOKUP(I$3,'Oppslag-fane'!$P$12:$P$34,'Oppslag-fane'!$AD$12:$AD$34)*'Oppslag-fane'!$J$3)),((C229-B229+1)/365*$G80*(_xlfn.XLOOKUP(I$3,'Oppslag-fane'!$P$12:$P$34,'Oppslag-fane'!$AB$12:$AB$34)*'Oppslag-fane'!$L$3))))</f>
        <v/>
      </c>
      <c r="K80" t="str">
        <f>IF(K$3="","",IF(E229="","",((E229-D229+1)/365*$G80*(_xlfn.XLOOKUP(K$3,'Oppslag-fane'!$P$12:$P$34,'Oppslag-fane'!$N$12:$N$34)*Personalkostnader!$G88*1000))))</f>
        <v/>
      </c>
      <c r="L80" t="str">
        <f>IF(K80="","",IF($D80="Vitenskapelig",((E229-D229+1)/365*$G80*(_xlfn.XLOOKUP(K$3,'Oppslag-fane'!$P$12:$P$34,'Oppslag-fane'!$AD$12:$AD$34)*'Oppslag-fane'!$J$3)),((E229-D229+1)/365*$G80*(_xlfn.XLOOKUP(K$3,'Oppslag-fane'!$P$12:$P$34,'Oppslag-fane'!$AB$12:$AB$34)*'Oppslag-fane'!$L$3))))</f>
        <v/>
      </c>
      <c r="M80" t="str">
        <f>IF(M$3="","",IF(G229="","",((G229-F229+1)/365*$G80*(_xlfn.XLOOKUP(M$3,'Oppslag-fane'!$P$12:$P$34,'Oppslag-fane'!$N$12:$N$34)*Personalkostnader!$G88*1000))))</f>
        <v/>
      </c>
      <c r="N80" t="str">
        <f>IF(M80="","",IF($D80="Vitenskapelig",((G229-F229+1)/365*$G80*(_xlfn.XLOOKUP(M$3,'Oppslag-fane'!$P$12:$P$34,'Oppslag-fane'!$AD$12:$AD$34)*'Oppslag-fane'!$J$3)),((G229-F229+1)/365*$G80*(_xlfn.XLOOKUP(M$3,'Oppslag-fane'!$P$12:$P$34,'Oppslag-fane'!$AB$12:$AB$34)*'Oppslag-fane'!$L$3))))</f>
        <v/>
      </c>
      <c r="O80" t="str">
        <f>IF(O$3="","",IF(I229="","",((I229-H229+1)/365*$G80*(_xlfn.XLOOKUP(O$3,'Oppslag-fane'!$P$12:$P$34,'Oppslag-fane'!$N$12:$N$34)*Personalkostnader!$G88*1000))))</f>
        <v/>
      </c>
      <c r="P80" t="str">
        <f>IF(O80="","",IF($D80="Vitenskapelig",((I229-H229+1)/365*$G80*(_xlfn.XLOOKUP(O$3,'Oppslag-fane'!$P$12:$P$34,'Oppslag-fane'!$AD$12:$AD$34)*'Oppslag-fane'!$J$3)),((I229-H229+1)/365*$G80*(_xlfn.XLOOKUP(O$3,'Oppslag-fane'!$P$12:$P$34,'Oppslag-fane'!$AB$12:$AB$34)*'Oppslag-fane'!$L$3))))</f>
        <v/>
      </c>
      <c r="Q80" t="str">
        <f>IF(Q$3="","",IF(K229="","",((K229-J229+1)/365*$G80*(_xlfn.XLOOKUP(Q$3,'Oppslag-fane'!$P$12:$P$34,'Oppslag-fane'!$N$12:$N$34)*Personalkostnader!$G88*1000))))</f>
        <v/>
      </c>
      <c r="R80" t="str">
        <f>IF(Q80="","",IF($D80="Vitenskapelig",((K229-J229+1)/365*$G80*(_xlfn.XLOOKUP(Q$3,'Oppslag-fane'!$P$12:$P$34,'Oppslag-fane'!$AD$12:$AD$34)*'Oppslag-fane'!$J$3)),((K229-J229+1)/365*$G80*(_xlfn.XLOOKUP(Q$3,'Oppslag-fane'!$P$12:$P$34,'Oppslag-fane'!$AB$12:$AB$34)*'Oppslag-fane'!$L$3))))</f>
        <v/>
      </c>
      <c r="S80" t="str">
        <f>IF(S$3="","",IF(M229="","",((M229-L229+1)/365*$G80*(_xlfn.XLOOKUP(S$3,'Oppslag-fane'!$P$12:$P$34,'Oppslag-fane'!$N$12:$N$34)*Personalkostnader!$G88*1000))))</f>
        <v/>
      </c>
      <c r="T80" t="str">
        <f>IF(S80="","",IF($D80="Vitenskapelig",((M229-L229+1)/365*$G80*(_xlfn.XLOOKUP(S$3,'Oppslag-fane'!$P$12:$P$34,'Oppslag-fane'!$AD$12:$AD$34)*'Oppslag-fane'!$J$3)),((M229-L229+1)/365*$G80*(_xlfn.XLOOKUP(S$3,'Oppslag-fane'!$P$12:$P$34,'Oppslag-fane'!$AB$12:$AB$34)*'Oppslag-fane'!$L$3))))</f>
        <v/>
      </c>
      <c r="U80" t="str">
        <f>IF(U$3="","",IF(O229="","",((O229-N229+1)/365*$G80*(_xlfn.XLOOKUP(U$3,'Oppslag-fane'!$P$12:$P$34,'Oppslag-fane'!$N$12:$N$34)*Personalkostnader!$G88*1000))))</f>
        <v/>
      </c>
      <c r="V80" t="str">
        <f>IF(U80="","",IF($D80="Vitenskapelig",((O229-N229+1)/365*$G80*(_xlfn.XLOOKUP(U$3,'Oppslag-fane'!$P$12:$P$34,'Oppslag-fane'!$AD$12:$AD$34)*'Oppslag-fane'!$J$3)),((O229-N229+1)/365*$G80*(_xlfn.XLOOKUP(U$3,'Oppslag-fane'!$P$12:$P$34,'Oppslag-fane'!$AB$12:$AB$34)*'Oppslag-fane'!$L$3))))</f>
        <v/>
      </c>
      <c r="W80" t="str">
        <f>IF(W$3="","",IF(Q229="","",((Q229-P229+1)/365*$G80*(_xlfn.XLOOKUP(W$3,'Oppslag-fane'!$P$12:$P$34,'Oppslag-fane'!$N$12:$N$34)*Personalkostnader!$G88*1000))))</f>
        <v/>
      </c>
      <c r="X80" t="str">
        <f>IF(W80="","",IF($D80="Vitenskapelig",((Q229-P229+1)/365*$G80*(_xlfn.XLOOKUP(W$3,'Oppslag-fane'!$P$12:$P$34,'Oppslag-fane'!$AD$12:$AD$34)*'Oppslag-fane'!$J$3)),((Q229-P229+1)/365*$G80*(_xlfn.XLOOKUP(W$3,'Oppslag-fane'!$P$12:$P$34,'Oppslag-fane'!$AB$12:$AB$34)*'Oppslag-fane'!$L$3))))</f>
        <v/>
      </c>
      <c r="Y80" t="str">
        <f>IF(Y$3="","",IF(S229="","",((S229-R229+1)/365*$G80*(_xlfn.XLOOKUP(Y$3,'Oppslag-fane'!$P$12:$P$34,'Oppslag-fane'!$N$12:$N$34)*Personalkostnader!$G88*1000))))</f>
        <v/>
      </c>
      <c r="Z80" t="str">
        <f>IF(Y80="","",IF($D80="Vitenskapelig",((S229-R229+1)/365*$G80*(_xlfn.XLOOKUP(Y$3,'Oppslag-fane'!$P$12:$P$34,'Oppslag-fane'!$AD$12:$AD$34)*'Oppslag-fane'!$J$3)),((S229-R229+1)/365*$G80*(_xlfn.XLOOKUP(Y$3,'Oppslag-fane'!$P$12:$P$34,'Oppslag-fane'!$AB$12:$AB$34)*'Oppslag-fane'!$L$3))))</f>
        <v/>
      </c>
      <c r="AA80" t="str">
        <f>IF(AA$3="","",IF(U229="","",((U229-T229+1)/365*$G80*(_xlfn.XLOOKUP(AA$3,'Oppslag-fane'!$P$12:$P$34,'Oppslag-fane'!$N$12:$N$34)*Personalkostnader!$G88*1000))))</f>
        <v/>
      </c>
      <c r="AB80" t="str">
        <f>IF(AA80="","",IF($D80="Vitenskapelig",((U229-T229+1)/365*$G80*(_xlfn.XLOOKUP(AA$3,'Oppslag-fane'!$P$12:$P$34,'Oppslag-fane'!$AD$12:$AD$34)*'Oppslag-fane'!$J$3)),((U229-T229+1)/365*$G80*(_xlfn.XLOOKUP(AA$3,'Oppslag-fane'!$P$12:$P$34,'Oppslag-fane'!$AB$12:$AB$34)*'Oppslag-fane'!$L$3))))</f>
        <v/>
      </c>
      <c r="AC80" t="str">
        <f>IF(AC$3="","",IF(W229="","",((W229-V229+1)/365*$G80*(_xlfn.XLOOKUP(AC$3,'Oppslag-fane'!$P$12:$P$34,'Oppslag-fane'!$N$12:$N$34)*Personalkostnader!$G88*1000))))</f>
        <v/>
      </c>
      <c r="AD80" t="str">
        <f>IF(AC80="","",IF($D80="Vitenskapelig",((W229-V229+1)/365*$G80*(_xlfn.XLOOKUP(AC$3,'Oppslag-fane'!$P$12:$P$34,'Oppslag-fane'!$AD$12:$AD$34)*'Oppslag-fane'!$J$3)),((W229-V229+1)/365*$G80*(_xlfn.XLOOKUP(AC$3,'Oppslag-fane'!$P$12:$P$34,'Oppslag-fane'!$AB$12:$AB$34)*'Oppslag-fane'!$L$3))))</f>
        <v/>
      </c>
      <c r="AE80" t="str">
        <f>IF(AE$3="","",IF(Y229="","",((Y229-X229+1)/365*$G80*(_xlfn.XLOOKUP(AE$3,'Oppslag-fane'!$P$12:$P$34,'Oppslag-fane'!$N$12:$N$34)*Personalkostnader!$G88*1000))))</f>
        <v/>
      </c>
      <c r="AF80" t="str">
        <f>IF(AE80="","",IF($D80="Vitenskapelig",((Y229-X229+1)/365*$G80*(_xlfn.XLOOKUP(AE$3,'Oppslag-fane'!$P$12:$P$34,'Oppslag-fane'!$AD$12:$AD$34)*'Oppslag-fane'!$J$3)),((Y229-X229+1)/365*$G80*(_xlfn.XLOOKUP(AE$3,'Oppslag-fane'!$P$12:$P$34,'Oppslag-fane'!$AB$12:$AB$34)*'Oppslag-fane'!$L$3))))</f>
        <v/>
      </c>
      <c r="AG80" t="str">
        <f>IF(AG$3="","",IF(AA229="","",((AA229-Z229+1)/365*$G80*(_xlfn.XLOOKUP(AG$3,'Oppslag-fane'!$P$12:$P$34,'Oppslag-fane'!$N$12:$N$34)*Personalkostnader!$G88*1000))))</f>
        <v/>
      </c>
      <c r="AH80" t="str">
        <f>IF(AG80="","",IF($D80="Vitenskapelig",((AA229-Z229+1)/365*$G80*(_xlfn.XLOOKUP(AG$3,'Oppslag-fane'!$P$12:$P$34,'Oppslag-fane'!$AD$12:$AD$34)*'Oppslag-fane'!$J$3)),((AA229-Z229+1)/365*$G80*(_xlfn.XLOOKUP(AG$3,'Oppslag-fane'!$P$12:$P$34,'Oppslag-fane'!$AB$12:$AB$34)*'Oppslag-fane'!$L$3))))</f>
        <v/>
      </c>
      <c r="AI80" s="18">
        <f t="shared" si="4"/>
        <v>0</v>
      </c>
      <c r="AJ80" s="18">
        <f t="shared" si="5"/>
        <v>0</v>
      </c>
    </row>
    <row r="81" spans="1:36" outlineLevel="1" x14ac:dyDescent="0.25">
      <c r="A81" t="str">
        <f>IF(Personalkostnader!A89="","",Personalkostnader!A89)</f>
        <v/>
      </c>
      <c r="B81">
        <f>Personalkostnader!B89</f>
        <v>0</v>
      </c>
      <c r="C81" t="str">
        <f>Personalkostnader!C89</f>
        <v/>
      </c>
      <c r="D81" t="str">
        <f>Personalkostnader!D89</f>
        <v/>
      </c>
      <c r="E81">
        <f>Personalkostnader!E89</f>
        <v>0</v>
      </c>
      <c r="F81" t="str">
        <f>LEFT(Personalkostnader!O89,2)</f>
        <v/>
      </c>
      <c r="G81" s="121" t="str">
        <f>IFERROR(Personalkostnader!N89/100,"")</f>
        <v/>
      </c>
      <c r="H81" s="23"/>
      <c r="I81" t="str">
        <f>IF(I$3="","",IF(C230="","",((C230-B230+1)/365*$G81*(_xlfn.XLOOKUP(I$3,'Oppslag-fane'!$P$12:$P$34,'Oppslag-fane'!$N$12:$N$34)*Personalkostnader!$G89*1000))))</f>
        <v/>
      </c>
      <c r="J81" t="str">
        <f>IF(I81="","",IF($D81="Vitenskapelig",((C230-B230+1)/365*$G81*(_xlfn.XLOOKUP(I$3,'Oppslag-fane'!$P$12:$P$34,'Oppslag-fane'!$AD$12:$AD$34)*'Oppslag-fane'!$J$3)),((C230-B230+1)/365*$G81*(_xlfn.XLOOKUP(I$3,'Oppslag-fane'!$P$12:$P$34,'Oppslag-fane'!$AB$12:$AB$34)*'Oppslag-fane'!$L$3))))</f>
        <v/>
      </c>
      <c r="K81" t="str">
        <f>IF(K$3="","",IF(E230="","",((E230-D230+1)/365*$G81*(_xlfn.XLOOKUP(K$3,'Oppslag-fane'!$P$12:$P$34,'Oppslag-fane'!$N$12:$N$34)*Personalkostnader!$G89*1000))))</f>
        <v/>
      </c>
      <c r="L81" t="str">
        <f>IF(K81="","",IF($D81="Vitenskapelig",((E230-D230+1)/365*$G81*(_xlfn.XLOOKUP(K$3,'Oppslag-fane'!$P$12:$P$34,'Oppslag-fane'!$AD$12:$AD$34)*'Oppslag-fane'!$J$3)),((E230-D230+1)/365*$G81*(_xlfn.XLOOKUP(K$3,'Oppslag-fane'!$P$12:$P$34,'Oppslag-fane'!$AB$12:$AB$34)*'Oppslag-fane'!$L$3))))</f>
        <v/>
      </c>
      <c r="M81" t="str">
        <f>IF(M$3="","",IF(G230="","",((G230-F230+1)/365*$G81*(_xlfn.XLOOKUP(M$3,'Oppslag-fane'!$P$12:$P$34,'Oppslag-fane'!$N$12:$N$34)*Personalkostnader!$G89*1000))))</f>
        <v/>
      </c>
      <c r="N81" t="str">
        <f>IF(M81="","",IF($D81="Vitenskapelig",((G230-F230+1)/365*$G81*(_xlfn.XLOOKUP(M$3,'Oppslag-fane'!$P$12:$P$34,'Oppslag-fane'!$AD$12:$AD$34)*'Oppslag-fane'!$J$3)),((G230-F230+1)/365*$G81*(_xlfn.XLOOKUP(M$3,'Oppslag-fane'!$P$12:$P$34,'Oppslag-fane'!$AB$12:$AB$34)*'Oppslag-fane'!$L$3))))</f>
        <v/>
      </c>
      <c r="O81" t="str">
        <f>IF(O$3="","",IF(I230="","",((I230-H230+1)/365*$G81*(_xlfn.XLOOKUP(O$3,'Oppslag-fane'!$P$12:$P$34,'Oppslag-fane'!$N$12:$N$34)*Personalkostnader!$G89*1000))))</f>
        <v/>
      </c>
      <c r="P81" t="str">
        <f>IF(O81="","",IF($D81="Vitenskapelig",((I230-H230+1)/365*$G81*(_xlfn.XLOOKUP(O$3,'Oppslag-fane'!$P$12:$P$34,'Oppslag-fane'!$AD$12:$AD$34)*'Oppslag-fane'!$J$3)),((I230-H230+1)/365*$G81*(_xlfn.XLOOKUP(O$3,'Oppslag-fane'!$P$12:$P$34,'Oppslag-fane'!$AB$12:$AB$34)*'Oppslag-fane'!$L$3))))</f>
        <v/>
      </c>
      <c r="Q81" t="str">
        <f>IF(Q$3="","",IF(K230="","",((K230-J230+1)/365*$G81*(_xlfn.XLOOKUP(Q$3,'Oppslag-fane'!$P$12:$P$34,'Oppslag-fane'!$N$12:$N$34)*Personalkostnader!$G89*1000))))</f>
        <v/>
      </c>
      <c r="R81" t="str">
        <f>IF(Q81="","",IF($D81="Vitenskapelig",((K230-J230+1)/365*$G81*(_xlfn.XLOOKUP(Q$3,'Oppslag-fane'!$P$12:$P$34,'Oppslag-fane'!$AD$12:$AD$34)*'Oppslag-fane'!$J$3)),((K230-J230+1)/365*$G81*(_xlfn.XLOOKUP(Q$3,'Oppslag-fane'!$P$12:$P$34,'Oppslag-fane'!$AB$12:$AB$34)*'Oppslag-fane'!$L$3))))</f>
        <v/>
      </c>
      <c r="S81" t="str">
        <f>IF(S$3="","",IF(M230="","",((M230-L230+1)/365*$G81*(_xlfn.XLOOKUP(S$3,'Oppslag-fane'!$P$12:$P$34,'Oppslag-fane'!$N$12:$N$34)*Personalkostnader!$G89*1000))))</f>
        <v/>
      </c>
      <c r="T81" t="str">
        <f>IF(S81="","",IF($D81="Vitenskapelig",((M230-L230+1)/365*$G81*(_xlfn.XLOOKUP(S$3,'Oppslag-fane'!$P$12:$P$34,'Oppslag-fane'!$AD$12:$AD$34)*'Oppslag-fane'!$J$3)),((M230-L230+1)/365*$G81*(_xlfn.XLOOKUP(S$3,'Oppslag-fane'!$P$12:$P$34,'Oppslag-fane'!$AB$12:$AB$34)*'Oppslag-fane'!$L$3))))</f>
        <v/>
      </c>
      <c r="U81" t="str">
        <f>IF(U$3="","",IF(O230="","",((O230-N230+1)/365*$G81*(_xlfn.XLOOKUP(U$3,'Oppslag-fane'!$P$12:$P$34,'Oppslag-fane'!$N$12:$N$34)*Personalkostnader!$G89*1000))))</f>
        <v/>
      </c>
      <c r="V81" t="str">
        <f>IF(U81="","",IF($D81="Vitenskapelig",((O230-N230+1)/365*$G81*(_xlfn.XLOOKUP(U$3,'Oppslag-fane'!$P$12:$P$34,'Oppslag-fane'!$AD$12:$AD$34)*'Oppslag-fane'!$J$3)),((O230-N230+1)/365*$G81*(_xlfn.XLOOKUP(U$3,'Oppslag-fane'!$P$12:$P$34,'Oppslag-fane'!$AB$12:$AB$34)*'Oppslag-fane'!$L$3))))</f>
        <v/>
      </c>
      <c r="W81" t="str">
        <f>IF(W$3="","",IF(Q230="","",((Q230-P230+1)/365*$G81*(_xlfn.XLOOKUP(W$3,'Oppslag-fane'!$P$12:$P$34,'Oppslag-fane'!$N$12:$N$34)*Personalkostnader!$G89*1000))))</f>
        <v/>
      </c>
      <c r="X81" t="str">
        <f>IF(W81="","",IF($D81="Vitenskapelig",((Q230-P230+1)/365*$G81*(_xlfn.XLOOKUP(W$3,'Oppslag-fane'!$P$12:$P$34,'Oppslag-fane'!$AD$12:$AD$34)*'Oppslag-fane'!$J$3)),((Q230-P230+1)/365*$G81*(_xlfn.XLOOKUP(W$3,'Oppslag-fane'!$P$12:$P$34,'Oppslag-fane'!$AB$12:$AB$34)*'Oppslag-fane'!$L$3))))</f>
        <v/>
      </c>
      <c r="Y81" t="str">
        <f>IF(Y$3="","",IF(S230="","",((S230-R230+1)/365*$G81*(_xlfn.XLOOKUP(Y$3,'Oppslag-fane'!$P$12:$P$34,'Oppslag-fane'!$N$12:$N$34)*Personalkostnader!$G89*1000))))</f>
        <v/>
      </c>
      <c r="Z81" t="str">
        <f>IF(Y81="","",IF($D81="Vitenskapelig",((S230-R230+1)/365*$G81*(_xlfn.XLOOKUP(Y$3,'Oppslag-fane'!$P$12:$P$34,'Oppslag-fane'!$AD$12:$AD$34)*'Oppslag-fane'!$J$3)),((S230-R230+1)/365*$G81*(_xlfn.XLOOKUP(Y$3,'Oppslag-fane'!$P$12:$P$34,'Oppslag-fane'!$AB$12:$AB$34)*'Oppslag-fane'!$L$3))))</f>
        <v/>
      </c>
      <c r="AA81" t="str">
        <f>IF(AA$3="","",IF(U230="","",((U230-T230+1)/365*$G81*(_xlfn.XLOOKUP(AA$3,'Oppslag-fane'!$P$12:$P$34,'Oppslag-fane'!$N$12:$N$34)*Personalkostnader!$G89*1000))))</f>
        <v/>
      </c>
      <c r="AB81" t="str">
        <f>IF(AA81="","",IF($D81="Vitenskapelig",((U230-T230+1)/365*$G81*(_xlfn.XLOOKUP(AA$3,'Oppslag-fane'!$P$12:$P$34,'Oppslag-fane'!$AD$12:$AD$34)*'Oppslag-fane'!$J$3)),((U230-T230+1)/365*$G81*(_xlfn.XLOOKUP(AA$3,'Oppslag-fane'!$P$12:$P$34,'Oppslag-fane'!$AB$12:$AB$34)*'Oppslag-fane'!$L$3))))</f>
        <v/>
      </c>
      <c r="AC81" t="str">
        <f>IF(AC$3="","",IF(W230="","",((W230-V230+1)/365*$G81*(_xlfn.XLOOKUP(AC$3,'Oppslag-fane'!$P$12:$P$34,'Oppslag-fane'!$N$12:$N$34)*Personalkostnader!$G89*1000))))</f>
        <v/>
      </c>
      <c r="AD81" t="str">
        <f>IF(AC81="","",IF($D81="Vitenskapelig",((W230-V230+1)/365*$G81*(_xlfn.XLOOKUP(AC$3,'Oppslag-fane'!$P$12:$P$34,'Oppslag-fane'!$AD$12:$AD$34)*'Oppslag-fane'!$J$3)),((W230-V230+1)/365*$G81*(_xlfn.XLOOKUP(AC$3,'Oppslag-fane'!$P$12:$P$34,'Oppslag-fane'!$AB$12:$AB$34)*'Oppslag-fane'!$L$3))))</f>
        <v/>
      </c>
      <c r="AE81" t="str">
        <f>IF(AE$3="","",IF(Y230="","",((Y230-X230+1)/365*$G81*(_xlfn.XLOOKUP(AE$3,'Oppslag-fane'!$P$12:$P$34,'Oppslag-fane'!$N$12:$N$34)*Personalkostnader!$G89*1000))))</f>
        <v/>
      </c>
      <c r="AF81" t="str">
        <f>IF(AE81="","",IF($D81="Vitenskapelig",((Y230-X230+1)/365*$G81*(_xlfn.XLOOKUP(AE$3,'Oppslag-fane'!$P$12:$P$34,'Oppslag-fane'!$AD$12:$AD$34)*'Oppslag-fane'!$J$3)),((Y230-X230+1)/365*$G81*(_xlfn.XLOOKUP(AE$3,'Oppslag-fane'!$P$12:$P$34,'Oppslag-fane'!$AB$12:$AB$34)*'Oppslag-fane'!$L$3))))</f>
        <v/>
      </c>
      <c r="AG81" t="str">
        <f>IF(AG$3="","",IF(AA230="","",((AA230-Z230+1)/365*$G81*(_xlfn.XLOOKUP(AG$3,'Oppslag-fane'!$P$12:$P$34,'Oppslag-fane'!$N$12:$N$34)*Personalkostnader!$G89*1000))))</f>
        <v/>
      </c>
      <c r="AH81" t="str">
        <f>IF(AG81="","",IF($D81="Vitenskapelig",((AA230-Z230+1)/365*$G81*(_xlfn.XLOOKUP(AG$3,'Oppslag-fane'!$P$12:$P$34,'Oppslag-fane'!$AD$12:$AD$34)*'Oppslag-fane'!$J$3)),((AA230-Z230+1)/365*$G81*(_xlfn.XLOOKUP(AG$3,'Oppslag-fane'!$P$12:$P$34,'Oppslag-fane'!$AB$12:$AB$34)*'Oppslag-fane'!$L$3))))</f>
        <v/>
      </c>
      <c r="AI81" s="18">
        <f t="shared" si="4"/>
        <v>0</v>
      </c>
      <c r="AJ81" s="18">
        <f t="shared" si="5"/>
        <v>0</v>
      </c>
    </row>
    <row r="82" spans="1:36" outlineLevel="1" x14ac:dyDescent="0.25">
      <c r="A82" t="str">
        <f>IF(Personalkostnader!A90="","",Personalkostnader!A90)</f>
        <v/>
      </c>
      <c r="B82">
        <f>Personalkostnader!B90</f>
        <v>0</v>
      </c>
      <c r="C82" t="str">
        <f>Personalkostnader!C90</f>
        <v/>
      </c>
      <c r="D82" t="str">
        <f>Personalkostnader!D90</f>
        <v/>
      </c>
      <c r="E82">
        <f>Personalkostnader!E90</f>
        <v>0</v>
      </c>
      <c r="F82" t="str">
        <f>LEFT(Personalkostnader!O90,2)</f>
        <v/>
      </c>
      <c r="G82" s="121" t="str">
        <f>IFERROR(Personalkostnader!N90/100,"")</f>
        <v/>
      </c>
      <c r="H82" s="23"/>
      <c r="I82" t="str">
        <f>IF(I$3="","",IF(C231="","",((C231-B231+1)/365*$G82*(_xlfn.XLOOKUP(I$3,'Oppslag-fane'!$P$12:$P$34,'Oppslag-fane'!$N$12:$N$34)*Personalkostnader!$G90*1000))))</f>
        <v/>
      </c>
      <c r="J82" t="str">
        <f>IF(I82="","",IF($D82="Vitenskapelig",((C231-B231+1)/365*$G82*(_xlfn.XLOOKUP(I$3,'Oppslag-fane'!$P$12:$P$34,'Oppslag-fane'!$AD$12:$AD$34)*'Oppslag-fane'!$J$3)),((C231-B231+1)/365*$G82*(_xlfn.XLOOKUP(I$3,'Oppslag-fane'!$P$12:$P$34,'Oppslag-fane'!$AB$12:$AB$34)*'Oppslag-fane'!$L$3))))</f>
        <v/>
      </c>
      <c r="K82" t="str">
        <f>IF(K$3="","",IF(E231="","",((E231-D231+1)/365*$G82*(_xlfn.XLOOKUP(K$3,'Oppslag-fane'!$P$12:$P$34,'Oppslag-fane'!$N$12:$N$34)*Personalkostnader!$G90*1000))))</f>
        <v/>
      </c>
      <c r="L82" t="str">
        <f>IF(K82="","",IF($D82="Vitenskapelig",((E231-D231+1)/365*$G82*(_xlfn.XLOOKUP(K$3,'Oppslag-fane'!$P$12:$P$34,'Oppslag-fane'!$AD$12:$AD$34)*'Oppslag-fane'!$J$3)),((E231-D231+1)/365*$G82*(_xlfn.XLOOKUP(K$3,'Oppslag-fane'!$P$12:$P$34,'Oppslag-fane'!$AB$12:$AB$34)*'Oppslag-fane'!$L$3))))</f>
        <v/>
      </c>
      <c r="M82" t="str">
        <f>IF(M$3="","",IF(G231="","",((G231-F231+1)/365*$G82*(_xlfn.XLOOKUP(M$3,'Oppslag-fane'!$P$12:$P$34,'Oppslag-fane'!$N$12:$N$34)*Personalkostnader!$G90*1000))))</f>
        <v/>
      </c>
      <c r="N82" t="str">
        <f>IF(M82="","",IF($D82="Vitenskapelig",((G231-F231+1)/365*$G82*(_xlfn.XLOOKUP(M$3,'Oppslag-fane'!$P$12:$P$34,'Oppslag-fane'!$AD$12:$AD$34)*'Oppslag-fane'!$J$3)),((G231-F231+1)/365*$G82*(_xlfn.XLOOKUP(M$3,'Oppslag-fane'!$P$12:$P$34,'Oppslag-fane'!$AB$12:$AB$34)*'Oppslag-fane'!$L$3))))</f>
        <v/>
      </c>
      <c r="O82" t="str">
        <f>IF(O$3="","",IF(I231="","",((I231-H231+1)/365*$G82*(_xlfn.XLOOKUP(O$3,'Oppslag-fane'!$P$12:$P$34,'Oppslag-fane'!$N$12:$N$34)*Personalkostnader!$G90*1000))))</f>
        <v/>
      </c>
      <c r="P82" t="str">
        <f>IF(O82="","",IF($D82="Vitenskapelig",((I231-H231+1)/365*$G82*(_xlfn.XLOOKUP(O$3,'Oppslag-fane'!$P$12:$P$34,'Oppslag-fane'!$AD$12:$AD$34)*'Oppslag-fane'!$J$3)),((I231-H231+1)/365*$G82*(_xlfn.XLOOKUP(O$3,'Oppslag-fane'!$P$12:$P$34,'Oppslag-fane'!$AB$12:$AB$34)*'Oppslag-fane'!$L$3))))</f>
        <v/>
      </c>
      <c r="Q82" t="str">
        <f>IF(Q$3="","",IF(K231="","",((K231-J231+1)/365*$G82*(_xlfn.XLOOKUP(Q$3,'Oppslag-fane'!$P$12:$P$34,'Oppslag-fane'!$N$12:$N$34)*Personalkostnader!$G90*1000))))</f>
        <v/>
      </c>
      <c r="R82" t="str">
        <f>IF(Q82="","",IF($D82="Vitenskapelig",((K231-J231+1)/365*$G82*(_xlfn.XLOOKUP(Q$3,'Oppslag-fane'!$P$12:$P$34,'Oppslag-fane'!$AD$12:$AD$34)*'Oppslag-fane'!$J$3)),((K231-J231+1)/365*$G82*(_xlfn.XLOOKUP(Q$3,'Oppslag-fane'!$P$12:$P$34,'Oppslag-fane'!$AB$12:$AB$34)*'Oppslag-fane'!$L$3))))</f>
        <v/>
      </c>
      <c r="S82" t="str">
        <f>IF(S$3="","",IF(M231="","",((M231-L231+1)/365*$G82*(_xlfn.XLOOKUP(S$3,'Oppslag-fane'!$P$12:$P$34,'Oppslag-fane'!$N$12:$N$34)*Personalkostnader!$G90*1000))))</f>
        <v/>
      </c>
      <c r="T82" t="str">
        <f>IF(S82="","",IF($D82="Vitenskapelig",((M231-L231+1)/365*$G82*(_xlfn.XLOOKUP(S$3,'Oppslag-fane'!$P$12:$P$34,'Oppslag-fane'!$AD$12:$AD$34)*'Oppslag-fane'!$J$3)),((M231-L231+1)/365*$G82*(_xlfn.XLOOKUP(S$3,'Oppslag-fane'!$P$12:$P$34,'Oppslag-fane'!$AB$12:$AB$34)*'Oppslag-fane'!$L$3))))</f>
        <v/>
      </c>
      <c r="U82" t="str">
        <f>IF(U$3="","",IF(O231="","",((O231-N231+1)/365*$G82*(_xlfn.XLOOKUP(U$3,'Oppslag-fane'!$P$12:$P$34,'Oppslag-fane'!$N$12:$N$34)*Personalkostnader!$G90*1000))))</f>
        <v/>
      </c>
      <c r="V82" t="str">
        <f>IF(U82="","",IF($D82="Vitenskapelig",((O231-N231+1)/365*$G82*(_xlfn.XLOOKUP(U$3,'Oppslag-fane'!$P$12:$P$34,'Oppslag-fane'!$AD$12:$AD$34)*'Oppslag-fane'!$J$3)),((O231-N231+1)/365*$G82*(_xlfn.XLOOKUP(U$3,'Oppslag-fane'!$P$12:$P$34,'Oppslag-fane'!$AB$12:$AB$34)*'Oppslag-fane'!$L$3))))</f>
        <v/>
      </c>
      <c r="W82" t="str">
        <f>IF(W$3="","",IF(Q231="","",((Q231-P231+1)/365*$G82*(_xlfn.XLOOKUP(W$3,'Oppslag-fane'!$P$12:$P$34,'Oppslag-fane'!$N$12:$N$34)*Personalkostnader!$G90*1000))))</f>
        <v/>
      </c>
      <c r="X82" t="str">
        <f>IF(W82="","",IF($D82="Vitenskapelig",((Q231-P231+1)/365*$G82*(_xlfn.XLOOKUP(W$3,'Oppslag-fane'!$P$12:$P$34,'Oppslag-fane'!$AD$12:$AD$34)*'Oppslag-fane'!$J$3)),((Q231-P231+1)/365*$G82*(_xlfn.XLOOKUP(W$3,'Oppslag-fane'!$P$12:$P$34,'Oppslag-fane'!$AB$12:$AB$34)*'Oppslag-fane'!$L$3))))</f>
        <v/>
      </c>
      <c r="Y82" t="str">
        <f>IF(Y$3="","",IF(S231="","",((S231-R231+1)/365*$G82*(_xlfn.XLOOKUP(Y$3,'Oppslag-fane'!$P$12:$P$34,'Oppslag-fane'!$N$12:$N$34)*Personalkostnader!$G90*1000))))</f>
        <v/>
      </c>
      <c r="Z82" t="str">
        <f>IF(Y82="","",IF($D82="Vitenskapelig",((S231-R231+1)/365*$G82*(_xlfn.XLOOKUP(Y$3,'Oppslag-fane'!$P$12:$P$34,'Oppslag-fane'!$AD$12:$AD$34)*'Oppslag-fane'!$J$3)),((S231-R231+1)/365*$G82*(_xlfn.XLOOKUP(Y$3,'Oppslag-fane'!$P$12:$P$34,'Oppslag-fane'!$AB$12:$AB$34)*'Oppslag-fane'!$L$3))))</f>
        <v/>
      </c>
      <c r="AA82" t="str">
        <f>IF(AA$3="","",IF(U231="","",((U231-T231+1)/365*$G82*(_xlfn.XLOOKUP(AA$3,'Oppslag-fane'!$P$12:$P$34,'Oppslag-fane'!$N$12:$N$34)*Personalkostnader!$G90*1000))))</f>
        <v/>
      </c>
      <c r="AB82" t="str">
        <f>IF(AA82="","",IF($D82="Vitenskapelig",((U231-T231+1)/365*$G82*(_xlfn.XLOOKUP(AA$3,'Oppslag-fane'!$P$12:$P$34,'Oppslag-fane'!$AD$12:$AD$34)*'Oppslag-fane'!$J$3)),((U231-T231+1)/365*$G82*(_xlfn.XLOOKUP(AA$3,'Oppslag-fane'!$P$12:$P$34,'Oppslag-fane'!$AB$12:$AB$34)*'Oppslag-fane'!$L$3))))</f>
        <v/>
      </c>
      <c r="AC82" t="str">
        <f>IF(AC$3="","",IF(W231="","",((W231-V231+1)/365*$G82*(_xlfn.XLOOKUP(AC$3,'Oppslag-fane'!$P$12:$P$34,'Oppslag-fane'!$N$12:$N$34)*Personalkostnader!$G90*1000))))</f>
        <v/>
      </c>
      <c r="AD82" t="str">
        <f>IF(AC82="","",IF($D82="Vitenskapelig",((W231-V231+1)/365*$G82*(_xlfn.XLOOKUP(AC$3,'Oppslag-fane'!$P$12:$P$34,'Oppslag-fane'!$AD$12:$AD$34)*'Oppslag-fane'!$J$3)),((W231-V231+1)/365*$G82*(_xlfn.XLOOKUP(AC$3,'Oppslag-fane'!$P$12:$P$34,'Oppslag-fane'!$AB$12:$AB$34)*'Oppslag-fane'!$L$3))))</f>
        <v/>
      </c>
      <c r="AE82" t="str">
        <f>IF(AE$3="","",IF(Y231="","",((Y231-X231+1)/365*$G82*(_xlfn.XLOOKUP(AE$3,'Oppslag-fane'!$P$12:$P$34,'Oppslag-fane'!$N$12:$N$34)*Personalkostnader!$G90*1000))))</f>
        <v/>
      </c>
      <c r="AF82" t="str">
        <f>IF(AE82="","",IF($D82="Vitenskapelig",((Y231-X231+1)/365*$G82*(_xlfn.XLOOKUP(AE$3,'Oppslag-fane'!$P$12:$P$34,'Oppslag-fane'!$AD$12:$AD$34)*'Oppslag-fane'!$J$3)),((Y231-X231+1)/365*$G82*(_xlfn.XLOOKUP(AE$3,'Oppslag-fane'!$P$12:$P$34,'Oppslag-fane'!$AB$12:$AB$34)*'Oppslag-fane'!$L$3))))</f>
        <v/>
      </c>
      <c r="AG82" t="str">
        <f>IF(AG$3="","",IF(AA231="","",((AA231-Z231+1)/365*$G82*(_xlfn.XLOOKUP(AG$3,'Oppslag-fane'!$P$12:$P$34,'Oppslag-fane'!$N$12:$N$34)*Personalkostnader!$G90*1000))))</f>
        <v/>
      </c>
      <c r="AH82" t="str">
        <f>IF(AG82="","",IF($D82="Vitenskapelig",((AA231-Z231+1)/365*$G82*(_xlfn.XLOOKUP(AG$3,'Oppslag-fane'!$P$12:$P$34,'Oppslag-fane'!$AD$12:$AD$34)*'Oppslag-fane'!$J$3)),((AA231-Z231+1)/365*$G82*(_xlfn.XLOOKUP(AG$3,'Oppslag-fane'!$P$12:$P$34,'Oppslag-fane'!$AB$12:$AB$34)*'Oppslag-fane'!$L$3))))</f>
        <v/>
      </c>
      <c r="AI82" s="18">
        <f t="shared" si="4"/>
        <v>0</v>
      </c>
      <c r="AJ82" s="18">
        <f t="shared" si="5"/>
        <v>0</v>
      </c>
    </row>
    <row r="83" spans="1:36" outlineLevel="1" x14ac:dyDescent="0.25">
      <c r="A83" t="str">
        <f>IF(Personalkostnader!A91="","",Personalkostnader!A91)</f>
        <v/>
      </c>
      <c r="B83">
        <f>Personalkostnader!B91</f>
        <v>0</v>
      </c>
      <c r="C83" t="str">
        <f>Personalkostnader!C91</f>
        <v/>
      </c>
      <c r="D83" t="str">
        <f>Personalkostnader!D91</f>
        <v/>
      </c>
      <c r="E83">
        <f>Personalkostnader!E91</f>
        <v>0</v>
      </c>
      <c r="F83" t="str">
        <f>LEFT(Personalkostnader!O91,2)</f>
        <v/>
      </c>
      <c r="G83" s="121" t="str">
        <f>IFERROR(Personalkostnader!N91/100,"")</f>
        <v/>
      </c>
      <c r="H83" s="23"/>
      <c r="I83" t="str">
        <f>IF(I$3="","",IF(C232="","",((C232-B232+1)/365*$G83*(_xlfn.XLOOKUP(I$3,'Oppslag-fane'!$P$12:$P$34,'Oppslag-fane'!$N$12:$N$34)*Personalkostnader!$G91*1000))))</f>
        <v/>
      </c>
      <c r="J83" t="str">
        <f>IF(I83="","",IF($D83="Vitenskapelig",((C232-B232+1)/365*$G83*(_xlfn.XLOOKUP(I$3,'Oppslag-fane'!$P$12:$P$34,'Oppslag-fane'!$AD$12:$AD$34)*'Oppslag-fane'!$J$3)),((C232-B232+1)/365*$G83*(_xlfn.XLOOKUP(I$3,'Oppslag-fane'!$P$12:$P$34,'Oppslag-fane'!$AB$12:$AB$34)*'Oppslag-fane'!$L$3))))</f>
        <v/>
      </c>
      <c r="K83" t="str">
        <f>IF(K$3="","",IF(E232="","",((E232-D232+1)/365*$G83*(_xlfn.XLOOKUP(K$3,'Oppslag-fane'!$P$12:$P$34,'Oppslag-fane'!$N$12:$N$34)*Personalkostnader!$G91*1000))))</f>
        <v/>
      </c>
      <c r="L83" t="str">
        <f>IF(K83="","",IF($D83="Vitenskapelig",((E232-D232+1)/365*$G83*(_xlfn.XLOOKUP(K$3,'Oppslag-fane'!$P$12:$P$34,'Oppslag-fane'!$AD$12:$AD$34)*'Oppslag-fane'!$J$3)),((E232-D232+1)/365*$G83*(_xlfn.XLOOKUP(K$3,'Oppslag-fane'!$P$12:$P$34,'Oppslag-fane'!$AB$12:$AB$34)*'Oppslag-fane'!$L$3))))</f>
        <v/>
      </c>
      <c r="M83" t="str">
        <f>IF(M$3="","",IF(G232="","",((G232-F232+1)/365*$G83*(_xlfn.XLOOKUP(M$3,'Oppslag-fane'!$P$12:$P$34,'Oppslag-fane'!$N$12:$N$34)*Personalkostnader!$G91*1000))))</f>
        <v/>
      </c>
      <c r="N83" t="str">
        <f>IF(M83="","",IF($D83="Vitenskapelig",((G232-F232+1)/365*$G83*(_xlfn.XLOOKUP(M$3,'Oppslag-fane'!$P$12:$P$34,'Oppslag-fane'!$AD$12:$AD$34)*'Oppslag-fane'!$J$3)),((G232-F232+1)/365*$G83*(_xlfn.XLOOKUP(M$3,'Oppslag-fane'!$P$12:$P$34,'Oppslag-fane'!$AB$12:$AB$34)*'Oppslag-fane'!$L$3))))</f>
        <v/>
      </c>
      <c r="O83" t="str">
        <f>IF(O$3="","",IF(I232="","",((I232-H232+1)/365*$G83*(_xlfn.XLOOKUP(O$3,'Oppslag-fane'!$P$12:$P$34,'Oppslag-fane'!$N$12:$N$34)*Personalkostnader!$G91*1000))))</f>
        <v/>
      </c>
      <c r="P83" t="str">
        <f>IF(O83="","",IF($D83="Vitenskapelig",((I232-H232+1)/365*$G83*(_xlfn.XLOOKUP(O$3,'Oppslag-fane'!$P$12:$P$34,'Oppslag-fane'!$AD$12:$AD$34)*'Oppslag-fane'!$J$3)),((I232-H232+1)/365*$G83*(_xlfn.XLOOKUP(O$3,'Oppslag-fane'!$P$12:$P$34,'Oppslag-fane'!$AB$12:$AB$34)*'Oppslag-fane'!$L$3))))</f>
        <v/>
      </c>
      <c r="Q83" t="str">
        <f>IF(Q$3="","",IF(K232="","",((K232-J232+1)/365*$G83*(_xlfn.XLOOKUP(Q$3,'Oppslag-fane'!$P$12:$P$34,'Oppslag-fane'!$N$12:$N$34)*Personalkostnader!$G91*1000))))</f>
        <v/>
      </c>
      <c r="R83" t="str">
        <f>IF(Q83="","",IF($D83="Vitenskapelig",((K232-J232+1)/365*$G83*(_xlfn.XLOOKUP(Q$3,'Oppslag-fane'!$P$12:$P$34,'Oppslag-fane'!$AD$12:$AD$34)*'Oppslag-fane'!$J$3)),((K232-J232+1)/365*$G83*(_xlfn.XLOOKUP(Q$3,'Oppslag-fane'!$P$12:$P$34,'Oppslag-fane'!$AB$12:$AB$34)*'Oppslag-fane'!$L$3))))</f>
        <v/>
      </c>
      <c r="S83" t="str">
        <f>IF(S$3="","",IF(M232="","",((M232-L232+1)/365*$G83*(_xlfn.XLOOKUP(S$3,'Oppslag-fane'!$P$12:$P$34,'Oppslag-fane'!$N$12:$N$34)*Personalkostnader!$G91*1000))))</f>
        <v/>
      </c>
      <c r="T83" t="str">
        <f>IF(S83="","",IF($D83="Vitenskapelig",((M232-L232+1)/365*$G83*(_xlfn.XLOOKUP(S$3,'Oppslag-fane'!$P$12:$P$34,'Oppslag-fane'!$AD$12:$AD$34)*'Oppslag-fane'!$J$3)),((M232-L232+1)/365*$G83*(_xlfn.XLOOKUP(S$3,'Oppslag-fane'!$P$12:$P$34,'Oppslag-fane'!$AB$12:$AB$34)*'Oppslag-fane'!$L$3))))</f>
        <v/>
      </c>
      <c r="U83" t="str">
        <f>IF(U$3="","",IF(O232="","",((O232-N232+1)/365*$G83*(_xlfn.XLOOKUP(U$3,'Oppslag-fane'!$P$12:$P$34,'Oppslag-fane'!$N$12:$N$34)*Personalkostnader!$G91*1000))))</f>
        <v/>
      </c>
      <c r="V83" t="str">
        <f>IF(U83="","",IF($D83="Vitenskapelig",((O232-N232+1)/365*$G83*(_xlfn.XLOOKUP(U$3,'Oppslag-fane'!$P$12:$P$34,'Oppslag-fane'!$AD$12:$AD$34)*'Oppslag-fane'!$J$3)),((O232-N232+1)/365*$G83*(_xlfn.XLOOKUP(U$3,'Oppslag-fane'!$P$12:$P$34,'Oppslag-fane'!$AB$12:$AB$34)*'Oppslag-fane'!$L$3))))</f>
        <v/>
      </c>
      <c r="W83" t="str">
        <f>IF(W$3="","",IF(Q232="","",((Q232-P232+1)/365*$G83*(_xlfn.XLOOKUP(W$3,'Oppslag-fane'!$P$12:$P$34,'Oppslag-fane'!$N$12:$N$34)*Personalkostnader!$G91*1000))))</f>
        <v/>
      </c>
      <c r="X83" t="str">
        <f>IF(W83="","",IF($D83="Vitenskapelig",((Q232-P232+1)/365*$G83*(_xlfn.XLOOKUP(W$3,'Oppslag-fane'!$P$12:$P$34,'Oppslag-fane'!$AD$12:$AD$34)*'Oppslag-fane'!$J$3)),((Q232-P232+1)/365*$G83*(_xlfn.XLOOKUP(W$3,'Oppslag-fane'!$P$12:$P$34,'Oppslag-fane'!$AB$12:$AB$34)*'Oppslag-fane'!$L$3))))</f>
        <v/>
      </c>
      <c r="Y83" t="str">
        <f>IF(Y$3="","",IF(S232="","",((S232-R232+1)/365*$G83*(_xlfn.XLOOKUP(Y$3,'Oppslag-fane'!$P$12:$P$34,'Oppslag-fane'!$N$12:$N$34)*Personalkostnader!$G91*1000))))</f>
        <v/>
      </c>
      <c r="Z83" t="str">
        <f>IF(Y83="","",IF($D83="Vitenskapelig",((S232-R232+1)/365*$G83*(_xlfn.XLOOKUP(Y$3,'Oppslag-fane'!$P$12:$P$34,'Oppslag-fane'!$AD$12:$AD$34)*'Oppslag-fane'!$J$3)),((S232-R232+1)/365*$G83*(_xlfn.XLOOKUP(Y$3,'Oppslag-fane'!$P$12:$P$34,'Oppslag-fane'!$AB$12:$AB$34)*'Oppslag-fane'!$L$3))))</f>
        <v/>
      </c>
      <c r="AA83" t="str">
        <f>IF(AA$3="","",IF(U232="","",((U232-T232+1)/365*$G83*(_xlfn.XLOOKUP(AA$3,'Oppslag-fane'!$P$12:$P$34,'Oppslag-fane'!$N$12:$N$34)*Personalkostnader!$G91*1000))))</f>
        <v/>
      </c>
      <c r="AB83" t="str">
        <f>IF(AA83="","",IF($D83="Vitenskapelig",((U232-T232+1)/365*$G83*(_xlfn.XLOOKUP(AA$3,'Oppslag-fane'!$P$12:$P$34,'Oppslag-fane'!$AD$12:$AD$34)*'Oppslag-fane'!$J$3)),((U232-T232+1)/365*$G83*(_xlfn.XLOOKUP(AA$3,'Oppslag-fane'!$P$12:$P$34,'Oppslag-fane'!$AB$12:$AB$34)*'Oppslag-fane'!$L$3))))</f>
        <v/>
      </c>
      <c r="AC83" t="str">
        <f>IF(AC$3="","",IF(W232="","",((W232-V232+1)/365*$G83*(_xlfn.XLOOKUP(AC$3,'Oppslag-fane'!$P$12:$P$34,'Oppslag-fane'!$N$12:$N$34)*Personalkostnader!$G91*1000))))</f>
        <v/>
      </c>
      <c r="AD83" t="str">
        <f>IF(AC83="","",IF($D83="Vitenskapelig",((W232-V232+1)/365*$G83*(_xlfn.XLOOKUP(AC$3,'Oppslag-fane'!$P$12:$P$34,'Oppslag-fane'!$AD$12:$AD$34)*'Oppslag-fane'!$J$3)),((W232-V232+1)/365*$G83*(_xlfn.XLOOKUP(AC$3,'Oppslag-fane'!$P$12:$P$34,'Oppslag-fane'!$AB$12:$AB$34)*'Oppslag-fane'!$L$3))))</f>
        <v/>
      </c>
      <c r="AE83" t="str">
        <f>IF(AE$3="","",IF(Y232="","",((Y232-X232+1)/365*$G83*(_xlfn.XLOOKUP(AE$3,'Oppslag-fane'!$P$12:$P$34,'Oppslag-fane'!$N$12:$N$34)*Personalkostnader!$G91*1000))))</f>
        <v/>
      </c>
      <c r="AF83" t="str">
        <f>IF(AE83="","",IF($D83="Vitenskapelig",((Y232-X232+1)/365*$G83*(_xlfn.XLOOKUP(AE$3,'Oppslag-fane'!$P$12:$P$34,'Oppslag-fane'!$AD$12:$AD$34)*'Oppslag-fane'!$J$3)),((Y232-X232+1)/365*$G83*(_xlfn.XLOOKUP(AE$3,'Oppslag-fane'!$P$12:$P$34,'Oppslag-fane'!$AB$12:$AB$34)*'Oppslag-fane'!$L$3))))</f>
        <v/>
      </c>
      <c r="AG83" t="str">
        <f>IF(AG$3="","",IF(AA232="","",((AA232-Z232+1)/365*$G83*(_xlfn.XLOOKUP(AG$3,'Oppslag-fane'!$P$12:$P$34,'Oppslag-fane'!$N$12:$N$34)*Personalkostnader!$G91*1000))))</f>
        <v/>
      </c>
      <c r="AH83" t="str">
        <f>IF(AG83="","",IF($D83="Vitenskapelig",((AA232-Z232+1)/365*$G83*(_xlfn.XLOOKUP(AG$3,'Oppslag-fane'!$P$12:$P$34,'Oppslag-fane'!$AD$12:$AD$34)*'Oppslag-fane'!$J$3)),((AA232-Z232+1)/365*$G83*(_xlfn.XLOOKUP(AG$3,'Oppslag-fane'!$P$12:$P$34,'Oppslag-fane'!$AB$12:$AB$34)*'Oppslag-fane'!$L$3))))</f>
        <v/>
      </c>
      <c r="AI83" s="18">
        <f t="shared" si="4"/>
        <v>0</v>
      </c>
      <c r="AJ83" s="18">
        <f t="shared" si="5"/>
        <v>0</v>
      </c>
    </row>
    <row r="84" spans="1:36" outlineLevel="1" x14ac:dyDescent="0.25">
      <c r="A84" t="str">
        <f>IF(Personalkostnader!A92="","",Personalkostnader!A92)</f>
        <v/>
      </c>
      <c r="B84">
        <f>Personalkostnader!B92</f>
        <v>0</v>
      </c>
      <c r="C84" t="str">
        <f>Personalkostnader!C92</f>
        <v/>
      </c>
      <c r="D84" t="str">
        <f>Personalkostnader!D92</f>
        <v/>
      </c>
      <c r="E84">
        <f>Personalkostnader!E92</f>
        <v>0</v>
      </c>
      <c r="F84" t="str">
        <f>LEFT(Personalkostnader!O92,2)</f>
        <v/>
      </c>
      <c r="G84" s="121" t="str">
        <f>IFERROR(Personalkostnader!N92/100,"")</f>
        <v/>
      </c>
      <c r="H84" s="23"/>
      <c r="I84" t="str">
        <f>IF(I$3="","",IF(C233="","",((C233-B233+1)/365*$G84*(_xlfn.XLOOKUP(I$3,'Oppslag-fane'!$P$12:$P$34,'Oppslag-fane'!$N$12:$N$34)*Personalkostnader!$G92*1000))))</f>
        <v/>
      </c>
      <c r="J84" t="str">
        <f>IF(I84="","",IF($D84="Vitenskapelig",((C233-B233+1)/365*$G84*(_xlfn.XLOOKUP(I$3,'Oppslag-fane'!$P$12:$P$34,'Oppslag-fane'!$AD$12:$AD$34)*'Oppslag-fane'!$J$3)),((C233-B233+1)/365*$G84*(_xlfn.XLOOKUP(I$3,'Oppslag-fane'!$P$12:$P$34,'Oppslag-fane'!$AB$12:$AB$34)*'Oppslag-fane'!$L$3))))</f>
        <v/>
      </c>
      <c r="K84" t="str">
        <f>IF(K$3="","",IF(E233="","",((E233-D233+1)/365*$G84*(_xlfn.XLOOKUP(K$3,'Oppslag-fane'!$P$12:$P$34,'Oppslag-fane'!$N$12:$N$34)*Personalkostnader!$G92*1000))))</f>
        <v/>
      </c>
      <c r="L84" t="str">
        <f>IF(K84="","",IF($D84="Vitenskapelig",((E233-D233+1)/365*$G84*(_xlfn.XLOOKUP(K$3,'Oppslag-fane'!$P$12:$P$34,'Oppslag-fane'!$AD$12:$AD$34)*'Oppslag-fane'!$J$3)),((E233-D233+1)/365*$G84*(_xlfn.XLOOKUP(K$3,'Oppslag-fane'!$P$12:$P$34,'Oppslag-fane'!$AB$12:$AB$34)*'Oppslag-fane'!$L$3))))</f>
        <v/>
      </c>
      <c r="M84" t="str">
        <f>IF(M$3="","",IF(G233="","",((G233-F233+1)/365*$G84*(_xlfn.XLOOKUP(M$3,'Oppslag-fane'!$P$12:$P$34,'Oppslag-fane'!$N$12:$N$34)*Personalkostnader!$G92*1000))))</f>
        <v/>
      </c>
      <c r="N84" t="str">
        <f>IF(M84="","",IF($D84="Vitenskapelig",((G233-F233+1)/365*$G84*(_xlfn.XLOOKUP(M$3,'Oppslag-fane'!$P$12:$P$34,'Oppslag-fane'!$AD$12:$AD$34)*'Oppslag-fane'!$J$3)),((G233-F233+1)/365*$G84*(_xlfn.XLOOKUP(M$3,'Oppslag-fane'!$P$12:$P$34,'Oppslag-fane'!$AB$12:$AB$34)*'Oppslag-fane'!$L$3))))</f>
        <v/>
      </c>
      <c r="O84" t="str">
        <f>IF(O$3="","",IF(I233="","",((I233-H233+1)/365*$G84*(_xlfn.XLOOKUP(O$3,'Oppslag-fane'!$P$12:$P$34,'Oppslag-fane'!$N$12:$N$34)*Personalkostnader!$G92*1000))))</f>
        <v/>
      </c>
      <c r="P84" t="str">
        <f>IF(O84="","",IF($D84="Vitenskapelig",((I233-H233+1)/365*$G84*(_xlfn.XLOOKUP(O$3,'Oppslag-fane'!$P$12:$P$34,'Oppslag-fane'!$AD$12:$AD$34)*'Oppslag-fane'!$J$3)),((I233-H233+1)/365*$G84*(_xlfn.XLOOKUP(O$3,'Oppslag-fane'!$P$12:$P$34,'Oppslag-fane'!$AB$12:$AB$34)*'Oppslag-fane'!$L$3))))</f>
        <v/>
      </c>
      <c r="Q84" t="str">
        <f>IF(Q$3="","",IF(K233="","",((K233-J233+1)/365*$G84*(_xlfn.XLOOKUP(Q$3,'Oppslag-fane'!$P$12:$P$34,'Oppslag-fane'!$N$12:$N$34)*Personalkostnader!$G92*1000))))</f>
        <v/>
      </c>
      <c r="R84" t="str">
        <f>IF(Q84="","",IF($D84="Vitenskapelig",((K233-J233+1)/365*$G84*(_xlfn.XLOOKUP(Q$3,'Oppslag-fane'!$P$12:$P$34,'Oppslag-fane'!$AD$12:$AD$34)*'Oppslag-fane'!$J$3)),((K233-J233+1)/365*$G84*(_xlfn.XLOOKUP(Q$3,'Oppslag-fane'!$P$12:$P$34,'Oppslag-fane'!$AB$12:$AB$34)*'Oppslag-fane'!$L$3))))</f>
        <v/>
      </c>
      <c r="S84" t="str">
        <f>IF(S$3="","",IF(M233="","",((M233-L233+1)/365*$G84*(_xlfn.XLOOKUP(S$3,'Oppslag-fane'!$P$12:$P$34,'Oppslag-fane'!$N$12:$N$34)*Personalkostnader!$G92*1000))))</f>
        <v/>
      </c>
      <c r="T84" t="str">
        <f>IF(S84="","",IF($D84="Vitenskapelig",((M233-L233+1)/365*$G84*(_xlfn.XLOOKUP(S$3,'Oppslag-fane'!$P$12:$P$34,'Oppslag-fane'!$AD$12:$AD$34)*'Oppslag-fane'!$J$3)),((M233-L233+1)/365*$G84*(_xlfn.XLOOKUP(S$3,'Oppslag-fane'!$P$12:$P$34,'Oppslag-fane'!$AB$12:$AB$34)*'Oppslag-fane'!$L$3))))</f>
        <v/>
      </c>
      <c r="U84" t="str">
        <f>IF(U$3="","",IF(O233="","",((O233-N233+1)/365*$G84*(_xlfn.XLOOKUP(U$3,'Oppslag-fane'!$P$12:$P$34,'Oppslag-fane'!$N$12:$N$34)*Personalkostnader!$G92*1000))))</f>
        <v/>
      </c>
      <c r="V84" t="str">
        <f>IF(U84="","",IF($D84="Vitenskapelig",((O233-N233+1)/365*$G84*(_xlfn.XLOOKUP(U$3,'Oppslag-fane'!$P$12:$P$34,'Oppslag-fane'!$AD$12:$AD$34)*'Oppslag-fane'!$J$3)),((O233-N233+1)/365*$G84*(_xlfn.XLOOKUP(U$3,'Oppslag-fane'!$P$12:$P$34,'Oppslag-fane'!$AB$12:$AB$34)*'Oppslag-fane'!$L$3))))</f>
        <v/>
      </c>
      <c r="W84" t="str">
        <f>IF(W$3="","",IF(Q233="","",((Q233-P233+1)/365*$G84*(_xlfn.XLOOKUP(W$3,'Oppslag-fane'!$P$12:$P$34,'Oppslag-fane'!$N$12:$N$34)*Personalkostnader!$G92*1000))))</f>
        <v/>
      </c>
      <c r="X84" t="str">
        <f>IF(W84="","",IF($D84="Vitenskapelig",((Q233-P233+1)/365*$G84*(_xlfn.XLOOKUP(W$3,'Oppslag-fane'!$P$12:$P$34,'Oppslag-fane'!$AD$12:$AD$34)*'Oppslag-fane'!$J$3)),((Q233-P233+1)/365*$G84*(_xlfn.XLOOKUP(W$3,'Oppslag-fane'!$P$12:$P$34,'Oppslag-fane'!$AB$12:$AB$34)*'Oppslag-fane'!$L$3))))</f>
        <v/>
      </c>
      <c r="Y84" t="str">
        <f>IF(Y$3="","",IF(S233="","",((S233-R233+1)/365*$G84*(_xlfn.XLOOKUP(Y$3,'Oppslag-fane'!$P$12:$P$34,'Oppslag-fane'!$N$12:$N$34)*Personalkostnader!$G92*1000))))</f>
        <v/>
      </c>
      <c r="Z84" t="str">
        <f>IF(Y84="","",IF($D84="Vitenskapelig",((S233-R233+1)/365*$G84*(_xlfn.XLOOKUP(Y$3,'Oppslag-fane'!$P$12:$P$34,'Oppslag-fane'!$AD$12:$AD$34)*'Oppslag-fane'!$J$3)),((S233-R233+1)/365*$G84*(_xlfn.XLOOKUP(Y$3,'Oppslag-fane'!$P$12:$P$34,'Oppslag-fane'!$AB$12:$AB$34)*'Oppslag-fane'!$L$3))))</f>
        <v/>
      </c>
      <c r="AA84" t="str">
        <f>IF(AA$3="","",IF(U233="","",((U233-T233+1)/365*$G84*(_xlfn.XLOOKUP(AA$3,'Oppslag-fane'!$P$12:$P$34,'Oppslag-fane'!$N$12:$N$34)*Personalkostnader!$G92*1000))))</f>
        <v/>
      </c>
      <c r="AB84" t="str">
        <f>IF(AA84="","",IF($D84="Vitenskapelig",((U233-T233+1)/365*$G84*(_xlfn.XLOOKUP(AA$3,'Oppslag-fane'!$P$12:$P$34,'Oppslag-fane'!$AD$12:$AD$34)*'Oppslag-fane'!$J$3)),((U233-T233+1)/365*$G84*(_xlfn.XLOOKUP(AA$3,'Oppslag-fane'!$P$12:$P$34,'Oppslag-fane'!$AB$12:$AB$34)*'Oppslag-fane'!$L$3))))</f>
        <v/>
      </c>
      <c r="AC84" t="str">
        <f>IF(AC$3="","",IF(W233="","",((W233-V233+1)/365*$G84*(_xlfn.XLOOKUP(AC$3,'Oppslag-fane'!$P$12:$P$34,'Oppslag-fane'!$N$12:$N$34)*Personalkostnader!$G92*1000))))</f>
        <v/>
      </c>
      <c r="AD84" t="str">
        <f>IF(AC84="","",IF($D84="Vitenskapelig",((W233-V233+1)/365*$G84*(_xlfn.XLOOKUP(AC$3,'Oppslag-fane'!$P$12:$P$34,'Oppslag-fane'!$AD$12:$AD$34)*'Oppslag-fane'!$J$3)),((W233-V233+1)/365*$G84*(_xlfn.XLOOKUP(AC$3,'Oppslag-fane'!$P$12:$P$34,'Oppslag-fane'!$AB$12:$AB$34)*'Oppslag-fane'!$L$3))))</f>
        <v/>
      </c>
      <c r="AE84" t="str">
        <f>IF(AE$3="","",IF(Y233="","",((Y233-X233+1)/365*$G84*(_xlfn.XLOOKUP(AE$3,'Oppslag-fane'!$P$12:$P$34,'Oppslag-fane'!$N$12:$N$34)*Personalkostnader!$G92*1000))))</f>
        <v/>
      </c>
      <c r="AF84" t="str">
        <f>IF(AE84="","",IF($D84="Vitenskapelig",((Y233-X233+1)/365*$G84*(_xlfn.XLOOKUP(AE$3,'Oppslag-fane'!$P$12:$P$34,'Oppslag-fane'!$AD$12:$AD$34)*'Oppslag-fane'!$J$3)),((Y233-X233+1)/365*$G84*(_xlfn.XLOOKUP(AE$3,'Oppslag-fane'!$P$12:$P$34,'Oppslag-fane'!$AB$12:$AB$34)*'Oppslag-fane'!$L$3))))</f>
        <v/>
      </c>
      <c r="AG84" t="str">
        <f>IF(AG$3="","",IF(AA233="","",((AA233-Z233+1)/365*$G84*(_xlfn.XLOOKUP(AG$3,'Oppslag-fane'!$P$12:$P$34,'Oppslag-fane'!$N$12:$N$34)*Personalkostnader!$G92*1000))))</f>
        <v/>
      </c>
      <c r="AH84" t="str">
        <f>IF(AG84="","",IF($D84="Vitenskapelig",((AA233-Z233+1)/365*$G84*(_xlfn.XLOOKUP(AG$3,'Oppslag-fane'!$P$12:$P$34,'Oppslag-fane'!$AD$12:$AD$34)*'Oppslag-fane'!$J$3)),((AA233-Z233+1)/365*$G84*(_xlfn.XLOOKUP(AG$3,'Oppslag-fane'!$P$12:$P$34,'Oppslag-fane'!$AB$12:$AB$34)*'Oppslag-fane'!$L$3))))</f>
        <v/>
      </c>
      <c r="AI84" s="18">
        <f t="shared" si="4"/>
        <v>0</v>
      </c>
      <c r="AJ84" s="18">
        <f t="shared" si="5"/>
        <v>0</v>
      </c>
    </row>
    <row r="85" spans="1:36" outlineLevel="1" x14ac:dyDescent="0.25">
      <c r="A85" t="str">
        <f>IF(Personalkostnader!A93="","",Personalkostnader!A93)</f>
        <v/>
      </c>
      <c r="B85">
        <f>Personalkostnader!B93</f>
        <v>0</v>
      </c>
      <c r="C85" t="str">
        <f>Personalkostnader!C93</f>
        <v/>
      </c>
      <c r="D85" t="str">
        <f>Personalkostnader!D93</f>
        <v/>
      </c>
      <c r="E85">
        <f>Personalkostnader!E93</f>
        <v>0</v>
      </c>
      <c r="F85" t="str">
        <f>LEFT(Personalkostnader!O93,2)</f>
        <v/>
      </c>
      <c r="G85" s="121" t="str">
        <f>IFERROR(Personalkostnader!N93/100,"")</f>
        <v/>
      </c>
      <c r="H85" s="23"/>
      <c r="I85" t="str">
        <f>IF(I$3="","",IF(C234="","",((C234-B234+1)/365*$G85*(_xlfn.XLOOKUP(I$3,'Oppslag-fane'!$P$12:$P$34,'Oppslag-fane'!$N$12:$N$34)*Personalkostnader!$G93*1000))))</f>
        <v/>
      </c>
      <c r="J85" t="str">
        <f>IF(I85="","",IF($D85="Vitenskapelig",((C234-B234+1)/365*$G85*(_xlfn.XLOOKUP(I$3,'Oppslag-fane'!$P$12:$P$34,'Oppslag-fane'!$AD$12:$AD$34)*'Oppslag-fane'!$J$3)),((C234-B234+1)/365*$G85*(_xlfn.XLOOKUP(I$3,'Oppslag-fane'!$P$12:$P$34,'Oppslag-fane'!$AB$12:$AB$34)*'Oppslag-fane'!$L$3))))</f>
        <v/>
      </c>
      <c r="K85" t="str">
        <f>IF(K$3="","",IF(E234="","",((E234-D234+1)/365*$G85*(_xlfn.XLOOKUP(K$3,'Oppslag-fane'!$P$12:$P$34,'Oppslag-fane'!$N$12:$N$34)*Personalkostnader!$G93*1000))))</f>
        <v/>
      </c>
      <c r="L85" t="str">
        <f>IF(K85="","",IF($D85="Vitenskapelig",((E234-D234+1)/365*$G85*(_xlfn.XLOOKUP(K$3,'Oppslag-fane'!$P$12:$P$34,'Oppslag-fane'!$AD$12:$AD$34)*'Oppslag-fane'!$J$3)),((E234-D234+1)/365*$G85*(_xlfn.XLOOKUP(K$3,'Oppslag-fane'!$P$12:$P$34,'Oppslag-fane'!$AB$12:$AB$34)*'Oppslag-fane'!$L$3))))</f>
        <v/>
      </c>
      <c r="M85" t="str">
        <f>IF(M$3="","",IF(G234="","",((G234-F234+1)/365*$G85*(_xlfn.XLOOKUP(M$3,'Oppslag-fane'!$P$12:$P$34,'Oppslag-fane'!$N$12:$N$34)*Personalkostnader!$G93*1000))))</f>
        <v/>
      </c>
      <c r="N85" t="str">
        <f>IF(M85="","",IF($D85="Vitenskapelig",((G234-F234+1)/365*$G85*(_xlfn.XLOOKUP(M$3,'Oppslag-fane'!$P$12:$P$34,'Oppslag-fane'!$AD$12:$AD$34)*'Oppslag-fane'!$J$3)),((G234-F234+1)/365*$G85*(_xlfn.XLOOKUP(M$3,'Oppslag-fane'!$P$12:$P$34,'Oppslag-fane'!$AB$12:$AB$34)*'Oppslag-fane'!$L$3))))</f>
        <v/>
      </c>
      <c r="O85" t="str">
        <f>IF(O$3="","",IF(I234="","",((I234-H234+1)/365*$G85*(_xlfn.XLOOKUP(O$3,'Oppslag-fane'!$P$12:$P$34,'Oppslag-fane'!$N$12:$N$34)*Personalkostnader!$G93*1000))))</f>
        <v/>
      </c>
      <c r="P85" t="str">
        <f>IF(O85="","",IF($D85="Vitenskapelig",((I234-H234+1)/365*$G85*(_xlfn.XLOOKUP(O$3,'Oppslag-fane'!$P$12:$P$34,'Oppslag-fane'!$AD$12:$AD$34)*'Oppslag-fane'!$J$3)),((I234-H234+1)/365*$G85*(_xlfn.XLOOKUP(O$3,'Oppslag-fane'!$P$12:$P$34,'Oppslag-fane'!$AB$12:$AB$34)*'Oppslag-fane'!$L$3))))</f>
        <v/>
      </c>
      <c r="Q85" t="str">
        <f>IF(Q$3="","",IF(K234="","",((K234-J234+1)/365*$G85*(_xlfn.XLOOKUP(Q$3,'Oppslag-fane'!$P$12:$P$34,'Oppslag-fane'!$N$12:$N$34)*Personalkostnader!$G93*1000))))</f>
        <v/>
      </c>
      <c r="R85" t="str">
        <f>IF(Q85="","",IF($D85="Vitenskapelig",((K234-J234+1)/365*$G85*(_xlfn.XLOOKUP(Q$3,'Oppslag-fane'!$P$12:$P$34,'Oppslag-fane'!$AD$12:$AD$34)*'Oppslag-fane'!$J$3)),((K234-J234+1)/365*$G85*(_xlfn.XLOOKUP(Q$3,'Oppslag-fane'!$P$12:$P$34,'Oppslag-fane'!$AB$12:$AB$34)*'Oppslag-fane'!$L$3))))</f>
        <v/>
      </c>
      <c r="S85" t="str">
        <f>IF(S$3="","",IF(M234="","",((M234-L234+1)/365*$G85*(_xlfn.XLOOKUP(S$3,'Oppslag-fane'!$P$12:$P$34,'Oppslag-fane'!$N$12:$N$34)*Personalkostnader!$G93*1000))))</f>
        <v/>
      </c>
      <c r="T85" t="str">
        <f>IF(S85="","",IF($D85="Vitenskapelig",((M234-L234+1)/365*$G85*(_xlfn.XLOOKUP(S$3,'Oppslag-fane'!$P$12:$P$34,'Oppslag-fane'!$AD$12:$AD$34)*'Oppslag-fane'!$J$3)),((M234-L234+1)/365*$G85*(_xlfn.XLOOKUP(S$3,'Oppslag-fane'!$P$12:$P$34,'Oppslag-fane'!$AB$12:$AB$34)*'Oppslag-fane'!$L$3))))</f>
        <v/>
      </c>
      <c r="U85" t="str">
        <f>IF(U$3="","",IF(O234="","",((O234-N234+1)/365*$G85*(_xlfn.XLOOKUP(U$3,'Oppslag-fane'!$P$12:$P$34,'Oppslag-fane'!$N$12:$N$34)*Personalkostnader!$G93*1000))))</f>
        <v/>
      </c>
      <c r="V85" t="str">
        <f>IF(U85="","",IF($D85="Vitenskapelig",((O234-N234+1)/365*$G85*(_xlfn.XLOOKUP(U$3,'Oppslag-fane'!$P$12:$P$34,'Oppslag-fane'!$AD$12:$AD$34)*'Oppslag-fane'!$J$3)),((O234-N234+1)/365*$G85*(_xlfn.XLOOKUP(U$3,'Oppslag-fane'!$P$12:$P$34,'Oppslag-fane'!$AB$12:$AB$34)*'Oppslag-fane'!$L$3))))</f>
        <v/>
      </c>
      <c r="W85" t="str">
        <f>IF(W$3="","",IF(Q234="","",((Q234-P234+1)/365*$G85*(_xlfn.XLOOKUP(W$3,'Oppslag-fane'!$P$12:$P$34,'Oppslag-fane'!$N$12:$N$34)*Personalkostnader!$G93*1000))))</f>
        <v/>
      </c>
      <c r="X85" t="str">
        <f>IF(W85="","",IF($D85="Vitenskapelig",((Q234-P234+1)/365*$G85*(_xlfn.XLOOKUP(W$3,'Oppslag-fane'!$P$12:$P$34,'Oppslag-fane'!$AD$12:$AD$34)*'Oppslag-fane'!$J$3)),((Q234-P234+1)/365*$G85*(_xlfn.XLOOKUP(W$3,'Oppslag-fane'!$P$12:$P$34,'Oppslag-fane'!$AB$12:$AB$34)*'Oppslag-fane'!$L$3))))</f>
        <v/>
      </c>
      <c r="Y85" t="str">
        <f>IF(Y$3="","",IF(S234="","",((S234-R234+1)/365*$G85*(_xlfn.XLOOKUP(Y$3,'Oppslag-fane'!$P$12:$P$34,'Oppslag-fane'!$N$12:$N$34)*Personalkostnader!$G93*1000))))</f>
        <v/>
      </c>
      <c r="Z85" t="str">
        <f>IF(Y85="","",IF($D85="Vitenskapelig",((S234-R234+1)/365*$G85*(_xlfn.XLOOKUP(Y$3,'Oppslag-fane'!$P$12:$P$34,'Oppslag-fane'!$AD$12:$AD$34)*'Oppslag-fane'!$J$3)),((S234-R234+1)/365*$G85*(_xlfn.XLOOKUP(Y$3,'Oppslag-fane'!$P$12:$P$34,'Oppslag-fane'!$AB$12:$AB$34)*'Oppslag-fane'!$L$3))))</f>
        <v/>
      </c>
      <c r="AA85" t="str">
        <f>IF(AA$3="","",IF(U234="","",((U234-T234+1)/365*$G85*(_xlfn.XLOOKUP(AA$3,'Oppslag-fane'!$P$12:$P$34,'Oppslag-fane'!$N$12:$N$34)*Personalkostnader!$G93*1000))))</f>
        <v/>
      </c>
      <c r="AB85" t="str">
        <f>IF(AA85="","",IF($D85="Vitenskapelig",((U234-T234+1)/365*$G85*(_xlfn.XLOOKUP(AA$3,'Oppslag-fane'!$P$12:$P$34,'Oppslag-fane'!$AD$12:$AD$34)*'Oppslag-fane'!$J$3)),((U234-T234+1)/365*$G85*(_xlfn.XLOOKUP(AA$3,'Oppslag-fane'!$P$12:$P$34,'Oppslag-fane'!$AB$12:$AB$34)*'Oppslag-fane'!$L$3))))</f>
        <v/>
      </c>
      <c r="AC85" t="str">
        <f>IF(AC$3="","",IF(W234="","",((W234-V234+1)/365*$G85*(_xlfn.XLOOKUP(AC$3,'Oppslag-fane'!$P$12:$P$34,'Oppslag-fane'!$N$12:$N$34)*Personalkostnader!$G93*1000))))</f>
        <v/>
      </c>
      <c r="AD85" t="str">
        <f>IF(AC85="","",IF($D85="Vitenskapelig",((W234-V234+1)/365*$G85*(_xlfn.XLOOKUP(AC$3,'Oppslag-fane'!$P$12:$P$34,'Oppslag-fane'!$AD$12:$AD$34)*'Oppslag-fane'!$J$3)),((W234-V234+1)/365*$G85*(_xlfn.XLOOKUP(AC$3,'Oppslag-fane'!$P$12:$P$34,'Oppslag-fane'!$AB$12:$AB$34)*'Oppslag-fane'!$L$3))))</f>
        <v/>
      </c>
      <c r="AE85" t="str">
        <f>IF(AE$3="","",IF(Y234="","",((Y234-X234+1)/365*$G85*(_xlfn.XLOOKUP(AE$3,'Oppslag-fane'!$P$12:$P$34,'Oppslag-fane'!$N$12:$N$34)*Personalkostnader!$G93*1000))))</f>
        <v/>
      </c>
      <c r="AF85" t="str">
        <f>IF(AE85="","",IF($D85="Vitenskapelig",((Y234-X234+1)/365*$G85*(_xlfn.XLOOKUP(AE$3,'Oppslag-fane'!$P$12:$P$34,'Oppslag-fane'!$AD$12:$AD$34)*'Oppslag-fane'!$J$3)),((Y234-X234+1)/365*$G85*(_xlfn.XLOOKUP(AE$3,'Oppslag-fane'!$P$12:$P$34,'Oppslag-fane'!$AB$12:$AB$34)*'Oppslag-fane'!$L$3))))</f>
        <v/>
      </c>
      <c r="AG85" t="str">
        <f>IF(AG$3="","",IF(AA234="","",((AA234-Z234+1)/365*$G85*(_xlfn.XLOOKUP(AG$3,'Oppslag-fane'!$P$12:$P$34,'Oppslag-fane'!$N$12:$N$34)*Personalkostnader!$G93*1000))))</f>
        <v/>
      </c>
      <c r="AH85" t="str">
        <f>IF(AG85="","",IF($D85="Vitenskapelig",((AA234-Z234+1)/365*$G85*(_xlfn.XLOOKUP(AG$3,'Oppslag-fane'!$P$12:$P$34,'Oppslag-fane'!$AD$12:$AD$34)*'Oppslag-fane'!$J$3)),((AA234-Z234+1)/365*$G85*(_xlfn.XLOOKUP(AG$3,'Oppslag-fane'!$P$12:$P$34,'Oppslag-fane'!$AB$12:$AB$34)*'Oppslag-fane'!$L$3))))</f>
        <v/>
      </c>
      <c r="AI85" s="18">
        <f t="shared" si="4"/>
        <v>0</v>
      </c>
      <c r="AJ85" s="18">
        <f t="shared" si="5"/>
        <v>0</v>
      </c>
    </row>
    <row r="86" spans="1:36" outlineLevel="1" x14ac:dyDescent="0.25">
      <c r="A86" t="str">
        <f>IF(Personalkostnader!A94="","",Personalkostnader!A94)</f>
        <v/>
      </c>
      <c r="B86">
        <f>Personalkostnader!B94</f>
        <v>0</v>
      </c>
      <c r="C86" t="str">
        <f>Personalkostnader!C94</f>
        <v/>
      </c>
      <c r="D86" t="str">
        <f>Personalkostnader!D94</f>
        <v/>
      </c>
      <c r="E86">
        <f>Personalkostnader!E94</f>
        <v>0</v>
      </c>
      <c r="F86" t="str">
        <f>LEFT(Personalkostnader!O94,2)</f>
        <v/>
      </c>
      <c r="G86" s="121" t="str">
        <f>IFERROR(Personalkostnader!N94/100,"")</f>
        <v/>
      </c>
      <c r="H86" s="23"/>
      <c r="I86" t="str">
        <f>IF(I$3="","",IF(C235="","",((C235-B235+1)/365*$G86*(_xlfn.XLOOKUP(I$3,'Oppslag-fane'!$P$12:$P$34,'Oppslag-fane'!$N$12:$N$34)*Personalkostnader!$G94*1000))))</f>
        <v/>
      </c>
      <c r="J86" t="str">
        <f>IF(I86="","",IF($D86="Vitenskapelig",((C235-B235+1)/365*$G86*(_xlfn.XLOOKUP(I$3,'Oppslag-fane'!$P$12:$P$34,'Oppslag-fane'!$AD$12:$AD$34)*'Oppslag-fane'!$J$3)),((C235-B235+1)/365*$G86*(_xlfn.XLOOKUP(I$3,'Oppslag-fane'!$P$12:$P$34,'Oppslag-fane'!$AB$12:$AB$34)*'Oppslag-fane'!$L$3))))</f>
        <v/>
      </c>
      <c r="K86" t="str">
        <f>IF(K$3="","",IF(E235="","",((E235-D235+1)/365*$G86*(_xlfn.XLOOKUP(K$3,'Oppslag-fane'!$P$12:$P$34,'Oppslag-fane'!$N$12:$N$34)*Personalkostnader!$G94*1000))))</f>
        <v/>
      </c>
      <c r="L86" t="str">
        <f>IF(K86="","",IF($D86="Vitenskapelig",((E235-D235+1)/365*$G86*(_xlfn.XLOOKUP(K$3,'Oppslag-fane'!$P$12:$P$34,'Oppslag-fane'!$AD$12:$AD$34)*'Oppslag-fane'!$J$3)),((E235-D235+1)/365*$G86*(_xlfn.XLOOKUP(K$3,'Oppslag-fane'!$P$12:$P$34,'Oppslag-fane'!$AB$12:$AB$34)*'Oppslag-fane'!$L$3))))</f>
        <v/>
      </c>
      <c r="M86" t="str">
        <f>IF(M$3="","",IF(G235="","",((G235-F235+1)/365*$G86*(_xlfn.XLOOKUP(M$3,'Oppslag-fane'!$P$12:$P$34,'Oppslag-fane'!$N$12:$N$34)*Personalkostnader!$G94*1000))))</f>
        <v/>
      </c>
      <c r="N86" t="str">
        <f>IF(M86="","",IF($D86="Vitenskapelig",((G235-F235+1)/365*$G86*(_xlfn.XLOOKUP(M$3,'Oppslag-fane'!$P$12:$P$34,'Oppslag-fane'!$AD$12:$AD$34)*'Oppslag-fane'!$J$3)),((G235-F235+1)/365*$G86*(_xlfn.XLOOKUP(M$3,'Oppslag-fane'!$P$12:$P$34,'Oppslag-fane'!$AB$12:$AB$34)*'Oppslag-fane'!$L$3))))</f>
        <v/>
      </c>
      <c r="O86" t="str">
        <f>IF(O$3="","",IF(I235="","",((I235-H235+1)/365*$G86*(_xlfn.XLOOKUP(O$3,'Oppslag-fane'!$P$12:$P$34,'Oppslag-fane'!$N$12:$N$34)*Personalkostnader!$G94*1000))))</f>
        <v/>
      </c>
      <c r="P86" t="str">
        <f>IF(O86="","",IF($D86="Vitenskapelig",((I235-H235+1)/365*$G86*(_xlfn.XLOOKUP(O$3,'Oppslag-fane'!$P$12:$P$34,'Oppslag-fane'!$AD$12:$AD$34)*'Oppslag-fane'!$J$3)),((I235-H235+1)/365*$G86*(_xlfn.XLOOKUP(O$3,'Oppslag-fane'!$P$12:$P$34,'Oppslag-fane'!$AB$12:$AB$34)*'Oppslag-fane'!$L$3))))</f>
        <v/>
      </c>
      <c r="Q86" t="str">
        <f>IF(Q$3="","",IF(K235="","",((K235-J235+1)/365*$G86*(_xlfn.XLOOKUP(Q$3,'Oppslag-fane'!$P$12:$P$34,'Oppslag-fane'!$N$12:$N$34)*Personalkostnader!$G94*1000))))</f>
        <v/>
      </c>
      <c r="R86" t="str">
        <f>IF(Q86="","",IF($D86="Vitenskapelig",((K235-J235+1)/365*$G86*(_xlfn.XLOOKUP(Q$3,'Oppslag-fane'!$P$12:$P$34,'Oppslag-fane'!$AD$12:$AD$34)*'Oppslag-fane'!$J$3)),((K235-J235+1)/365*$G86*(_xlfn.XLOOKUP(Q$3,'Oppslag-fane'!$P$12:$P$34,'Oppslag-fane'!$AB$12:$AB$34)*'Oppslag-fane'!$L$3))))</f>
        <v/>
      </c>
      <c r="S86" t="str">
        <f>IF(S$3="","",IF(M235="","",((M235-L235+1)/365*$G86*(_xlfn.XLOOKUP(S$3,'Oppslag-fane'!$P$12:$P$34,'Oppslag-fane'!$N$12:$N$34)*Personalkostnader!$G94*1000))))</f>
        <v/>
      </c>
      <c r="T86" t="str">
        <f>IF(S86="","",IF($D86="Vitenskapelig",((M235-L235+1)/365*$G86*(_xlfn.XLOOKUP(S$3,'Oppslag-fane'!$P$12:$P$34,'Oppslag-fane'!$AD$12:$AD$34)*'Oppslag-fane'!$J$3)),((M235-L235+1)/365*$G86*(_xlfn.XLOOKUP(S$3,'Oppslag-fane'!$P$12:$P$34,'Oppslag-fane'!$AB$12:$AB$34)*'Oppslag-fane'!$L$3))))</f>
        <v/>
      </c>
      <c r="U86" t="str">
        <f>IF(U$3="","",IF(O235="","",((O235-N235+1)/365*$G86*(_xlfn.XLOOKUP(U$3,'Oppslag-fane'!$P$12:$P$34,'Oppslag-fane'!$N$12:$N$34)*Personalkostnader!$G94*1000))))</f>
        <v/>
      </c>
      <c r="V86" t="str">
        <f>IF(U86="","",IF($D86="Vitenskapelig",((O235-N235+1)/365*$G86*(_xlfn.XLOOKUP(U$3,'Oppslag-fane'!$P$12:$P$34,'Oppslag-fane'!$AD$12:$AD$34)*'Oppslag-fane'!$J$3)),((O235-N235+1)/365*$G86*(_xlfn.XLOOKUP(U$3,'Oppslag-fane'!$P$12:$P$34,'Oppslag-fane'!$AB$12:$AB$34)*'Oppslag-fane'!$L$3))))</f>
        <v/>
      </c>
      <c r="W86" t="str">
        <f>IF(W$3="","",IF(Q235="","",((Q235-P235+1)/365*$G86*(_xlfn.XLOOKUP(W$3,'Oppslag-fane'!$P$12:$P$34,'Oppslag-fane'!$N$12:$N$34)*Personalkostnader!$G94*1000))))</f>
        <v/>
      </c>
      <c r="X86" t="str">
        <f>IF(W86="","",IF($D86="Vitenskapelig",((Q235-P235+1)/365*$G86*(_xlfn.XLOOKUP(W$3,'Oppslag-fane'!$P$12:$P$34,'Oppslag-fane'!$AD$12:$AD$34)*'Oppslag-fane'!$J$3)),((Q235-P235+1)/365*$G86*(_xlfn.XLOOKUP(W$3,'Oppslag-fane'!$P$12:$P$34,'Oppslag-fane'!$AB$12:$AB$34)*'Oppslag-fane'!$L$3))))</f>
        <v/>
      </c>
      <c r="Y86" t="str">
        <f>IF(Y$3="","",IF(S235="","",((S235-R235+1)/365*$G86*(_xlfn.XLOOKUP(Y$3,'Oppslag-fane'!$P$12:$P$34,'Oppslag-fane'!$N$12:$N$34)*Personalkostnader!$G94*1000))))</f>
        <v/>
      </c>
      <c r="Z86" t="str">
        <f>IF(Y86="","",IF($D86="Vitenskapelig",((S235-R235+1)/365*$G86*(_xlfn.XLOOKUP(Y$3,'Oppslag-fane'!$P$12:$P$34,'Oppslag-fane'!$AD$12:$AD$34)*'Oppslag-fane'!$J$3)),((S235-R235+1)/365*$G86*(_xlfn.XLOOKUP(Y$3,'Oppslag-fane'!$P$12:$P$34,'Oppslag-fane'!$AB$12:$AB$34)*'Oppslag-fane'!$L$3))))</f>
        <v/>
      </c>
      <c r="AA86" t="str">
        <f>IF(AA$3="","",IF(U235="","",((U235-T235+1)/365*$G86*(_xlfn.XLOOKUP(AA$3,'Oppslag-fane'!$P$12:$P$34,'Oppslag-fane'!$N$12:$N$34)*Personalkostnader!$G94*1000))))</f>
        <v/>
      </c>
      <c r="AB86" t="str">
        <f>IF(AA86="","",IF($D86="Vitenskapelig",((U235-T235+1)/365*$G86*(_xlfn.XLOOKUP(AA$3,'Oppslag-fane'!$P$12:$P$34,'Oppslag-fane'!$AD$12:$AD$34)*'Oppslag-fane'!$J$3)),((U235-T235+1)/365*$G86*(_xlfn.XLOOKUP(AA$3,'Oppslag-fane'!$P$12:$P$34,'Oppslag-fane'!$AB$12:$AB$34)*'Oppslag-fane'!$L$3))))</f>
        <v/>
      </c>
      <c r="AC86" t="str">
        <f>IF(AC$3="","",IF(W235="","",((W235-V235+1)/365*$G86*(_xlfn.XLOOKUP(AC$3,'Oppslag-fane'!$P$12:$P$34,'Oppslag-fane'!$N$12:$N$34)*Personalkostnader!$G94*1000))))</f>
        <v/>
      </c>
      <c r="AD86" t="str">
        <f>IF(AC86="","",IF($D86="Vitenskapelig",((W235-V235+1)/365*$G86*(_xlfn.XLOOKUP(AC$3,'Oppslag-fane'!$P$12:$P$34,'Oppslag-fane'!$AD$12:$AD$34)*'Oppslag-fane'!$J$3)),((W235-V235+1)/365*$G86*(_xlfn.XLOOKUP(AC$3,'Oppslag-fane'!$P$12:$P$34,'Oppslag-fane'!$AB$12:$AB$34)*'Oppslag-fane'!$L$3))))</f>
        <v/>
      </c>
      <c r="AE86" t="str">
        <f>IF(AE$3="","",IF(Y235="","",((Y235-X235+1)/365*$G86*(_xlfn.XLOOKUP(AE$3,'Oppslag-fane'!$P$12:$P$34,'Oppslag-fane'!$N$12:$N$34)*Personalkostnader!$G94*1000))))</f>
        <v/>
      </c>
      <c r="AF86" t="str">
        <f>IF(AE86="","",IF($D86="Vitenskapelig",((Y235-X235+1)/365*$G86*(_xlfn.XLOOKUP(AE$3,'Oppslag-fane'!$P$12:$P$34,'Oppslag-fane'!$AD$12:$AD$34)*'Oppslag-fane'!$J$3)),((Y235-X235+1)/365*$G86*(_xlfn.XLOOKUP(AE$3,'Oppslag-fane'!$P$12:$P$34,'Oppslag-fane'!$AB$12:$AB$34)*'Oppslag-fane'!$L$3))))</f>
        <v/>
      </c>
      <c r="AG86" t="str">
        <f>IF(AG$3="","",IF(AA235="","",((AA235-Z235+1)/365*$G86*(_xlfn.XLOOKUP(AG$3,'Oppslag-fane'!$P$12:$P$34,'Oppslag-fane'!$N$12:$N$34)*Personalkostnader!$G94*1000))))</f>
        <v/>
      </c>
      <c r="AH86" t="str">
        <f>IF(AG86="","",IF($D86="Vitenskapelig",((AA235-Z235+1)/365*$G86*(_xlfn.XLOOKUP(AG$3,'Oppslag-fane'!$P$12:$P$34,'Oppslag-fane'!$AD$12:$AD$34)*'Oppslag-fane'!$J$3)),((AA235-Z235+1)/365*$G86*(_xlfn.XLOOKUP(AG$3,'Oppslag-fane'!$P$12:$P$34,'Oppslag-fane'!$AB$12:$AB$34)*'Oppslag-fane'!$L$3))))</f>
        <v/>
      </c>
      <c r="AI86" s="18">
        <f t="shared" si="4"/>
        <v>0</v>
      </c>
      <c r="AJ86" s="18">
        <f t="shared" si="5"/>
        <v>0</v>
      </c>
    </row>
    <row r="87" spans="1:36" outlineLevel="1" x14ac:dyDescent="0.25">
      <c r="A87" t="str">
        <f>IF(Personalkostnader!A95="","",Personalkostnader!A95)</f>
        <v/>
      </c>
      <c r="B87">
        <f>Personalkostnader!B95</f>
        <v>0</v>
      </c>
      <c r="C87" t="str">
        <f>Personalkostnader!C95</f>
        <v/>
      </c>
      <c r="D87" t="str">
        <f>Personalkostnader!D95</f>
        <v/>
      </c>
      <c r="E87">
        <f>Personalkostnader!E95</f>
        <v>0</v>
      </c>
      <c r="F87" t="str">
        <f>LEFT(Personalkostnader!O95,2)</f>
        <v/>
      </c>
      <c r="G87" s="121" t="str">
        <f>IFERROR(Personalkostnader!N95/100,"")</f>
        <v/>
      </c>
      <c r="H87" s="23"/>
      <c r="I87" t="str">
        <f>IF(I$3="","",IF(C236="","",((C236-B236+1)/365*$G87*(_xlfn.XLOOKUP(I$3,'Oppslag-fane'!$P$12:$P$34,'Oppslag-fane'!$N$12:$N$34)*Personalkostnader!$G95*1000))))</f>
        <v/>
      </c>
      <c r="J87" t="str">
        <f>IF(I87="","",IF($D87="Vitenskapelig",((C236-B236+1)/365*$G87*(_xlfn.XLOOKUP(I$3,'Oppslag-fane'!$P$12:$P$34,'Oppslag-fane'!$AD$12:$AD$34)*'Oppslag-fane'!$J$3)),((C236-B236+1)/365*$G87*(_xlfn.XLOOKUP(I$3,'Oppslag-fane'!$P$12:$P$34,'Oppslag-fane'!$AB$12:$AB$34)*'Oppslag-fane'!$L$3))))</f>
        <v/>
      </c>
      <c r="K87" t="str">
        <f>IF(K$3="","",IF(E236="","",((E236-D236+1)/365*$G87*(_xlfn.XLOOKUP(K$3,'Oppslag-fane'!$P$12:$P$34,'Oppslag-fane'!$N$12:$N$34)*Personalkostnader!$G95*1000))))</f>
        <v/>
      </c>
      <c r="L87" t="str">
        <f>IF(K87="","",IF($D87="Vitenskapelig",((E236-D236+1)/365*$G87*(_xlfn.XLOOKUP(K$3,'Oppslag-fane'!$P$12:$P$34,'Oppslag-fane'!$AD$12:$AD$34)*'Oppslag-fane'!$J$3)),((E236-D236+1)/365*$G87*(_xlfn.XLOOKUP(K$3,'Oppslag-fane'!$P$12:$P$34,'Oppslag-fane'!$AB$12:$AB$34)*'Oppslag-fane'!$L$3))))</f>
        <v/>
      </c>
      <c r="M87" t="str">
        <f>IF(M$3="","",IF(G236="","",((G236-F236+1)/365*$G87*(_xlfn.XLOOKUP(M$3,'Oppslag-fane'!$P$12:$P$34,'Oppslag-fane'!$N$12:$N$34)*Personalkostnader!$G95*1000))))</f>
        <v/>
      </c>
      <c r="N87" t="str">
        <f>IF(M87="","",IF($D87="Vitenskapelig",((G236-F236+1)/365*$G87*(_xlfn.XLOOKUP(M$3,'Oppslag-fane'!$P$12:$P$34,'Oppslag-fane'!$AD$12:$AD$34)*'Oppslag-fane'!$J$3)),((G236-F236+1)/365*$G87*(_xlfn.XLOOKUP(M$3,'Oppslag-fane'!$P$12:$P$34,'Oppslag-fane'!$AB$12:$AB$34)*'Oppslag-fane'!$L$3))))</f>
        <v/>
      </c>
      <c r="O87" t="str">
        <f>IF(O$3="","",IF(I236="","",((I236-H236+1)/365*$G87*(_xlfn.XLOOKUP(O$3,'Oppslag-fane'!$P$12:$P$34,'Oppslag-fane'!$N$12:$N$34)*Personalkostnader!$G95*1000))))</f>
        <v/>
      </c>
      <c r="P87" t="str">
        <f>IF(O87="","",IF($D87="Vitenskapelig",((I236-H236+1)/365*$G87*(_xlfn.XLOOKUP(O$3,'Oppslag-fane'!$P$12:$P$34,'Oppslag-fane'!$AD$12:$AD$34)*'Oppslag-fane'!$J$3)),((I236-H236+1)/365*$G87*(_xlfn.XLOOKUP(O$3,'Oppslag-fane'!$P$12:$P$34,'Oppslag-fane'!$AB$12:$AB$34)*'Oppslag-fane'!$L$3))))</f>
        <v/>
      </c>
      <c r="Q87" t="str">
        <f>IF(Q$3="","",IF(K236="","",((K236-J236+1)/365*$G87*(_xlfn.XLOOKUP(Q$3,'Oppslag-fane'!$P$12:$P$34,'Oppslag-fane'!$N$12:$N$34)*Personalkostnader!$G95*1000))))</f>
        <v/>
      </c>
      <c r="R87" t="str">
        <f>IF(Q87="","",IF($D87="Vitenskapelig",((K236-J236+1)/365*$G87*(_xlfn.XLOOKUP(Q$3,'Oppslag-fane'!$P$12:$P$34,'Oppslag-fane'!$AD$12:$AD$34)*'Oppslag-fane'!$J$3)),((K236-J236+1)/365*$G87*(_xlfn.XLOOKUP(Q$3,'Oppslag-fane'!$P$12:$P$34,'Oppslag-fane'!$AB$12:$AB$34)*'Oppslag-fane'!$L$3))))</f>
        <v/>
      </c>
      <c r="S87" t="str">
        <f>IF(S$3="","",IF(M236="","",((M236-L236+1)/365*$G87*(_xlfn.XLOOKUP(S$3,'Oppslag-fane'!$P$12:$P$34,'Oppslag-fane'!$N$12:$N$34)*Personalkostnader!$G95*1000))))</f>
        <v/>
      </c>
      <c r="T87" t="str">
        <f>IF(S87="","",IF($D87="Vitenskapelig",((M236-L236+1)/365*$G87*(_xlfn.XLOOKUP(S$3,'Oppslag-fane'!$P$12:$P$34,'Oppslag-fane'!$AD$12:$AD$34)*'Oppslag-fane'!$J$3)),((M236-L236+1)/365*$G87*(_xlfn.XLOOKUP(S$3,'Oppslag-fane'!$P$12:$P$34,'Oppslag-fane'!$AB$12:$AB$34)*'Oppslag-fane'!$L$3))))</f>
        <v/>
      </c>
      <c r="U87" t="str">
        <f>IF(U$3="","",IF(O236="","",((O236-N236+1)/365*$G87*(_xlfn.XLOOKUP(U$3,'Oppslag-fane'!$P$12:$P$34,'Oppslag-fane'!$N$12:$N$34)*Personalkostnader!$G95*1000))))</f>
        <v/>
      </c>
      <c r="V87" t="str">
        <f>IF(U87="","",IF($D87="Vitenskapelig",((O236-N236+1)/365*$G87*(_xlfn.XLOOKUP(U$3,'Oppslag-fane'!$P$12:$P$34,'Oppslag-fane'!$AD$12:$AD$34)*'Oppslag-fane'!$J$3)),((O236-N236+1)/365*$G87*(_xlfn.XLOOKUP(U$3,'Oppslag-fane'!$P$12:$P$34,'Oppslag-fane'!$AB$12:$AB$34)*'Oppslag-fane'!$L$3))))</f>
        <v/>
      </c>
      <c r="W87" t="str">
        <f>IF(W$3="","",IF(Q236="","",((Q236-P236+1)/365*$G87*(_xlfn.XLOOKUP(W$3,'Oppslag-fane'!$P$12:$P$34,'Oppslag-fane'!$N$12:$N$34)*Personalkostnader!$G95*1000))))</f>
        <v/>
      </c>
      <c r="X87" t="str">
        <f>IF(W87="","",IF($D87="Vitenskapelig",((Q236-P236+1)/365*$G87*(_xlfn.XLOOKUP(W$3,'Oppslag-fane'!$P$12:$P$34,'Oppslag-fane'!$AD$12:$AD$34)*'Oppslag-fane'!$J$3)),((Q236-P236+1)/365*$G87*(_xlfn.XLOOKUP(W$3,'Oppslag-fane'!$P$12:$P$34,'Oppslag-fane'!$AB$12:$AB$34)*'Oppslag-fane'!$L$3))))</f>
        <v/>
      </c>
      <c r="Y87" t="str">
        <f>IF(Y$3="","",IF(S236="","",((S236-R236+1)/365*$G87*(_xlfn.XLOOKUP(Y$3,'Oppslag-fane'!$P$12:$P$34,'Oppslag-fane'!$N$12:$N$34)*Personalkostnader!$G95*1000))))</f>
        <v/>
      </c>
      <c r="Z87" t="str">
        <f>IF(Y87="","",IF($D87="Vitenskapelig",((S236-R236+1)/365*$G87*(_xlfn.XLOOKUP(Y$3,'Oppslag-fane'!$P$12:$P$34,'Oppslag-fane'!$AD$12:$AD$34)*'Oppslag-fane'!$J$3)),((S236-R236+1)/365*$G87*(_xlfn.XLOOKUP(Y$3,'Oppslag-fane'!$P$12:$P$34,'Oppslag-fane'!$AB$12:$AB$34)*'Oppslag-fane'!$L$3))))</f>
        <v/>
      </c>
      <c r="AA87" t="str">
        <f>IF(AA$3="","",IF(U236="","",((U236-T236+1)/365*$G87*(_xlfn.XLOOKUP(AA$3,'Oppslag-fane'!$P$12:$P$34,'Oppslag-fane'!$N$12:$N$34)*Personalkostnader!$G95*1000))))</f>
        <v/>
      </c>
      <c r="AB87" t="str">
        <f>IF(AA87="","",IF($D87="Vitenskapelig",((U236-T236+1)/365*$G87*(_xlfn.XLOOKUP(AA$3,'Oppslag-fane'!$P$12:$P$34,'Oppslag-fane'!$AD$12:$AD$34)*'Oppslag-fane'!$J$3)),((U236-T236+1)/365*$G87*(_xlfn.XLOOKUP(AA$3,'Oppslag-fane'!$P$12:$P$34,'Oppslag-fane'!$AB$12:$AB$34)*'Oppslag-fane'!$L$3))))</f>
        <v/>
      </c>
      <c r="AC87" t="str">
        <f>IF(AC$3="","",IF(W236="","",((W236-V236+1)/365*$G87*(_xlfn.XLOOKUP(AC$3,'Oppslag-fane'!$P$12:$P$34,'Oppslag-fane'!$N$12:$N$34)*Personalkostnader!$G95*1000))))</f>
        <v/>
      </c>
      <c r="AD87" t="str">
        <f>IF(AC87="","",IF($D87="Vitenskapelig",((W236-V236+1)/365*$G87*(_xlfn.XLOOKUP(AC$3,'Oppslag-fane'!$P$12:$P$34,'Oppslag-fane'!$AD$12:$AD$34)*'Oppslag-fane'!$J$3)),((W236-V236+1)/365*$G87*(_xlfn.XLOOKUP(AC$3,'Oppslag-fane'!$P$12:$P$34,'Oppslag-fane'!$AB$12:$AB$34)*'Oppslag-fane'!$L$3))))</f>
        <v/>
      </c>
      <c r="AE87" t="str">
        <f>IF(AE$3="","",IF(Y236="","",((Y236-X236+1)/365*$G87*(_xlfn.XLOOKUP(AE$3,'Oppslag-fane'!$P$12:$P$34,'Oppslag-fane'!$N$12:$N$34)*Personalkostnader!$G95*1000))))</f>
        <v/>
      </c>
      <c r="AF87" t="str">
        <f>IF(AE87="","",IF($D87="Vitenskapelig",((Y236-X236+1)/365*$G87*(_xlfn.XLOOKUP(AE$3,'Oppslag-fane'!$P$12:$P$34,'Oppslag-fane'!$AD$12:$AD$34)*'Oppslag-fane'!$J$3)),((Y236-X236+1)/365*$G87*(_xlfn.XLOOKUP(AE$3,'Oppslag-fane'!$P$12:$P$34,'Oppslag-fane'!$AB$12:$AB$34)*'Oppslag-fane'!$L$3))))</f>
        <v/>
      </c>
      <c r="AG87" t="str">
        <f>IF(AG$3="","",IF(AA236="","",((AA236-Z236+1)/365*$G87*(_xlfn.XLOOKUP(AG$3,'Oppslag-fane'!$P$12:$P$34,'Oppslag-fane'!$N$12:$N$34)*Personalkostnader!$G95*1000))))</f>
        <v/>
      </c>
      <c r="AH87" t="str">
        <f>IF(AG87="","",IF($D87="Vitenskapelig",((AA236-Z236+1)/365*$G87*(_xlfn.XLOOKUP(AG$3,'Oppslag-fane'!$P$12:$P$34,'Oppslag-fane'!$AD$12:$AD$34)*'Oppslag-fane'!$J$3)),((AA236-Z236+1)/365*$G87*(_xlfn.XLOOKUP(AG$3,'Oppslag-fane'!$P$12:$P$34,'Oppslag-fane'!$AB$12:$AB$34)*'Oppslag-fane'!$L$3))))</f>
        <v/>
      </c>
      <c r="AI87" s="18">
        <f t="shared" si="4"/>
        <v>0</v>
      </c>
      <c r="AJ87" s="18">
        <f t="shared" si="5"/>
        <v>0</v>
      </c>
    </row>
    <row r="88" spans="1:36" outlineLevel="1" x14ac:dyDescent="0.25">
      <c r="A88" t="str">
        <f>IF(Personalkostnader!A96="","",Personalkostnader!A96)</f>
        <v/>
      </c>
      <c r="B88">
        <f>Personalkostnader!B96</f>
        <v>0</v>
      </c>
      <c r="C88" t="str">
        <f>Personalkostnader!C96</f>
        <v/>
      </c>
      <c r="D88" t="str">
        <f>Personalkostnader!D96</f>
        <v/>
      </c>
      <c r="E88">
        <f>Personalkostnader!E96</f>
        <v>0</v>
      </c>
      <c r="F88" t="str">
        <f>LEFT(Personalkostnader!O96,2)</f>
        <v/>
      </c>
      <c r="G88" s="121" t="str">
        <f>IFERROR(Personalkostnader!N96/100,"")</f>
        <v/>
      </c>
      <c r="H88" s="23"/>
      <c r="I88" t="str">
        <f>IF(I$3="","",IF(C237="","",((C237-B237+1)/365*$G88*(_xlfn.XLOOKUP(I$3,'Oppslag-fane'!$P$12:$P$34,'Oppslag-fane'!$N$12:$N$34)*Personalkostnader!$G96*1000))))</f>
        <v/>
      </c>
      <c r="J88" t="str">
        <f>IF(I88="","",IF($D88="Vitenskapelig",((C237-B237+1)/365*$G88*(_xlfn.XLOOKUP(I$3,'Oppslag-fane'!$P$12:$P$34,'Oppslag-fane'!$AD$12:$AD$34)*'Oppslag-fane'!$J$3)),((C237-B237+1)/365*$G88*(_xlfn.XLOOKUP(I$3,'Oppslag-fane'!$P$12:$P$34,'Oppslag-fane'!$AB$12:$AB$34)*'Oppslag-fane'!$L$3))))</f>
        <v/>
      </c>
      <c r="K88" t="str">
        <f>IF(K$3="","",IF(E237="","",((E237-D237+1)/365*$G88*(_xlfn.XLOOKUP(K$3,'Oppslag-fane'!$P$12:$P$34,'Oppslag-fane'!$N$12:$N$34)*Personalkostnader!$G96*1000))))</f>
        <v/>
      </c>
      <c r="L88" t="str">
        <f>IF(K88="","",IF($D88="Vitenskapelig",((E237-D237+1)/365*$G88*(_xlfn.XLOOKUP(K$3,'Oppslag-fane'!$P$12:$P$34,'Oppslag-fane'!$AD$12:$AD$34)*'Oppslag-fane'!$J$3)),((E237-D237+1)/365*$G88*(_xlfn.XLOOKUP(K$3,'Oppslag-fane'!$P$12:$P$34,'Oppslag-fane'!$AB$12:$AB$34)*'Oppslag-fane'!$L$3))))</f>
        <v/>
      </c>
      <c r="M88" t="str">
        <f>IF(M$3="","",IF(G237="","",((G237-F237+1)/365*$G88*(_xlfn.XLOOKUP(M$3,'Oppslag-fane'!$P$12:$P$34,'Oppslag-fane'!$N$12:$N$34)*Personalkostnader!$G96*1000))))</f>
        <v/>
      </c>
      <c r="N88" t="str">
        <f>IF(M88="","",IF($D88="Vitenskapelig",((G237-F237+1)/365*$G88*(_xlfn.XLOOKUP(M$3,'Oppslag-fane'!$P$12:$P$34,'Oppslag-fane'!$AD$12:$AD$34)*'Oppslag-fane'!$J$3)),((G237-F237+1)/365*$G88*(_xlfn.XLOOKUP(M$3,'Oppslag-fane'!$P$12:$P$34,'Oppslag-fane'!$AB$12:$AB$34)*'Oppslag-fane'!$L$3))))</f>
        <v/>
      </c>
      <c r="O88" t="str">
        <f>IF(O$3="","",IF(I237="","",((I237-H237+1)/365*$G88*(_xlfn.XLOOKUP(O$3,'Oppslag-fane'!$P$12:$P$34,'Oppslag-fane'!$N$12:$N$34)*Personalkostnader!$G96*1000))))</f>
        <v/>
      </c>
      <c r="P88" t="str">
        <f>IF(O88="","",IF($D88="Vitenskapelig",((I237-H237+1)/365*$G88*(_xlfn.XLOOKUP(O$3,'Oppslag-fane'!$P$12:$P$34,'Oppslag-fane'!$AD$12:$AD$34)*'Oppslag-fane'!$J$3)),((I237-H237+1)/365*$G88*(_xlfn.XLOOKUP(O$3,'Oppslag-fane'!$P$12:$P$34,'Oppslag-fane'!$AB$12:$AB$34)*'Oppslag-fane'!$L$3))))</f>
        <v/>
      </c>
      <c r="Q88" t="str">
        <f>IF(Q$3="","",IF(K237="","",((K237-J237+1)/365*$G88*(_xlfn.XLOOKUP(Q$3,'Oppslag-fane'!$P$12:$P$34,'Oppslag-fane'!$N$12:$N$34)*Personalkostnader!$G96*1000))))</f>
        <v/>
      </c>
      <c r="R88" t="str">
        <f>IF(Q88="","",IF($D88="Vitenskapelig",((K237-J237+1)/365*$G88*(_xlfn.XLOOKUP(Q$3,'Oppslag-fane'!$P$12:$P$34,'Oppslag-fane'!$AD$12:$AD$34)*'Oppslag-fane'!$J$3)),((K237-J237+1)/365*$G88*(_xlfn.XLOOKUP(Q$3,'Oppslag-fane'!$P$12:$P$34,'Oppslag-fane'!$AB$12:$AB$34)*'Oppslag-fane'!$L$3))))</f>
        <v/>
      </c>
      <c r="S88" t="str">
        <f>IF(S$3="","",IF(M237="","",((M237-L237+1)/365*$G88*(_xlfn.XLOOKUP(S$3,'Oppslag-fane'!$P$12:$P$34,'Oppslag-fane'!$N$12:$N$34)*Personalkostnader!$G96*1000))))</f>
        <v/>
      </c>
      <c r="T88" t="str">
        <f>IF(S88="","",IF($D88="Vitenskapelig",((M237-L237+1)/365*$G88*(_xlfn.XLOOKUP(S$3,'Oppslag-fane'!$P$12:$P$34,'Oppslag-fane'!$AD$12:$AD$34)*'Oppslag-fane'!$J$3)),((M237-L237+1)/365*$G88*(_xlfn.XLOOKUP(S$3,'Oppslag-fane'!$P$12:$P$34,'Oppslag-fane'!$AB$12:$AB$34)*'Oppslag-fane'!$L$3))))</f>
        <v/>
      </c>
      <c r="U88" t="str">
        <f>IF(U$3="","",IF(O237="","",((O237-N237+1)/365*$G88*(_xlfn.XLOOKUP(U$3,'Oppslag-fane'!$P$12:$P$34,'Oppslag-fane'!$N$12:$N$34)*Personalkostnader!$G96*1000))))</f>
        <v/>
      </c>
      <c r="V88" t="str">
        <f>IF(U88="","",IF($D88="Vitenskapelig",((O237-N237+1)/365*$G88*(_xlfn.XLOOKUP(U$3,'Oppslag-fane'!$P$12:$P$34,'Oppslag-fane'!$AD$12:$AD$34)*'Oppslag-fane'!$J$3)),((O237-N237+1)/365*$G88*(_xlfn.XLOOKUP(U$3,'Oppslag-fane'!$P$12:$P$34,'Oppslag-fane'!$AB$12:$AB$34)*'Oppslag-fane'!$L$3))))</f>
        <v/>
      </c>
      <c r="W88" t="str">
        <f>IF(W$3="","",IF(Q237="","",((Q237-P237+1)/365*$G88*(_xlfn.XLOOKUP(W$3,'Oppslag-fane'!$P$12:$P$34,'Oppslag-fane'!$N$12:$N$34)*Personalkostnader!$G96*1000))))</f>
        <v/>
      </c>
      <c r="X88" t="str">
        <f>IF(W88="","",IF($D88="Vitenskapelig",((Q237-P237+1)/365*$G88*(_xlfn.XLOOKUP(W$3,'Oppslag-fane'!$P$12:$P$34,'Oppslag-fane'!$AD$12:$AD$34)*'Oppslag-fane'!$J$3)),((Q237-P237+1)/365*$G88*(_xlfn.XLOOKUP(W$3,'Oppslag-fane'!$P$12:$P$34,'Oppslag-fane'!$AB$12:$AB$34)*'Oppslag-fane'!$L$3))))</f>
        <v/>
      </c>
      <c r="Y88" t="str">
        <f>IF(Y$3="","",IF(S237="","",((S237-R237+1)/365*$G88*(_xlfn.XLOOKUP(Y$3,'Oppslag-fane'!$P$12:$P$34,'Oppslag-fane'!$N$12:$N$34)*Personalkostnader!$G96*1000))))</f>
        <v/>
      </c>
      <c r="Z88" t="str">
        <f>IF(Y88="","",IF($D88="Vitenskapelig",((S237-R237+1)/365*$G88*(_xlfn.XLOOKUP(Y$3,'Oppslag-fane'!$P$12:$P$34,'Oppslag-fane'!$AD$12:$AD$34)*'Oppslag-fane'!$J$3)),((S237-R237+1)/365*$G88*(_xlfn.XLOOKUP(Y$3,'Oppslag-fane'!$P$12:$P$34,'Oppslag-fane'!$AB$12:$AB$34)*'Oppslag-fane'!$L$3))))</f>
        <v/>
      </c>
      <c r="AA88" t="str">
        <f>IF(AA$3="","",IF(U237="","",((U237-T237+1)/365*$G88*(_xlfn.XLOOKUP(AA$3,'Oppslag-fane'!$P$12:$P$34,'Oppslag-fane'!$N$12:$N$34)*Personalkostnader!$G96*1000))))</f>
        <v/>
      </c>
      <c r="AB88" t="str">
        <f>IF(AA88="","",IF($D88="Vitenskapelig",((U237-T237+1)/365*$G88*(_xlfn.XLOOKUP(AA$3,'Oppslag-fane'!$P$12:$P$34,'Oppslag-fane'!$AD$12:$AD$34)*'Oppslag-fane'!$J$3)),((U237-T237+1)/365*$G88*(_xlfn.XLOOKUP(AA$3,'Oppslag-fane'!$P$12:$P$34,'Oppslag-fane'!$AB$12:$AB$34)*'Oppslag-fane'!$L$3))))</f>
        <v/>
      </c>
      <c r="AC88" t="str">
        <f>IF(AC$3="","",IF(W237="","",((W237-V237+1)/365*$G88*(_xlfn.XLOOKUP(AC$3,'Oppslag-fane'!$P$12:$P$34,'Oppslag-fane'!$N$12:$N$34)*Personalkostnader!$G96*1000))))</f>
        <v/>
      </c>
      <c r="AD88" t="str">
        <f>IF(AC88="","",IF($D88="Vitenskapelig",((W237-V237+1)/365*$G88*(_xlfn.XLOOKUP(AC$3,'Oppslag-fane'!$P$12:$P$34,'Oppslag-fane'!$AD$12:$AD$34)*'Oppslag-fane'!$J$3)),((W237-V237+1)/365*$G88*(_xlfn.XLOOKUP(AC$3,'Oppslag-fane'!$P$12:$P$34,'Oppslag-fane'!$AB$12:$AB$34)*'Oppslag-fane'!$L$3))))</f>
        <v/>
      </c>
      <c r="AE88" t="str">
        <f>IF(AE$3="","",IF(Y237="","",((Y237-X237+1)/365*$G88*(_xlfn.XLOOKUP(AE$3,'Oppslag-fane'!$P$12:$P$34,'Oppslag-fane'!$N$12:$N$34)*Personalkostnader!$G96*1000))))</f>
        <v/>
      </c>
      <c r="AF88" t="str">
        <f>IF(AE88="","",IF($D88="Vitenskapelig",((Y237-X237+1)/365*$G88*(_xlfn.XLOOKUP(AE$3,'Oppslag-fane'!$P$12:$P$34,'Oppslag-fane'!$AD$12:$AD$34)*'Oppslag-fane'!$J$3)),((Y237-X237+1)/365*$G88*(_xlfn.XLOOKUP(AE$3,'Oppslag-fane'!$P$12:$P$34,'Oppslag-fane'!$AB$12:$AB$34)*'Oppslag-fane'!$L$3))))</f>
        <v/>
      </c>
      <c r="AG88" t="str">
        <f>IF(AG$3="","",IF(AA237="","",((AA237-Z237+1)/365*$G88*(_xlfn.XLOOKUP(AG$3,'Oppslag-fane'!$P$12:$P$34,'Oppslag-fane'!$N$12:$N$34)*Personalkostnader!$G96*1000))))</f>
        <v/>
      </c>
      <c r="AH88" t="str">
        <f>IF(AG88="","",IF($D88="Vitenskapelig",((AA237-Z237+1)/365*$G88*(_xlfn.XLOOKUP(AG$3,'Oppslag-fane'!$P$12:$P$34,'Oppslag-fane'!$AD$12:$AD$34)*'Oppslag-fane'!$J$3)),((AA237-Z237+1)/365*$G88*(_xlfn.XLOOKUP(AG$3,'Oppslag-fane'!$P$12:$P$34,'Oppslag-fane'!$AB$12:$AB$34)*'Oppslag-fane'!$L$3))))</f>
        <v/>
      </c>
      <c r="AI88" s="18">
        <f t="shared" si="4"/>
        <v>0</v>
      </c>
      <c r="AJ88" s="18">
        <f t="shared" si="5"/>
        <v>0</v>
      </c>
    </row>
    <row r="89" spans="1:36" outlineLevel="1" x14ac:dyDescent="0.25">
      <c r="A89" t="str">
        <f>IF(Personalkostnader!A97="","",Personalkostnader!A97)</f>
        <v/>
      </c>
      <c r="B89">
        <f>Personalkostnader!B97</f>
        <v>0</v>
      </c>
      <c r="C89" t="str">
        <f>Personalkostnader!C97</f>
        <v/>
      </c>
      <c r="D89" t="str">
        <f>Personalkostnader!D97</f>
        <v/>
      </c>
      <c r="E89">
        <f>Personalkostnader!E97</f>
        <v>0</v>
      </c>
      <c r="F89" t="str">
        <f>LEFT(Personalkostnader!O97,2)</f>
        <v/>
      </c>
      <c r="G89" s="121" t="str">
        <f>IFERROR(Personalkostnader!N97/100,"")</f>
        <v/>
      </c>
      <c r="H89" s="23"/>
      <c r="I89" t="str">
        <f>IF(I$3="","",IF(C238="","",((C238-B238+1)/365*$G89*(_xlfn.XLOOKUP(I$3,'Oppslag-fane'!$P$12:$P$34,'Oppslag-fane'!$N$12:$N$34)*Personalkostnader!$G97*1000))))</f>
        <v/>
      </c>
      <c r="J89" t="str">
        <f>IF(I89="","",IF($D89="Vitenskapelig",((C238-B238+1)/365*$G89*(_xlfn.XLOOKUP(I$3,'Oppslag-fane'!$P$12:$P$34,'Oppslag-fane'!$AD$12:$AD$34)*'Oppslag-fane'!$J$3)),((C238-B238+1)/365*$G89*(_xlfn.XLOOKUP(I$3,'Oppslag-fane'!$P$12:$P$34,'Oppslag-fane'!$AB$12:$AB$34)*'Oppslag-fane'!$L$3))))</f>
        <v/>
      </c>
      <c r="K89" t="str">
        <f>IF(K$3="","",IF(E238="","",((E238-D238+1)/365*$G89*(_xlfn.XLOOKUP(K$3,'Oppslag-fane'!$P$12:$P$34,'Oppslag-fane'!$N$12:$N$34)*Personalkostnader!$G97*1000))))</f>
        <v/>
      </c>
      <c r="L89" t="str">
        <f>IF(K89="","",IF($D89="Vitenskapelig",((E238-D238+1)/365*$G89*(_xlfn.XLOOKUP(K$3,'Oppslag-fane'!$P$12:$P$34,'Oppslag-fane'!$AD$12:$AD$34)*'Oppslag-fane'!$J$3)),((E238-D238+1)/365*$G89*(_xlfn.XLOOKUP(K$3,'Oppslag-fane'!$P$12:$P$34,'Oppslag-fane'!$AB$12:$AB$34)*'Oppslag-fane'!$L$3))))</f>
        <v/>
      </c>
      <c r="M89" t="str">
        <f>IF(M$3="","",IF(G238="","",((G238-F238+1)/365*$G89*(_xlfn.XLOOKUP(M$3,'Oppslag-fane'!$P$12:$P$34,'Oppslag-fane'!$N$12:$N$34)*Personalkostnader!$G97*1000))))</f>
        <v/>
      </c>
      <c r="N89" t="str">
        <f>IF(M89="","",IF($D89="Vitenskapelig",((G238-F238+1)/365*$G89*(_xlfn.XLOOKUP(M$3,'Oppslag-fane'!$P$12:$P$34,'Oppslag-fane'!$AD$12:$AD$34)*'Oppslag-fane'!$J$3)),((G238-F238+1)/365*$G89*(_xlfn.XLOOKUP(M$3,'Oppslag-fane'!$P$12:$P$34,'Oppslag-fane'!$AB$12:$AB$34)*'Oppslag-fane'!$L$3))))</f>
        <v/>
      </c>
      <c r="O89" t="str">
        <f>IF(O$3="","",IF(I238="","",((I238-H238+1)/365*$G89*(_xlfn.XLOOKUP(O$3,'Oppslag-fane'!$P$12:$P$34,'Oppslag-fane'!$N$12:$N$34)*Personalkostnader!$G97*1000))))</f>
        <v/>
      </c>
      <c r="P89" t="str">
        <f>IF(O89="","",IF($D89="Vitenskapelig",((I238-H238+1)/365*$G89*(_xlfn.XLOOKUP(O$3,'Oppslag-fane'!$P$12:$P$34,'Oppslag-fane'!$AD$12:$AD$34)*'Oppslag-fane'!$J$3)),((I238-H238+1)/365*$G89*(_xlfn.XLOOKUP(O$3,'Oppslag-fane'!$P$12:$P$34,'Oppslag-fane'!$AB$12:$AB$34)*'Oppslag-fane'!$L$3))))</f>
        <v/>
      </c>
      <c r="Q89" t="str">
        <f>IF(Q$3="","",IF(K238="","",((K238-J238+1)/365*$G89*(_xlfn.XLOOKUP(Q$3,'Oppslag-fane'!$P$12:$P$34,'Oppslag-fane'!$N$12:$N$34)*Personalkostnader!$G97*1000))))</f>
        <v/>
      </c>
      <c r="R89" t="str">
        <f>IF(Q89="","",IF($D89="Vitenskapelig",((K238-J238+1)/365*$G89*(_xlfn.XLOOKUP(Q$3,'Oppslag-fane'!$P$12:$P$34,'Oppslag-fane'!$AD$12:$AD$34)*'Oppslag-fane'!$J$3)),((K238-J238+1)/365*$G89*(_xlfn.XLOOKUP(Q$3,'Oppslag-fane'!$P$12:$P$34,'Oppslag-fane'!$AB$12:$AB$34)*'Oppslag-fane'!$L$3))))</f>
        <v/>
      </c>
      <c r="S89" t="str">
        <f>IF(S$3="","",IF(M238="","",((M238-L238+1)/365*$G89*(_xlfn.XLOOKUP(S$3,'Oppslag-fane'!$P$12:$P$34,'Oppslag-fane'!$N$12:$N$34)*Personalkostnader!$G97*1000))))</f>
        <v/>
      </c>
      <c r="T89" t="str">
        <f>IF(S89="","",IF($D89="Vitenskapelig",((M238-L238+1)/365*$G89*(_xlfn.XLOOKUP(S$3,'Oppslag-fane'!$P$12:$P$34,'Oppslag-fane'!$AD$12:$AD$34)*'Oppslag-fane'!$J$3)),((M238-L238+1)/365*$G89*(_xlfn.XLOOKUP(S$3,'Oppslag-fane'!$P$12:$P$34,'Oppslag-fane'!$AB$12:$AB$34)*'Oppslag-fane'!$L$3))))</f>
        <v/>
      </c>
      <c r="U89" t="str">
        <f>IF(U$3="","",IF(O238="","",((O238-N238+1)/365*$G89*(_xlfn.XLOOKUP(U$3,'Oppslag-fane'!$P$12:$P$34,'Oppslag-fane'!$N$12:$N$34)*Personalkostnader!$G97*1000))))</f>
        <v/>
      </c>
      <c r="V89" t="str">
        <f>IF(U89="","",IF($D89="Vitenskapelig",((O238-N238+1)/365*$G89*(_xlfn.XLOOKUP(U$3,'Oppslag-fane'!$P$12:$P$34,'Oppslag-fane'!$AD$12:$AD$34)*'Oppslag-fane'!$J$3)),((O238-N238+1)/365*$G89*(_xlfn.XLOOKUP(U$3,'Oppslag-fane'!$P$12:$P$34,'Oppslag-fane'!$AB$12:$AB$34)*'Oppslag-fane'!$L$3))))</f>
        <v/>
      </c>
      <c r="W89" t="str">
        <f>IF(W$3="","",IF(Q238="","",((Q238-P238+1)/365*$G89*(_xlfn.XLOOKUP(W$3,'Oppslag-fane'!$P$12:$P$34,'Oppslag-fane'!$N$12:$N$34)*Personalkostnader!$G97*1000))))</f>
        <v/>
      </c>
      <c r="X89" t="str">
        <f>IF(W89="","",IF($D89="Vitenskapelig",((Q238-P238+1)/365*$G89*(_xlfn.XLOOKUP(W$3,'Oppslag-fane'!$P$12:$P$34,'Oppslag-fane'!$AD$12:$AD$34)*'Oppslag-fane'!$J$3)),((Q238-P238+1)/365*$G89*(_xlfn.XLOOKUP(W$3,'Oppslag-fane'!$P$12:$P$34,'Oppslag-fane'!$AB$12:$AB$34)*'Oppslag-fane'!$L$3))))</f>
        <v/>
      </c>
      <c r="Y89" t="str">
        <f>IF(Y$3="","",IF(S238="","",((S238-R238+1)/365*$G89*(_xlfn.XLOOKUP(Y$3,'Oppslag-fane'!$P$12:$P$34,'Oppslag-fane'!$N$12:$N$34)*Personalkostnader!$G97*1000))))</f>
        <v/>
      </c>
      <c r="Z89" t="str">
        <f>IF(Y89="","",IF($D89="Vitenskapelig",((S238-R238+1)/365*$G89*(_xlfn.XLOOKUP(Y$3,'Oppslag-fane'!$P$12:$P$34,'Oppslag-fane'!$AD$12:$AD$34)*'Oppslag-fane'!$J$3)),((S238-R238+1)/365*$G89*(_xlfn.XLOOKUP(Y$3,'Oppslag-fane'!$P$12:$P$34,'Oppslag-fane'!$AB$12:$AB$34)*'Oppslag-fane'!$L$3))))</f>
        <v/>
      </c>
      <c r="AA89" t="str">
        <f>IF(AA$3="","",IF(U238="","",((U238-T238+1)/365*$G89*(_xlfn.XLOOKUP(AA$3,'Oppslag-fane'!$P$12:$P$34,'Oppslag-fane'!$N$12:$N$34)*Personalkostnader!$G97*1000))))</f>
        <v/>
      </c>
      <c r="AB89" t="str">
        <f>IF(AA89="","",IF($D89="Vitenskapelig",((U238-T238+1)/365*$G89*(_xlfn.XLOOKUP(AA$3,'Oppslag-fane'!$P$12:$P$34,'Oppslag-fane'!$AD$12:$AD$34)*'Oppslag-fane'!$J$3)),((U238-T238+1)/365*$G89*(_xlfn.XLOOKUP(AA$3,'Oppslag-fane'!$P$12:$P$34,'Oppslag-fane'!$AB$12:$AB$34)*'Oppslag-fane'!$L$3))))</f>
        <v/>
      </c>
      <c r="AC89" t="str">
        <f>IF(AC$3="","",IF(W238="","",((W238-V238+1)/365*$G89*(_xlfn.XLOOKUP(AC$3,'Oppslag-fane'!$P$12:$P$34,'Oppslag-fane'!$N$12:$N$34)*Personalkostnader!$G97*1000))))</f>
        <v/>
      </c>
      <c r="AD89" t="str">
        <f>IF(AC89="","",IF($D89="Vitenskapelig",((W238-V238+1)/365*$G89*(_xlfn.XLOOKUP(AC$3,'Oppslag-fane'!$P$12:$P$34,'Oppslag-fane'!$AD$12:$AD$34)*'Oppslag-fane'!$J$3)),((W238-V238+1)/365*$G89*(_xlfn.XLOOKUP(AC$3,'Oppslag-fane'!$P$12:$P$34,'Oppslag-fane'!$AB$12:$AB$34)*'Oppslag-fane'!$L$3))))</f>
        <v/>
      </c>
      <c r="AE89" t="str">
        <f>IF(AE$3="","",IF(Y238="","",((Y238-X238+1)/365*$G89*(_xlfn.XLOOKUP(AE$3,'Oppslag-fane'!$P$12:$P$34,'Oppslag-fane'!$N$12:$N$34)*Personalkostnader!$G97*1000))))</f>
        <v/>
      </c>
      <c r="AF89" t="str">
        <f>IF(AE89="","",IF($D89="Vitenskapelig",((Y238-X238+1)/365*$G89*(_xlfn.XLOOKUP(AE$3,'Oppslag-fane'!$P$12:$P$34,'Oppslag-fane'!$AD$12:$AD$34)*'Oppslag-fane'!$J$3)),((Y238-X238+1)/365*$G89*(_xlfn.XLOOKUP(AE$3,'Oppslag-fane'!$P$12:$P$34,'Oppslag-fane'!$AB$12:$AB$34)*'Oppslag-fane'!$L$3))))</f>
        <v/>
      </c>
      <c r="AG89" t="str">
        <f>IF(AG$3="","",IF(AA238="","",((AA238-Z238+1)/365*$G89*(_xlfn.XLOOKUP(AG$3,'Oppslag-fane'!$P$12:$P$34,'Oppslag-fane'!$N$12:$N$34)*Personalkostnader!$G97*1000))))</f>
        <v/>
      </c>
      <c r="AH89" t="str">
        <f>IF(AG89="","",IF($D89="Vitenskapelig",((AA238-Z238+1)/365*$G89*(_xlfn.XLOOKUP(AG$3,'Oppslag-fane'!$P$12:$P$34,'Oppslag-fane'!$AD$12:$AD$34)*'Oppslag-fane'!$J$3)),((AA238-Z238+1)/365*$G89*(_xlfn.XLOOKUP(AG$3,'Oppslag-fane'!$P$12:$P$34,'Oppslag-fane'!$AB$12:$AB$34)*'Oppslag-fane'!$L$3))))</f>
        <v/>
      </c>
      <c r="AI89" s="18">
        <f t="shared" si="4"/>
        <v>0</v>
      </c>
      <c r="AJ89" s="18">
        <f t="shared" si="5"/>
        <v>0</v>
      </c>
    </row>
    <row r="90" spans="1:36" outlineLevel="1" x14ac:dyDescent="0.25">
      <c r="A90" t="str">
        <f>IF(Personalkostnader!A98="","",Personalkostnader!A98)</f>
        <v/>
      </c>
      <c r="B90">
        <f>Personalkostnader!B98</f>
        <v>0</v>
      </c>
      <c r="C90" t="str">
        <f>Personalkostnader!C98</f>
        <v/>
      </c>
      <c r="D90" t="str">
        <f>Personalkostnader!D98</f>
        <v/>
      </c>
      <c r="E90">
        <f>Personalkostnader!E98</f>
        <v>0</v>
      </c>
      <c r="F90" t="str">
        <f>LEFT(Personalkostnader!O98,2)</f>
        <v/>
      </c>
      <c r="G90" s="121" t="str">
        <f>IFERROR(Personalkostnader!N98/100,"")</f>
        <v/>
      </c>
      <c r="H90" s="23"/>
      <c r="I90" t="str">
        <f>IF(I$3="","",IF(C239="","",((C239-B239+1)/365*$G90*(_xlfn.XLOOKUP(I$3,'Oppslag-fane'!$P$12:$P$34,'Oppslag-fane'!$N$12:$N$34)*Personalkostnader!$G98*1000))))</f>
        <v/>
      </c>
      <c r="J90" t="str">
        <f>IF(I90="","",IF($D90="Vitenskapelig",((C239-B239+1)/365*$G90*(_xlfn.XLOOKUP(I$3,'Oppslag-fane'!$P$12:$P$34,'Oppslag-fane'!$AD$12:$AD$34)*'Oppslag-fane'!$J$3)),((C239-B239+1)/365*$G90*(_xlfn.XLOOKUP(I$3,'Oppslag-fane'!$P$12:$P$34,'Oppslag-fane'!$AB$12:$AB$34)*'Oppslag-fane'!$L$3))))</f>
        <v/>
      </c>
      <c r="K90" t="str">
        <f>IF(K$3="","",IF(E239="","",((E239-D239+1)/365*$G90*(_xlfn.XLOOKUP(K$3,'Oppslag-fane'!$P$12:$P$34,'Oppslag-fane'!$N$12:$N$34)*Personalkostnader!$G98*1000))))</f>
        <v/>
      </c>
      <c r="L90" t="str">
        <f>IF(K90="","",IF($D90="Vitenskapelig",((E239-D239+1)/365*$G90*(_xlfn.XLOOKUP(K$3,'Oppslag-fane'!$P$12:$P$34,'Oppslag-fane'!$AD$12:$AD$34)*'Oppslag-fane'!$J$3)),((E239-D239+1)/365*$G90*(_xlfn.XLOOKUP(K$3,'Oppslag-fane'!$P$12:$P$34,'Oppslag-fane'!$AB$12:$AB$34)*'Oppslag-fane'!$L$3))))</f>
        <v/>
      </c>
      <c r="M90" t="str">
        <f>IF(M$3="","",IF(G239="","",((G239-F239+1)/365*$G90*(_xlfn.XLOOKUP(M$3,'Oppslag-fane'!$P$12:$P$34,'Oppslag-fane'!$N$12:$N$34)*Personalkostnader!$G98*1000))))</f>
        <v/>
      </c>
      <c r="N90" t="str">
        <f>IF(M90="","",IF($D90="Vitenskapelig",((G239-F239+1)/365*$G90*(_xlfn.XLOOKUP(M$3,'Oppslag-fane'!$P$12:$P$34,'Oppslag-fane'!$AD$12:$AD$34)*'Oppslag-fane'!$J$3)),((G239-F239+1)/365*$G90*(_xlfn.XLOOKUP(M$3,'Oppslag-fane'!$P$12:$P$34,'Oppslag-fane'!$AB$12:$AB$34)*'Oppslag-fane'!$L$3))))</f>
        <v/>
      </c>
      <c r="O90" t="str">
        <f>IF(O$3="","",IF(I239="","",((I239-H239+1)/365*$G90*(_xlfn.XLOOKUP(O$3,'Oppslag-fane'!$P$12:$P$34,'Oppslag-fane'!$N$12:$N$34)*Personalkostnader!$G98*1000))))</f>
        <v/>
      </c>
      <c r="P90" t="str">
        <f>IF(O90="","",IF($D90="Vitenskapelig",((I239-H239+1)/365*$G90*(_xlfn.XLOOKUP(O$3,'Oppslag-fane'!$P$12:$P$34,'Oppslag-fane'!$AD$12:$AD$34)*'Oppslag-fane'!$J$3)),((I239-H239+1)/365*$G90*(_xlfn.XLOOKUP(O$3,'Oppslag-fane'!$P$12:$P$34,'Oppslag-fane'!$AB$12:$AB$34)*'Oppslag-fane'!$L$3))))</f>
        <v/>
      </c>
      <c r="Q90" t="str">
        <f>IF(Q$3="","",IF(K239="","",((K239-J239+1)/365*$G90*(_xlfn.XLOOKUP(Q$3,'Oppslag-fane'!$P$12:$P$34,'Oppslag-fane'!$N$12:$N$34)*Personalkostnader!$G98*1000))))</f>
        <v/>
      </c>
      <c r="R90" t="str">
        <f>IF(Q90="","",IF($D90="Vitenskapelig",((K239-J239+1)/365*$G90*(_xlfn.XLOOKUP(Q$3,'Oppslag-fane'!$P$12:$P$34,'Oppslag-fane'!$AD$12:$AD$34)*'Oppslag-fane'!$J$3)),((K239-J239+1)/365*$G90*(_xlfn.XLOOKUP(Q$3,'Oppslag-fane'!$P$12:$P$34,'Oppslag-fane'!$AB$12:$AB$34)*'Oppslag-fane'!$L$3))))</f>
        <v/>
      </c>
      <c r="S90" t="str">
        <f>IF(S$3="","",IF(M239="","",((M239-L239+1)/365*$G90*(_xlfn.XLOOKUP(S$3,'Oppslag-fane'!$P$12:$P$34,'Oppslag-fane'!$N$12:$N$34)*Personalkostnader!$G98*1000))))</f>
        <v/>
      </c>
      <c r="T90" t="str">
        <f>IF(S90="","",IF($D90="Vitenskapelig",((M239-L239+1)/365*$G90*(_xlfn.XLOOKUP(S$3,'Oppslag-fane'!$P$12:$P$34,'Oppslag-fane'!$AD$12:$AD$34)*'Oppslag-fane'!$J$3)),((M239-L239+1)/365*$G90*(_xlfn.XLOOKUP(S$3,'Oppslag-fane'!$P$12:$P$34,'Oppslag-fane'!$AB$12:$AB$34)*'Oppslag-fane'!$L$3))))</f>
        <v/>
      </c>
      <c r="U90" t="str">
        <f>IF(U$3="","",IF(O239="","",((O239-N239+1)/365*$G90*(_xlfn.XLOOKUP(U$3,'Oppslag-fane'!$P$12:$P$34,'Oppslag-fane'!$N$12:$N$34)*Personalkostnader!$G98*1000))))</f>
        <v/>
      </c>
      <c r="V90" t="str">
        <f>IF(U90="","",IF($D90="Vitenskapelig",((O239-N239+1)/365*$G90*(_xlfn.XLOOKUP(U$3,'Oppslag-fane'!$P$12:$P$34,'Oppslag-fane'!$AD$12:$AD$34)*'Oppslag-fane'!$J$3)),((O239-N239+1)/365*$G90*(_xlfn.XLOOKUP(U$3,'Oppslag-fane'!$P$12:$P$34,'Oppslag-fane'!$AB$12:$AB$34)*'Oppslag-fane'!$L$3))))</f>
        <v/>
      </c>
      <c r="W90" t="str">
        <f>IF(W$3="","",IF(Q239="","",((Q239-P239+1)/365*$G90*(_xlfn.XLOOKUP(W$3,'Oppslag-fane'!$P$12:$P$34,'Oppslag-fane'!$N$12:$N$34)*Personalkostnader!$G98*1000))))</f>
        <v/>
      </c>
      <c r="X90" t="str">
        <f>IF(W90="","",IF($D90="Vitenskapelig",((Q239-P239+1)/365*$G90*(_xlfn.XLOOKUP(W$3,'Oppslag-fane'!$P$12:$P$34,'Oppslag-fane'!$AD$12:$AD$34)*'Oppslag-fane'!$J$3)),((Q239-P239+1)/365*$G90*(_xlfn.XLOOKUP(W$3,'Oppslag-fane'!$P$12:$P$34,'Oppslag-fane'!$AB$12:$AB$34)*'Oppslag-fane'!$L$3))))</f>
        <v/>
      </c>
      <c r="Y90" t="str">
        <f>IF(Y$3="","",IF(S239="","",((S239-R239+1)/365*$G90*(_xlfn.XLOOKUP(Y$3,'Oppslag-fane'!$P$12:$P$34,'Oppslag-fane'!$N$12:$N$34)*Personalkostnader!$G98*1000))))</f>
        <v/>
      </c>
      <c r="Z90" t="str">
        <f>IF(Y90="","",IF($D90="Vitenskapelig",((S239-R239+1)/365*$G90*(_xlfn.XLOOKUP(Y$3,'Oppslag-fane'!$P$12:$P$34,'Oppslag-fane'!$AD$12:$AD$34)*'Oppslag-fane'!$J$3)),((S239-R239+1)/365*$G90*(_xlfn.XLOOKUP(Y$3,'Oppslag-fane'!$P$12:$P$34,'Oppslag-fane'!$AB$12:$AB$34)*'Oppslag-fane'!$L$3))))</f>
        <v/>
      </c>
      <c r="AA90" t="str">
        <f>IF(AA$3="","",IF(U239="","",((U239-T239+1)/365*$G90*(_xlfn.XLOOKUP(AA$3,'Oppslag-fane'!$P$12:$P$34,'Oppslag-fane'!$N$12:$N$34)*Personalkostnader!$G98*1000))))</f>
        <v/>
      </c>
      <c r="AB90" t="str">
        <f>IF(AA90="","",IF($D90="Vitenskapelig",((U239-T239+1)/365*$G90*(_xlfn.XLOOKUP(AA$3,'Oppslag-fane'!$P$12:$P$34,'Oppslag-fane'!$AD$12:$AD$34)*'Oppslag-fane'!$J$3)),((U239-T239+1)/365*$G90*(_xlfn.XLOOKUP(AA$3,'Oppslag-fane'!$P$12:$P$34,'Oppslag-fane'!$AB$12:$AB$34)*'Oppslag-fane'!$L$3))))</f>
        <v/>
      </c>
      <c r="AC90" t="str">
        <f>IF(AC$3="","",IF(W239="","",((W239-V239+1)/365*$G90*(_xlfn.XLOOKUP(AC$3,'Oppslag-fane'!$P$12:$P$34,'Oppslag-fane'!$N$12:$N$34)*Personalkostnader!$G98*1000))))</f>
        <v/>
      </c>
      <c r="AD90" t="str">
        <f>IF(AC90="","",IF($D90="Vitenskapelig",((W239-V239+1)/365*$G90*(_xlfn.XLOOKUP(AC$3,'Oppslag-fane'!$P$12:$P$34,'Oppslag-fane'!$AD$12:$AD$34)*'Oppslag-fane'!$J$3)),((W239-V239+1)/365*$G90*(_xlfn.XLOOKUP(AC$3,'Oppslag-fane'!$P$12:$P$34,'Oppslag-fane'!$AB$12:$AB$34)*'Oppslag-fane'!$L$3))))</f>
        <v/>
      </c>
      <c r="AE90" t="str">
        <f>IF(AE$3="","",IF(Y239="","",((Y239-X239+1)/365*$G90*(_xlfn.XLOOKUP(AE$3,'Oppslag-fane'!$P$12:$P$34,'Oppslag-fane'!$N$12:$N$34)*Personalkostnader!$G98*1000))))</f>
        <v/>
      </c>
      <c r="AF90" t="str">
        <f>IF(AE90="","",IF($D90="Vitenskapelig",((Y239-X239+1)/365*$G90*(_xlfn.XLOOKUP(AE$3,'Oppslag-fane'!$P$12:$P$34,'Oppslag-fane'!$AD$12:$AD$34)*'Oppslag-fane'!$J$3)),((Y239-X239+1)/365*$G90*(_xlfn.XLOOKUP(AE$3,'Oppslag-fane'!$P$12:$P$34,'Oppslag-fane'!$AB$12:$AB$34)*'Oppslag-fane'!$L$3))))</f>
        <v/>
      </c>
      <c r="AG90" t="str">
        <f>IF(AG$3="","",IF(AA239="","",((AA239-Z239+1)/365*$G90*(_xlfn.XLOOKUP(AG$3,'Oppslag-fane'!$P$12:$P$34,'Oppslag-fane'!$N$12:$N$34)*Personalkostnader!$G98*1000))))</f>
        <v/>
      </c>
      <c r="AH90" t="str">
        <f>IF(AG90="","",IF($D90="Vitenskapelig",((AA239-Z239+1)/365*$G90*(_xlfn.XLOOKUP(AG$3,'Oppslag-fane'!$P$12:$P$34,'Oppslag-fane'!$AD$12:$AD$34)*'Oppslag-fane'!$J$3)),((AA239-Z239+1)/365*$G90*(_xlfn.XLOOKUP(AG$3,'Oppslag-fane'!$P$12:$P$34,'Oppslag-fane'!$AB$12:$AB$34)*'Oppslag-fane'!$L$3))))</f>
        <v/>
      </c>
      <c r="AI90" s="18">
        <f t="shared" si="4"/>
        <v>0</v>
      </c>
      <c r="AJ90" s="18">
        <f t="shared" si="5"/>
        <v>0</v>
      </c>
    </row>
    <row r="91" spans="1:36" outlineLevel="1" x14ac:dyDescent="0.25">
      <c r="A91" t="str">
        <f>IF(Personalkostnader!A99="","",Personalkostnader!A99)</f>
        <v/>
      </c>
      <c r="B91">
        <f>Personalkostnader!B99</f>
        <v>0</v>
      </c>
      <c r="C91" t="str">
        <f>Personalkostnader!C99</f>
        <v/>
      </c>
      <c r="D91" t="str">
        <f>Personalkostnader!D99</f>
        <v/>
      </c>
      <c r="E91">
        <f>Personalkostnader!E99</f>
        <v>0</v>
      </c>
      <c r="F91" t="str">
        <f>LEFT(Personalkostnader!O99,2)</f>
        <v/>
      </c>
      <c r="G91" s="121" t="str">
        <f>IFERROR(Personalkostnader!N99/100,"")</f>
        <v/>
      </c>
      <c r="H91" s="23"/>
      <c r="I91" t="str">
        <f>IF(I$3="","",IF(C240="","",((C240-B240+1)/365*$G91*(_xlfn.XLOOKUP(I$3,'Oppslag-fane'!$P$12:$P$34,'Oppslag-fane'!$N$12:$N$34)*Personalkostnader!$G99*1000))))</f>
        <v/>
      </c>
      <c r="J91" t="str">
        <f>IF(I91="","",IF($D91="Vitenskapelig",((C240-B240+1)/365*$G91*(_xlfn.XLOOKUP(I$3,'Oppslag-fane'!$P$12:$P$34,'Oppslag-fane'!$AD$12:$AD$34)*'Oppslag-fane'!$J$3)),((C240-B240+1)/365*$G91*(_xlfn.XLOOKUP(I$3,'Oppslag-fane'!$P$12:$P$34,'Oppslag-fane'!$AB$12:$AB$34)*'Oppslag-fane'!$L$3))))</f>
        <v/>
      </c>
      <c r="K91" t="str">
        <f>IF(K$3="","",IF(E240="","",((E240-D240+1)/365*$G91*(_xlfn.XLOOKUP(K$3,'Oppslag-fane'!$P$12:$P$34,'Oppslag-fane'!$N$12:$N$34)*Personalkostnader!$G99*1000))))</f>
        <v/>
      </c>
      <c r="L91" t="str">
        <f>IF(K91="","",IF($D91="Vitenskapelig",((E240-D240+1)/365*$G91*(_xlfn.XLOOKUP(K$3,'Oppslag-fane'!$P$12:$P$34,'Oppslag-fane'!$AD$12:$AD$34)*'Oppslag-fane'!$J$3)),((E240-D240+1)/365*$G91*(_xlfn.XLOOKUP(K$3,'Oppslag-fane'!$P$12:$P$34,'Oppslag-fane'!$AB$12:$AB$34)*'Oppslag-fane'!$L$3))))</f>
        <v/>
      </c>
      <c r="M91" t="str">
        <f>IF(M$3="","",IF(G240="","",((G240-F240+1)/365*$G91*(_xlfn.XLOOKUP(M$3,'Oppslag-fane'!$P$12:$P$34,'Oppslag-fane'!$N$12:$N$34)*Personalkostnader!$G99*1000))))</f>
        <v/>
      </c>
      <c r="N91" t="str">
        <f>IF(M91="","",IF($D91="Vitenskapelig",((G240-F240+1)/365*$G91*(_xlfn.XLOOKUP(M$3,'Oppslag-fane'!$P$12:$P$34,'Oppslag-fane'!$AD$12:$AD$34)*'Oppslag-fane'!$J$3)),((G240-F240+1)/365*$G91*(_xlfn.XLOOKUP(M$3,'Oppslag-fane'!$P$12:$P$34,'Oppslag-fane'!$AB$12:$AB$34)*'Oppslag-fane'!$L$3))))</f>
        <v/>
      </c>
      <c r="O91" t="str">
        <f>IF(O$3="","",IF(I240="","",((I240-H240+1)/365*$G91*(_xlfn.XLOOKUP(O$3,'Oppslag-fane'!$P$12:$P$34,'Oppslag-fane'!$N$12:$N$34)*Personalkostnader!$G99*1000))))</f>
        <v/>
      </c>
      <c r="P91" t="str">
        <f>IF(O91="","",IF($D91="Vitenskapelig",((I240-H240+1)/365*$G91*(_xlfn.XLOOKUP(O$3,'Oppslag-fane'!$P$12:$P$34,'Oppslag-fane'!$AD$12:$AD$34)*'Oppslag-fane'!$J$3)),((I240-H240+1)/365*$G91*(_xlfn.XLOOKUP(O$3,'Oppslag-fane'!$P$12:$P$34,'Oppslag-fane'!$AB$12:$AB$34)*'Oppslag-fane'!$L$3))))</f>
        <v/>
      </c>
      <c r="Q91" t="str">
        <f>IF(Q$3="","",IF(K240="","",((K240-J240+1)/365*$G91*(_xlfn.XLOOKUP(Q$3,'Oppslag-fane'!$P$12:$P$34,'Oppslag-fane'!$N$12:$N$34)*Personalkostnader!$G99*1000))))</f>
        <v/>
      </c>
      <c r="R91" t="str">
        <f>IF(Q91="","",IF($D91="Vitenskapelig",((K240-J240+1)/365*$G91*(_xlfn.XLOOKUP(Q$3,'Oppslag-fane'!$P$12:$P$34,'Oppslag-fane'!$AD$12:$AD$34)*'Oppslag-fane'!$J$3)),((K240-J240+1)/365*$G91*(_xlfn.XLOOKUP(Q$3,'Oppslag-fane'!$P$12:$P$34,'Oppslag-fane'!$AB$12:$AB$34)*'Oppslag-fane'!$L$3))))</f>
        <v/>
      </c>
      <c r="S91" t="str">
        <f>IF(S$3="","",IF(M240="","",((M240-L240+1)/365*$G91*(_xlfn.XLOOKUP(S$3,'Oppslag-fane'!$P$12:$P$34,'Oppslag-fane'!$N$12:$N$34)*Personalkostnader!$G99*1000))))</f>
        <v/>
      </c>
      <c r="T91" t="str">
        <f>IF(S91="","",IF($D91="Vitenskapelig",((M240-L240+1)/365*$G91*(_xlfn.XLOOKUP(S$3,'Oppslag-fane'!$P$12:$P$34,'Oppslag-fane'!$AD$12:$AD$34)*'Oppslag-fane'!$J$3)),((M240-L240+1)/365*$G91*(_xlfn.XLOOKUP(S$3,'Oppslag-fane'!$P$12:$P$34,'Oppslag-fane'!$AB$12:$AB$34)*'Oppslag-fane'!$L$3))))</f>
        <v/>
      </c>
      <c r="U91" t="str">
        <f>IF(U$3="","",IF(O240="","",((O240-N240+1)/365*$G91*(_xlfn.XLOOKUP(U$3,'Oppslag-fane'!$P$12:$P$34,'Oppslag-fane'!$N$12:$N$34)*Personalkostnader!$G99*1000))))</f>
        <v/>
      </c>
      <c r="V91" t="str">
        <f>IF(U91="","",IF($D91="Vitenskapelig",((O240-N240+1)/365*$G91*(_xlfn.XLOOKUP(U$3,'Oppslag-fane'!$P$12:$P$34,'Oppslag-fane'!$AD$12:$AD$34)*'Oppslag-fane'!$J$3)),((O240-N240+1)/365*$G91*(_xlfn.XLOOKUP(U$3,'Oppslag-fane'!$P$12:$P$34,'Oppslag-fane'!$AB$12:$AB$34)*'Oppslag-fane'!$L$3))))</f>
        <v/>
      </c>
      <c r="W91" t="str">
        <f>IF(W$3="","",IF(Q240="","",((Q240-P240+1)/365*$G91*(_xlfn.XLOOKUP(W$3,'Oppslag-fane'!$P$12:$P$34,'Oppslag-fane'!$N$12:$N$34)*Personalkostnader!$G99*1000))))</f>
        <v/>
      </c>
      <c r="X91" t="str">
        <f>IF(W91="","",IF($D91="Vitenskapelig",((Q240-P240+1)/365*$G91*(_xlfn.XLOOKUP(W$3,'Oppslag-fane'!$P$12:$P$34,'Oppslag-fane'!$AD$12:$AD$34)*'Oppslag-fane'!$J$3)),((Q240-P240+1)/365*$G91*(_xlfn.XLOOKUP(W$3,'Oppslag-fane'!$P$12:$P$34,'Oppslag-fane'!$AB$12:$AB$34)*'Oppslag-fane'!$L$3))))</f>
        <v/>
      </c>
      <c r="Y91" t="str">
        <f>IF(Y$3="","",IF(S240="","",((S240-R240+1)/365*$G91*(_xlfn.XLOOKUP(Y$3,'Oppslag-fane'!$P$12:$P$34,'Oppslag-fane'!$N$12:$N$34)*Personalkostnader!$G99*1000))))</f>
        <v/>
      </c>
      <c r="Z91" t="str">
        <f>IF(Y91="","",IF($D91="Vitenskapelig",((S240-R240+1)/365*$G91*(_xlfn.XLOOKUP(Y$3,'Oppslag-fane'!$P$12:$P$34,'Oppslag-fane'!$AD$12:$AD$34)*'Oppslag-fane'!$J$3)),((S240-R240+1)/365*$G91*(_xlfn.XLOOKUP(Y$3,'Oppslag-fane'!$P$12:$P$34,'Oppslag-fane'!$AB$12:$AB$34)*'Oppslag-fane'!$L$3))))</f>
        <v/>
      </c>
      <c r="AA91" t="str">
        <f>IF(AA$3="","",IF(U240="","",((U240-T240+1)/365*$G91*(_xlfn.XLOOKUP(AA$3,'Oppslag-fane'!$P$12:$P$34,'Oppslag-fane'!$N$12:$N$34)*Personalkostnader!$G99*1000))))</f>
        <v/>
      </c>
      <c r="AB91" t="str">
        <f>IF(AA91="","",IF($D91="Vitenskapelig",((U240-T240+1)/365*$G91*(_xlfn.XLOOKUP(AA$3,'Oppslag-fane'!$P$12:$P$34,'Oppslag-fane'!$AD$12:$AD$34)*'Oppslag-fane'!$J$3)),((U240-T240+1)/365*$G91*(_xlfn.XLOOKUP(AA$3,'Oppslag-fane'!$P$12:$P$34,'Oppslag-fane'!$AB$12:$AB$34)*'Oppslag-fane'!$L$3))))</f>
        <v/>
      </c>
      <c r="AC91" t="str">
        <f>IF(AC$3="","",IF(W240="","",((W240-V240+1)/365*$G91*(_xlfn.XLOOKUP(AC$3,'Oppslag-fane'!$P$12:$P$34,'Oppslag-fane'!$N$12:$N$34)*Personalkostnader!$G99*1000))))</f>
        <v/>
      </c>
      <c r="AD91" t="str">
        <f>IF(AC91="","",IF($D91="Vitenskapelig",((W240-V240+1)/365*$G91*(_xlfn.XLOOKUP(AC$3,'Oppslag-fane'!$P$12:$P$34,'Oppslag-fane'!$AD$12:$AD$34)*'Oppslag-fane'!$J$3)),((W240-V240+1)/365*$G91*(_xlfn.XLOOKUP(AC$3,'Oppslag-fane'!$P$12:$P$34,'Oppslag-fane'!$AB$12:$AB$34)*'Oppslag-fane'!$L$3))))</f>
        <v/>
      </c>
      <c r="AE91" t="str">
        <f>IF(AE$3="","",IF(Y240="","",((Y240-X240+1)/365*$G91*(_xlfn.XLOOKUP(AE$3,'Oppslag-fane'!$P$12:$P$34,'Oppslag-fane'!$N$12:$N$34)*Personalkostnader!$G99*1000))))</f>
        <v/>
      </c>
      <c r="AF91" t="str">
        <f>IF(AE91="","",IF($D91="Vitenskapelig",((Y240-X240+1)/365*$G91*(_xlfn.XLOOKUP(AE$3,'Oppslag-fane'!$P$12:$P$34,'Oppslag-fane'!$AD$12:$AD$34)*'Oppslag-fane'!$J$3)),((Y240-X240+1)/365*$G91*(_xlfn.XLOOKUP(AE$3,'Oppslag-fane'!$P$12:$P$34,'Oppslag-fane'!$AB$12:$AB$34)*'Oppslag-fane'!$L$3))))</f>
        <v/>
      </c>
      <c r="AG91" t="str">
        <f>IF(AG$3="","",IF(AA240="","",((AA240-Z240+1)/365*$G91*(_xlfn.XLOOKUP(AG$3,'Oppslag-fane'!$P$12:$P$34,'Oppslag-fane'!$N$12:$N$34)*Personalkostnader!$G99*1000))))</f>
        <v/>
      </c>
      <c r="AH91" t="str">
        <f>IF(AG91="","",IF($D91="Vitenskapelig",((AA240-Z240+1)/365*$G91*(_xlfn.XLOOKUP(AG$3,'Oppslag-fane'!$P$12:$P$34,'Oppslag-fane'!$AD$12:$AD$34)*'Oppslag-fane'!$J$3)),((AA240-Z240+1)/365*$G91*(_xlfn.XLOOKUP(AG$3,'Oppslag-fane'!$P$12:$P$34,'Oppslag-fane'!$AB$12:$AB$34)*'Oppslag-fane'!$L$3))))</f>
        <v/>
      </c>
      <c r="AI91" s="18">
        <f t="shared" si="4"/>
        <v>0</v>
      </c>
      <c r="AJ91" s="18">
        <f t="shared" si="5"/>
        <v>0</v>
      </c>
    </row>
    <row r="92" spans="1:36" outlineLevel="1" x14ac:dyDescent="0.25">
      <c r="A92" t="str">
        <f>IF(Personalkostnader!A100="","",Personalkostnader!A100)</f>
        <v/>
      </c>
      <c r="B92">
        <f>Personalkostnader!B100</f>
        <v>0</v>
      </c>
      <c r="C92" t="str">
        <f>Personalkostnader!C100</f>
        <v/>
      </c>
      <c r="D92" t="str">
        <f>Personalkostnader!D100</f>
        <v/>
      </c>
      <c r="E92">
        <f>Personalkostnader!E100</f>
        <v>0</v>
      </c>
      <c r="F92" t="str">
        <f>LEFT(Personalkostnader!O100,2)</f>
        <v/>
      </c>
      <c r="G92" s="121" t="str">
        <f>IFERROR(Personalkostnader!N100/100,"")</f>
        <v/>
      </c>
      <c r="H92" s="23"/>
      <c r="I92" t="str">
        <f>IF(I$3="","",IF(C241="","",((C241-B241+1)/365*$G92*(_xlfn.XLOOKUP(I$3,'Oppslag-fane'!$P$12:$P$34,'Oppslag-fane'!$N$12:$N$34)*Personalkostnader!$G100*1000))))</f>
        <v/>
      </c>
      <c r="J92" t="str">
        <f>IF(I92="","",IF($D92="Vitenskapelig",((C241-B241+1)/365*$G92*(_xlfn.XLOOKUP(I$3,'Oppslag-fane'!$P$12:$P$34,'Oppslag-fane'!$AD$12:$AD$34)*'Oppslag-fane'!$J$3)),((C241-B241+1)/365*$G92*(_xlfn.XLOOKUP(I$3,'Oppslag-fane'!$P$12:$P$34,'Oppslag-fane'!$AB$12:$AB$34)*'Oppslag-fane'!$L$3))))</f>
        <v/>
      </c>
      <c r="K92" t="str">
        <f>IF(K$3="","",IF(E241="","",((E241-D241+1)/365*$G92*(_xlfn.XLOOKUP(K$3,'Oppslag-fane'!$P$12:$P$34,'Oppslag-fane'!$N$12:$N$34)*Personalkostnader!$G100*1000))))</f>
        <v/>
      </c>
      <c r="L92" t="str">
        <f>IF(K92="","",IF($D92="Vitenskapelig",((E241-D241+1)/365*$G92*(_xlfn.XLOOKUP(K$3,'Oppslag-fane'!$P$12:$P$34,'Oppslag-fane'!$AD$12:$AD$34)*'Oppslag-fane'!$J$3)),((E241-D241+1)/365*$G92*(_xlfn.XLOOKUP(K$3,'Oppslag-fane'!$P$12:$P$34,'Oppslag-fane'!$AB$12:$AB$34)*'Oppslag-fane'!$L$3))))</f>
        <v/>
      </c>
      <c r="M92" t="str">
        <f>IF(M$3="","",IF(G241="","",((G241-F241+1)/365*$G92*(_xlfn.XLOOKUP(M$3,'Oppslag-fane'!$P$12:$P$34,'Oppslag-fane'!$N$12:$N$34)*Personalkostnader!$G100*1000))))</f>
        <v/>
      </c>
      <c r="N92" t="str">
        <f>IF(M92="","",IF($D92="Vitenskapelig",((G241-F241+1)/365*$G92*(_xlfn.XLOOKUP(M$3,'Oppslag-fane'!$P$12:$P$34,'Oppslag-fane'!$AD$12:$AD$34)*'Oppslag-fane'!$J$3)),((G241-F241+1)/365*$G92*(_xlfn.XLOOKUP(M$3,'Oppslag-fane'!$P$12:$P$34,'Oppslag-fane'!$AB$12:$AB$34)*'Oppslag-fane'!$L$3))))</f>
        <v/>
      </c>
      <c r="O92" t="str">
        <f>IF(O$3="","",IF(I241="","",((I241-H241+1)/365*$G92*(_xlfn.XLOOKUP(O$3,'Oppslag-fane'!$P$12:$P$34,'Oppslag-fane'!$N$12:$N$34)*Personalkostnader!$G100*1000))))</f>
        <v/>
      </c>
      <c r="P92" t="str">
        <f>IF(O92="","",IF($D92="Vitenskapelig",((I241-H241+1)/365*$G92*(_xlfn.XLOOKUP(O$3,'Oppslag-fane'!$P$12:$P$34,'Oppslag-fane'!$AD$12:$AD$34)*'Oppslag-fane'!$J$3)),((I241-H241+1)/365*$G92*(_xlfn.XLOOKUP(O$3,'Oppslag-fane'!$P$12:$P$34,'Oppslag-fane'!$AB$12:$AB$34)*'Oppslag-fane'!$L$3))))</f>
        <v/>
      </c>
      <c r="Q92" t="str">
        <f>IF(Q$3="","",IF(K241="","",((K241-J241+1)/365*$G92*(_xlfn.XLOOKUP(Q$3,'Oppslag-fane'!$P$12:$P$34,'Oppslag-fane'!$N$12:$N$34)*Personalkostnader!$G100*1000))))</f>
        <v/>
      </c>
      <c r="R92" t="str">
        <f>IF(Q92="","",IF($D92="Vitenskapelig",((K241-J241+1)/365*$G92*(_xlfn.XLOOKUP(Q$3,'Oppslag-fane'!$P$12:$P$34,'Oppslag-fane'!$AD$12:$AD$34)*'Oppslag-fane'!$J$3)),((K241-J241+1)/365*$G92*(_xlfn.XLOOKUP(Q$3,'Oppslag-fane'!$P$12:$P$34,'Oppslag-fane'!$AB$12:$AB$34)*'Oppslag-fane'!$L$3))))</f>
        <v/>
      </c>
      <c r="S92" t="str">
        <f>IF(S$3="","",IF(M241="","",((M241-L241+1)/365*$G92*(_xlfn.XLOOKUP(S$3,'Oppslag-fane'!$P$12:$P$34,'Oppslag-fane'!$N$12:$N$34)*Personalkostnader!$G100*1000))))</f>
        <v/>
      </c>
      <c r="T92" t="str">
        <f>IF(S92="","",IF($D92="Vitenskapelig",((M241-L241+1)/365*$G92*(_xlfn.XLOOKUP(S$3,'Oppslag-fane'!$P$12:$P$34,'Oppslag-fane'!$AD$12:$AD$34)*'Oppslag-fane'!$J$3)),((M241-L241+1)/365*$G92*(_xlfn.XLOOKUP(S$3,'Oppslag-fane'!$P$12:$P$34,'Oppslag-fane'!$AB$12:$AB$34)*'Oppslag-fane'!$L$3))))</f>
        <v/>
      </c>
      <c r="U92" t="str">
        <f>IF(U$3="","",IF(O241="","",((O241-N241+1)/365*$G92*(_xlfn.XLOOKUP(U$3,'Oppslag-fane'!$P$12:$P$34,'Oppslag-fane'!$N$12:$N$34)*Personalkostnader!$G100*1000))))</f>
        <v/>
      </c>
      <c r="V92" t="str">
        <f>IF(U92="","",IF($D92="Vitenskapelig",((O241-N241+1)/365*$G92*(_xlfn.XLOOKUP(U$3,'Oppslag-fane'!$P$12:$P$34,'Oppslag-fane'!$AD$12:$AD$34)*'Oppslag-fane'!$J$3)),((O241-N241+1)/365*$G92*(_xlfn.XLOOKUP(U$3,'Oppslag-fane'!$P$12:$P$34,'Oppslag-fane'!$AB$12:$AB$34)*'Oppslag-fane'!$L$3))))</f>
        <v/>
      </c>
      <c r="W92" t="str">
        <f>IF(W$3="","",IF(Q241="","",((Q241-P241+1)/365*$G92*(_xlfn.XLOOKUP(W$3,'Oppslag-fane'!$P$12:$P$34,'Oppslag-fane'!$N$12:$N$34)*Personalkostnader!$G100*1000))))</f>
        <v/>
      </c>
      <c r="X92" t="str">
        <f>IF(W92="","",IF($D92="Vitenskapelig",((Q241-P241+1)/365*$G92*(_xlfn.XLOOKUP(W$3,'Oppslag-fane'!$P$12:$P$34,'Oppslag-fane'!$AD$12:$AD$34)*'Oppslag-fane'!$J$3)),((Q241-P241+1)/365*$G92*(_xlfn.XLOOKUP(W$3,'Oppslag-fane'!$P$12:$P$34,'Oppslag-fane'!$AB$12:$AB$34)*'Oppslag-fane'!$L$3))))</f>
        <v/>
      </c>
      <c r="Y92" t="str">
        <f>IF(Y$3="","",IF(S241="","",((S241-R241+1)/365*$G92*(_xlfn.XLOOKUP(Y$3,'Oppslag-fane'!$P$12:$P$34,'Oppslag-fane'!$N$12:$N$34)*Personalkostnader!$G100*1000))))</f>
        <v/>
      </c>
      <c r="Z92" t="str">
        <f>IF(Y92="","",IF($D92="Vitenskapelig",((S241-R241+1)/365*$G92*(_xlfn.XLOOKUP(Y$3,'Oppslag-fane'!$P$12:$P$34,'Oppslag-fane'!$AD$12:$AD$34)*'Oppslag-fane'!$J$3)),((S241-R241+1)/365*$G92*(_xlfn.XLOOKUP(Y$3,'Oppslag-fane'!$P$12:$P$34,'Oppslag-fane'!$AB$12:$AB$34)*'Oppslag-fane'!$L$3))))</f>
        <v/>
      </c>
      <c r="AA92" t="str">
        <f>IF(AA$3="","",IF(U241="","",((U241-T241+1)/365*$G92*(_xlfn.XLOOKUP(AA$3,'Oppslag-fane'!$P$12:$P$34,'Oppslag-fane'!$N$12:$N$34)*Personalkostnader!$G100*1000))))</f>
        <v/>
      </c>
      <c r="AB92" t="str">
        <f>IF(AA92="","",IF($D92="Vitenskapelig",((U241-T241+1)/365*$G92*(_xlfn.XLOOKUP(AA$3,'Oppslag-fane'!$P$12:$P$34,'Oppslag-fane'!$AD$12:$AD$34)*'Oppslag-fane'!$J$3)),((U241-T241+1)/365*$G92*(_xlfn.XLOOKUP(AA$3,'Oppslag-fane'!$P$12:$P$34,'Oppslag-fane'!$AB$12:$AB$34)*'Oppslag-fane'!$L$3))))</f>
        <v/>
      </c>
      <c r="AC92" t="str">
        <f>IF(AC$3="","",IF(W241="","",((W241-V241+1)/365*$G92*(_xlfn.XLOOKUP(AC$3,'Oppslag-fane'!$P$12:$P$34,'Oppslag-fane'!$N$12:$N$34)*Personalkostnader!$G100*1000))))</f>
        <v/>
      </c>
      <c r="AD92" t="str">
        <f>IF(AC92="","",IF($D92="Vitenskapelig",((W241-V241+1)/365*$G92*(_xlfn.XLOOKUP(AC$3,'Oppslag-fane'!$P$12:$P$34,'Oppslag-fane'!$AD$12:$AD$34)*'Oppslag-fane'!$J$3)),((W241-V241+1)/365*$G92*(_xlfn.XLOOKUP(AC$3,'Oppslag-fane'!$P$12:$P$34,'Oppslag-fane'!$AB$12:$AB$34)*'Oppslag-fane'!$L$3))))</f>
        <v/>
      </c>
      <c r="AE92" t="str">
        <f>IF(AE$3="","",IF(Y241="","",((Y241-X241+1)/365*$G92*(_xlfn.XLOOKUP(AE$3,'Oppslag-fane'!$P$12:$P$34,'Oppslag-fane'!$N$12:$N$34)*Personalkostnader!$G100*1000))))</f>
        <v/>
      </c>
      <c r="AF92" t="str">
        <f>IF(AE92="","",IF($D92="Vitenskapelig",((Y241-X241+1)/365*$G92*(_xlfn.XLOOKUP(AE$3,'Oppslag-fane'!$P$12:$P$34,'Oppslag-fane'!$AD$12:$AD$34)*'Oppslag-fane'!$J$3)),((Y241-X241+1)/365*$G92*(_xlfn.XLOOKUP(AE$3,'Oppslag-fane'!$P$12:$P$34,'Oppslag-fane'!$AB$12:$AB$34)*'Oppslag-fane'!$L$3))))</f>
        <v/>
      </c>
      <c r="AG92" t="str">
        <f>IF(AG$3="","",IF(AA241="","",((AA241-Z241+1)/365*$G92*(_xlfn.XLOOKUP(AG$3,'Oppslag-fane'!$P$12:$P$34,'Oppslag-fane'!$N$12:$N$34)*Personalkostnader!$G100*1000))))</f>
        <v/>
      </c>
      <c r="AH92" t="str">
        <f>IF(AG92="","",IF($D92="Vitenskapelig",((AA241-Z241+1)/365*$G92*(_xlfn.XLOOKUP(AG$3,'Oppslag-fane'!$P$12:$P$34,'Oppslag-fane'!$AD$12:$AD$34)*'Oppslag-fane'!$J$3)),((AA241-Z241+1)/365*$G92*(_xlfn.XLOOKUP(AG$3,'Oppslag-fane'!$P$12:$P$34,'Oppslag-fane'!$AB$12:$AB$34)*'Oppslag-fane'!$L$3))))</f>
        <v/>
      </c>
      <c r="AI92" s="18">
        <f t="shared" si="4"/>
        <v>0</v>
      </c>
      <c r="AJ92" s="18">
        <f t="shared" si="5"/>
        <v>0</v>
      </c>
    </row>
    <row r="93" spans="1:36" outlineLevel="1" x14ac:dyDescent="0.25">
      <c r="A93" t="str">
        <f>IF(Personalkostnader!A101="","",Personalkostnader!A101)</f>
        <v/>
      </c>
      <c r="B93">
        <f>Personalkostnader!B101</f>
        <v>0</v>
      </c>
      <c r="C93" t="str">
        <f>Personalkostnader!C101</f>
        <v/>
      </c>
      <c r="D93" t="str">
        <f>Personalkostnader!D101</f>
        <v/>
      </c>
      <c r="E93">
        <f>Personalkostnader!E101</f>
        <v>0</v>
      </c>
      <c r="F93" t="str">
        <f>LEFT(Personalkostnader!O101,2)</f>
        <v/>
      </c>
      <c r="G93" s="121" t="str">
        <f>IFERROR(Personalkostnader!N101/100,"")</f>
        <v/>
      </c>
      <c r="H93" s="23"/>
      <c r="I93" t="str">
        <f>IF(I$3="","",IF(C242="","",((C242-B242+1)/365*$G93*(_xlfn.XLOOKUP(I$3,'Oppslag-fane'!$P$12:$P$34,'Oppslag-fane'!$N$12:$N$34)*Personalkostnader!$G101*1000))))</f>
        <v/>
      </c>
      <c r="J93" t="str">
        <f>IF(I93="","",IF($D93="Vitenskapelig",((C242-B242+1)/365*$G93*(_xlfn.XLOOKUP(I$3,'Oppslag-fane'!$P$12:$P$34,'Oppslag-fane'!$AD$12:$AD$34)*'Oppslag-fane'!$J$3)),((C242-B242+1)/365*$G93*(_xlfn.XLOOKUP(I$3,'Oppslag-fane'!$P$12:$P$34,'Oppslag-fane'!$AB$12:$AB$34)*'Oppslag-fane'!$L$3))))</f>
        <v/>
      </c>
      <c r="K93" t="str">
        <f>IF(K$3="","",IF(E242="","",((E242-D242+1)/365*$G93*(_xlfn.XLOOKUP(K$3,'Oppslag-fane'!$P$12:$P$34,'Oppslag-fane'!$N$12:$N$34)*Personalkostnader!$G101*1000))))</f>
        <v/>
      </c>
      <c r="L93" t="str">
        <f>IF(K93="","",IF($D93="Vitenskapelig",((E242-D242+1)/365*$G93*(_xlfn.XLOOKUP(K$3,'Oppslag-fane'!$P$12:$P$34,'Oppslag-fane'!$AD$12:$AD$34)*'Oppslag-fane'!$J$3)),((E242-D242+1)/365*$G93*(_xlfn.XLOOKUP(K$3,'Oppslag-fane'!$P$12:$P$34,'Oppslag-fane'!$AB$12:$AB$34)*'Oppslag-fane'!$L$3))))</f>
        <v/>
      </c>
      <c r="M93" t="str">
        <f>IF(M$3="","",IF(G242="","",((G242-F242+1)/365*$G93*(_xlfn.XLOOKUP(M$3,'Oppslag-fane'!$P$12:$P$34,'Oppslag-fane'!$N$12:$N$34)*Personalkostnader!$G101*1000))))</f>
        <v/>
      </c>
      <c r="N93" t="str">
        <f>IF(M93="","",IF($D93="Vitenskapelig",((G242-F242+1)/365*$G93*(_xlfn.XLOOKUP(M$3,'Oppslag-fane'!$P$12:$P$34,'Oppslag-fane'!$AD$12:$AD$34)*'Oppslag-fane'!$J$3)),((G242-F242+1)/365*$G93*(_xlfn.XLOOKUP(M$3,'Oppslag-fane'!$P$12:$P$34,'Oppslag-fane'!$AB$12:$AB$34)*'Oppslag-fane'!$L$3))))</f>
        <v/>
      </c>
      <c r="O93" t="str">
        <f>IF(O$3="","",IF(I242="","",((I242-H242+1)/365*$G93*(_xlfn.XLOOKUP(O$3,'Oppslag-fane'!$P$12:$P$34,'Oppslag-fane'!$N$12:$N$34)*Personalkostnader!$G101*1000))))</f>
        <v/>
      </c>
      <c r="P93" t="str">
        <f>IF(O93="","",IF($D93="Vitenskapelig",((I242-H242+1)/365*$G93*(_xlfn.XLOOKUP(O$3,'Oppslag-fane'!$P$12:$P$34,'Oppslag-fane'!$AD$12:$AD$34)*'Oppslag-fane'!$J$3)),((I242-H242+1)/365*$G93*(_xlfn.XLOOKUP(O$3,'Oppslag-fane'!$P$12:$P$34,'Oppslag-fane'!$AB$12:$AB$34)*'Oppslag-fane'!$L$3))))</f>
        <v/>
      </c>
      <c r="Q93" t="str">
        <f>IF(Q$3="","",IF(K242="","",((K242-J242+1)/365*$G93*(_xlfn.XLOOKUP(Q$3,'Oppslag-fane'!$P$12:$P$34,'Oppslag-fane'!$N$12:$N$34)*Personalkostnader!$G101*1000))))</f>
        <v/>
      </c>
      <c r="R93" t="str">
        <f>IF(Q93="","",IF($D93="Vitenskapelig",((K242-J242+1)/365*$G93*(_xlfn.XLOOKUP(Q$3,'Oppslag-fane'!$P$12:$P$34,'Oppslag-fane'!$AD$12:$AD$34)*'Oppslag-fane'!$J$3)),((K242-J242+1)/365*$G93*(_xlfn.XLOOKUP(Q$3,'Oppslag-fane'!$P$12:$P$34,'Oppslag-fane'!$AB$12:$AB$34)*'Oppslag-fane'!$L$3))))</f>
        <v/>
      </c>
      <c r="S93" t="str">
        <f>IF(S$3="","",IF(M242="","",((M242-L242+1)/365*$G93*(_xlfn.XLOOKUP(S$3,'Oppslag-fane'!$P$12:$P$34,'Oppslag-fane'!$N$12:$N$34)*Personalkostnader!$G101*1000))))</f>
        <v/>
      </c>
      <c r="T93" t="str">
        <f>IF(S93="","",IF($D93="Vitenskapelig",((M242-L242+1)/365*$G93*(_xlfn.XLOOKUP(S$3,'Oppslag-fane'!$P$12:$P$34,'Oppslag-fane'!$AD$12:$AD$34)*'Oppslag-fane'!$J$3)),((M242-L242+1)/365*$G93*(_xlfn.XLOOKUP(S$3,'Oppslag-fane'!$P$12:$P$34,'Oppslag-fane'!$AB$12:$AB$34)*'Oppslag-fane'!$L$3))))</f>
        <v/>
      </c>
      <c r="U93" t="str">
        <f>IF(U$3="","",IF(O242="","",((O242-N242+1)/365*$G93*(_xlfn.XLOOKUP(U$3,'Oppslag-fane'!$P$12:$P$34,'Oppslag-fane'!$N$12:$N$34)*Personalkostnader!$G101*1000))))</f>
        <v/>
      </c>
      <c r="V93" t="str">
        <f>IF(U93="","",IF($D93="Vitenskapelig",((O242-N242+1)/365*$G93*(_xlfn.XLOOKUP(U$3,'Oppslag-fane'!$P$12:$P$34,'Oppslag-fane'!$AD$12:$AD$34)*'Oppslag-fane'!$J$3)),((O242-N242+1)/365*$G93*(_xlfn.XLOOKUP(U$3,'Oppslag-fane'!$P$12:$P$34,'Oppslag-fane'!$AB$12:$AB$34)*'Oppslag-fane'!$L$3))))</f>
        <v/>
      </c>
      <c r="W93" t="str">
        <f>IF(W$3="","",IF(Q242="","",((Q242-P242+1)/365*$G93*(_xlfn.XLOOKUP(W$3,'Oppslag-fane'!$P$12:$P$34,'Oppslag-fane'!$N$12:$N$34)*Personalkostnader!$G101*1000))))</f>
        <v/>
      </c>
      <c r="X93" t="str">
        <f>IF(W93="","",IF($D93="Vitenskapelig",((Q242-P242+1)/365*$G93*(_xlfn.XLOOKUP(W$3,'Oppslag-fane'!$P$12:$P$34,'Oppslag-fane'!$AD$12:$AD$34)*'Oppslag-fane'!$J$3)),((Q242-P242+1)/365*$G93*(_xlfn.XLOOKUP(W$3,'Oppslag-fane'!$P$12:$P$34,'Oppslag-fane'!$AB$12:$AB$34)*'Oppslag-fane'!$L$3))))</f>
        <v/>
      </c>
      <c r="Y93" t="str">
        <f>IF(Y$3="","",IF(S242="","",((S242-R242+1)/365*$G93*(_xlfn.XLOOKUP(Y$3,'Oppslag-fane'!$P$12:$P$34,'Oppslag-fane'!$N$12:$N$34)*Personalkostnader!$G101*1000))))</f>
        <v/>
      </c>
      <c r="Z93" t="str">
        <f>IF(Y93="","",IF($D93="Vitenskapelig",((S242-R242+1)/365*$G93*(_xlfn.XLOOKUP(Y$3,'Oppslag-fane'!$P$12:$P$34,'Oppslag-fane'!$AD$12:$AD$34)*'Oppslag-fane'!$J$3)),((S242-R242+1)/365*$G93*(_xlfn.XLOOKUP(Y$3,'Oppslag-fane'!$P$12:$P$34,'Oppslag-fane'!$AB$12:$AB$34)*'Oppslag-fane'!$L$3))))</f>
        <v/>
      </c>
      <c r="AA93" t="str">
        <f>IF(AA$3="","",IF(U242="","",((U242-T242+1)/365*$G93*(_xlfn.XLOOKUP(AA$3,'Oppslag-fane'!$P$12:$P$34,'Oppslag-fane'!$N$12:$N$34)*Personalkostnader!$G101*1000))))</f>
        <v/>
      </c>
      <c r="AB93" t="str">
        <f>IF(AA93="","",IF($D93="Vitenskapelig",((U242-T242+1)/365*$G93*(_xlfn.XLOOKUP(AA$3,'Oppslag-fane'!$P$12:$P$34,'Oppslag-fane'!$AD$12:$AD$34)*'Oppslag-fane'!$J$3)),((U242-T242+1)/365*$G93*(_xlfn.XLOOKUP(AA$3,'Oppslag-fane'!$P$12:$P$34,'Oppslag-fane'!$AB$12:$AB$34)*'Oppslag-fane'!$L$3))))</f>
        <v/>
      </c>
      <c r="AC93" t="str">
        <f>IF(AC$3="","",IF(W242="","",((W242-V242+1)/365*$G93*(_xlfn.XLOOKUP(AC$3,'Oppslag-fane'!$P$12:$P$34,'Oppslag-fane'!$N$12:$N$34)*Personalkostnader!$G101*1000))))</f>
        <v/>
      </c>
      <c r="AD93" t="str">
        <f>IF(AC93="","",IF($D93="Vitenskapelig",((W242-V242+1)/365*$G93*(_xlfn.XLOOKUP(AC$3,'Oppslag-fane'!$P$12:$P$34,'Oppslag-fane'!$AD$12:$AD$34)*'Oppslag-fane'!$J$3)),((W242-V242+1)/365*$G93*(_xlfn.XLOOKUP(AC$3,'Oppslag-fane'!$P$12:$P$34,'Oppslag-fane'!$AB$12:$AB$34)*'Oppslag-fane'!$L$3))))</f>
        <v/>
      </c>
      <c r="AE93" t="str">
        <f>IF(AE$3="","",IF(Y242="","",((Y242-X242+1)/365*$G93*(_xlfn.XLOOKUP(AE$3,'Oppslag-fane'!$P$12:$P$34,'Oppslag-fane'!$N$12:$N$34)*Personalkostnader!$G101*1000))))</f>
        <v/>
      </c>
      <c r="AF93" t="str">
        <f>IF(AE93="","",IF($D93="Vitenskapelig",((Y242-X242+1)/365*$G93*(_xlfn.XLOOKUP(AE$3,'Oppslag-fane'!$P$12:$P$34,'Oppslag-fane'!$AD$12:$AD$34)*'Oppslag-fane'!$J$3)),((Y242-X242+1)/365*$G93*(_xlfn.XLOOKUP(AE$3,'Oppslag-fane'!$P$12:$P$34,'Oppslag-fane'!$AB$12:$AB$34)*'Oppslag-fane'!$L$3))))</f>
        <v/>
      </c>
      <c r="AG93" t="str">
        <f>IF(AG$3="","",IF(AA242="","",((AA242-Z242+1)/365*$G93*(_xlfn.XLOOKUP(AG$3,'Oppslag-fane'!$P$12:$P$34,'Oppslag-fane'!$N$12:$N$34)*Personalkostnader!$G101*1000))))</f>
        <v/>
      </c>
      <c r="AH93" t="str">
        <f>IF(AG93="","",IF($D93="Vitenskapelig",((AA242-Z242+1)/365*$G93*(_xlfn.XLOOKUP(AG$3,'Oppslag-fane'!$P$12:$P$34,'Oppslag-fane'!$AD$12:$AD$34)*'Oppslag-fane'!$J$3)),((AA242-Z242+1)/365*$G93*(_xlfn.XLOOKUP(AG$3,'Oppslag-fane'!$P$12:$P$34,'Oppslag-fane'!$AB$12:$AB$34)*'Oppslag-fane'!$L$3))))</f>
        <v/>
      </c>
      <c r="AI93" s="18">
        <f t="shared" si="4"/>
        <v>0</v>
      </c>
      <c r="AJ93" s="18">
        <f t="shared" si="5"/>
        <v>0</v>
      </c>
    </row>
    <row r="94" spans="1:36" outlineLevel="1" x14ac:dyDescent="0.25">
      <c r="A94" t="str">
        <f>IF(Personalkostnader!A102="","",Personalkostnader!A102)</f>
        <v/>
      </c>
      <c r="B94">
        <f>Personalkostnader!B102</f>
        <v>0</v>
      </c>
      <c r="C94" t="str">
        <f>Personalkostnader!C102</f>
        <v/>
      </c>
      <c r="D94" t="str">
        <f>Personalkostnader!D102</f>
        <v/>
      </c>
      <c r="E94">
        <f>Personalkostnader!E102</f>
        <v>0</v>
      </c>
      <c r="F94" t="str">
        <f>LEFT(Personalkostnader!O102,2)</f>
        <v/>
      </c>
      <c r="G94" s="121" t="str">
        <f>IFERROR(Personalkostnader!N102/100,"")</f>
        <v/>
      </c>
      <c r="H94" s="23"/>
      <c r="I94" t="str">
        <f>IF(I$3="","",IF(C243="","",((C243-B243+1)/365*$G94*(_xlfn.XLOOKUP(I$3,'Oppslag-fane'!$P$12:$P$34,'Oppslag-fane'!$N$12:$N$34)*Personalkostnader!$G102*1000))))</f>
        <v/>
      </c>
      <c r="J94" t="str">
        <f>IF(I94="","",IF($D94="Vitenskapelig",((C243-B243+1)/365*$G94*(_xlfn.XLOOKUP(I$3,'Oppslag-fane'!$P$12:$P$34,'Oppslag-fane'!$AD$12:$AD$34)*'Oppslag-fane'!$J$3)),((C243-B243+1)/365*$G94*(_xlfn.XLOOKUP(I$3,'Oppslag-fane'!$P$12:$P$34,'Oppslag-fane'!$AB$12:$AB$34)*'Oppslag-fane'!$L$3))))</f>
        <v/>
      </c>
      <c r="K94" t="str">
        <f>IF(K$3="","",IF(E243="","",((E243-D243+1)/365*$G94*(_xlfn.XLOOKUP(K$3,'Oppslag-fane'!$P$12:$P$34,'Oppslag-fane'!$N$12:$N$34)*Personalkostnader!$G102*1000))))</f>
        <v/>
      </c>
      <c r="L94" t="str">
        <f>IF(K94="","",IF($D94="Vitenskapelig",((E243-D243+1)/365*$G94*(_xlfn.XLOOKUP(K$3,'Oppslag-fane'!$P$12:$P$34,'Oppslag-fane'!$AD$12:$AD$34)*'Oppslag-fane'!$J$3)),((E243-D243+1)/365*$G94*(_xlfn.XLOOKUP(K$3,'Oppslag-fane'!$P$12:$P$34,'Oppslag-fane'!$AB$12:$AB$34)*'Oppslag-fane'!$L$3))))</f>
        <v/>
      </c>
      <c r="M94" t="str">
        <f>IF(M$3="","",IF(G243="","",((G243-F243+1)/365*$G94*(_xlfn.XLOOKUP(M$3,'Oppslag-fane'!$P$12:$P$34,'Oppslag-fane'!$N$12:$N$34)*Personalkostnader!$G102*1000))))</f>
        <v/>
      </c>
      <c r="N94" t="str">
        <f>IF(M94="","",IF($D94="Vitenskapelig",((G243-F243+1)/365*$G94*(_xlfn.XLOOKUP(M$3,'Oppslag-fane'!$P$12:$P$34,'Oppslag-fane'!$AD$12:$AD$34)*'Oppslag-fane'!$J$3)),((G243-F243+1)/365*$G94*(_xlfn.XLOOKUP(M$3,'Oppslag-fane'!$P$12:$P$34,'Oppslag-fane'!$AB$12:$AB$34)*'Oppslag-fane'!$L$3))))</f>
        <v/>
      </c>
      <c r="O94" t="str">
        <f>IF(O$3="","",IF(I243="","",((I243-H243+1)/365*$G94*(_xlfn.XLOOKUP(O$3,'Oppslag-fane'!$P$12:$P$34,'Oppslag-fane'!$N$12:$N$34)*Personalkostnader!$G102*1000))))</f>
        <v/>
      </c>
      <c r="P94" t="str">
        <f>IF(O94="","",IF($D94="Vitenskapelig",((I243-H243+1)/365*$G94*(_xlfn.XLOOKUP(O$3,'Oppslag-fane'!$P$12:$P$34,'Oppslag-fane'!$AD$12:$AD$34)*'Oppslag-fane'!$J$3)),((I243-H243+1)/365*$G94*(_xlfn.XLOOKUP(O$3,'Oppslag-fane'!$P$12:$P$34,'Oppslag-fane'!$AB$12:$AB$34)*'Oppslag-fane'!$L$3))))</f>
        <v/>
      </c>
      <c r="Q94" t="str">
        <f>IF(Q$3="","",IF(K243="","",((K243-J243+1)/365*$G94*(_xlfn.XLOOKUP(Q$3,'Oppslag-fane'!$P$12:$P$34,'Oppslag-fane'!$N$12:$N$34)*Personalkostnader!$G102*1000))))</f>
        <v/>
      </c>
      <c r="R94" t="str">
        <f>IF(Q94="","",IF($D94="Vitenskapelig",((K243-J243+1)/365*$G94*(_xlfn.XLOOKUP(Q$3,'Oppslag-fane'!$P$12:$P$34,'Oppslag-fane'!$AD$12:$AD$34)*'Oppslag-fane'!$J$3)),((K243-J243+1)/365*$G94*(_xlfn.XLOOKUP(Q$3,'Oppslag-fane'!$P$12:$P$34,'Oppslag-fane'!$AB$12:$AB$34)*'Oppslag-fane'!$L$3))))</f>
        <v/>
      </c>
      <c r="S94" t="str">
        <f>IF(S$3="","",IF(M243="","",((M243-L243+1)/365*$G94*(_xlfn.XLOOKUP(S$3,'Oppslag-fane'!$P$12:$P$34,'Oppslag-fane'!$N$12:$N$34)*Personalkostnader!$G102*1000))))</f>
        <v/>
      </c>
      <c r="T94" t="str">
        <f>IF(S94="","",IF($D94="Vitenskapelig",((M243-L243+1)/365*$G94*(_xlfn.XLOOKUP(S$3,'Oppslag-fane'!$P$12:$P$34,'Oppslag-fane'!$AD$12:$AD$34)*'Oppslag-fane'!$J$3)),((M243-L243+1)/365*$G94*(_xlfn.XLOOKUP(S$3,'Oppslag-fane'!$P$12:$P$34,'Oppslag-fane'!$AB$12:$AB$34)*'Oppslag-fane'!$L$3))))</f>
        <v/>
      </c>
      <c r="U94" t="str">
        <f>IF(U$3="","",IF(O243="","",((O243-N243+1)/365*$G94*(_xlfn.XLOOKUP(U$3,'Oppslag-fane'!$P$12:$P$34,'Oppslag-fane'!$N$12:$N$34)*Personalkostnader!$G102*1000))))</f>
        <v/>
      </c>
      <c r="V94" t="str">
        <f>IF(U94="","",IF($D94="Vitenskapelig",((O243-N243+1)/365*$G94*(_xlfn.XLOOKUP(U$3,'Oppslag-fane'!$P$12:$P$34,'Oppslag-fane'!$AD$12:$AD$34)*'Oppslag-fane'!$J$3)),((O243-N243+1)/365*$G94*(_xlfn.XLOOKUP(U$3,'Oppslag-fane'!$P$12:$P$34,'Oppslag-fane'!$AB$12:$AB$34)*'Oppslag-fane'!$L$3))))</f>
        <v/>
      </c>
      <c r="W94" t="str">
        <f>IF(W$3="","",IF(Q243="","",((Q243-P243+1)/365*$G94*(_xlfn.XLOOKUP(W$3,'Oppslag-fane'!$P$12:$P$34,'Oppslag-fane'!$N$12:$N$34)*Personalkostnader!$G102*1000))))</f>
        <v/>
      </c>
      <c r="X94" t="str">
        <f>IF(W94="","",IF($D94="Vitenskapelig",((Q243-P243+1)/365*$G94*(_xlfn.XLOOKUP(W$3,'Oppslag-fane'!$P$12:$P$34,'Oppslag-fane'!$AD$12:$AD$34)*'Oppslag-fane'!$J$3)),((Q243-P243+1)/365*$G94*(_xlfn.XLOOKUP(W$3,'Oppslag-fane'!$P$12:$P$34,'Oppslag-fane'!$AB$12:$AB$34)*'Oppslag-fane'!$L$3))))</f>
        <v/>
      </c>
      <c r="Y94" t="str">
        <f>IF(Y$3="","",IF(S243="","",((S243-R243+1)/365*$G94*(_xlfn.XLOOKUP(Y$3,'Oppslag-fane'!$P$12:$P$34,'Oppslag-fane'!$N$12:$N$34)*Personalkostnader!$G102*1000))))</f>
        <v/>
      </c>
      <c r="Z94" t="str">
        <f>IF(Y94="","",IF($D94="Vitenskapelig",((S243-R243+1)/365*$G94*(_xlfn.XLOOKUP(Y$3,'Oppslag-fane'!$P$12:$P$34,'Oppslag-fane'!$AD$12:$AD$34)*'Oppslag-fane'!$J$3)),((S243-R243+1)/365*$G94*(_xlfn.XLOOKUP(Y$3,'Oppslag-fane'!$P$12:$P$34,'Oppslag-fane'!$AB$12:$AB$34)*'Oppslag-fane'!$L$3))))</f>
        <v/>
      </c>
      <c r="AA94" t="str">
        <f>IF(AA$3="","",IF(U243="","",((U243-T243+1)/365*$G94*(_xlfn.XLOOKUP(AA$3,'Oppslag-fane'!$P$12:$P$34,'Oppslag-fane'!$N$12:$N$34)*Personalkostnader!$G102*1000))))</f>
        <v/>
      </c>
      <c r="AB94" t="str">
        <f>IF(AA94="","",IF($D94="Vitenskapelig",((U243-T243+1)/365*$G94*(_xlfn.XLOOKUP(AA$3,'Oppslag-fane'!$P$12:$P$34,'Oppslag-fane'!$AD$12:$AD$34)*'Oppslag-fane'!$J$3)),((U243-T243+1)/365*$G94*(_xlfn.XLOOKUP(AA$3,'Oppslag-fane'!$P$12:$P$34,'Oppslag-fane'!$AB$12:$AB$34)*'Oppslag-fane'!$L$3))))</f>
        <v/>
      </c>
      <c r="AC94" t="str">
        <f>IF(AC$3="","",IF(W243="","",((W243-V243+1)/365*$G94*(_xlfn.XLOOKUP(AC$3,'Oppslag-fane'!$P$12:$P$34,'Oppslag-fane'!$N$12:$N$34)*Personalkostnader!$G102*1000))))</f>
        <v/>
      </c>
      <c r="AD94" t="str">
        <f>IF(AC94="","",IF($D94="Vitenskapelig",((W243-V243+1)/365*$G94*(_xlfn.XLOOKUP(AC$3,'Oppslag-fane'!$P$12:$P$34,'Oppslag-fane'!$AD$12:$AD$34)*'Oppslag-fane'!$J$3)),((W243-V243+1)/365*$G94*(_xlfn.XLOOKUP(AC$3,'Oppslag-fane'!$P$12:$P$34,'Oppslag-fane'!$AB$12:$AB$34)*'Oppslag-fane'!$L$3))))</f>
        <v/>
      </c>
      <c r="AE94" t="str">
        <f>IF(AE$3="","",IF(Y243="","",((Y243-X243+1)/365*$G94*(_xlfn.XLOOKUP(AE$3,'Oppslag-fane'!$P$12:$P$34,'Oppslag-fane'!$N$12:$N$34)*Personalkostnader!$G102*1000))))</f>
        <v/>
      </c>
      <c r="AF94" t="str">
        <f>IF(AE94="","",IF($D94="Vitenskapelig",((Y243-X243+1)/365*$G94*(_xlfn.XLOOKUP(AE$3,'Oppslag-fane'!$P$12:$P$34,'Oppslag-fane'!$AD$12:$AD$34)*'Oppslag-fane'!$J$3)),((Y243-X243+1)/365*$G94*(_xlfn.XLOOKUP(AE$3,'Oppslag-fane'!$P$12:$P$34,'Oppslag-fane'!$AB$12:$AB$34)*'Oppslag-fane'!$L$3))))</f>
        <v/>
      </c>
      <c r="AG94" t="str">
        <f>IF(AG$3="","",IF(AA243="","",((AA243-Z243+1)/365*$G94*(_xlfn.XLOOKUP(AG$3,'Oppslag-fane'!$P$12:$P$34,'Oppslag-fane'!$N$12:$N$34)*Personalkostnader!$G102*1000))))</f>
        <v/>
      </c>
      <c r="AH94" t="str">
        <f>IF(AG94="","",IF($D94="Vitenskapelig",((AA243-Z243+1)/365*$G94*(_xlfn.XLOOKUP(AG$3,'Oppslag-fane'!$P$12:$P$34,'Oppslag-fane'!$AD$12:$AD$34)*'Oppslag-fane'!$J$3)),((AA243-Z243+1)/365*$G94*(_xlfn.XLOOKUP(AG$3,'Oppslag-fane'!$P$12:$P$34,'Oppslag-fane'!$AB$12:$AB$34)*'Oppslag-fane'!$L$3))))</f>
        <v/>
      </c>
      <c r="AI94" s="18">
        <f t="shared" si="4"/>
        <v>0</v>
      </c>
      <c r="AJ94" s="18">
        <f t="shared" si="5"/>
        <v>0</v>
      </c>
    </row>
    <row r="95" spans="1:36" outlineLevel="1" x14ac:dyDescent="0.25">
      <c r="A95" t="str">
        <f>IF(Personalkostnader!A103="","",Personalkostnader!A103)</f>
        <v/>
      </c>
      <c r="B95">
        <f>Personalkostnader!B103</f>
        <v>0</v>
      </c>
      <c r="C95" t="str">
        <f>Personalkostnader!C103</f>
        <v/>
      </c>
      <c r="D95" t="str">
        <f>Personalkostnader!D103</f>
        <v/>
      </c>
      <c r="E95">
        <f>Personalkostnader!E103</f>
        <v>0</v>
      </c>
      <c r="F95" t="str">
        <f>LEFT(Personalkostnader!O103,2)</f>
        <v/>
      </c>
      <c r="G95" s="121" t="str">
        <f>IFERROR(Personalkostnader!N103/100,"")</f>
        <v/>
      </c>
      <c r="H95" s="23"/>
      <c r="I95" t="str">
        <f>IF(I$3="","",IF(C244="","",((C244-B244+1)/365*$G95*(_xlfn.XLOOKUP(I$3,'Oppslag-fane'!$P$12:$P$34,'Oppslag-fane'!$N$12:$N$34)*Personalkostnader!$G103*1000))))</f>
        <v/>
      </c>
      <c r="J95" t="str">
        <f>IF(I95="","",IF($D95="Vitenskapelig",((C244-B244+1)/365*$G95*(_xlfn.XLOOKUP(I$3,'Oppslag-fane'!$P$12:$P$34,'Oppslag-fane'!$AD$12:$AD$34)*'Oppslag-fane'!$J$3)),((C244-B244+1)/365*$G95*(_xlfn.XLOOKUP(I$3,'Oppslag-fane'!$P$12:$P$34,'Oppslag-fane'!$AB$12:$AB$34)*'Oppslag-fane'!$L$3))))</f>
        <v/>
      </c>
      <c r="K95" t="str">
        <f>IF(K$3="","",IF(E244="","",((E244-D244+1)/365*$G95*(_xlfn.XLOOKUP(K$3,'Oppslag-fane'!$P$12:$P$34,'Oppslag-fane'!$N$12:$N$34)*Personalkostnader!$G103*1000))))</f>
        <v/>
      </c>
      <c r="L95" t="str">
        <f>IF(K95="","",IF($D95="Vitenskapelig",((E244-D244+1)/365*$G95*(_xlfn.XLOOKUP(K$3,'Oppslag-fane'!$P$12:$P$34,'Oppslag-fane'!$AD$12:$AD$34)*'Oppslag-fane'!$J$3)),((E244-D244+1)/365*$G95*(_xlfn.XLOOKUP(K$3,'Oppslag-fane'!$P$12:$P$34,'Oppslag-fane'!$AB$12:$AB$34)*'Oppslag-fane'!$L$3))))</f>
        <v/>
      </c>
      <c r="M95" t="str">
        <f>IF(M$3="","",IF(G244="","",((G244-F244+1)/365*$G95*(_xlfn.XLOOKUP(M$3,'Oppslag-fane'!$P$12:$P$34,'Oppslag-fane'!$N$12:$N$34)*Personalkostnader!$G103*1000))))</f>
        <v/>
      </c>
      <c r="N95" t="str">
        <f>IF(M95="","",IF($D95="Vitenskapelig",((G244-F244+1)/365*$G95*(_xlfn.XLOOKUP(M$3,'Oppslag-fane'!$P$12:$P$34,'Oppslag-fane'!$AD$12:$AD$34)*'Oppslag-fane'!$J$3)),((G244-F244+1)/365*$G95*(_xlfn.XLOOKUP(M$3,'Oppslag-fane'!$P$12:$P$34,'Oppslag-fane'!$AB$12:$AB$34)*'Oppslag-fane'!$L$3))))</f>
        <v/>
      </c>
      <c r="O95" t="str">
        <f>IF(O$3="","",IF(I244="","",((I244-H244+1)/365*$G95*(_xlfn.XLOOKUP(O$3,'Oppslag-fane'!$P$12:$P$34,'Oppslag-fane'!$N$12:$N$34)*Personalkostnader!$G103*1000))))</f>
        <v/>
      </c>
      <c r="P95" t="str">
        <f>IF(O95="","",IF($D95="Vitenskapelig",((I244-H244+1)/365*$G95*(_xlfn.XLOOKUP(O$3,'Oppslag-fane'!$P$12:$P$34,'Oppslag-fane'!$AD$12:$AD$34)*'Oppslag-fane'!$J$3)),((I244-H244+1)/365*$G95*(_xlfn.XLOOKUP(O$3,'Oppslag-fane'!$P$12:$P$34,'Oppslag-fane'!$AB$12:$AB$34)*'Oppslag-fane'!$L$3))))</f>
        <v/>
      </c>
      <c r="Q95" t="str">
        <f>IF(Q$3="","",IF(K244="","",((K244-J244+1)/365*$G95*(_xlfn.XLOOKUP(Q$3,'Oppslag-fane'!$P$12:$P$34,'Oppslag-fane'!$N$12:$N$34)*Personalkostnader!$G103*1000))))</f>
        <v/>
      </c>
      <c r="R95" t="str">
        <f>IF(Q95="","",IF($D95="Vitenskapelig",((K244-J244+1)/365*$G95*(_xlfn.XLOOKUP(Q$3,'Oppslag-fane'!$P$12:$P$34,'Oppslag-fane'!$AD$12:$AD$34)*'Oppslag-fane'!$J$3)),((K244-J244+1)/365*$G95*(_xlfn.XLOOKUP(Q$3,'Oppslag-fane'!$P$12:$P$34,'Oppslag-fane'!$AB$12:$AB$34)*'Oppslag-fane'!$L$3))))</f>
        <v/>
      </c>
      <c r="S95" t="str">
        <f>IF(S$3="","",IF(M244="","",((M244-L244+1)/365*$G95*(_xlfn.XLOOKUP(S$3,'Oppslag-fane'!$P$12:$P$34,'Oppslag-fane'!$N$12:$N$34)*Personalkostnader!$G103*1000))))</f>
        <v/>
      </c>
      <c r="T95" t="str">
        <f>IF(S95="","",IF($D95="Vitenskapelig",((M244-L244+1)/365*$G95*(_xlfn.XLOOKUP(S$3,'Oppslag-fane'!$P$12:$P$34,'Oppslag-fane'!$AD$12:$AD$34)*'Oppslag-fane'!$J$3)),((M244-L244+1)/365*$G95*(_xlfn.XLOOKUP(S$3,'Oppslag-fane'!$P$12:$P$34,'Oppslag-fane'!$AB$12:$AB$34)*'Oppslag-fane'!$L$3))))</f>
        <v/>
      </c>
      <c r="U95" t="str">
        <f>IF(U$3="","",IF(O244="","",((O244-N244+1)/365*$G95*(_xlfn.XLOOKUP(U$3,'Oppslag-fane'!$P$12:$P$34,'Oppslag-fane'!$N$12:$N$34)*Personalkostnader!$G103*1000))))</f>
        <v/>
      </c>
      <c r="V95" t="str">
        <f>IF(U95="","",IF($D95="Vitenskapelig",((O244-N244+1)/365*$G95*(_xlfn.XLOOKUP(U$3,'Oppslag-fane'!$P$12:$P$34,'Oppslag-fane'!$AD$12:$AD$34)*'Oppslag-fane'!$J$3)),((O244-N244+1)/365*$G95*(_xlfn.XLOOKUP(U$3,'Oppslag-fane'!$P$12:$P$34,'Oppslag-fane'!$AB$12:$AB$34)*'Oppslag-fane'!$L$3))))</f>
        <v/>
      </c>
      <c r="W95" t="str">
        <f>IF(W$3="","",IF(Q244="","",((Q244-P244+1)/365*$G95*(_xlfn.XLOOKUP(W$3,'Oppslag-fane'!$P$12:$P$34,'Oppslag-fane'!$N$12:$N$34)*Personalkostnader!$G103*1000))))</f>
        <v/>
      </c>
      <c r="X95" t="str">
        <f>IF(W95="","",IF($D95="Vitenskapelig",((Q244-P244+1)/365*$G95*(_xlfn.XLOOKUP(W$3,'Oppslag-fane'!$P$12:$P$34,'Oppslag-fane'!$AD$12:$AD$34)*'Oppslag-fane'!$J$3)),((Q244-P244+1)/365*$G95*(_xlfn.XLOOKUP(W$3,'Oppslag-fane'!$P$12:$P$34,'Oppslag-fane'!$AB$12:$AB$34)*'Oppslag-fane'!$L$3))))</f>
        <v/>
      </c>
      <c r="Y95" t="str">
        <f>IF(Y$3="","",IF(S244="","",((S244-R244+1)/365*$G95*(_xlfn.XLOOKUP(Y$3,'Oppslag-fane'!$P$12:$P$34,'Oppslag-fane'!$N$12:$N$34)*Personalkostnader!$G103*1000))))</f>
        <v/>
      </c>
      <c r="Z95" t="str">
        <f>IF(Y95="","",IF($D95="Vitenskapelig",((S244-R244+1)/365*$G95*(_xlfn.XLOOKUP(Y$3,'Oppslag-fane'!$P$12:$P$34,'Oppslag-fane'!$AD$12:$AD$34)*'Oppslag-fane'!$J$3)),((S244-R244+1)/365*$G95*(_xlfn.XLOOKUP(Y$3,'Oppslag-fane'!$P$12:$P$34,'Oppslag-fane'!$AB$12:$AB$34)*'Oppslag-fane'!$L$3))))</f>
        <v/>
      </c>
      <c r="AA95" t="str">
        <f>IF(AA$3="","",IF(U244="","",((U244-T244+1)/365*$G95*(_xlfn.XLOOKUP(AA$3,'Oppslag-fane'!$P$12:$P$34,'Oppslag-fane'!$N$12:$N$34)*Personalkostnader!$G103*1000))))</f>
        <v/>
      </c>
      <c r="AB95" t="str">
        <f>IF(AA95="","",IF($D95="Vitenskapelig",((U244-T244+1)/365*$G95*(_xlfn.XLOOKUP(AA$3,'Oppslag-fane'!$P$12:$P$34,'Oppslag-fane'!$AD$12:$AD$34)*'Oppslag-fane'!$J$3)),((U244-T244+1)/365*$G95*(_xlfn.XLOOKUP(AA$3,'Oppslag-fane'!$P$12:$P$34,'Oppslag-fane'!$AB$12:$AB$34)*'Oppslag-fane'!$L$3))))</f>
        <v/>
      </c>
      <c r="AC95" t="str">
        <f>IF(AC$3="","",IF(W244="","",((W244-V244+1)/365*$G95*(_xlfn.XLOOKUP(AC$3,'Oppslag-fane'!$P$12:$P$34,'Oppslag-fane'!$N$12:$N$34)*Personalkostnader!$G103*1000))))</f>
        <v/>
      </c>
      <c r="AD95" t="str">
        <f>IF(AC95="","",IF($D95="Vitenskapelig",((W244-V244+1)/365*$G95*(_xlfn.XLOOKUP(AC$3,'Oppslag-fane'!$P$12:$P$34,'Oppslag-fane'!$AD$12:$AD$34)*'Oppslag-fane'!$J$3)),((W244-V244+1)/365*$G95*(_xlfn.XLOOKUP(AC$3,'Oppslag-fane'!$P$12:$P$34,'Oppslag-fane'!$AB$12:$AB$34)*'Oppslag-fane'!$L$3))))</f>
        <v/>
      </c>
      <c r="AE95" t="str">
        <f>IF(AE$3="","",IF(Y244="","",((Y244-X244+1)/365*$G95*(_xlfn.XLOOKUP(AE$3,'Oppslag-fane'!$P$12:$P$34,'Oppslag-fane'!$N$12:$N$34)*Personalkostnader!$G103*1000))))</f>
        <v/>
      </c>
      <c r="AF95" t="str">
        <f>IF(AE95="","",IF($D95="Vitenskapelig",((Y244-X244+1)/365*$G95*(_xlfn.XLOOKUP(AE$3,'Oppslag-fane'!$P$12:$P$34,'Oppslag-fane'!$AD$12:$AD$34)*'Oppslag-fane'!$J$3)),((Y244-X244+1)/365*$G95*(_xlfn.XLOOKUP(AE$3,'Oppslag-fane'!$P$12:$P$34,'Oppslag-fane'!$AB$12:$AB$34)*'Oppslag-fane'!$L$3))))</f>
        <v/>
      </c>
      <c r="AG95" t="str">
        <f>IF(AG$3="","",IF(AA244="","",((AA244-Z244+1)/365*$G95*(_xlfn.XLOOKUP(AG$3,'Oppslag-fane'!$P$12:$P$34,'Oppslag-fane'!$N$12:$N$34)*Personalkostnader!$G103*1000))))</f>
        <v/>
      </c>
      <c r="AH95" t="str">
        <f>IF(AG95="","",IF($D95="Vitenskapelig",((AA244-Z244+1)/365*$G95*(_xlfn.XLOOKUP(AG$3,'Oppslag-fane'!$P$12:$P$34,'Oppslag-fane'!$AD$12:$AD$34)*'Oppslag-fane'!$J$3)),((AA244-Z244+1)/365*$G95*(_xlfn.XLOOKUP(AG$3,'Oppslag-fane'!$P$12:$P$34,'Oppslag-fane'!$AB$12:$AB$34)*'Oppslag-fane'!$L$3))))</f>
        <v/>
      </c>
      <c r="AI95" s="18">
        <f t="shared" si="4"/>
        <v>0</v>
      </c>
      <c r="AJ95" s="18">
        <f t="shared" si="5"/>
        <v>0</v>
      </c>
    </row>
    <row r="96" spans="1:36" outlineLevel="1" x14ac:dyDescent="0.25">
      <c r="A96" t="str">
        <f>IF(Personalkostnader!A104="","",Personalkostnader!A104)</f>
        <v/>
      </c>
      <c r="B96">
        <f>Personalkostnader!B104</f>
        <v>0</v>
      </c>
      <c r="C96" t="str">
        <f>Personalkostnader!C104</f>
        <v/>
      </c>
      <c r="D96" t="str">
        <f>Personalkostnader!D104</f>
        <v/>
      </c>
      <c r="E96">
        <f>Personalkostnader!E104</f>
        <v>0</v>
      </c>
      <c r="F96" t="str">
        <f>LEFT(Personalkostnader!O104,2)</f>
        <v/>
      </c>
      <c r="G96" s="121" t="str">
        <f>IFERROR(Personalkostnader!N104/100,"")</f>
        <v/>
      </c>
      <c r="H96" s="23"/>
      <c r="I96" t="str">
        <f>IF(I$3="","",IF(C245="","",((C245-B245+1)/365*$G96*(_xlfn.XLOOKUP(I$3,'Oppslag-fane'!$P$12:$P$34,'Oppslag-fane'!$N$12:$N$34)*Personalkostnader!$G104*1000))))</f>
        <v/>
      </c>
      <c r="J96" t="str">
        <f>IF(I96="","",IF($D96="Vitenskapelig",((C245-B245+1)/365*$G96*(_xlfn.XLOOKUP(I$3,'Oppslag-fane'!$P$12:$P$34,'Oppslag-fane'!$AD$12:$AD$34)*'Oppslag-fane'!$J$3)),((C245-B245+1)/365*$G96*(_xlfn.XLOOKUP(I$3,'Oppslag-fane'!$P$12:$P$34,'Oppslag-fane'!$AB$12:$AB$34)*'Oppslag-fane'!$L$3))))</f>
        <v/>
      </c>
      <c r="K96" t="str">
        <f>IF(K$3="","",IF(E245="","",((E245-D245+1)/365*$G96*(_xlfn.XLOOKUP(K$3,'Oppslag-fane'!$P$12:$P$34,'Oppslag-fane'!$N$12:$N$34)*Personalkostnader!$G104*1000))))</f>
        <v/>
      </c>
      <c r="L96" t="str">
        <f>IF(K96="","",IF($D96="Vitenskapelig",((E245-D245+1)/365*$G96*(_xlfn.XLOOKUP(K$3,'Oppslag-fane'!$P$12:$P$34,'Oppslag-fane'!$AD$12:$AD$34)*'Oppslag-fane'!$J$3)),((E245-D245+1)/365*$G96*(_xlfn.XLOOKUP(K$3,'Oppslag-fane'!$P$12:$P$34,'Oppslag-fane'!$AB$12:$AB$34)*'Oppslag-fane'!$L$3))))</f>
        <v/>
      </c>
      <c r="M96" t="str">
        <f>IF(M$3="","",IF(G245="","",((G245-F245+1)/365*$G96*(_xlfn.XLOOKUP(M$3,'Oppslag-fane'!$P$12:$P$34,'Oppslag-fane'!$N$12:$N$34)*Personalkostnader!$G104*1000))))</f>
        <v/>
      </c>
      <c r="N96" t="str">
        <f>IF(M96="","",IF($D96="Vitenskapelig",((G245-F245+1)/365*$G96*(_xlfn.XLOOKUP(M$3,'Oppslag-fane'!$P$12:$P$34,'Oppslag-fane'!$AD$12:$AD$34)*'Oppslag-fane'!$J$3)),((G245-F245+1)/365*$G96*(_xlfn.XLOOKUP(M$3,'Oppslag-fane'!$P$12:$P$34,'Oppslag-fane'!$AB$12:$AB$34)*'Oppslag-fane'!$L$3))))</f>
        <v/>
      </c>
      <c r="O96" t="str">
        <f>IF(O$3="","",IF(I245="","",((I245-H245+1)/365*$G96*(_xlfn.XLOOKUP(O$3,'Oppslag-fane'!$P$12:$P$34,'Oppslag-fane'!$N$12:$N$34)*Personalkostnader!$G104*1000))))</f>
        <v/>
      </c>
      <c r="P96" t="str">
        <f>IF(O96="","",IF($D96="Vitenskapelig",((I245-H245+1)/365*$G96*(_xlfn.XLOOKUP(O$3,'Oppslag-fane'!$P$12:$P$34,'Oppslag-fane'!$AD$12:$AD$34)*'Oppslag-fane'!$J$3)),((I245-H245+1)/365*$G96*(_xlfn.XLOOKUP(O$3,'Oppslag-fane'!$P$12:$P$34,'Oppslag-fane'!$AB$12:$AB$34)*'Oppslag-fane'!$L$3))))</f>
        <v/>
      </c>
      <c r="Q96" t="str">
        <f>IF(Q$3="","",IF(K245="","",((K245-J245+1)/365*$G96*(_xlfn.XLOOKUP(Q$3,'Oppslag-fane'!$P$12:$P$34,'Oppslag-fane'!$N$12:$N$34)*Personalkostnader!$G104*1000))))</f>
        <v/>
      </c>
      <c r="R96" t="str">
        <f>IF(Q96="","",IF($D96="Vitenskapelig",((K245-J245+1)/365*$G96*(_xlfn.XLOOKUP(Q$3,'Oppslag-fane'!$P$12:$P$34,'Oppslag-fane'!$AD$12:$AD$34)*'Oppslag-fane'!$J$3)),((K245-J245+1)/365*$G96*(_xlfn.XLOOKUP(Q$3,'Oppslag-fane'!$P$12:$P$34,'Oppslag-fane'!$AB$12:$AB$34)*'Oppslag-fane'!$L$3))))</f>
        <v/>
      </c>
      <c r="S96" t="str">
        <f>IF(S$3="","",IF(M245="","",((M245-L245+1)/365*$G96*(_xlfn.XLOOKUP(S$3,'Oppslag-fane'!$P$12:$P$34,'Oppslag-fane'!$N$12:$N$34)*Personalkostnader!$G104*1000))))</f>
        <v/>
      </c>
      <c r="T96" t="str">
        <f>IF(S96="","",IF($D96="Vitenskapelig",((M245-L245+1)/365*$G96*(_xlfn.XLOOKUP(S$3,'Oppslag-fane'!$P$12:$P$34,'Oppslag-fane'!$AD$12:$AD$34)*'Oppslag-fane'!$J$3)),((M245-L245+1)/365*$G96*(_xlfn.XLOOKUP(S$3,'Oppslag-fane'!$P$12:$P$34,'Oppslag-fane'!$AB$12:$AB$34)*'Oppslag-fane'!$L$3))))</f>
        <v/>
      </c>
      <c r="U96" t="str">
        <f>IF(U$3="","",IF(O245="","",((O245-N245+1)/365*$G96*(_xlfn.XLOOKUP(U$3,'Oppslag-fane'!$P$12:$P$34,'Oppslag-fane'!$N$12:$N$34)*Personalkostnader!$G104*1000))))</f>
        <v/>
      </c>
      <c r="V96" t="str">
        <f>IF(U96="","",IF($D96="Vitenskapelig",((O245-N245+1)/365*$G96*(_xlfn.XLOOKUP(U$3,'Oppslag-fane'!$P$12:$P$34,'Oppslag-fane'!$AD$12:$AD$34)*'Oppslag-fane'!$J$3)),((O245-N245+1)/365*$G96*(_xlfn.XLOOKUP(U$3,'Oppslag-fane'!$P$12:$P$34,'Oppslag-fane'!$AB$12:$AB$34)*'Oppslag-fane'!$L$3))))</f>
        <v/>
      </c>
      <c r="W96" t="str">
        <f>IF(W$3="","",IF(Q245="","",((Q245-P245+1)/365*$G96*(_xlfn.XLOOKUP(W$3,'Oppslag-fane'!$P$12:$P$34,'Oppslag-fane'!$N$12:$N$34)*Personalkostnader!$G104*1000))))</f>
        <v/>
      </c>
      <c r="X96" t="str">
        <f>IF(W96="","",IF($D96="Vitenskapelig",((Q245-P245+1)/365*$G96*(_xlfn.XLOOKUP(W$3,'Oppslag-fane'!$P$12:$P$34,'Oppslag-fane'!$AD$12:$AD$34)*'Oppslag-fane'!$J$3)),((Q245-P245+1)/365*$G96*(_xlfn.XLOOKUP(W$3,'Oppslag-fane'!$P$12:$P$34,'Oppslag-fane'!$AB$12:$AB$34)*'Oppslag-fane'!$L$3))))</f>
        <v/>
      </c>
      <c r="Y96" t="str">
        <f>IF(Y$3="","",IF(S245="","",((S245-R245+1)/365*$G96*(_xlfn.XLOOKUP(Y$3,'Oppslag-fane'!$P$12:$P$34,'Oppslag-fane'!$N$12:$N$34)*Personalkostnader!$G104*1000))))</f>
        <v/>
      </c>
      <c r="Z96" t="str">
        <f>IF(Y96="","",IF($D96="Vitenskapelig",((S245-R245+1)/365*$G96*(_xlfn.XLOOKUP(Y$3,'Oppslag-fane'!$P$12:$P$34,'Oppslag-fane'!$AD$12:$AD$34)*'Oppslag-fane'!$J$3)),((S245-R245+1)/365*$G96*(_xlfn.XLOOKUP(Y$3,'Oppslag-fane'!$P$12:$P$34,'Oppslag-fane'!$AB$12:$AB$34)*'Oppslag-fane'!$L$3))))</f>
        <v/>
      </c>
      <c r="AA96" t="str">
        <f>IF(AA$3="","",IF(U245="","",((U245-T245+1)/365*$G96*(_xlfn.XLOOKUP(AA$3,'Oppslag-fane'!$P$12:$P$34,'Oppslag-fane'!$N$12:$N$34)*Personalkostnader!$G104*1000))))</f>
        <v/>
      </c>
      <c r="AB96" t="str">
        <f>IF(AA96="","",IF($D96="Vitenskapelig",((U245-T245+1)/365*$G96*(_xlfn.XLOOKUP(AA$3,'Oppslag-fane'!$P$12:$P$34,'Oppslag-fane'!$AD$12:$AD$34)*'Oppslag-fane'!$J$3)),((U245-T245+1)/365*$G96*(_xlfn.XLOOKUP(AA$3,'Oppslag-fane'!$P$12:$P$34,'Oppslag-fane'!$AB$12:$AB$34)*'Oppslag-fane'!$L$3))))</f>
        <v/>
      </c>
      <c r="AC96" t="str">
        <f>IF(AC$3="","",IF(W245="","",((W245-V245+1)/365*$G96*(_xlfn.XLOOKUP(AC$3,'Oppslag-fane'!$P$12:$P$34,'Oppslag-fane'!$N$12:$N$34)*Personalkostnader!$G104*1000))))</f>
        <v/>
      </c>
      <c r="AD96" t="str">
        <f>IF(AC96="","",IF($D96="Vitenskapelig",((W245-V245+1)/365*$G96*(_xlfn.XLOOKUP(AC$3,'Oppslag-fane'!$P$12:$P$34,'Oppslag-fane'!$AD$12:$AD$34)*'Oppslag-fane'!$J$3)),((W245-V245+1)/365*$G96*(_xlfn.XLOOKUP(AC$3,'Oppslag-fane'!$P$12:$P$34,'Oppslag-fane'!$AB$12:$AB$34)*'Oppslag-fane'!$L$3))))</f>
        <v/>
      </c>
      <c r="AE96" t="str">
        <f>IF(AE$3="","",IF(Y245="","",((Y245-X245+1)/365*$G96*(_xlfn.XLOOKUP(AE$3,'Oppslag-fane'!$P$12:$P$34,'Oppslag-fane'!$N$12:$N$34)*Personalkostnader!$G104*1000))))</f>
        <v/>
      </c>
      <c r="AF96" t="str">
        <f>IF(AE96="","",IF($D96="Vitenskapelig",((Y245-X245+1)/365*$G96*(_xlfn.XLOOKUP(AE$3,'Oppslag-fane'!$P$12:$P$34,'Oppslag-fane'!$AD$12:$AD$34)*'Oppslag-fane'!$J$3)),((Y245-X245+1)/365*$G96*(_xlfn.XLOOKUP(AE$3,'Oppslag-fane'!$P$12:$P$34,'Oppslag-fane'!$AB$12:$AB$34)*'Oppslag-fane'!$L$3))))</f>
        <v/>
      </c>
      <c r="AG96" t="str">
        <f>IF(AG$3="","",IF(AA245="","",((AA245-Z245+1)/365*$G96*(_xlfn.XLOOKUP(AG$3,'Oppslag-fane'!$P$12:$P$34,'Oppslag-fane'!$N$12:$N$34)*Personalkostnader!$G104*1000))))</f>
        <v/>
      </c>
      <c r="AH96" t="str">
        <f>IF(AG96="","",IF($D96="Vitenskapelig",((AA245-Z245+1)/365*$G96*(_xlfn.XLOOKUP(AG$3,'Oppslag-fane'!$P$12:$P$34,'Oppslag-fane'!$AD$12:$AD$34)*'Oppslag-fane'!$J$3)),((AA245-Z245+1)/365*$G96*(_xlfn.XLOOKUP(AG$3,'Oppslag-fane'!$P$12:$P$34,'Oppslag-fane'!$AB$12:$AB$34)*'Oppslag-fane'!$L$3))))</f>
        <v/>
      </c>
      <c r="AI96" s="18">
        <f t="shared" si="4"/>
        <v>0</v>
      </c>
      <c r="AJ96" s="18">
        <f t="shared" si="5"/>
        <v>0</v>
      </c>
    </row>
    <row r="97" spans="1:36" outlineLevel="1" x14ac:dyDescent="0.25">
      <c r="A97" t="str">
        <f>IF(Personalkostnader!A105="","",Personalkostnader!A105)</f>
        <v/>
      </c>
      <c r="B97">
        <f>Personalkostnader!B105</f>
        <v>0</v>
      </c>
      <c r="C97" t="str">
        <f>Personalkostnader!C105</f>
        <v/>
      </c>
      <c r="D97" t="str">
        <f>Personalkostnader!D105</f>
        <v/>
      </c>
      <c r="E97">
        <f>Personalkostnader!E105</f>
        <v>0</v>
      </c>
      <c r="F97" t="str">
        <f>LEFT(Personalkostnader!O105,2)</f>
        <v/>
      </c>
      <c r="G97" s="121" t="str">
        <f>IFERROR(Personalkostnader!N105/100,"")</f>
        <v/>
      </c>
      <c r="H97" s="23"/>
      <c r="I97" t="str">
        <f>IF(I$3="","",IF(C246="","",((C246-B246+1)/365*$G97*(_xlfn.XLOOKUP(I$3,'Oppslag-fane'!$P$12:$P$34,'Oppslag-fane'!$N$12:$N$34)*Personalkostnader!$G105*1000))))</f>
        <v/>
      </c>
      <c r="J97" t="str">
        <f>IF(I97="","",IF($D97="Vitenskapelig",((C246-B246+1)/365*$G97*(_xlfn.XLOOKUP(I$3,'Oppslag-fane'!$P$12:$P$34,'Oppslag-fane'!$AD$12:$AD$34)*'Oppslag-fane'!$J$3)),((C246-B246+1)/365*$G97*(_xlfn.XLOOKUP(I$3,'Oppslag-fane'!$P$12:$P$34,'Oppslag-fane'!$AB$12:$AB$34)*'Oppslag-fane'!$L$3))))</f>
        <v/>
      </c>
      <c r="K97" t="str">
        <f>IF(K$3="","",IF(E246="","",((E246-D246+1)/365*$G97*(_xlfn.XLOOKUP(K$3,'Oppslag-fane'!$P$12:$P$34,'Oppslag-fane'!$N$12:$N$34)*Personalkostnader!$G105*1000))))</f>
        <v/>
      </c>
      <c r="L97" t="str">
        <f>IF(K97="","",IF($D97="Vitenskapelig",((E246-D246+1)/365*$G97*(_xlfn.XLOOKUP(K$3,'Oppslag-fane'!$P$12:$P$34,'Oppslag-fane'!$AD$12:$AD$34)*'Oppslag-fane'!$J$3)),((E246-D246+1)/365*$G97*(_xlfn.XLOOKUP(K$3,'Oppslag-fane'!$P$12:$P$34,'Oppslag-fane'!$AB$12:$AB$34)*'Oppslag-fane'!$L$3))))</f>
        <v/>
      </c>
      <c r="M97" t="str">
        <f>IF(M$3="","",IF(G246="","",((G246-F246+1)/365*$G97*(_xlfn.XLOOKUP(M$3,'Oppslag-fane'!$P$12:$P$34,'Oppslag-fane'!$N$12:$N$34)*Personalkostnader!$G105*1000))))</f>
        <v/>
      </c>
      <c r="N97" t="str">
        <f>IF(M97="","",IF($D97="Vitenskapelig",((G246-F246+1)/365*$G97*(_xlfn.XLOOKUP(M$3,'Oppslag-fane'!$P$12:$P$34,'Oppslag-fane'!$AD$12:$AD$34)*'Oppslag-fane'!$J$3)),((G246-F246+1)/365*$G97*(_xlfn.XLOOKUP(M$3,'Oppslag-fane'!$P$12:$P$34,'Oppslag-fane'!$AB$12:$AB$34)*'Oppslag-fane'!$L$3))))</f>
        <v/>
      </c>
      <c r="O97" t="str">
        <f>IF(O$3="","",IF(I246="","",((I246-H246+1)/365*$G97*(_xlfn.XLOOKUP(O$3,'Oppslag-fane'!$P$12:$P$34,'Oppslag-fane'!$N$12:$N$34)*Personalkostnader!$G105*1000))))</f>
        <v/>
      </c>
      <c r="P97" t="str">
        <f>IF(O97="","",IF($D97="Vitenskapelig",((I246-H246+1)/365*$G97*(_xlfn.XLOOKUP(O$3,'Oppslag-fane'!$P$12:$P$34,'Oppslag-fane'!$AD$12:$AD$34)*'Oppslag-fane'!$J$3)),((I246-H246+1)/365*$G97*(_xlfn.XLOOKUP(O$3,'Oppslag-fane'!$P$12:$P$34,'Oppslag-fane'!$AB$12:$AB$34)*'Oppslag-fane'!$L$3))))</f>
        <v/>
      </c>
      <c r="Q97" t="str">
        <f>IF(Q$3="","",IF(K246="","",((K246-J246+1)/365*$G97*(_xlfn.XLOOKUP(Q$3,'Oppslag-fane'!$P$12:$P$34,'Oppslag-fane'!$N$12:$N$34)*Personalkostnader!$G105*1000))))</f>
        <v/>
      </c>
      <c r="R97" t="str">
        <f>IF(Q97="","",IF($D97="Vitenskapelig",((K246-J246+1)/365*$G97*(_xlfn.XLOOKUP(Q$3,'Oppslag-fane'!$P$12:$P$34,'Oppslag-fane'!$AD$12:$AD$34)*'Oppslag-fane'!$J$3)),((K246-J246+1)/365*$G97*(_xlfn.XLOOKUP(Q$3,'Oppslag-fane'!$P$12:$P$34,'Oppslag-fane'!$AB$12:$AB$34)*'Oppslag-fane'!$L$3))))</f>
        <v/>
      </c>
      <c r="S97" t="str">
        <f>IF(S$3="","",IF(M246="","",((M246-L246+1)/365*$G97*(_xlfn.XLOOKUP(S$3,'Oppslag-fane'!$P$12:$P$34,'Oppslag-fane'!$N$12:$N$34)*Personalkostnader!$G105*1000))))</f>
        <v/>
      </c>
      <c r="T97" t="str">
        <f>IF(S97="","",IF($D97="Vitenskapelig",((M246-L246+1)/365*$G97*(_xlfn.XLOOKUP(S$3,'Oppslag-fane'!$P$12:$P$34,'Oppslag-fane'!$AD$12:$AD$34)*'Oppslag-fane'!$J$3)),((M246-L246+1)/365*$G97*(_xlfn.XLOOKUP(S$3,'Oppslag-fane'!$P$12:$P$34,'Oppslag-fane'!$AB$12:$AB$34)*'Oppslag-fane'!$L$3))))</f>
        <v/>
      </c>
      <c r="U97" t="str">
        <f>IF(U$3="","",IF(O246="","",((O246-N246+1)/365*$G97*(_xlfn.XLOOKUP(U$3,'Oppslag-fane'!$P$12:$P$34,'Oppslag-fane'!$N$12:$N$34)*Personalkostnader!$G105*1000))))</f>
        <v/>
      </c>
      <c r="V97" t="str">
        <f>IF(U97="","",IF($D97="Vitenskapelig",((O246-N246+1)/365*$G97*(_xlfn.XLOOKUP(U$3,'Oppslag-fane'!$P$12:$P$34,'Oppslag-fane'!$AD$12:$AD$34)*'Oppslag-fane'!$J$3)),((O246-N246+1)/365*$G97*(_xlfn.XLOOKUP(U$3,'Oppslag-fane'!$P$12:$P$34,'Oppslag-fane'!$AB$12:$AB$34)*'Oppslag-fane'!$L$3))))</f>
        <v/>
      </c>
      <c r="W97" t="str">
        <f>IF(W$3="","",IF(Q246="","",((Q246-P246+1)/365*$G97*(_xlfn.XLOOKUP(W$3,'Oppslag-fane'!$P$12:$P$34,'Oppslag-fane'!$N$12:$N$34)*Personalkostnader!$G105*1000))))</f>
        <v/>
      </c>
      <c r="X97" t="str">
        <f>IF(W97="","",IF($D97="Vitenskapelig",((Q246-P246+1)/365*$G97*(_xlfn.XLOOKUP(W$3,'Oppslag-fane'!$P$12:$P$34,'Oppslag-fane'!$AD$12:$AD$34)*'Oppslag-fane'!$J$3)),((Q246-P246+1)/365*$G97*(_xlfn.XLOOKUP(W$3,'Oppslag-fane'!$P$12:$P$34,'Oppslag-fane'!$AB$12:$AB$34)*'Oppslag-fane'!$L$3))))</f>
        <v/>
      </c>
      <c r="Y97" t="str">
        <f>IF(Y$3="","",IF(S246="","",((S246-R246+1)/365*$G97*(_xlfn.XLOOKUP(Y$3,'Oppslag-fane'!$P$12:$P$34,'Oppslag-fane'!$N$12:$N$34)*Personalkostnader!$G105*1000))))</f>
        <v/>
      </c>
      <c r="Z97" t="str">
        <f>IF(Y97="","",IF($D97="Vitenskapelig",((S246-R246+1)/365*$G97*(_xlfn.XLOOKUP(Y$3,'Oppslag-fane'!$P$12:$P$34,'Oppslag-fane'!$AD$12:$AD$34)*'Oppslag-fane'!$J$3)),((S246-R246+1)/365*$G97*(_xlfn.XLOOKUP(Y$3,'Oppslag-fane'!$P$12:$P$34,'Oppslag-fane'!$AB$12:$AB$34)*'Oppslag-fane'!$L$3))))</f>
        <v/>
      </c>
      <c r="AA97" t="str">
        <f>IF(AA$3="","",IF(U246="","",((U246-T246+1)/365*$G97*(_xlfn.XLOOKUP(AA$3,'Oppslag-fane'!$P$12:$P$34,'Oppslag-fane'!$N$12:$N$34)*Personalkostnader!$G105*1000))))</f>
        <v/>
      </c>
      <c r="AB97" t="str">
        <f>IF(AA97="","",IF($D97="Vitenskapelig",((U246-T246+1)/365*$G97*(_xlfn.XLOOKUP(AA$3,'Oppslag-fane'!$P$12:$P$34,'Oppslag-fane'!$AD$12:$AD$34)*'Oppslag-fane'!$J$3)),((U246-T246+1)/365*$G97*(_xlfn.XLOOKUP(AA$3,'Oppslag-fane'!$P$12:$P$34,'Oppslag-fane'!$AB$12:$AB$34)*'Oppslag-fane'!$L$3))))</f>
        <v/>
      </c>
      <c r="AC97" t="str">
        <f>IF(AC$3="","",IF(W246="","",((W246-V246+1)/365*$G97*(_xlfn.XLOOKUP(AC$3,'Oppslag-fane'!$P$12:$P$34,'Oppslag-fane'!$N$12:$N$34)*Personalkostnader!$G105*1000))))</f>
        <v/>
      </c>
      <c r="AD97" t="str">
        <f>IF(AC97="","",IF($D97="Vitenskapelig",((W246-V246+1)/365*$G97*(_xlfn.XLOOKUP(AC$3,'Oppslag-fane'!$P$12:$P$34,'Oppslag-fane'!$AD$12:$AD$34)*'Oppslag-fane'!$J$3)),((W246-V246+1)/365*$G97*(_xlfn.XLOOKUP(AC$3,'Oppslag-fane'!$P$12:$P$34,'Oppslag-fane'!$AB$12:$AB$34)*'Oppslag-fane'!$L$3))))</f>
        <v/>
      </c>
      <c r="AE97" t="str">
        <f>IF(AE$3="","",IF(Y246="","",((Y246-X246+1)/365*$G97*(_xlfn.XLOOKUP(AE$3,'Oppslag-fane'!$P$12:$P$34,'Oppslag-fane'!$N$12:$N$34)*Personalkostnader!$G105*1000))))</f>
        <v/>
      </c>
      <c r="AF97" t="str">
        <f>IF(AE97="","",IF($D97="Vitenskapelig",((Y246-X246+1)/365*$G97*(_xlfn.XLOOKUP(AE$3,'Oppslag-fane'!$P$12:$P$34,'Oppslag-fane'!$AD$12:$AD$34)*'Oppslag-fane'!$J$3)),((Y246-X246+1)/365*$G97*(_xlfn.XLOOKUP(AE$3,'Oppslag-fane'!$P$12:$P$34,'Oppslag-fane'!$AB$12:$AB$34)*'Oppslag-fane'!$L$3))))</f>
        <v/>
      </c>
      <c r="AG97" t="str">
        <f>IF(AG$3="","",IF(AA246="","",((AA246-Z246+1)/365*$G97*(_xlfn.XLOOKUP(AG$3,'Oppslag-fane'!$P$12:$P$34,'Oppslag-fane'!$N$12:$N$34)*Personalkostnader!$G105*1000))))</f>
        <v/>
      </c>
      <c r="AH97" t="str">
        <f>IF(AG97="","",IF($D97="Vitenskapelig",((AA246-Z246+1)/365*$G97*(_xlfn.XLOOKUP(AG$3,'Oppslag-fane'!$P$12:$P$34,'Oppslag-fane'!$AD$12:$AD$34)*'Oppslag-fane'!$J$3)),((AA246-Z246+1)/365*$G97*(_xlfn.XLOOKUP(AG$3,'Oppslag-fane'!$P$12:$P$34,'Oppslag-fane'!$AB$12:$AB$34)*'Oppslag-fane'!$L$3))))</f>
        <v/>
      </c>
      <c r="AI97" s="18">
        <f t="shared" si="4"/>
        <v>0</v>
      </c>
      <c r="AJ97" s="18">
        <f t="shared" si="5"/>
        <v>0</v>
      </c>
    </row>
    <row r="98" spans="1:36" outlineLevel="1" x14ac:dyDescent="0.25">
      <c r="A98" t="str">
        <f>IF(Personalkostnader!A106="","",Personalkostnader!A106)</f>
        <v/>
      </c>
      <c r="B98">
        <f>Personalkostnader!B106</f>
        <v>0</v>
      </c>
      <c r="C98" t="str">
        <f>Personalkostnader!C106</f>
        <v/>
      </c>
      <c r="D98" t="str">
        <f>Personalkostnader!D106</f>
        <v/>
      </c>
      <c r="E98">
        <f>Personalkostnader!E106</f>
        <v>0</v>
      </c>
      <c r="F98" t="str">
        <f>LEFT(Personalkostnader!O106,2)</f>
        <v/>
      </c>
      <c r="G98" s="121" t="str">
        <f>IFERROR(Personalkostnader!N106/100,"")</f>
        <v/>
      </c>
      <c r="H98" s="23"/>
      <c r="I98" t="str">
        <f>IF(I$3="","",IF(C247="","",((C247-B247+1)/365*$G98*(_xlfn.XLOOKUP(I$3,'Oppslag-fane'!$P$12:$P$34,'Oppslag-fane'!$N$12:$N$34)*Personalkostnader!$G106*1000))))</f>
        <v/>
      </c>
      <c r="J98" t="str">
        <f>IF(I98="","",IF($D98="Vitenskapelig",((C247-B247+1)/365*$G98*(_xlfn.XLOOKUP(I$3,'Oppslag-fane'!$P$12:$P$34,'Oppslag-fane'!$AD$12:$AD$34)*'Oppslag-fane'!$J$3)),((C247-B247+1)/365*$G98*(_xlfn.XLOOKUP(I$3,'Oppslag-fane'!$P$12:$P$34,'Oppslag-fane'!$AB$12:$AB$34)*'Oppslag-fane'!$L$3))))</f>
        <v/>
      </c>
      <c r="K98" t="str">
        <f>IF(K$3="","",IF(E247="","",((E247-D247+1)/365*$G98*(_xlfn.XLOOKUP(K$3,'Oppslag-fane'!$P$12:$P$34,'Oppslag-fane'!$N$12:$N$34)*Personalkostnader!$G106*1000))))</f>
        <v/>
      </c>
      <c r="L98" t="str">
        <f>IF(K98="","",IF($D98="Vitenskapelig",((E247-D247+1)/365*$G98*(_xlfn.XLOOKUP(K$3,'Oppslag-fane'!$P$12:$P$34,'Oppslag-fane'!$AD$12:$AD$34)*'Oppslag-fane'!$J$3)),((E247-D247+1)/365*$G98*(_xlfn.XLOOKUP(K$3,'Oppslag-fane'!$P$12:$P$34,'Oppslag-fane'!$AB$12:$AB$34)*'Oppslag-fane'!$L$3))))</f>
        <v/>
      </c>
      <c r="M98" t="str">
        <f>IF(M$3="","",IF(G247="","",((G247-F247+1)/365*$G98*(_xlfn.XLOOKUP(M$3,'Oppslag-fane'!$P$12:$P$34,'Oppslag-fane'!$N$12:$N$34)*Personalkostnader!$G106*1000))))</f>
        <v/>
      </c>
      <c r="N98" t="str">
        <f>IF(M98="","",IF($D98="Vitenskapelig",((G247-F247+1)/365*$G98*(_xlfn.XLOOKUP(M$3,'Oppslag-fane'!$P$12:$P$34,'Oppslag-fane'!$AD$12:$AD$34)*'Oppslag-fane'!$J$3)),((G247-F247+1)/365*$G98*(_xlfn.XLOOKUP(M$3,'Oppslag-fane'!$P$12:$P$34,'Oppslag-fane'!$AB$12:$AB$34)*'Oppslag-fane'!$L$3))))</f>
        <v/>
      </c>
      <c r="O98" t="str">
        <f>IF(O$3="","",IF(I247="","",((I247-H247+1)/365*$G98*(_xlfn.XLOOKUP(O$3,'Oppslag-fane'!$P$12:$P$34,'Oppslag-fane'!$N$12:$N$34)*Personalkostnader!$G106*1000))))</f>
        <v/>
      </c>
      <c r="P98" t="str">
        <f>IF(O98="","",IF($D98="Vitenskapelig",((I247-H247+1)/365*$G98*(_xlfn.XLOOKUP(O$3,'Oppslag-fane'!$P$12:$P$34,'Oppslag-fane'!$AD$12:$AD$34)*'Oppslag-fane'!$J$3)),((I247-H247+1)/365*$G98*(_xlfn.XLOOKUP(O$3,'Oppslag-fane'!$P$12:$P$34,'Oppslag-fane'!$AB$12:$AB$34)*'Oppslag-fane'!$L$3))))</f>
        <v/>
      </c>
      <c r="Q98" t="str">
        <f>IF(Q$3="","",IF(K247="","",((K247-J247+1)/365*$G98*(_xlfn.XLOOKUP(Q$3,'Oppslag-fane'!$P$12:$P$34,'Oppslag-fane'!$N$12:$N$34)*Personalkostnader!$G106*1000))))</f>
        <v/>
      </c>
      <c r="R98" t="str">
        <f>IF(Q98="","",IF($D98="Vitenskapelig",((K247-J247+1)/365*$G98*(_xlfn.XLOOKUP(Q$3,'Oppslag-fane'!$P$12:$P$34,'Oppslag-fane'!$AD$12:$AD$34)*'Oppslag-fane'!$J$3)),((K247-J247+1)/365*$G98*(_xlfn.XLOOKUP(Q$3,'Oppslag-fane'!$P$12:$P$34,'Oppslag-fane'!$AB$12:$AB$34)*'Oppslag-fane'!$L$3))))</f>
        <v/>
      </c>
      <c r="S98" t="str">
        <f>IF(S$3="","",IF(M247="","",((M247-L247+1)/365*$G98*(_xlfn.XLOOKUP(S$3,'Oppslag-fane'!$P$12:$P$34,'Oppslag-fane'!$N$12:$N$34)*Personalkostnader!$G106*1000))))</f>
        <v/>
      </c>
      <c r="T98" t="str">
        <f>IF(S98="","",IF($D98="Vitenskapelig",((M247-L247+1)/365*$G98*(_xlfn.XLOOKUP(S$3,'Oppslag-fane'!$P$12:$P$34,'Oppslag-fane'!$AD$12:$AD$34)*'Oppslag-fane'!$J$3)),((M247-L247+1)/365*$G98*(_xlfn.XLOOKUP(S$3,'Oppslag-fane'!$P$12:$P$34,'Oppslag-fane'!$AB$12:$AB$34)*'Oppslag-fane'!$L$3))))</f>
        <v/>
      </c>
      <c r="U98" t="str">
        <f>IF(U$3="","",IF(O247="","",((O247-N247+1)/365*$G98*(_xlfn.XLOOKUP(U$3,'Oppslag-fane'!$P$12:$P$34,'Oppslag-fane'!$N$12:$N$34)*Personalkostnader!$G106*1000))))</f>
        <v/>
      </c>
      <c r="V98" t="str">
        <f>IF(U98="","",IF($D98="Vitenskapelig",((O247-N247+1)/365*$G98*(_xlfn.XLOOKUP(U$3,'Oppslag-fane'!$P$12:$P$34,'Oppslag-fane'!$AD$12:$AD$34)*'Oppslag-fane'!$J$3)),((O247-N247+1)/365*$G98*(_xlfn.XLOOKUP(U$3,'Oppslag-fane'!$P$12:$P$34,'Oppslag-fane'!$AB$12:$AB$34)*'Oppslag-fane'!$L$3))))</f>
        <v/>
      </c>
      <c r="W98" t="str">
        <f>IF(W$3="","",IF(Q247="","",((Q247-P247+1)/365*$G98*(_xlfn.XLOOKUP(W$3,'Oppslag-fane'!$P$12:$P$34,'Oppslag-fane'!$N$12:$N$34)*Personalkostnader!$G106*1000))))</f>
        <v/>
      </c>
      <c r="X98" t="str">
        <f>IF(W98="","",IF($D98="Vitenskapelig",((Q247-P247+1)/365*$G98*(_xlfn.XLOOKUP(W$3,'Oppslag-fane'!$P$12:$P$34,'Oppslag-fane'!$AD$12:$AD$34)*'Oppslag-fane'!$J$3)),((Q247-P247+1)/365*$G98*(_xlfn.XLOOKUP(W$3,'Oppslag-fane'!$P$12:$P$34,'Oppslag-fane'!$AB$12:$AB$34)*'Oppslag-fane'!$L$3))))</f>
        <v/>
      </c>
      <c r="Y98" t="str">
        <f>IF(Y$3="","",IF(S247="","",((S247-R247+1)/365*$G98*(_xlfn.XLOOKUP(Y$3,'Oppslag-fane'!$P$12:$P$34,'Oppslag-fane'!$N$12:$N$34)*Personalkostnader!$G106*1000))))</f>
        <v/>
      </c>
      <c r="Z98" t="str">
        <f>IF(Y98="","",IF($D98="Vitenskapelig",((S247-R247+1)/365*$G98*(_xlfn.XLOOKUP(Y$3,'Oppslag-fane'!$P$12:$P$34,'Oppslag-fane'!$AD$12:$AD$34)*'Oppslag-fane'!$J$3)),((S247-R247+1)/365*$G98*(_xlfn.XLOOKUP(Y$3,'Oppslag-fane'!$P$12:$P$34,'Oppslag-fane'!$AB$12:$AB$34)*'Oppslag-fane'!$L$3))))</f>
        <v/>
      </c>
      <c r="AA98" t="str">
        <f>IF(AA$3="","",IF(U247="","",((U247-T247+1)/365*$G98*(_xlfn.XLOOKUP(AA$3,'Oppslag-fane'!$P$12:$P$34,'Oppslag-fane'!$N$12:$N$34)*Personalkostnader!$G106*1000))))</f>
        <v/>
      </c>
      <c r="AB98" t="str">
        <f>IF(AA98="","",IF($D98="Vitenskapelig",((U247-T247+1)/365*$G98*(_xlfn.XLOOKUP(AA$3,'Oppslag-fane'!$P$12:$P$34,'Oppslag-fane'!$AD$12:$AD$34)*'Oppslag-fane'!$J$3)),((U247-T247+1)/365*$G98*(_xlfn.XLOOKUP(AA$3,'Oppslag-fane'!$P$12:$P$34,'Oppslag-fane'!$AB$12:$AB$34)*'Oppslag-fane'!$L$3))))</f>
        <v/>
      </c>
      <c r="AC98" t="str">
        <f>IF(AC$3="","",IF(W247="","",((W247-V247+1)/365*$G98*(_xlfn.XLOOKUP(AC$3,'Oppslag-fane'!$P$12:$P$34,'Oppslag-fane'!$N$12:$N$34)*Personalkostnader!$G106*1000))))</f>
        <v/>
      </c>
      <c r="AD98" t="str">
        <f>IF(AC98="","",IF($D98="Vitenskapelig",((W247-V247+1)/365*$G98*(_xlfn.XLOOKUP(AC$3,'Oppslag-fane'!$P$12:$P$34,'Oppslag-fane'!$AD$12:$AD$34)*'Oppslag-fane'!$J$3)),((W247-V247+1)/365*$G98*(_xlfn.XLOOKUP(AC$3,'Oppslag-fane'!$P$12:$P$34,'Oppslag-fane'!$AB$12:$AB$34)*'Oppslag-fane'!$L$3))))</f>
        <v/>
      </c>
      <c r="AE98" t="str">
        <f>IF(AE$3="","",IF(Y247="","",((Y247-X247+1)/365*$G98*(_xlfn.XLOOKUP(AE$3,'Oppslag-fane'!$P$12:$P$34,'Oppslag-fane'!$N$12:$N$34)*Personalkostnader!$G106*1000))))</f>
        <v/>
      </c>
      <c r="AF98" t="str">
        <f>IF(AE98="","",IF($D98="Vitenskapelig",((Y247-X247+1)/365*$G98*(_xlfn.XLOOKUP(AE$3,'Oppslag-fane'!$P$12:$P$34,'Oppslag-fane'!$AD$12:$AD$34)*'Oppslag-fane'!$J$3)),((Y247-X247+1)/365*$G98*(_xlfn.XLOOKUP(AE$3,'Oppslag-fane'!$P$12:$P$34,'Oppslag-fane'!$AB$12:$AB$34)*'Oppslag-fane'!$L$3))))</f>
        <v/>
      </c>
      <c r="AG98" t="str">
        <f>IF(AG$3="","",IF(AA247="","",((AA247-Z247+1)/365*$G98*(_xlfn.XLOOKUP(AG$3,'Oppslag-fane'!$P$12:$P$34,'Oppslag-fane'!$N$12:$N$34)*Personalkostnader!$G106*1000))))</f>
        <v/>
      </c>
      <c r="AH98" t="str">
        <f>IF(AG98="","",IF($D98="Vitenskapelig",((AA247-Z247+1)/365*$G98*(_xlfn.XLOOKUP(AG$3,'Oppslag-fane'!$P$12:$P$34,'Oppslag-fane'!$AD$12:$AD$34)*'Oppslag-fane'!$J$3)),((AA247-Z247+1)/365*$G98*(_xlfn.XLOOKUP(AG$3,'Oppslag-fane'!$P$12:$P$34,'Oppslag-fane'!$AB$12:$AB$34)*'Oppslag-fane'!$L$3))))</f>
        <v/>
      </c>
      <c r="AI98" s="18">
        <f t="shared" si="4"/>
        <v>0</v>
      </c>
      <c r="AJ98" s="18">
        <f t="shared" si="5"/>
        <v>0</v>
      </c>
    </row>
    <row r="99" spans="1:36" outlineLevel="1" x14ac:dyDescent="0.25">
      <c r="A99" t="str">
        <f>IF(Personalkostnader!A107="","",Personalkostnader!A107)</f>
        <v/>
      </c>
      <c r="B99">
        <f>Personalkostnader!B107</f>
        <v>0</v>
      </c>
      <c r="C99" t="str">
        <f>Personalkostnader!C107</f>
        <v/>
      </c>
      <c r="D99" t="str">
        <f>Personalkostnader!D107</f>
        <v/>
      </c>
      <c r="E99">
        <f>Personalkostnader!E107</f>
        <v>0</v>
      </c>
      <c r="F99" t="str">
        <f>LEFT(Personalkostnader!O107,2)</f>
        <v/>
      </c>
      <c r="G99" s="121" t="str">
        <f>IFERROR(Personalkostnader!N107/100,"")</f>
        <v/>
      </c>
      <c r="H99" s="23"/>
      <c r="I99" t="str">
        <f>IF(I$3="","",IF(C248="","",((C248-B248+1)/365*$G99*(_xlfn.XLOOKUP(I$3,'Oppslag-fane'!$P$12:$P$34,'Oppslag-fane'!$N$12:$N$34)*Personalkostnader!$G107*1000))))</f>
        <v/>
      </c>
      <c r="J99" t="str">
        <f>IF(I99="","",IF($D99="Vitenskapelig",((C248-B248+1)/365*$G99*(_xlfn.XLOOKUP(I$3,'Oppslag-fane'!$P$12:$P$34,'Oppslag-fane'!$AD$12:$AD$34)*'Oppslag-fane'!$J$3)),((C248-B248+1)/365*$G99*(_xlfn.XLOOKUP(I$3,'Oppslag-fane'!$P$12:$P$34,'Oppslag-fane'!$AB$12:$AB$34)*'Oppslag-fane'!$L$3))))</f>
        <v/>
      </c>
      <c r="K99" t="str">
        <f>IF(K$3="","",IF(E248="","",((E248-D248+1)/365*$G99*(_xlfn.XLOOKUP(K$3,'Oppslag-fane'!$P$12:$P$34,'Oppslag-fane'!$N$12:$N$34)*Personalkostnader!$G107*1000))))</f>
        <v/>
      </c>
      <c r="L99" t="str">
        <f>IF(K99="","",IF($D99="Vitenskapelig",((E248-D248+1)/365*$G99*(_xlfn.XLOOKUP(K$3,'Oppslag-fane'!$P$12:$P$34,'Oppslag-fane'!$AD$12:$AD$34)*'Oppslag-fane'!$J$3)),((E248-D248+1)/365*$G99*(_xlfn.XLOOKUP(K$3,'Oppslag-fane'!$P$12:$P$34,'Oppslag-fane'!$AB$12:$AB$34)*'Oppslag-fane'!$L$3))))</f>
        <v/>
      </c>
      <c r="M99" t="str">
        <f>IF(M$3="","",IF(G248="","",((G248-F248+1)/365*$G99*(_xlfn.XLOOKUP(M$3,'Oppslag-fane'!$P$12:$P$34,'Oppslag-fane'!$N$12:$N$34)*Personalkostnader!$G107*1000))))</f>
        <v/>
      </c>
      <c r="N99" t="str">
        <f>IF(M99="","",IF($D99="Vitenskapelig",((G248-F248+1)/365*$G99*(_xlfn.XLOOKUP(M$3,'Oppslag-fane'!$P$12:$P$34,'Oppslag-fane'!$AD$12:$AD$34)*'Oppslag-fane'!$J$3)),((G248-F248+1)/365*$G99*(_xlfn.XLOOKUP(M$3,'Oppslag-fane'!$P$12:$P$34,'Oppslag-fane'!$AB$12:$AB$34)*'Oppslag-fane'!$L$3))))</f>
        <v/>
      </c>
      <c r="O99" t="str">
        <f>IF(O$3="","",IF(I248="","",((I248-H248+1)/365*$G99*(_xlfn.XLOOKUP(O$3,'Oppslag-fane'!$P$12:$P$34,'Oppslag-fane'!$N$12:$N$34)*Personalkostnader!$G107*1000))))</f>
        <v/>
      </c>
      <c r="P99" t="str">
        <f>IF(O99="","",IF($D99="Vitenskapelig",((I248-H248+1)/365*$G99*(_xlfn.XLOOKUP(O$3,'Oppslag-fane'!$P$12:$P$34,'Oppslag-fane'!$AD$12:$AD$34)*'Oppslag-fane'!$J$3)),((I248-H248+1)/365*$G99*(_xlfn.XLOOKUP(O$3,'Oppslag-fane'!$P$12:$P$34,'Oppslag-fane'!$AB$12:$AB$34)*'Oppslag-fane'!$L$3))))</f>
        <v/>
      </c>
      <c r="Q99" t="str">
        <f>IF(Q$3="","",IF(K248="","",((K248-J248+1)/365*$G99*(_xlfn.XLOOKUP(Q$3,'Oppslag-fane'!$P$12:$P$34,'Oppslag-fane'!$N$12:$N$34)*Personalkostnader!$G107*1000))))</f>
        <v/>
      </c>
      <c r="R99" t="str">
        <f>IF(Q99="","",IF($D99="Vitenskapelig",((K248-J248+1)/365*$G99*(_xlfn.XLOOKUP(Q$3,'Oppslag-fane'!$P$12:$P$34,'Oppslag-fane'!$AD$12:$AD$34)*'Oppslag-fane'!$J$3)),((K248-J248+1)/365*$G99*(_xlfn.XLOOKUP(Q$3,'Oppslag-fane'!$P$12:$P$34,'Oppslag-fane'!$AB$12:$AB$34)*'Oppslag-fane'!$L$3))))</f>
        <v/>
      </c>
      <c r="S99" t="str">
        <f>IF(S$3="","",IF(M248="","",((M248-L248+1)/365*$G99*(_xlfn.XLOOKUP(S$3,'Oppslag-fane'!$P$12:$P$34,'Oppslag-fane'!$N$12:$N$34)*Personalkostnader!$G107*1000))))</f>
        <v/>
      </c>
      <c r="T99" t="str">
        <f>IF(S99="","",IF($D99="Vitenskapelig",((M248-L248+1)/365*$G99*(_xlfn.XLOOKUP(S$3,'Oppslag-fane'!$P$12:$P$34,'Oppslag-fane'!$AD$12:$AD$34)*'Oppslag-fane'!$J$3)),((M248-L248+1)/365*$G99*(_xlfn.XLOOKUP(S$3,'Oppslag-fane'!$P$12:$P$34,'Oppslag-fane'!$AB$12:$AB$34)*'Oppslag-fane'!$L$3))))</f>
        <v/>
      </c>
      <c r="U99" t="str">
        <f>IF(U$3="","",IF(O248="","",((O248-N248+1)/365*$G99*(_xlfn.XLOOKUP(U$3,'Oppslag-fane'!$P$12:$P$34,'Oppslag-fane'!$N$12:$N$34)*Personalkostnader!$G107*1000))))</f>
        <v/>
      </c>
      <c r="V99" t="str">
        <f>IF(U99="","",IF($D99="Vitenskapelig",((O248-N248+1)/365*$G99*(_xlfn.XLOOKUP(U$3,'Oppslag-fane'!$P$12:$P$34,'Oppslag-fane'!$AD$12:$AD$34)*'Oppslag-fane'!$J$3)),((O248-N248+1)/365*$G99*(_xlfn.XLOOKUP(U$3,'Oppslag-fane'!$P$12:$P$34,'Oppslag-fane'!$AB$12:$AB$34)*'Oppslag-fane'!$L$3))))</f>
        <v/>
      </c>
      <c r="W99" t="str">
        <f>IF(W$3="","",IF(Q248="","",((Q248-P248+1)/365*$G99*(_xlfn.XLOOKUP(W$3,'Oppslag-fane'!$P$12:$P$34,'Oppslag-fane'!$N$12:$N$34)*Personalkostnader!$G107*1000))))</f>
        <v/>
      </c>
      <c r="X99" t="str">
        <f>IF(W99="","",IF($D99="Vitenskapelig",((Q248-P248+1)/365*$G99*(_xlfn.XLOOKUP(W$3,'Oppslag-fane'!$P$12:$P$34,'Oppslag-fane'!$AD$12:$AD$34)*'Oppslag-fane'!$J$3)),((Q248-P248+1)/365*$G99*(_xlfn.XLOOKUP(W$3,'Oppslag-fane'!$P$12:$P$34,'Oppslag-fane'!$AB$12:$AB$34)*'Oppslag-fane'!$L$3))))</f>
        <v/>
      </c>
      <c r="Y99" t="str">
        <f>IF(Y$3="","",IF(S248="","",((S248-R248+1)/365*$G99*(_xlfn.XLOOKUP(Y$3,'Oppslag-fane'!$P$12:$P$34,'Oppslag-fane'!$N$12:$N$34)*Personalkostnader!$G107*1000))))</f>
        <v/>
      </c>
      <c r="Z99" t="str">
        <f>IF(Y99="","",IF($D99="Vitenskapelig",((S248-R248+1)/365*$G99*(_xlfn.XLOOKUP(Y$3,'Oppslag-fane'!$P$12:$P$34,'Oppslag-fane'!$AD$12:$AD$34)*'Oppslag-fane'!$J$3)),((S248-R248+1)/365*$G99*(_xlfn.XLOOKUP(Y$3,'Oppslag-fane'!$P$12:$P$34,'Oppslag-fane'!$AB$12:$AB$34)*'Oppslag-fane'!$L$3))))</f>
        <v/>
      </c>
      <c r="AA99" t="str">
        <f>IF(AA$3="","",IF(U248="","",((U248-T248+1)/365*$G99*(_xlfn.XLOOKUP(AA$3,'Oppslag-fane'!$P$12:$P$34,'Oppslag-fane'!$N$12:$N$34)*Personalkostnader!$G107*1000))))</f>
        <v/>
      </c>
      <c r="AB99" t="str">
        <f>IF(AA99="","",IF($D99="Vitenskapelig",((U248-T248+1)/365*$G99*(_xlfn.XLOOKUP(AA$3,'Oppslag-fane'!$P$12:$P$34,'Oppslag-fane'!$AD$12:$AD$34)*'Oppslag-fane'!$J$3)),((U248-T248+1)/365*$G99*(_xlfn.XLOOKUP(AA$3,'Oppslag-fane'!$P$12:$P$34,'Oppslag-fane'!$AB$12:$AB$34)*'Oppslag-fane'!$L$3))))</f>
        <v/>
      </c>
      <c r="AC99" t="str">
        <f>IF(AC$3="","",IF(W248="","",((W248-V248+1)/365*$G99*(_xlfn.XLOOKUP(AC$3,'Oppslag-fane'!$P$12:$P$34,'Oppslag-fane'!$N$12:$N$34)*Personalkostnader!$G107*1000))))</f>
        <v/>
      </c>
      <c r="AD99" t="str">
        <f>IF(AC99="","",IF($D99="Vitenskapelig",((W248-V248+1)/365*$G99*(_xlfn.XLOOKUP(AC$3,'Oppslag-fane'!$P$12:$P$34,'Oppslag-fane'!$AD$12:$AD$34)*'Oppslag-fane'!$J$3)),((W248-V248+1)/365*$G99*(_xlfn.XLOOKUP(AC$3,'Oppslag-fane'!$P$12:$P$34,'Oppslag-fane'!$AB$12:$AB$34)*'Oppslag-fane'!$L$3))))</f>
        <v/>
      </c>
      <c r="AE99" t="str">
        <f>IF(AE$3="","",IF(Y248="","",((Y248-X248+1)/365*$G99*(_xlfn.XLOOKUP(AE$3,'Oppslag-fane'!$P$12:$P$34,'Oppslag-fane'!$N$12:$N$34)*Personalkostnader!$G107*1000))))</f>
        <v/>
      </c>
      <c r="AF99" t="str">
        <f>IF(AE99="","",IF($D99="Vitenskapelig",((Y248-X248+1)/365*$G99*(_xlfn.XLOOKUP(AE$3,'Oppslag-fane'!$P$12:$P$34,'Oppslag-fane'!$AD$12:$AD$34)*'Oppslag-fane'!$J$3)),((Y248-X248+1)/365*$G99*(_xlfn.XLOOKUP(AE$3,'Oppslag-fane'!$P$12:$P$34,'Oppslag-fane'!$AB$12:$AB$34)*'Oppslag-fane'!$L$3))))</f>
        <v/>
      </c>
      <c r="AG99" t="str">
        <f>IF(AG$3="","",IF(AA248="","",((AA248-Z248+1)/365*$G99*(_xlfn.XLOOKUP(AG$3,'Oppslag-fane'!$P$12:$P$34,'Oppslag-fane'!$N$12:$N$34)*Personalkostnader!$G107*1000))))</f>
        <v/>
      </c>
      <c r="AH99" t="str">
        <f>IF(AG99="","",IF($D99="Vitenskapelig",((AA248-Z248+1)/365*$G99*(_xlfn.XLOOKUP(AG$3,'Oppslag-fane'!$P$12:$P$34,'Oppslag-fane'!$AD$12:$AD$34)*'Oppslag-fane'!$J$3)),((AA248-Z248+1)/365*$G99*(_xlfn.XLOOKUP(AG$3,'Oppslag-fane'!$P$12:$P$34,'Oppslag-fane'!$AB$12:$AB$34)*'Oppslag-fane'!$L$3))))</f>
        <v/>
      </c>
      <c r="AI99" s="18">
        <f t="shared" si="4"/>
        <v>0</v>
      </c>
      <c r="AJ99" s="18">
        <f t="shared" si="5"/>
        <v>0</v>
      </c>
    </row>
    <row r="100" spans="1:36" outlineLevel="1" x14ac:dyDescent="0.25">
      <c r="A100" t="str">
        <f>IF(Personalkostnader!A108="","",Personalkostnader!A108)</f>
        <v/>
      </c>
      <c r="B100">
        <f>Personalkostnader!B108</f>
        <v>0</v>
      </c>
      <c r="C100" t="str">
        <f>Personalkostnader!C108</f>
        <v/>
      </c>
      <c r="D100" t="str">
        <f>Personalkostnader!D108</f>
        <v/>
      </c>
      <c r="E100">
        <f>Personalkostnader!E108</f>
        <v>0</v>
      </c>
      <c r="F100" t="str">
        <f>LEFT(Personalkostnader!O108,2)</f>
        <v/>
      </c>
      <c r="G100" s="121" t="str">
        <f>IFERROR(Personalkostnader!N108/100,"")</f>
        <v/>
      </c>
      <c r="H100" s="23"/>
      <c r="I100" t="str">
        <f>IF(I$3="","",IF(C249="","",((C249-B249+1)/365*$G100*(_xlfn.XLOOKUP(I$3,'Oppslag-fane'!$P$12:$P$34,'Oppslag-fane'!$N$12:$N$34)*Personalkostnader!$G108*1000))))</f>
        <v/>
      </c>
      <c r="J100" t="str">
        <f>IF(I100="","",IF($D100="Vitenskapelig",((C249-B249+1)/365*$G100*(_xlfn.XLOOKUP(I$3,'Oppslag-fane'!$P$12:$P$34,'Oppslag-fane'!$AD$12:$AD$34)*'Oppslag-fane'!$J$3)),((C249-B249+1)/365*$G100*(_xlfn.XLOOKUP(I$3,'Oppslag-fane'!$P$12:$P$34,'Oppslag-fane'!$AB$12:$AB$34)*'Oppslag-fane'!$L$3))))</f>
        <v/>
      </c>
      <c r="K100" t="str">
        <f>IF(K$3="","",IF(E249="","",((E249-D249+1)/365*$G100*(_xlfn.XLOOKUP(K$3,'Oppslag-fane'!$P$12:$P$34,'Oppslag-fane'!$N$12:$N$34)*Personalkostnader!$G108*1000))))</f>
        <v/>
      </c>
      <c r="L100" t="str">
        <f>IF(K100="","",IF($D100="Vitenskapelig",((E249-D249+1)/365*$G100*(_xlfn.XLOOKUP(K$3,'Oppslag-fane'!$P$12:$P$34,'Oppslag-fane'!$AD$12:$AD$34)*'Oppslag-fane'!$J$3)),((E249-D249+1)/365*$G100*(_xlfn.XLOOKUP(K$3,'Oppslag-fane'!$P$12:$P$34,'Oppslag-fane'!$AB$12:$AB$34)*'Oppslag-fane'!$L$3))))</f>
        <v/>
      </c>
      <c r="M100" t="str">
        <f>IF(M$3="","",IF(G249="","",((G249-F249+1)/365*$G100*(_xlfn.XLOOKUP(M$3,'Oppslag-fane'!$P$12:$P$34,'Oppslag-fane'!$N$12:$N$34)*Personalkostnader!$G108*1000))))</f>
        <v/>
      </c>
      <c r="N100" t="str">
        <f>IF(M100="","",IF($D100="Vitenskapelig",((G249-F249+1)/365*$G100*(_xlfn.XLOOKUP(M$3,'Oppslag-fane'!$P$12:$P$34,'Oppslag-fane'!$AD$12:$AD$34)*'Oppslag-fane'!$J$3)),((G249-F249+1)/365*$G100*(_xlfn.XLOOKUP(M$3,'Oppslag-fane'!$P$12:$P$34,'Oppslag-fane'!$AB$12:$AB$34)*'Oppslag-fane'!$L$3))))</f>
        <v/>
      </c>
      <c r="O100" t="str">
        <f>IF(O$3="","",IF(I249="","",((I249-H249+1)/365*$G100*(_xlfn.XLOOKUP(O$3,'Oppslag-fane'!$P$12:$P$34,'Oppslag-fane'!$N$12:$N$34)*Personalkostnader!$G108*1000))))</f>
        <v/>
      </c>
      <c r="P100" t="str">
        <f>IF(O100="","",IF($D100="Vitenskapelig",((I249-H249+1)/365*$G100*(_xlfn.XLOOKUP(O$3,'Oppslag-fane'!$P$12:$P$34,'Oppslag-fane'!$AD$12:$AD$34)*'Oppslag-fane'!$J$3)),((I249-H249+1)/365*$G100*(_xlfn.XLOOKUP(O$3,'Oppslag-fane'!$P$12:$P$34,'Oppslag-fane'!$AB$12:$AB$34)*'Oppslag-fane'!$L$3))))</f>
        <v/>
      </c>
      <c r="Q100" t="str">
        <f>IF(Q$3="","",IF(K249="","",((K249-J249+1)/365*$G100*(_xlfn.XLOOKUP(Q$3,'Oppslag-fane'!$P$12:$P$34,'Oppslag-fane'!$N$12:$N$34)*Personalkostnader!$G108*1000))))</f>
        <v/>
      </c>
      <c r="R100" t="str">
        <f>IF(Q100="","",IF($D100="Vitenskapelig",((K249-J249+1)/365*$G100*(_xlfn.XLOOKUP(Q$3,'Oppslag-fane'!$P$12:$P$34,'Oppslag-fane'!$AD$12:$AD$34)*'Oppslag-fane'!$J$3)),((K249-J249+1)/365*$G100*(_xlfn.XLOOKUP(Q$3,'Oppslag-fane'!$P$12:$P$34,'Oppslag-fane'!$AB$12:$AB$34)*'Oppslag-fane'!$L$3))))</f>
        <v/>
      </c>
      <c r="S100" t="str">
        <f>IF(S$3="","",IF(M249="","",((M249-L249+1)/365*$G100*(_xlfn.XLOOKUP(S$3,'Oppslag-fane'!$P$12:$P$34,'Oppslag-fane'!$N$12:$N$34)*Personalkostnader!$G108*1000))))</f>
        <v/>
      </c>
      <c r="T100" t="str">
        <f>IF(S100="","",IF($D100="Vitenskapelig",((M249-L249+1)/365*$G100*(_xlfn.XLOOKUP(S$3,'Oppslag-fane'!$P$12:$P$34,'Oppslag-fane'!$AD$12:$AD$34)*'Oppslag-fane'!$J$3)),((M249-L249+1)/365*$G100*(_xlfn.XLOOKUP(S$3,'Oppslag-fane'!$P$12:$P$34,'Oppslag-fane'!$AB$12:$AB$34)*'Oppslag-fane'!$L$3))))</f>
        <v/>
      </c>
      <c r="U100" t="str">
        <f>IF(U$3="","",IF(O249="","",((O249-N249+1)/365*$G100*(_xlfn.XLOOKUP(U$3,'Oppslag-fane'!$P$12:$P$34,'Oppslag-fane'!$N$12:$N$34)*Personalkostnader!$G108*1000))))</f>
        <v/>
      </c>
      <c r="V100" t="str">
        <f>IF(U100="","",IF($D100="Vitenskapelig",((O249-N249+1)/365*$G100*(_xlfn.XLOOKUP(U$3,'Oppslag-fane'!$P$12:$P$34,'Oppslag-fane'!$AD$12:$AD$34)*'Oppslag-fane'!$J$3)),((O249-N249+1)/365*$G100*(_xlfn.XLOOKUP(U$3,'Oppslag-fane'!$P$12:$P$34,'Oppslag-fane'!$AB$12:$AB$34)*'Oppslag-fane'!$L$3))))</f>
        <v/>
      </c>
      <c r="W100" t="str">
        <f>IF(W$3="","",IF(Q249="","",((Q249-P249+1)/365*$G100*(_xlfn.XLOOKUP(W$3,'Oppslag-fane'!$P$12:$P$34,'Oppslag-fane'!$N$12:$N$34)*Personalkostnader!$G108*1000))))</f>
        <v/>
      </c>
      <c r="X100" t="str">
        <f>IF(W100="","",IF($D100="Vitenskapelig",((Q249-P249+1)/365*$G100*(_xlfn.XLOOKUP(W$3,'Oppslag-fane'!$P$12:$P$34,'Oppslag-fane'!$AD$12:$AD$34)*'Oppslag-fane'!$J$3)),((Q249-P249+1)/365*$G100*(_xlfn.XLOOKUP(W$3,'Oppslag-fane'!$P$12:$P$34,'Oppslag-fane'!$AB$12:$AB$34)*'Oppslag-fane'!$L$3))))</f>
        <v/>
      </c>
      <c r="Y100" t="str">
        <f>IF(Y$3="","",IF(S249="","",((S249-R249+1)/365*$G100*(_xlfn.XLOOKUP(Y$3,'Oppslag-fane'!$P$12:$P$34,'Oppslag-fane'!$N$12:$N$34)*Personalkostnader!$G108*1000))))</f>
        <v/>
      </c>
      <c r="Z100" t="str">
        <f>IF(Y100="","",IF($D100="Vitenskapelig",((S249-R249+1)/365*$G100*(_xlfn.XLOOKUP(Y$3,'Oppslag-fane'!$P$12:$P$34,'Oppslag-fane'!$AD$12:$AD$34)*'Oppslag-fane'!$J$3)),((S249-R249+1)/365*$G100*(_xlfn.XLOOKUP(Y$3,'Oppslag-fane'!$P$12:$P$34,'Oppslag-fane'!$AB$12:$AB$34)*'Oppslag-fane'!$L$3))))</f>
        <v/>
      </c>
      <c r="AA100" t="str">
        <f>IF(AA$3="","",IF(U249="","",((U249-T249+1)/365*$G100*(_xlfn.XLOOKUP(AA$3,'Oppslag-fane'!$P$12:$P$34,'Oppslag-fane'!$N$12:$N$34)*Personalkostnader!$G108*1000))))</f>
        <v/>
      </c>
      <c r="AB100" t="str">
        <f>IF(AA100="","",IF($D100="Vitenskapelig",((U249-T249+1)/365*$G100*(_xlfn.XLOOKUP(AA$3,'Oppslag-fane'!$P$12:$P$34,'Oppslag-fane'!$AD$12:$AD$34)*'Oppslag-fane'!$J$3)),((U249-T249+1)/365*$G100*(_xlfn.XLOOKUP(AA$3,'Oppslag-fane'!$P$12:$P$34,'Oppslag-fane'!$AB$12:$AB$34)*'Oppslag-fane'!$L$3))))</f>
        <v/>
      </c>
      <c r="AC100" t="str">
        <f>IF(AC$3="","",IF(W249="","",((W249-V249+1)/365*$G100*(_xlfn.XLOOKUP(AC$3,'Oppslag-fane'!$P$12:$P$34,'Oppslag-fane'!$N$12:$N$34)*Personalkostnader!$G108*1000))))</f>
        <v/>
      </c>
      <c r="AD100" t="str">
        <f>IF(AC100="","",IF($D100="Vitenskapelig",((W249-V249+1)/365*$G100*(_xlfn.XLOOKUP(AC$3,'Oppslag-fane'!$P$12:$P$34,'Oppslag-fane'!$AD$12:$AD$34)*'Oppslag-fane'!$J$3)),((W249-V249+1)/365*$G100*(_xlfn.XLOOKUP(AC$3,'Oppslag-fane'!$P$12:$P$34,'Oppslag-fane'!$AB$12:$AB$34)*'Oppslag-fane'!$L$3))))</f>
        <v/>
      </c>
      <c r="AE100" t="str">
        <f>IF(AE$3="","",IF(Y249="","",((Y249-X249+1)/365*$G100*(_xlfn.XLOOKUP(AE$3,'Oppslag-fane'!$P$12:$P$34,'Oppslag-fane'!$N$12:$N$34)*Personalkostnader!$G108*1000))))</f>
        <v/>
      </c>
      <c r="AF100" t="str">
        <f>IF(AE100="","",IF($D100="Vitenskapelig",((Y249-X249+1)/365*$G100*(_xlfn.XLOOKUP(AE$3,'Oppslag-fane'!$P$12:$P$34,'Oppslag-fane'!$AD$12:$AD$34)*'Oppslag-fane'!$J$3)),((Y249-X249+1)/365*$G100*(_xlfn.XLOOKUP(AE$3,'Oppslag-fane'!$P$12:$P$34,'Oppslag-fane'!$AB$12:$AB$34)*'Oppslag-fane'!$L$3))))</f>
        <v/>
      </c>
      <c r="AG100" t="str">
        <f>IF(AG$3="","",IF(AA249="","",((AA249-Z249+1)/365*$G100*(_xlfn.XLOOKUP(AG$3,'Oppslag-fane'!$P$12:$P$34,'Oppslag-fane'!$N$12:$N$34)*Personalkostnader!$G108*1000))))</f>
        <v/>
      </c>
      <c r="AH100" t="str">
        <f>IF(AG100="","",IF($D100="Vitenskapelig",((AA249-Z249+1)/365*$G100*(_xlfn.XLOOKUP(AG$3,'Oppslag-fane'!$P$12:$P$34,'Oppslag-fane'!$AD$12:$AD$34)*'Oppslag-fane'!$J$3)),((AA249-Z249+1)/365*$G100*(_xlfn.XLOOKUP(AG$3,'Oppslag-fane'!$P$12:$P$34,'Oppslag-fane'!$AB$12:$AB$34)*'Oppslag-fane'!$L$3))))</f>
        <v/>
      </c>
      <c r="AI100" s="18">
        <f t="shared" si="4"/>
        <v>0</v>
      </c>
      <c r="AJ100" s="18">
        <f t="shared" si="5"/>
        <v>0</v>
      </c>
    </row>
    <row r="101" spans="1:36" outlineLevel="1" x14ac:dyDescent="0.25">
      <c r="A101" t="str">
        <f>IF(Personalkostnader!A109="","",Personalkostnader!A109)</f>
        <v/>
      </c>
      <c r="B101">
        <f>Personalkostnader!B109</f>
        <v>0</v>
      </c>
      <c r="C101" t="str">
        <f>Personalkostnader!C109</f>
        <v/>
      </c>
      <c r="D101" t="str">
        <f>Personalkostnader!D109</f>
        <v/>
      </c>
      <c r="E101">
        <f>Personalkostnader!E109</f>
        <v>0</v>
      </c>
      <c r="F101" t="str">
        <f>LEFT(Personalkostnader!O109,2)</f>
        <v/>
      </c>
      <c r="G101" s="121" t="str">
        <f>IFERROR(Personalkostnader!N109/100,"")</f>
        <v/>
      </c>
      <c r="H101" s="23"/>
      <c r="I101" t="str">
        <f>IF(I$3="","",IF(C250="","",((C250-B250+1)/365*$G101*(_xlfn.XLOOKUP(I$3,'Oppslag-fane'!$P$12:$P$34,'Oppslag-fane'!$N$12:$N$34)*Personalkostnader!$G109*1000))))</f>
        <v/>
      </c>
      <c r="J101" t="str">
        <f>IF(I101="","",IF($D101="Vitenskapelig",((C250-B250+1)/365*$G101*(_xlfn.XLOOKUP(I$3,'Oppslag-fane'!$P$12:$P$34,'Oppslag-fane'!$AD$12:$AD$34)*'Oppslag-fane'!$J$3)),((C250-B250+1)/365*$G101*(_xlfn.XLOOKUP(I$3,'Oppslag-fane'!$P$12:$P$34,'Oppslag-fane'!$AB$12:$AB$34)*'Oppslag-fane'!$L$3))))</f>
        <v/>
      </c>
      <c r="K101" t="str">
        <f>IF(K$3="","",IF(E250="","",((E250-D250+1)/365*$G101*(_xlfn.XLOOKUP(K$3,'Oppslag-fane'!$P$12:$P$34,'Oppslag-fane'!$N$12:$N$34)*Personalkostnader!$G109*1000))))</f>
        <v/>
      </c>
      <c r="L101" t="str">
        <f>IF(K101="","",IF($D101="Vitenskapelig",((E250-D250+1)/365*$G101*(_xlfn.XLOOKUP(K$3,'Oppslag-fane'!$P$12:$P$34,'Oppslag-fane'!$AD$12:$AD$34)*'Oppslag-fane'!$J$3)),((E250-D250+1)/365*$G101*(_xlfn.XLOOKUP(K$3,'Oppslag-fane'!$P$12:$P$34,'Oppslag-fane'!$AB$12:$AB$34)*'Oppslag-fane'!$L$3))))</f>
        <v/>
      </c>
      <c r="M101" t="str">
        <f>IF(M$3="","",IF(G250="","",((G250-F250+1)/365*$G101*(_xlfn.XLOOKUP(M$3,'Oppslag-fane'!$P$12:$P$34,'Oppslag-fane'!$N$12:$N$34)*Personalkostnader!$G109*1000))))</f>
        <v/>
      </c>
      <c r="N101" t="str">
        <f>IF(M101="","",IF($D101="Vitenskapelig",((G250-F250+1)/365*$G101*(_xlfn.XLOOKUP(M$3,'Oppslag-fane'!$P$12:$P$34,'Oppslag-fane'!$AD$12:$AD$34)*'Oppslag-fane'!$J$3)),((G250-F250+1)/365*$G101*(_xlfn.XLOOKUP(M$3,'Oppslag-fane'!$P$12:$P$34,'Oppslag-fane'!$AB$12:$AB$34)*'Oppslag-fane'!$L$3))))</f>
        <v/>
      </c>
      <c r="O101" t="str">
        <f>IF(O$3="","",IF(I250="","",((I250-H250+1)/365*$G101*(_xlfn.XLOOKUP(O$3,'Oppslag-fane'!$P$12:$P$34,'Oppslag-fane'!$N$12:$N$34)*Personalkostnader!$G109*1000))))</f>
        <v/>
      </c>
      <c r="P101" t="str">
        <f>IF(O101="","",IF($D101="Vitenskapelig",((I250-H250+1)/365*$G101*(_xlfn.XLOOKUP(O$3,'Oppslag-fane'!$P$12:$P$34,'Oppslag-fane'!$AD$12:$AD$34)*'Oppslag-fane'!$J$3)),((I250-H250+1)/365*$G101*(_xlfn.XLOOKUP(O$3,'Oppslag-fane'!$P$12:$P$34,'Oppslag-fane'!$AB$12:$AB$34)*'Oppslag-fane'!$L$3))))</f>
        <v/>
      </c>
      <c r="Q101" t="str">
        <f>IF(Q$3="","",IF(K250="","",((K250-J250+1)/365*$G101*(_xlfn.XLOOKUP(Q$3,'Oppslag-fane'!$P$12:$P$34,'Oppslag-fane'!$N$12:$N$34)*Personalkostnader!$G109*1000))))</f>
        <v/>
      </c>
      <c r="R101" t="str">
        <f>IF(Q101="","",IF($D101="Vitenskapelig",((K250-J250+1)/365*$G101*(_xlfn.XLOOKUP(Q$3,'Oppslag-fane'!$P$12:$P$34,'Oppslag-fane'!$AD$12:$AD$34)*'Oppslag-fane'!$J$3)),((K250-J250+1)/365*$G101*(_xlfn.XLOOKUP(Q$3,'Oppslag-fane'!$P$12:$P$34,'Oppslag-fane'!$AB$12:$AB$34)*'Oppslag-fane'!$L$3))))</f>
        <v/>
      </c>
      <c r="S101" t="str">
        <f>IF(S$3="","",IF(M250="","",((M250-L250+1)/365*$G101*(_xlfn.XLOOKUP(S$3,'Oppslag-fane'!$P$12:$P$34,'Oppslag-fane'!$N$12:$N$34)*Personalkostnader!$G109*1000))))</f>
        <v/>
      </c>
      <c r="T101" t="str">
        <f>IF(S101="","",IF($D101="Vitenskapelig",((M250-L250+1)/365*$G101*(_xlfn.XLOOKUP(S$3,'Oppslag-fane'!$P$12:$P$34,'Oppslag-fane'!$AD$12:$AD$34)*'Oppslag-fane'!$J$3)),((M250-L250+1)/365*$G101*(_xlfn.XLOOKUP(S$3,'Oppslag-fane'!$P$12:$P$34,'Oppslag-fane'!$AB$12:$AB$34)*'Oppslag-fane'!$L$3))))</f>
        <v/>
      </c>
      <c r="U101" t="str">
        <f>IF(U$3="","",IF(O250="","",((O250-N250+1)/365*$G101*(_xlfn.XLOOKUP(U$3,'Oppslag-fane'!$P$12:$P$34,'Oppslag-fane'!$N$12:$N$34)*Personalkostnader!$G109*1000))))</f>
        <v/>
      </c>
      <c r="V101" t="str">
        <f>IF(U101="","",IF($D101="Vitenskapelig",((O250-N250+1)/365*$G101*(_xlfn.XLOOKUP(U$3,'Oppslag-fane'!$P$12:$P$34,'Oppslag-fane'!$AD$12:$AD$34)*'Oppslag-fane'!$J$3)),((O250-N250+1)/365*$G101*(_xlfn.XLOOKUP(U$3,'Oppslag-fane'!$P$12:$P$34,'Oppslag-fane'!$AB$12:$AB$34)*'Oppslag-fane'!$L$3))))</f>
        <v/>
      </c>
      <c r="W101" t="str">
        <f>IF(W$3="","",IF(Q250="","",((Q250-P250+1)/365*$G101*(_xlfn.XLOOKUP(W$3,'Oppslag-fane'!$P$12:$P$34,'Oppslag-fane'!$N$12:$N$34)*Personalkostnader!$G109*1000))))</f>
        <v/>
      </c>
      <c r="X101" t="str">
        <f>IF(W101="","",IF($D101="Vitenskapelig",((Q250-P250+1)/365*$G101*(_xlfn.XLOOKUP(W$3,'Oppslag-fane'!$P$12:$P$34,'Oppslag-fane'!$AD$12:$AD$34)*'Oppslag-fane'!$J$3)),((Q250-P250+1)/365*$G101*(_xlfn.XLOOKUP(W$3,'Oppslag-fane'!$P$12:$P$34,'Oppslag-fane'!$AB$12:$AB$34)*'Oppslag-fane'!$L$3))))</f>
        <v/>
      </c>
      <c r="Y101" t="str">
        <f>IF(Y$3="","",IF(S250="","",((S250-R250+1)/365*$G101*(_xlfn.XLOOKUP(Y$3,'Oppslag-fane'!$P$12:$P$34,'Oppslag-fane'!$N$12:$N$34)*Personalkostnader!$G109*1000))))</f>
        <v/>
      </c>
      <c r="Z101" t="str">
        <f>IF(Y101="","",IF($D101="Vitenskapelig",((S250-R250+1)/365*$G101*(_xlfn.XLOOKUP(Y$3,'Oppslag-fane'!$P$12:$P$34,'Oppslag-fane'!$AD$12:$AD$34)*'Oppslag-fane'!$J$3)),((S250-R250+1)/365*$G101*(_xlfn.XLOOKUP(Y$3,'Oppslag-fane'!$P$12:$P$34,'Oppslag-fane'!$AB$12:$AB$34)*'Oppslag-fane'!$L$3))))</f>
        <v/>
      </c>
      <c r="AA101" t="str">
        <f>IF(AA$3="","",IF(U250="","",((U250-T250+1)/365*$G101*(_xlfn.XLOOKUP(AA$3,'Oppslag-fane'!$P$12:$P$34,'Oppslag-fane'!$N$12:$N$34)*Personalkostnader!$G109*1000))))</f>
        <v/>
      </c>
      <c r="AB101" t="str">
        <f>IF(AA101="","",IF($D101="Vitenskapelig",((U250-T250+1)/365*$G101*(_xlfn.XLOOKUP(AA$3,'Oppslag-fane'!$P$12:$P$34,'Oppslag-fane'!$AD$12:$AD$34)*'Oppslag-fane'!$J$3)),((U250-T250+1)/365*$G101*(_xlfn.XLOOKUP(AA$3,'Oppslag-fane'!$P$12:$P$34,'Oppslag-fane'!$AB$12:$AB$34)*'Oppslag-fane'!$L$3))))</f>
        <v/>
      </c>
      <c r="AC101" t="str">
        <f>IF(AC$3="","",IF(W250="","",((W250-V250+1)/365*$G101*(_xlfn.XLOOKUP(AC$3,'Oppslag-fane'!$P$12:$P$34,'Oppslag-fane'!$N$12:$N$34)*Personalkostnader!$G109*1000))))</f>
        <v/>
      </c>
      <c r="AD101" t="str">
        <f>IF(AC101="","",IF($D101="Vitenskapelig",((W250-V250+1)/365*$G101*(_xlfn.XLOOKUP(AC$3,'Oppslag-fane'!$P$12:$P$34,'Oppslag-fane'!$AD$12:$AD$34)*'Oppslag-fane'!$J$3)),((W250-V250+1)/365*$G101*(_xlfn.XLOOKUP(AC$3,'Oppslag-fane'!$P$12:$P$34,'Oppslag-fane'!$AB$12:$AB$34)*'Oppslag-fane'!$L$3))))</f>
        <v/>
      </c>
      <c r="AE101" t="str">
        <f>IF(AE$3="","",IF(Y250="","",((Y250-X250+1)/365*$G101*(_xlfn.XLOOKUP(AE$3,'Oppslag-fane'!$P$12:$P$34,'Oppslag-fane'!$N$12:$N$34)*Personalkostnader!$G109*1000))))</f>
        <v/>
      </c>
      <c r="AF101" t="str">
        <f>IF(AE101="","",IF($D101="Vitenskapelig",((Y250-X250+1)/365*$G101*(_xlfn.XLOOKUP(AE$3,'Oppslag-fane'!$P$12:$P$34,'Oppslag-fane'!$AD$12:$AD$34)*'Oppslag-fane'!$J$3)),((Y250-X250+1)/365*$G101*(_xlfn.XLOOKUP(AE$3,'Oppslag-fane'!$P$12:$P$34,'Oppslag-fane'!$AB$12:$AB$34)*'Oppslag-fane'!$L$3))))</f>
        <v/>
      </c>
      <c r="AG101" t="str">
        <f>IF(AG$3="","",IF(AA250="","",((AA250-Z250+1)/365*$G101*(_xlfn.XLOOKUP(AG$3,'Oppslag-fane'!$P$12:$P$34,'Oppslag-fane'!$N$12:$N$34)*Personalkostnader!$G109*1000))))</f>
        <v/>
      </c>
      <c r="AH101" t="str">
        <f>IF(AG101="","",IF($D101="Vitenskapelig",((AA250-Z250+1)/365*$G101*(_xlfn.XLOOKUP(AG$3,'Oppslag-fane'!$P$12:$P$34,'Oppslag-fane'!$AD$12:$AD$34)*'Oppslag-fane'!$J$3)),((AA250-Z250+1)/365*$G101*(_xlfn.XLOOKUP(AG$3,'Oppslag-fane'!$P$12:$P$34,'Oppslag-fane'!$AB$12:$AB$34)*'Oppslag-fane'!$L$3))))</f>
        <v/>
      </c>
      <c r="AI101" s="18">
        <f t="shared" si="4"/>
        <v>0</v>
      </c>
      <c r="AJ101" s="18">
        <f t="shared" si="5"/>
        <v>0</v>
      </c>
    </row>
    <row r="102" spans="1:36" outlineLevel="1" x14ac:dyDescent="0.25">
      <c r="A102" t="str">
        <f>IF(Personalkostnader!A110="","",Personalkostnader!A110)</f>
        <v/>
      </c>
      <c r="B102">
        <f>Personalkostnader!B110</f>
        <v>0</v>
      </c>
      <c r="C102" t="str">
        <f>Personalkostnader!C110</f>
        <v/>
      </c>
      <c r="D102" t="str">
        <f>Personalkostnader!D110</f>
        <v/>
      </c>
      <c r="E102">
        <f>Personalkostnader!E110</f>
        <v>0</v>
      </c>
      <c r="F102" t="str">
        <f>LEFT(Personalkostnader!O110,2)</f>
        <v/>
      </c>
      <c r="G102" s="121" t="str">
        <f>IFERROR(Personalkostnader!N110/100,"")</f>
        <v/>
      </c>
      <c r="H102" s="23"/>
      <c r="I102" t="str">
        <f>IF(I$3="","",IF(C251="","",((C251-B251+1)/365*$G102*(_xlfn.XLOOKUP(I$3,'Oppslag-fane'!$P$12:$P$34,'Oppslag-fane'!$N$12:$N$34)*Personalkostnader!$G110*1000))))</f>
        <v/>
      </c>
      <c r="J102" t="str">
        <f>IF(I102="","",IF($D102="Vitenskapelig",((C251-B251+1)/365*$G102*(_xlfn.XLOOKUP(I$3,'Oppslag-fane'!$P$12:$P$34,'Oppslag-fane'!$AD$12:$AD$34)*'Oppslag-fane'!$J$3)),((C251-B251+1)/365*$G102*(_xlfn.XLOOKUP(I$3,'Oppslag-fane'!$P$12:$P$34,'Oppslag-fane'!$AB$12:$AB$34)*'Oppslag-fane'!$L$3))))</f>
        <v/>
      </c>
      <c r="K102" t="str">
        <f>IF(K$3="","",IF(E251="","",((E251-D251+1)/365*$G102*(_xlfn.XLOOKUP(K$3,'Oppslag-fane'!$P$12:$P$34,'Oppslag-fane'!$N$12:$N$34)*Personalkostnader!$G110*1000))))</f>
        <v/>
      </c>
      <c r="L102" t="str">
        <f>IF(K102="","",IF($D102="Vitenskapelig",((E251-D251+1)/365*$G102*(_xlfn.XLOOKUP(K$3,'Oppslag-fane'!$P$12:$P$34,'Oppslag-fane'!$AD$12:$AD$34)*'Oppslag-fane'!$J$3)),((E251-D251+1)/365*$G102*(_xlfn.XLOOKUP(K$3,'Oppslag-fane'!$P$12:$P$34,'Oppslag-fane'!$AB$12:$AB$34)*'Oppslag-fane'!$L$3))))</f>
        <v/>
      </c>
      <c r="M102" t="str">
        <f>IF(M$3="","",IF(G251="","",((G251-F251+1)/365*$G102*(_xlfn.XLOOKUP(M$3,'Oppslag-fane'!$P$12:$P$34,'Oppslag-fane'!$N$12:$N$34)*Personalkostnader!$G110*1000))))</f>
        <v/>
      </c>
      <c r="N102" t="str">
        <f>IF(M102="","",IF($D102="Vitenskapelig",((G251-F251+1)/365*$G102*(_xlfn.XLOOKUP(M$3,'Oppslag-fane'!$P$12:$P$34,'Oppslag-fane'!$AD$12:$AD$34)*'Oppslag-fane'!$J$3)),((G251-F251+1)/365*$G102*(_xlfn.XLOOKUP(M$3,'Oppslag-fane'!$P$12:$P$34,'Oppslag-fane'!$AB$12:$AB$34)*'Oppslag-fane'!$L$3))))</f>
        <v/>
      </c>
      <c r="O102" t="str">
        <f>IF(O$3="","",IF(I251="","",((I251-H251+1)/365*$G102*(_xlfn.XLOOKUP(O$3,'Oppslag-fane'!$P$12:$P$34,'Oppslag-fane'!$N$12:$N$34)*Personalkostnader!$G110*1000))))</f>
        <v/>
      </c>
      <c r="P102" t="str">
        <f>IF(O102="","",IF($D102="Vitenskapelig",((I251-H251+1)/365*$G102*(_xlfn.XLOOKUP(O$3,'Oppslag-fane'!$P$12:$P$34,'Oppslag-fane'!$AD$12:$AD$34)*'Oppslag-fane'!$J$3)),((I251-H251+1)/365*$G102*(_xlfn.XLOOKUP(O$3,'Oppslag-fane'!$P$12:$P$34,'Oppslag-fane'!$AB$12:$AB$34)*'Oppslag-fane'!$L$3))))</f>
        <v/>
      </c>
      <c r="Q102" t="str">
        <f>IF(Q$3="","",IF(K251="","",((K251-J251+1)/365*$G102*(_xlfn.XLOOKUP(Q$3,'Oppslag-fane'!$P$12:$P$34,'Oppslag-fane'!$N$12:$N$34)*Personalkostnader!$G110*1000))))</f>
        <v/>
      </c>
      <c r="R102" t="str">
        <f>IF(Q102="","",IF($D102="Vitenskapelig",((K251-J251+1)/365*$G102*(_xlfn.XLOOKUP(Q$3,'Oppslag-fane'!$P$12:$P$34,'Oppslag-fane'!$AD$12:$AD$34)*'Oppslag-fane'!$J$3)),((K251-J251+1)/365*$G102*(_xlfn.XLOOKUP(Q$3,'Oppslag-fane'!$P$12:$P$34,'Oppslag-fane'!$AB$12:$AB$34)*'Oppslag-fane'!$L$3))))</f>
        <v/>
      </c>
      <c r="S102" t="str">
        <f>IF(S$3="","",IF(M251="","",((M251-L251+1)/365*$G102*(_xlfn.XLOOKUP(S$3,'Oppslag-fane'!$P$12:$P$34,'Oppslag-fane'!$N$12:$N$34)*Personalkostnader!$G110*1000))))</f>
        <v/>
      </c>
      <c r="T102" t="str">
        <f>IF(S102="","",IF($D102="Vitenskapelig",((M251-L251+1)/365*$G102*(_xlfn.XLOOKUP(S$3,'Oppslag-fane'!$P$12:$P$34,'Oppslag-fane'!$AD$12:$AD$34)*'Oppslag-fane'!$J$3)),((M251-L251+1)/365*$G102*(_xlfn.XLOOKUP(S$3,'Oppslag-fane'!$P$12:$P$34,'Oppslag-fane'!$AB$12:$AB$34)*'Oppslag-fane'!$L$3))))</f>
        <v/>
      </c>
      <c r="U102" t="str">
        <f>IF(U$3="","",IF(O251="","",((O251-N251+1)/365*$G102*(_xlfn.XLOOKUP(U$3,'Oppslag-fane'!$P$12:$P$34,'Oppslag-fane'!$N$12:$N$34)*Personalkostnader!$G110*1000))))</f>
        <v/>
      </c>
      <c r="V102" t="str">
        <f>IF(U102="","",IF($D102="Vitenskapelig",((O251-N251+1)/365*$G102*(_xlfn.XLOOKUP(U$3,'Oppslag-fane'!$P$12:$P$34,'Oppslag-fane'!$AD$12:$AD$34)*'Oppslag-fane'!$J$3)),((O251-N251+1)/365*$G102*(_xlfn.XLOOKUP(U$3,'Oppslag-fane'!$P$12:$P$34,'Oppslag-fane'!$AB$12:$AB$34)*'Oppslag-fane'!$L$3))))</f>
        <v/>
      </c>
      <c r="W102" t="str">
        <f>IF(W$3="","",IF(Q251="","",((Q251-P251+1)/365*$G102*(_xlfn.XLOOKUP(W$3,'Oppslag-fane'!$P$12:$P$34,'Oppslag-fane'!$N$12:$N$34)*Personalkostnader!$G110*1000))))</f>
        <v/>
      </c>
      <c r="X102" t="str">
        <f>IF(W102="","",IF($D102="Vitenskapelig",((Q251-P251+1)/365*$G102*(_xlfn.XLOOKUP(W$3,'Oppslag-fane'!$P$12:$P$34,'Oppslag-fane'!$AD$12:$AD$34)*'Oppslag-fane'!$J$3)),((Q251-P251+1)/365*$G102*(_xlfn.XLOOKUP(W$3,'Oppslag-fane'!$P$12:$P$34,'Oppslag-fane'!$AB$12:$AB$34)*'Oppslag-fane'!$L$3))))</f>
        <v/>
      </c>
      <c r="Y102" t="str">
        <f>IF(Y$3="","",IF(S251="","",((S251-R251+1)/365*$G102*(_xlfn.XLOOKUP(Y$3,'Oppslag-fane'!$P$12:$P$34,'Oppslag-fane'!$N$12:$N$34)*Personalkostnader!$G110*1000))))</f>
        <v/>
      </c>
      <c r="Z102" t="str">
        <f>IF(Y102="","",IF($D102="Vitenskapelig",((S251-R251+1)/365*$G102*(_xlfn.XLOOKUP(Y$3,'Oppslag-fane'!$P$12:$P$34,'Oppslag-fane'!$AD$12:$AD$34)*'Oppslag-fane'!$J$3)),((S251-R251+1)/365*$G102*(_xlfn.XLOOKUP(Y$3,'Oppslag-fane'!$P$12:$P$34,'Oppslag-fane'!$AB$12:$AB$34)*'Oppslag-fane'!$L$3))))</f>
        <v/>
      </c>
      <c r="AA102" t="str">
        <f>IF(AA$3="","",IF(U251="","",((U251-T251+1)/365*$G102*(_xlfn.XLOOKUP(AA$3,'Oppslag-fane'!$P$12:$P$34,'Oppslag-fane'!$N$12:$N$34)*Personalkostnader!$G110*1000))))</f>
        <v/>
      </c>
      <c r="AB102" t="str">
        <f>IF(AA102="","",IF($D102="Vitenskapelig",((U251-T251+1)/365*$G102*(_xlfn.XLOOKUP(AA$3,'Oppslag-fane'!$P$12:$P$34,'Oppslag-fane'!$AD$12:$AD$34)*'Oppslag-fane'!$J$3)),((U251-T251+1)/365*$G102*(_xlfn.XLOOKUP(AA$3,'Oppslag-fane'!$P$12:$P$34,'Oppslag-fane'!$AB$12:$AB$34)*'Oppslag-fane'!$L$3))))</f>
        <v/>
      </c>
      <c r="AC102" t="str">
        <f>IF(AC$3="","",IF(W251="","",((W251-V251+1)/365*$G102*(_xlfn.XLOOKUP(AC$3,'Oppslag-fane'!$P$12:$P$34,'Oppslag-fane'!$N$12:$N$34)*Personalkostnader!$G110*1000))))</f>
        <v/>
      </c>
      <c r="AD102" t="str">
        <f>IF(AC102="","",IF($D102="Vitenskapelig",((W251-V251+1)/365*$G102*(_xlfn.XLOOKUP(AC$3,'Oppslag-fane'!$P$12:$P$34,'Oppslag-fane'!$AD$12:$AD$34)*'Oppslag-fane'!$J$3)),((W251-V251+1)/365*$G102*(_xlfn.XLOOKUP(AC$3,'Oppslag-fane'!$P$12:$P$34,'Oppslag-fane'!$AB$12:$AB$34)*'Oppslag-fane'!$L$3))))</f>
        <v/>
      </c>
      <c r="AE102" t="str">
        <f>IF(AE$3="","",IF(Y251="","",((Y251-X251+1)/365*$G102*(_xlfn.XLOOKUP(AE$3,'Oppslag-fane'!$P$12:$P$34,'Oppslag-fane'!$N$12:$N$34)*Personalkostnader!$G110*1000))))</f>
        <v/>
      </c>
      <c r="AF102" t="str">
        <f>IF(AE102="","",IF($D102="Vitenskapelig",((Y251-X251+1)/365*$G102*(_xlfn.XLOOKUP(AE$3,'Oppslag-fane'!$P$12:$P$34,'Oppslag-fane'!$AD$12:$AD$34)*'Oppslag-fane'!$J$3)),((Y251-X251+1)/365*$G102*(_xlfn.XLOOKUP(AE$3,'Oppslag-fane'!$P$12:$P$34,'Oppslag-fane'!$AB$12:$AB$34)*'Oppslag-fane'!$L$3))))</f>
        <v/>
      </c>
      <c r="AG102" t="str">
        <f>IF(AG$3="","",IF(AA251="","",((AA251-Z251+1)/365*$G102*(_xlfn.XLOOKUP(AG$3,'Oppslag-fane'!$P$12:$P$34,'Oppslag-fane'!$N$12:$N$34)*Personalkostnader!$G110*1000))))</f>
        <v/>
      </c>
      <c r="AH102" t="str">
        <f>IF(AG102="","",IF($D102="Vitenskapelig",((AA251-Z251+1)/365*$G102*(_xlfn.XLOOKUP(AG$3,'Oppslag-fane'!$P$12:$P$34,'Oppslag-fane'!$AD$12:$AD$34)*'Oppslag-fane'!$J$3)),((AA251-Z251+1)/365*$G102*(_xlfn.XLOOKUP(AG$3,'Oppslag-fane'!$P$12:$P$34,'Oppslag-fane'!$AB$12:$AB$34)*'Oppslag-fane'!$L$3))))</f>
        <v/>
      </c>
      <c r="AI102" s="18">
        <f t="shared" si="4"/>
        <v>0</v>
      </c>
      <c r="AJ102" s="18">
        <f t="shared" si="5"/>
        <v>0</v>
      </c>
    </row>
    <row r="103" spans="1:36" outlineLevel="1" x14ac:dyDescent="0.25">
      <c r="A103" t="str">
        <f>IF(Personalkostnader!A111="","",Personalkostnader!A111)</f>
        <v/>
      </c>
      <c r="B103">
        <f>Personalkostnader!B111</f>
        <v>0</v>
      </c>
      <c r="C103" t="str">
        <f>Personalkostnader!C111</f>
        <v/>
      </c>
      <c r="D103" t="str">
        <f>Personalkostnader!D111</f>
        <v/>
      </c>
      <c r="E103">
        <f>Personalkostnader!E111</f>
        <v>0</v>
      </c>
      <c r="F103" t="str">
        <f>LEFT(Personalkostnader!O111,2)</f>
        <v/>
      </c>
      <c r="G103" s="121" t="str">
        <f>IFERROR(Personalkostnader!N111/100,"")</f>
        <v/>
      </c>
      <c r="H103" s="23"/>
      <c r="I103" t="str">
        <f>IF(I$3="","",IF(C252="","",((C252-B252+1)/365*$G103*(_xlfn.XLOOKUP(I$3,'Oppslag-fane'!$P$12:$P$34,'Oppslag-fane'!$N$12:$N$34)*Personalkostnader!$G111*1000))))</f>
        <v/>
      </c>
      <c r="J103" t="str">
        <f>IF(I103="","",IF($D103="Vitenskapelig",((C252-B252+1)/365*$G103*(_xlfn.XLOOKUP(I$3,'Oppslag-fane'!$P$12:$P$34,'Oppslag-fane'!$AD$12:$AD$34)*'Oppslag-fane'!$J$3)),((C252-B252+1)/365*$G103*(_xlfn.XLOOKUP(I$3,'Oppslag-fane'!$P$12:$P$34,'Oppslag-fane'!$AB$12:$AB$34)*'Oppslag-fane'!$L$3))))</f>
        <v/>
      </c>
      <c r="K103" t="str">
        <f>IF(K$3="","",IF(E252="","",((E252-D252+1)/365*$G103*(_xlfn.XLOOKUP(K$3,'Oppslag-fane'!$P$12:$P$34,'Oppslag-fane'!$N$12:$N$34)*Personalkostnader!$G111*1000))))</f>
        <v/>
      </c>
      <c r="L103" t="str">
        <f>IF(K103="","",IF($D103="Vitenskapelig",((E252-D252+1)/365*$G103*(_xlfn.XLOOKUP(K$3,'Oppslag-fane'!$P$12:$P$34,'Oppslag-fane'!$AD$12:$AD$34)*'Oppslag-fane'!$J$3)),((E252-D252+1)/365*$G103*(_xlfn.XLOOKUP(K$3,'Oppslag-fane'!$P$12:$P$34,'Oppslag-fane'!$AB$12:$AB$34)*'Oppslag-fane'!$L$3))))</f>
        <v/>
      </c>
      <c r="M103" t="str">
        <f>IF(M$3="","",IF(G252="","",((G252-F252+1)/365*$G103*(_xlfn.XLOOKUP(M$3,'Oppslag-fane'!$P$12:$P$34,'Oppslag-fane'!$N$12:$N$34)*Personalkostnader!$G111*1000))))</f>
        <v/>
      </c>
      <c r="N103" t="str">
        <f>IF(M103="","",IF($D103="Vitenskapelig",((G252-F252+1)/365*$G103*(_xlfn.XLOOKUP(M$3,'Oppslag-fane'!$P$12:$P$34,'Oppslag-fane'!$AD$12:$AD$34)*'Oppslag-fane'!$J$3)),((G252-F252+1)/365*$G103*(_xlfn.XLOOKUP(M$3,'Oppslag-fane'!$P$12:$P$34,'Oppslag-fane'!$AB$12:$AB$34)*'Oppslag-fane'!$L$3))))</f>
        <v/>
      </c>
      <c r="O103" t="str">
        <f>IF(O$3="","",IF(I252="","",((I252-H252+1)/365*$G103*(_xlfn.XLOOKUP(O$3,'Oppslag-fane'!$P$12:$P$34,'Oppslag-fane'!$N$12:$N$34)*Personalkostnader!$G111*1000))))</f>
        <v/>
      </c>
      <c r="P103" t="str">
        <f>IF(O103="","",IF($D103="Vitenskapelig",((I252-H252+1)/365*$G103*(_xlfn.XLOOKUP(O$3,'Oppslag-fane'!$P$12:$P$34,'Oppslag-fane'!$AD$12:$AD$34)*'Oppslag-fane'!$J$3)),((I252-H252+1)/365*$G103*(_xlfn.XLOOKUP(O$3,'Oppslag-fane'!$P$12:$P$34,'Oppslag-fane'!$AB$12:$AB$34)*'Oppslag-fane'!$L$3))))</f>
        <v/>
      </c>
      <c r="Q103" t="str">
        <f>IF(Q$3="","",IF(K252="","",((K252-J252+1)/365*$G103*(_xlfn.XLOOKUP(Q$3,'Oppslag-fane'!$P$12:$P$34,'Oppslag-fane'!$N$12:$N$34)*Personalkostnader!$G111*1000))))</f>
        <v/>
      </c>
      <c r="R103" t="str">
        <f>IF(Q103="","",IF($D103="Vitenskapelig",((K252-J252+1)/365*$G103*(_xlfn.XLOOKUP(Q$3,'Oppslag-fane'!$P$12:$P$34,'Oppslag-fane'!$AD$12:$AD$34)*'Oppslag-fane'!$J$3)),((K252-J252+1)/365*$G103*(_xlfn.XLOOKUP(Q$3,'Oppslag-fane'!$P$12:$P$34,'Oppslag-fane'!$AB$12:$AB$34)*'Oppslag-fane'!$L$3))))</f>
        <v/>
      </c>
      <c r="S103" t="str">
        <f>IF(S$3="","",IF(M252="","",((M252-L252+1)/365*$G103*(_xlfn.XLOOKUP(S$3,'Oppslag-fane'!$P$12:$P$34,'Oppslag-fane'!$N$12:$N$34)*Personalkostnader!$G111*1000))))</f>
        <v/>
      </c>
      <c r="T103" t="str">
        <f>IF(S103="","",IF($D103="Vitenskapelig",((M252-L252+1)/365*$G103*(_xlfn.XLOOKUP(S$3,'Oppslag-fane'!$P$12:$P$34,'Oppslag-fane'!$AD$12:$AD$34)*'Oppslag-fane'!$J$3)),((M252-L252+1)/365*$G103*(_xlfn.XLOOKUP(S$3,'Oppslag-fane'!$P$12:$P$34,'Oppslag-fane'!$AB$12:$AB$34)*'Oppslag-fane'!$L$3))))</f>
        <v/>
      </c>
      <c r="U103" t="str">
        <f>IF(U$3="","",IF(O252="","",((O252-N252+1)/365*$G103*(_xlfn.XLOOKUP(U$3,'Oppslag-fane'!$P$12:$P$34,'Oppslag-fane'!$N$12:$N$34)*Personalkostnader!$G111*1000))))</f>
        <v/>
      </c>
      <c r="V103" t="str">
        <f>IF(U103="","",IF($D103="Vitenskapelig",((O252-N252+1)/365*$G103*(_xlfn.XLOOKUP(U$3,'Oppslag-fane'!$P$12:$P$34,'Oppslag-fane'!$AD$12:$AD$34)*'Oppslag-fane'!$J$3)),((O252-N252+1)/365*$G103*(_xlfn.XLOOKUP(U$3,'Oppslag-fane'!$P$12:$P$34,'Oppslag-fane'!$AB$12:$AB$34)*'Oppslag-fane'!$L$3))))</f>
        <v/>
      </c>
      <c r="W103" t="str">
        <f>IF(W$3="","",IF(Q252="","",((Q252-P252+1)/365*$G103*(_xlfn.XLOOKUP(W$3,'Oppslag-fane'!$P$12:$P$34,'Oppslag-fane'!$N$12:$N$34)*Personalkostnader!$G111*1000))))</f>
        <v/>
      </c>
      <c r="X103" t="str">
        <f>IF(W103="","",IF($D103="Vitenskapelig",((Q252-P252+1)/365*$G103*(_xlfn.XLOOKUP(W$3,'Oppslag-fane'!$P$12:$P$34,'Oppslag-fane'!$AD$12:$AD$34)*'Oppslag-fane'!$J$3)),((Q252-P252+1)/365*$G103*(_xlfn.XLOOKUP(W$3,'Oppslag-fane'!$P$12:$P$34,'Oppslag-fane'!$AB$12:$AB$34)*'Oppslag-fane'!$L$3))))</f>
        <v/>
      </c>
      <c r="Y103" t="str">
        <f>IF(Y$3="","",IF(S252="","",((S252-R252+1)/365*$G103*(_xlfn.XLOOKUP(Y$3,'Oppslag-fane'!$P$12:$P$34,'Oppslag-fane'!$N$12:$N$34)*Personalkostnader!$G111*1000))))</f>
        <v/>
      </c>
      <c r="Z103" t="str">
        <f>IF(Y103="","",IF($D103="Vitenskapelig",((S252-R252+1)/365*$G103*(_xlfn.XLOOKUP(Y$3,'Oppslag-fane'!$P$12:$P$34,'Oppslag-fane'!$AD$12:$AD$34)*'Oppslag-fane'!$J$3)),((S252-R252+1)/365*$G103*(_xlfn.XLOOKUP(Y$3,'Oppslag-fane'!$P$12:$P$34,'Oppslag-fane'!$AB$12:$AB$34)*'Oppslag-fane'!$L$3))))</f>
        <v/>
      </c>
      <c r="AA103" t="str">
        <f>IF(AA$3="","",IF(U252="","",((U252-T252+1)/365*$G103*(_xlfn.XLOOKUP(AA$3,'Oppslag-fane'!$P$12:$P$34,'Oppslag-fane'!$N$12:$N$34)*Personalkostnader!$G111*1000))))</f>
        <v/>
      </c>
      <c r="AB103" t="str">
        <f>IF(AA103="","",IF($D103="Vitenskapelig",((U252-T252+1)/365*$G103*(_xlfn.XLOOKUP(AA$3,'Oppslag-fane'!$P$12:$P$34,'Oppslag-fane'!$AD$12:$AD$34)*'Oppslag-fane'!$J$3)),((U252-T252+1)/365*$G103*(_xlfn.XLOOKUP(AA$3,'Oppslag-fane'!$P$12:$P$34,'Oppslag-fane'!$AB$12:$AB$34)*'Oppslag-fane'!$L$3))))</f>
        <v/>
      </c>
      <c r="AC103" t="str">
        <f>IF(AC$3="","",IF(W252="","",((W252-V252+1)/365*$G103*(_xlfn.XLOOKUP(AC$3,'Oppslag-fane'!$P$12:$P$34,'Oppslag-fane'!$N$12:$N$34)*Personalkostnader!$G111*1000))))</f>
        <v/>
      </c>
      <c r="AD103" t="str">
        <f>IF(AC103="","",IF($D103="Vitenskapelig",((W252-V252+1)/365*$G103*(_xlfn.XLOOKUP(AC$3,'Oppslag-fane'!$P$12:$P$34,'Oppslag-fane'!$AD$12:$AD$34)*'Oppslag-fane'!$J$3)),((W252-V252+1)/365*$G103*(_xlfn.XLOOKUP(AC$3,'Oppslag-fane'!$P$12:$P$34,'Oppslag-fane'!$AB$12:$AB$34)*'Oppslag-fane'!$L$3))))</f>
        <v/>
      </c>
      <c r="AE103" t="str">
        <f>IF(AE$3="","",IF(Y252="","",((Y252-X252+1)/365*$G103*(_xlfn.XLOOKUP(AE$3,'Oppslag-fane'!$P$12:$P$34,'Oppslag-fane'!$N$12:$N$34)*Personalkostnader!$G111*1000))))</f>
        <v/>
      </c>
      <c r="AF103" t="str">
        <f>IF(AE103="","",IF($D103="Vitenskapelig",((Y252-X252+1)/365*$G103*(_xlfn.XLOOKUP(AE$3,'Oppslag-fane'!$P$12:$P$34,'Oppslag-fane'!$AD$12:$AD$34)*'Oppslag-fane'!$J$3)),((Y252-X252+1)/365*$G103*(_xlfn.XLOOKUP(AE$3,'Oppslag-fane'!$P$12:$P$34,'Oppslag-fane'!$AB$12:$AB$34)*'Oppslag-fane'!$L$3))))</f>
        <v/>
      </c>
      <c r="AG103" t="str">
        <f>IF(AG$3="","",IF(AA252="","",((AA252-Z252+1)/365*$G103*(_xlfn.XLOOKUP(AG$3,'Oppslag-fane'!$P$12:$P$34,'Oppslag-fane'!$N$12:$N$34)*Personalkostnader!$G111*1000))))</f>
        <v/>
      </c>
      <c r="AH103" t="str">
        <f>IF(AG103="","",IF($D103="Vitenskapelig",((AA252-Z252+1)/365*$G103*(_xlfn.XLOOKUP(AG$3,'Oppslag-fane'!$P$12:$P$34,'Oppslag-fane'!$AD$12:$AD$34)*'Oppslag-fane'!$J$3)),((AA252-Z252+1)/365*$G103*(_xlfn.XLOOKUP(AG$3,'Oppslag-fane'!$P$12:$P$34,'Oppslag-fane'!$AB$12:$AB$34)*'Oppslag-fane'!$L$3))))</f>
        <v/>
      </c>
      <c r="AI103" s="18">
        <f t="shared" si="4"/>
        <v>0</v>
      </c>
      <c r="AJ103" s="18">
        <f t="shared" si="5"/>
        <v>0</v>
      </c>
    </row>
    <row r="104" spans="1:36" outlineLevel="1" x14ac:dyDescent="0.25">
      <c r="A104" t="str">
        <f>IF(Personalkostnader!A112="","",Personalkostnader!A112)</f>
        <v/>
      </c>
      <c r="B104">
        <f>Personalkostnader!B112</f>
        <v>0</v>
      </c>
      <c r="C104" t="str">
        <f>Personalkostnader!C112</f>
        <v/>
      </c>
      <c r="D104" t="str">
        <f>Personalkostnader!D112</f>
        <v/>
      </c>
      <c r="E104">
        <f>Personalkostnader!E112</f>
        <v>0</v>
      </c>
      <c r="F104" t="str">
        <f>LEFT(Personalkostnader!O112,2)</f>
        <v/>
      </c>
      <c r="G104" s="121" t="str">
        <f>IFERROR(Personalkostnader!N112/100,"")</f>
        <v/>
      </c>
      <c r="H104" s="23"/>
      <c r="I104" t="str">
        <f>IF(I$3="","",IF(C253="","",((C253-B253+1)/365*$G104*(_xlfn.XLOOKUP(I$3,'Oppslag-fane'!$P$12:$P$34,'Oppslag-fane'!$N$12:$N$34)*Personalkostnader!$G112*1000))))</f>
        <v/>
      </c>
      <c r="J104" t="str">
        <f>IF(I104="","",IF($D104="Vitenskapelig",((C253-B253+1)/365*$G104*(_xlfn.XLOOKUP(I$3,'Oppslag-fane'!$P$12:$P$34,'Oppslag-fane'!$AD$12:$AD$34)*'Oppslag-fane'!$J$3)),((C253-B253+1)/365*$G104*(_xlfn.XLOOKUP(I$3,'Oppslag-fane'!$P$12:$P$34,'Oppslag-fane'!$AB$12:$AB$34)*'Oppslag-fane'!$L$3))))</f>
        <v/>
      </c>
      <c r="K104" t="str">
        <f>IF(K$3="","",IF(E253="","",((E253-D253+1)/365*$G104*(_xlfn.XLOOKUP(K$3,'Oppslag-fane'!$P$12:$P$34,'Oppslag-fane'!$N$12:$N$34)*Personalkostnader!$G112*1000))))</f>
        <v/>
      </c>
      <c r="L104" t="str">
        <f>IF(K104="","",IF($D104="Vitenskapelig",((E253-D253+1)/365*$G104*(_xlfn.XLOOKUP(K$3,'Oppslag-fane'!$P$12:$P$34,'Oppslag-fane'!$AD$12:$AD$34)*'Oppslag-fane'!$J$3)),((E253-D253+1)/365*$G104*(_xlfn.XLOOKUP(K$3,'Oppslag-fane'!$P$12:$P$34,'Oppslag-fane'!$AB$12:$AB$34)*'Oppslag-fane'!$L$3))))</f>
        <v/>
      </c>
      <c r="M104" t="str">
        <f>IF(M$3="","",IF(G253="","",((G253-F253+1)/365*$G104*(_xlfn.XLOOKUP(M$3,'Oppslag-fane'!$P$12:$P$34,'Oppslag-fane'!$N$12:$N$34)*Personalkostnader!$G112*1000))))</f>
        <v/>
      </c>
      <c r="N104" t="str">
        <f>IF(M104="","",IF($D104="Vitenskapelig",((G253-F253+1)/365*$G104*(_xlfn.XLOOKUP(M$3,'Oppslag-fane'!$P$12:$P$34,'Oppslag-fane'!$AD$12:$AD$34)*'Oppslag-fane'!$J$3)),((G253-F253+1)/365*$G104*(_xlfn.XLOOKUP(M$3,'Oppslag-fane'!$P$12:$P$34,'Oppslag-fane'!$AB$12:$AB$34)*'Oppslag-fane'!$L$3))))</f>
        <v/>
      </c>
      <c r="O104" t="str">
        <f>IF(O$3="","",IF(I253="","",((I253-H253+1)/365*$G104*(_xlfn.XLOOKUP(O$3,'Oppslag-fane'!$P$12:$P$34,'Oppslag-fane'!$N$12:$N$34)*Personalkostnader!$G112*1000))))</f>
        <v/>
      </c>
      <c r="P104" t="str">
        <f>IF(O104="","",IF($D104="Vitenskapelig",((I253-H253+1)/365*$G104*(_xlfn.XLOOKUP(O$3,'Oppslag-fane'!$P$12:$P$34,'Oppslag-fane'!$AD$12:$AD$34)*'Oppslag-fane'!$J$3)),((I253-H253+1)/365*$G104*(_xlfn.XLOOKUP(O$3,'Oppslag-fane'!$P$12:$P$34,'Oppslag-fane'!$AB$12:$AB$34)*'Oppslag-fane'!$L$3))))</f>
        <v/>
      </c>
      <c r="Q104" t="str">
        <f>IF(Q$3="","",IF(K253="","",((K253-J253+1)/365*$G104*(_xlfn.XLOOKUP(Q$3,'Oppslag-fane'!$P$12:$P$34,'Oppslag-fane'!$N$12:$N$34)*Personalkostnader!$G112*1000))))</f>
        <v/>
      </c>
      <c r="R104" t="str">
        <f>IF(Q104="","",IF($D104="Vitenskapelig",((K253-J253+1)/365*$G104*(_xlfn.XLOOKUP(Q$3,'Oppslag-fane'!$P$12:$P$34,'Oppslag-fane'!$AD$12:$AD$34)*'Oppslag-fane'!$J$3)),((K253-J253+1)/365*$G104*(_xlfn.XLOOKUP(Q$3,'Oppslag-fane'!$P$12:$P$34,'Oppslag-fane'!$AB$12:$AB$34)*'Oppslag-fane'!$L$3))))</f>
        <v/>
      </c>
      <c r="S104" t="str">
        <f>IF(S$3="","",IF(M253="","",((M253-L253+1)/365*$G104*(_xlfn.XLOOKUP(S$3,'Oppslag-fane'!$P$12:$P$34,'Oppslag-fane'!$N$12:$N$34)*Personalkostnader!$G112*1000))))</f>
        <v/>
      </c>
      <c r="T104" t="str">
        <f>IF(S104="","",IF($D104="Vitenskapelig",((M253-L253+1)/365*$G104*(_xlfn.XLOOKUP(S$3,'Oppslag-fane'!$P$12:$P$34,'Oppslag-fane'!$AD$12:$AD$34)*'Oppslag-fane'!$J$3)),((M253-L253+1)/365*$G104*(_xlfn.XLOOKUP(S$3,'Oppslag-fane'!$P$12:$P$34,'Oppslag-fane'!$AB$12:$AB$34)*'Oppslag-fane'!$L$3))))</f>
        <v/>
      </c>
      <c r="U104" t="str">
        <f>IF(U$3="","",IF(O253="","",((O253-N253+1)/365*$G104*(_xlfn.XLOOKUP(U$3,'Oppslag-fane'!$P$12:$P$34,'Oppslag-fane'!$N$12:$N$34)*Personalkostnader!$G112*1000))))</f>
        <v/>
      </c>
      <c r="V104" t="str">
        <f>IF(U104="","",IF($D104="Vitenskapelig",((O253-N253+1)/365*$G104*(_xlfn.XLOOKUP(U$3,'Oppslag-fane'!$P$12:$P$34,'Oppslag-fane'!$AD$12:$AD$34)*'Oppslag-fane'!$J$3)),((O253-N253+1)/365*$G104*(_xlfn.XLOOKUP(U$3,'Oppslag-fane'!$P$12:$P$34,'Oppslag-fane'!$AB$12:$AB$34)*'Oppslag-fane'!$L$3))))</f>
        <v/>
      </c>
      <c r="W104" t="str">
        <f>IF(W$3="","",IF(Q253="","",((Q253-P253+1)/365*$G104*(_xlfn.XLOOKUP(W$3,'Oppslag-fane'!$P$12:$P$34,'Oppslag-fane'!$N$12:$N$34)*Personalkostnader!$G112*1000))))</f>
        <v/>
      </c>
      <c r="X104" t="str">
        <f>IF(W104="","",IF($D104="Vitenskapelig",((Q253-P253+1)/365*$G104*(_xlfn.XLOOKUP(W$3,'Oppslag-fane'!$P$12:$P$34,'Oppslag-fane'!$AD$12:$AD$34)*'Oppslag-fane'!$J$3)),((Q253-P253+1)/365*$G104*(_xlfn.XLOOKUP(W$3,'Oppslag-fane'!$P$12:$P$34,'Oppslag-fane'!$AB$12:$AB$34)*'Oppslag-fane'!$L$3))))</f>
        <v/>
      </c>
      <c r="Y104" t="str">
        <f>IF(Y$3="","",IF(S253="","",((S253-R253+1)/365*$G104*(_xlfn.XLOOKUP(Y$3,'Oppslag-fane'!$P$12:$P$34,'Oppslag-fane'!$N$12:$N$34)*Personalkostnader!$G112*1000))))</f>
        <v/>
      </c>
      <c r="Z104" t="str">
        <f>IF(Y104="","",IF($D104="Vitenskapelig",((S253-R253+1)/365*$G104*(_xlfn.XLOOKUP(Y$3,'Oppslag-fane'!$P$12:$P$34,'Oppslag-fane'!$AD$12:$AD$34)*'Oppslag-fane'!$J$3)),((S253-R253+1)/365*$G104*(_xlfn.XLOOKUP(Y$3,'Oppslag-fane'!$P$12:$P$34,'Oppslag-fane'!$AB$12:$AB$34)*'Oppslag-fane'!$L$3))))</f>
        <v/>
      </c>
      <c r="AA104" t="str">
        <f>IF(AA$3="","",IF(U253="","",((U253-T253+1)/365*$G104*(_xlfn.XLOOKUP(AA$3,'Oppslag-fane'!$P$12:$P$34,'Oppslag-fane'!$N$12:$N$34)*Personalkostnader!$G112*1000))))</f>
        <v/>
      </c>
      <c r="AB104" t="str">
        <f>IF(AA104="","",IF($D104="Vitenskapelig",((U253-T253+1)/365*$G104*(_xlfn.XLOOKUP(AA$3,'Oppslag-fane'!$P$12:$P$34,'Oppslag-fane'!$AD$12:$AD$34)*'Oppslag-fane'!$J$3)),((U253-T253+1)/365*$G104*(_xlfn.XLOOKUP(AA$3,'Oppslag-fane'!$P$12:$P$34,'Oppslag-fane'!$AB$12:$AB$34)*'Oppslag-fane'!$L$3))))</f>
        <v/>
      </c>
      <c r="AC104" t="str">
        <f>IF(AC$3="","",IF(W253="","",((W253-V253+1)/365*$G104*(_xlfn.XLOOKUP(AC$3,'Oppslag-fane'!$P$12:$P$34,'Oppslag-fane'!$N$12:$N$34)*Personalkostnader!$G112*1000))))</f>
        <v/>
      </c>
      <c r="AD104" t="str">
        <f>IF(AC104="","",IF($D104="Vitenskapelig",((W253-V253+1)/365*$G104*(_xlfn.XLOOKUP(AC$3,'Oppslag-fane'!$P$12:$P$34,'Oppslag-fane'!$AD$12:$AD$34)*'Oppslag-fane'!$J$3)),((W253-V253+1)/365*$G104*(_xlfn.XLOOKUP(AC$3,'Oppslag-fane'!$P$12:$P$34,'Oppslag-fane'!$AB$12:$AB$34)*'Oppslag-fane'!$L$3))))</f>
        <v/>
      </c>
      <c r="AE104" t="str">
        <f>IF(AE$3="","",IF(Y253="","",((Y253-X253+1)/365*$G104*(_xlfn.XLOOKUP(AE$3,'Oppslag-fane'!$P$12:$P$34,'Oppslag-fane'!$N$12:$N$34)*Personalkostnader!$G112*1000))))</f>
        <v/>
      </c>
      <c r="AF104" t="str">
        <f>IF(AE104="","",IF($D104="Vitenskapelig",((Y253-X253+1)/365*$G104*(_xlfn.XLOOKUP(AE$3,'Oppslag-fane'!$P$12:$P$34,'Oppslag-fane'!$AD$12:$AD$34)*'Oppslag-fane'!$J$3)),((Y253-X253+1)/365*$G104*(_xlfn.XLOOKUP(AE$3,'Oppslag-fane'!$P$12:$P$34,'Oppslag-fane'!$AB$12:$AB$34)*'Oppslag-fane'!$L$3))))</f>
        <v/>
      </c>
      <c r="AG104" t="str">
        <f>IF(AG$3="","",IF(AA253="","",((AA253-Z253+1)/365*$G104*(_xlfn.XLOOKUP(AG$3,'Oppslag-fane'!$P$12:$P$34,'Oppslag-fane'!$N$12:$N$34)*Personalkostnader!$G112*1000))))</f>
        <v/>
      </c>
      <c r="AH104" t="str">
        <f>IF(AG104="","",IF($D104="Vitenskapelig",((AA253-Z253+1)/365*$G104*(_xlfn.XLOOKUP(AG$3,'Oppslag-fane'!$P$12:$P$34,'Oppslag-fane'!$AD$12:$AD$34)*'Oppslag-fane'!$J$3)),((AA253-Z253+1)/365*$G104*(_xlfn.XLOOKUP(AG$3,'Oppslag-fane'!$P$12:$P$34,'Oppslag-fane'!$AB$12:$AB$34)*'Oppslag-fane'!$L$3))))</f>
        <v/>
      </c>
      <c r="AI104" s="18">
        <f t="shared" si="4"/>
        <v>0</v>
      </c>
      <c r="AJ104" s="18">
        <f t="shared" si="5"/>
        <v>0</v>
      </c>
    </row>
    <row r="105" spans="1:36" outlineLevel="1" x14ac:dyDescent="0.25">
      <c r="A105" t="str">
        <f>IF(Personalkostnader!A113="","",Personalkostnader!A113)</f>
        <v/>
      </c>
      <c r="B105">
        <f>Personalkostnader!B113</f>
        <v>0</v>
      </c>
      <c r="C105" t="str">
        <f>Personalkostnader!C113</f>
        <v/>
      </c>
      <c r="D105" t="str">
        <f>Personalkostnader!D113</f>
        <v/>
      </c>
      <c r="E105">
        <f>Personalkostnader!E113</f>
        <v>0</v>
      </c>
      <c r="F105" t="str">
        <f>LEFT(Personalkostnader!O113,2)</f>
        <v/>
      </c>
      <c r="G105" s="121" t="str">
        <f>IFERROR(Personalkostnader!N113/100,"")</f>
        <v/>
      </c>
      <c r="H105" s="23"/>
      <c r="I105" t="str">
        <f>IF(I$3="","",IF(C254="","",((C254-B254+1)/365*$G105*(_xlfn.XLOOKUP(I$3,'Oppslag-fane'!$P$12:$P$34,'Oppslag-fane'!$N$12:$N$34)*Personalkostnader!$G113*1000))))</f>
        <v/>
      </c>
      <c r="J105" t="str">
        <f>IF(I105="","",IF($D105="Vitenskapelig",((C254-B254+1)/365*$G105*(_xlfn.XLOOKUP(I$3,'Oppslag-fane'!$P$12:$P$34,'Oppslag-fane'!$AD$12:$AD$34)*'Oppslag-fane'!$J$3)),((C254-B254+1)/365*$G105*(_xlfn.XLOOKUP(I$3,'Oppslag-fane'!$P$12:$P$34,'Oppslag-fane'!$AB$12:$AB$34)*'Oppslag-fane'!$L$3))))</f>
        <v/>
      </c>
      <c r="K105" t="str">
        <f>IF(K$3="","",IF(E254="","",((E254-D254+1)/365*$G105*(_xlfn.XLOOKUP(K$3,'Oppslag-fane'!$P$12:$P$34,'Oppslag-fane'!$N$12:$N$34)*Personalkostnader!$G113*1000))))</f>
        <v/>
      </c>
      <c r="L105" t="str">
        <f>IF(K105="","",IF($D105="Vitenskapelig",((E254-D254+1)/365*$G105*(_xlfn.XLOOKUP(K$3,'Oppslag-fane'!$P$12:$P$34,'Oppslag-fane'!$AD$12:$AD$34)*'Oppslag-fane'!$J$3)),((E254-D254+1)/365*$G105*(_xlfn.XLOOKUP(K$3,'Oppslag-fane'!$P$12:$P$34,'Oppslag-fane'!$AB$12:$AB$34)*'Oppslag-fane'!$L$3))))</f>
        <v/>
      </c>
      <c r="M105" t="str">
        <f>IF(M$3="","",IF(G254="","",((G254-F254+1)/365*$G105*(_xlfn.XLOOKUP(M$3,'Oppslag-fane'!$P$12:$P$34,'Oppslag-fane'!$N$12:$N$34)*Personalkostnader!$G113*1000))))</f>
        <v/>
      </c>
      <c r="N105" t="str">
        <f>IF(M105="","",IF($D105="Vitenskapelig",((G254-F254+1)/365*$G105*(_xlfn.XLOOKUP(M$3,'Oppslag-fane'!$P$12:$P$34,'Oppslag-fane'!$AD$12:$AD$34)*'Oppslag-fane'!$J$3)),((G254-F254+1)/365*$G105*(_xlfn.XLOOKUP(M$3,'Oppslag-fane'!$P$12:$P$34,'Oppslag-fane'!$AB$12:$AB$34)*'Oppslag-fane'!$L$3))))</f>
        <v/>
      </c>
      <c r="O105" t="str">
        <f>IF(O$3="","",IF(I254="","",((I254-H254+1)/365*$G105*(_xlfn.XLOOKUP(O$3,'Oppslag-fane'!$P$12:$P$34,'Oppslag-fane'!$N$12:$N$34)*Personalkostnader!$G113*1000))))</f>
        <v/>
      </c>
      <c r="P105" t="str">
        <f>IF(O105="","",IF($D105="Vitenskapelig",((I254-H254+1)/365*$G105*(_xlfn.XLOOKUP(O$3,'Oppslag-fane'!$P$12:$P$34,'Oppslag-fane'!$AD$12:$AD$34)*'Oppslag-fane'!$J$3)),((I254-H254+1)/365*$G105*(_xlfn.XLOOKUP(O$3,'Oppslag-fane'!$P$12:$P$34,'Oppslag-fane'!$AB$12:$AB$34)*'Oppslag-fane'!$L$3))))</f>
        <v/>
      </c>
      <c r="Q105" t="str">
        <f>IF(Q$3="","",IF(K254="","",((K254-J254+1)/365*$G105*(_xlfn.XLOOKUP(Q$3,'Oppslag-fane'!$P$12:$P$34,'Oppslag-fane'!$N$12:$N$34)*Personalkostnader!$G113*1000))))</f>
        <v/>
      </c>
      <c r="R105" t="str">
        <f>IF(Q105="","",IF($D105="Vitenskapelig",((K254-J254+1)/365*$G105*(_xlfn.XLOOKUP(Q$3,'Oppslag-fane'!$P$12:$P$34,'Oppslag-fane'!$AD$12:$AD$34)*'Oppslag-fane'!$J$3)),((K254-J254+1)/365*$G105*(_xlfn.XLOOKUP(Q$3,'Oppslag-fane'!$P$12:$P$34,'Oppslag-fane'!$AB$12:$AB$34)*'Oppslag-fane'!$L$3))))</f>
        <v/>
      </c>
      <c r="S105" t="str">
        <f>IF(S$3="","",IF(M254="","",((M254-L254+1)/365*$G105*(_xlfn.XLOOKUP(S$3,'Oppslag-fane'!$P$12:$P$34,'Oppslag-fane'!$N$12:$N$34)*Personalkostnader!$G113*1000))))</f>
        <v/>
      </c>
      <c r="T105" t="str">
        <f>IF(S105="","",IF($D105="Vitenskapelig",((M254-L254+1)/365*$G105*(_xlfn.XLOOKUP(S$3,'Oppslag-fane'!$P$12:$P$34,'Oppslag-fane'!$AD$12:$AD$34)*'Oppslag-fane'!$J$3)),((M254-L254+1)/365*$G105*(_xlfn.XLOOKUP(S$3,'Oppslag-fane'!$P$12:$P$34,'Oppslag-fane'!$AB$12:$AB$34)*'Oppslag-fane'!$L$3))))</f>
        <v/>
      </c>
      <c r="U105" t="str">
        <f>IF(U$3="","",IF(O254="","",((O254-N254+1)/365*$G105*(_xlfn.XLOOKUP(U$3,'Oppslag-fane'!$P$12:$P$34,'Oppslag-fane'!$N$12:$N$34)*Personalkostnader!$G113*1000))))</f>
        <v/>
      </c>
      <c r="V105" t="str">
        <f>IF(U105="","",IF($D105="Vitenskapelig",((O254-N254+1)/365*$G105*(_xlfn.XLOOKUP(U$3,'Oppslag-fane'!$P$12:$P$34,'Oppslag-fane'!$AD$12:$AD$34)*'Oppslag-fane'!$J$3)),((O254-N254+1)/365*$G105*(_xlfn.XLOOKUP(U$3,'Oppslag-fane'!$P$12:$P$34,'Oppslag-fane'!$AB$12:$AB$34)*'Oppslag-fane'!$L$3))))</f>
        <v/>
      </c>
      <c r="W105" t="str">
        <f>IF(W$3="","",IF(Q254="","",((Q254-P254+1)/365*$G105*(_xlfn.XLOOKUP(W$3,'Oppslag-fane'!$P$12:$P$34,'Oppslag-fane'!$N$12:$N$34)*Personalkostnader!$G113*1000))))</f>
        <v/>
      </c>
      <c r="X105" t="str">
        <f>IF(W105="","",IF($D105="Vitenskapelig",((Q254-P254+1)/365*$G105*(_xlfn.XLOOKUP(W$3,'Oppslag-fane'!$P$12:$P$34,'Oppslag-fane'!$AD$12:$AD$34)*'Oppslag-fane'!$J$3)),((Q254-P254+1)/365*$G105*(_xlfn.XLOOKUP(W$3,'Oppslag-fane'!$P$12:$P$34,'Oppslag-fane'!$AB$12:$AB$34)*'Oppslag-fane'!$L$3))))</f>
        <v/>
      </c>
      <c r="Y105" t="str">
        <f>IF(Y$3="","",IF(S254="","",((S254-R254+1)/365*$G105*(_xlfn.XLOOKUP(Y$3,'Oppslag-fane'!$P$12:$P$34,'Oppslag-fane'!$N$12:$N$34)*Personalkostnader!$G113*1000))))</f>
        <v/>
      </c>
      <c r="Z105" t="str">
        <f>IF(Y105="","",IF($D105="Vitenskapelig",((S254-R254+1)/365*$G105*(_xlfn.XLOOKUP(Y$3,'Oppslag-fane'!$P$12:$P$34,'Oppslag-fane'!$AD$12:$AD$34)*'Oppslag-fane'!$J$3)),((S254-R254+1)/365*$G105*(_xlfn.XLOOKUP(Y$3,'Oppslag-fane'!$P$12:$P$34,'Oppslag-fane'!$AB$12:$AB$34)*'Oppslag-fane'!$L$3))))</f>
        <v/>
      </c>
      <c r="AA105" t="str">
        <f>IF(AA$3="","",IF(U254="","",((U254-T254+1)/365*$G105*(_xlfn.XLOOKUP(AA$3,'Oppslag-fane'!$P$12:$P$34,'Oppslag-fane'!$N$12:$N$34)*Personalkostnader!$G113*1000))))</f>
        <v/>
      </c>
      <c r="AB105" t="str">
        <f>IF(AA105="","",IF($D105="Vitenskapelig",((U254-T254+1)/365*$G105*(_xlfn.XLOOKUP(AA$3,'Oppslag-fane'!$P$12:$P$34,'Oppslag-fane'!$AD$12:$AD$34)*'Oppslag-fane'!$J$3)),((U254-T254+1)/365*$G105*(_xlfn.XLOOKUP(AA$3,'Oppslag-fane'!$P$12:$P$34,'Oppslag-fane'!$AB$12:$AB$34)*'Oppslag-fane'!$L$3))))</f>
        <v/>
      </c>
      <c r="AC105" t="str">
        <f>IF(AC$3="","",IF(W254="","",((W254-V254+1)/365*$G105*(_xlfn.XLOOKUP(AC$3,'Oppslag-fane'!$P$12:$P$34,'Oppslag-fane'!$N$12:$N$34)*Personalkostnader!$G113*1000))))</f>
        <v/>
      </c>
      <c r="AD105" t="str">
        <f>IF(AC105="","",IF($D105="Vitenskapelig",((W254-V254+1)/365*$G105*(_xlfn.XLOOKUP(AC$3,'Oppslag-fane'!$P$12:$P$34,'Oppslag-fane'!$AD$12:$AD$34)*'Oppslag-fane'!$J$3)),((W254-V254+1)/365*$G105*(_xlfn.XLOOKUP(AC$3,'Oppslag-fane'!$P$12:$P$34,'Oppslag-fane'!$AB$12:$AB$34)*'Oppslag-fane'!$L$3))))</f>
        <v/>
      </c>
      <c r="AE105" t="str">
        <f>IF(AE$3="","",IF(Y254="","",((Y254-X254+1)/365*$G105*(_xlfn.XLOOKUP(AE$3,'Oppslag-fane'!$P$12:$P$34,'Oppslag-fane'!$N$12:$N$34)*Personalkostnader!$G113*1000))))</f>
        <v/>
      </c>
      <c r="AF105" t="str">
        <f>IF(AE105="","",IF($D105="Vitenskapelig",((Y254-X254+1)/365*$G105*(_xlfn.XLOOKUP(AE$3,'Oppslag-fane'!$P$12:$P$34,'Oppslag-fane'!$AD$12:$AD$34)*'Oppslag-fane'!$J$3)),((Y254-X254+1)/365*$G105*(_xlfn.XLOOKUP(AE$3,'Oppslag-fane'!$P$12:$P$34,'Oppslag-fane'!$AB$12:$AB$34)*'Oppslag-fane'!$L$3))))</f>
        <v/>
      </c>
      <c r="AG105" t="str">
        <f>IF(AG$3="","",IF(AA254="","",((AA254-Z254+1)/365*$G105*(_xlfn.XLOOKUP(AG$3,'Oppslag-fane'!$P$12:$P$34,'Oppslag-fane'!$N$12:$N$34)*Personalkostnader!$G113*1000))))</f>
        <v/>
      </c>
      <c r="AH105" t="str">
        <f>IF(AG105="","",IF($D105="Vitenskapelig",((AA254-Z254+1)/365*$G105*(_xlfn.XLOOKUP(AG$3,'Oppslag-fane'!$P$12:$P$34,'Oppslag-fane'!$AD$12:$AD$34)*'Oppslag-fane'!$J$3)),((AA254-Z254+1)/365*$G105*(_xlfn.XLOOKUP(AG$3,'Oppslag-fane'!$P$12:$P$34,'Oppslag-fane'!$AB$12:$AB$34)*'Oppslag-fane'!$L$3))))</f>
        <v/>
      </c>
      <c r="AI105" s="18">
        <f t="shared" si="4"/>
        <v>0</v>
      </c>
      <c r="AJ105" s="18">
        <f t="shared" si="5"/>
        <v>0</v>
      </c>
    </row>
    <row r="106" spans="1:36" outlineLevel="1" x14ac:dyDescent="0.25">
      <c r="A106" t="str">
        <f>IF(Personalkostnader!A114="","",Personalkostnader!A114)</f>
        <v/>
      </c>
      <c r="B106">
        <f>Personalkostnader!B114</f>
        <v>0</v>
      </c>
      <c r="C106" t="str">
        <f>Personalkostnader!C114</f>
        <v/>
      </c>
      <c r="D106" t="str">
        <f>Personalkostnader!D114</f>
        <v/>
      </c>
      <c r="E106">
        <f>Personalkostnader!E114</f>
        <v>0</v>
      </c>
      <c r="F106" t="str">
        <f>LEFT(Personalkostnader!O114,2)</f>
        <v/>
      </c>
      <c r="G106" s="121" t="str">
        <f>IFERROR(Personalkostnader!N114/100,"")</f>
        <v/>
      </c>
      <c r="H106" s="23"/>
      <c r="I106" t="str">
        <f>IF(I$3="","",IF(C255="","",((C255-B255+1)/365*$G106*(_xlfn.XLOOKUP(I$3,'Oppslag-fane'!$P$12:$P$34,'Oppslag-fane'!$N$12:$N$34)*Personalkostnader!$G114*1000))))</f>
        <v/>
      </c>
      <c r="J106" t="str">
        <f>IF(I106="","",IF($D106="Vitenskapelig",((C255-B255+1)/365*$G106*(_xlfn.XLOOKUP(I$3,'Oppslag-fane'!$P$12:$P$34,'Oppslag-fane'!$AD$12:$AD$34)*'Oppslag-fane'!$J$3)),((C255-B255+1)/365*$G106*(_xlfn.XLOOKUP(I$3,'Oppslag-fane'!$P$12:$P$34,'Oppslag-fane'!$AB$12:$AB$34)*'Oppslag-fane'!$L$3))))</f>
        <v/>
      </c>
      <c r="K106" t="str">
        <f>IF(K$3="","",IF(E255="","",((E255-D255+1)/365*$G106*(_xlfn.XLOOKUP(K$3,'Oppslag-fane'!$P$12:$P$34,'Oppslag-fane'!$N$12:$N$34)*Personalkostnader!$G114*1000))))</f>
        <v/>
      </c>
      <c r="L106" t="str">
        <f>IF(K106="","",IF($D106="Vitenskapelig",((E255-D255+1)/365*$G106*(_xlfn.XLOOKUP(K$3,'Oppslag-fane'!$P$12:$P$34,'Oppslag-fane'!$AD$12:$AD$34)*'Oppslag-fane'!$J$3)),((E255-D255+1)/365*$G106*(_xlfn.XLOOKUP(K$3,'Oppslag-fane'!$P$12:$P$34,'Oppslag-fane'!$AB$12:$AB$34)*'Oppslag-fane'!$L$3))))</f>
        <v/>
      </c>
      <c r="M106" t="str">
        <f>IF(M$3="","",IF(G255="","",((G255-F255+1)/365*$G106*(_xlfn.XLOOKUP(M$3,'Oppslag-fane'!$P$12:$P$34,'Oppslag-fane'!$N$12:$N$34)*Personalkostnader!$G114*1000))))</f>
        <v/>
      </c>
      <c r="N106" t="str">
        <f>IF(M106="","",IF($D106="Vitenskapelig",((G255-F255+1)/365*$G106*(_xlfn.XLOOKUP(M$3,'Oppslag-fane'!$P$12:$P$34,'Oppslag-fane'!$AD$12:$AD$34)*'Oppslag-fane'!$J$3)),((G255-F255+1)/365*$G106*(_xlfn.XLOOKUP(M$3,'Oppslag-fane'!$P$12:$P$34,'Oppslag-fane'!$AB$12:$AB$34)*'Oppslag-fane'!$L$3))))</f>
        <v/>
      </c>
      <c r="O106" t="str">
        <f>IF(O$3="","",IF(I255="","",((I255-H255+1)/365*$G106*(_xlfn.XLOOKUP(O$3,'Oppslag-fane'!$P$12:$P$34,'Oppslag-fane'!$N$12:$N$34)*Personalkostnader!$G114*1000))))</f>
        <v/>
      </c>
      <c r="P106" t="str">
        <f>IF(O106="","",IF($D106="Vitenskapelig",((I255-H255+1)/365*$G106*(_xlfn.XLOOKUP(O$3,'Oppslag-fane'!$P$12:$P$34,'Oppslag-fane'!$AD$12:$AD$34)*'Oppslag-fane'!$J$3)),((I255-H255+1)/365*$G106*(_xlfn.XLOOKUP(O$3,'Oppslag-fane'!$P$12:$P$34,'Oppslag-fane'!$AB$12:$AB$34)*'Oppslag-fane'!$L$3))))</f>
        <v/>
      </c>
      <c r="Q106" t="str">
        <f>IF(Q$3="","",IF(K255="","",((K255-J255+1)/365*$G106*(_xlfn.XLOOKUP(Q$3,'Oppslag-fane'!$P$12:$P$34,'Oppslag-fane'!$N$12:$N$34)*Personalkostnader!$G114*1000))))</f>
        <v/>
      </c>
      <c r="R106" t="str">
        <f>IF(Q106="","",IF($D106="Vitenskapelig",((K255-J255+1)/365*$G106*(_xlfn.XLOOKUP(Q$3,'Oppslag-fane'!$P$12:$P$34,'Oppslag-fane'!$AD$12:$AD$34)*'Oppslag-fane'!$J$3)),((K255-J255+1)/365*$G106*(_xlfn.XLOOKUP(Q$3,'Oppslag-fane'!$P$12:$P$34,'Oppslag-fane'!$AB$12:$AB$34)*'Oppslag-fane'!$L$3))))</f>
        <v/>
      </c>
      <c r="S106" t="str">
        <f>IF(S$3="","",IF(M255="","",((M255-L255+1)/365*$G106*(_xlfn.XLOOKUP(S$3,'Oppslag-fane'!$P$12:$P$34,'Oppslag-fane'!$N$12:$N$34)*Personalkostnader!$G114*1000))))</f>
        <v/>
      </c>
      <c r="T106" t="str">
        <f>IF(S106="","",IF($D106="Vitenskapelig",((M255-L255+1)/365*$G106*(_xlfn.XLOOKUP(S$3,'Oppslag-fane'!$P$12:$P$34,'Oppslag-fane'!$AD$12:$AD$34)*'Oppslag-fane'!$J$3)),((M255-L255+1)/365*$G106*(_xlfn.XLOOKUP(S$3,'Oppslag-fane'!$P$12:$P$34,'Oppslag-fane'!$AB$12:$AB$34)*'Oppslag-fane'!$L$3))))</f>
        <v/>
      </c>
      <c r="U106" t="str">
        <f>IF(U$3="","",IF(O255="","",((O255-N255+1)/365*$G106*(_xlfn.XLOOKUP(U$3,'Oppslag-fane'!$P$12:$P$34,'Oppslag-fane'!$N$12:$N$34)*Personalkostnader!$G114*1000))))</f>
        <v/>
      </c>
      <c r="V106" t="str">
        <f>IF(U106="","",IF($D106="Vitenskapelig",((O255-N255+1)/365*$G106*(_xlfn.XLOOKUP(U$3,'Oppslag-fane'!$P$12:$P$34,'Oppslag-fane'!$AD$12:$AD$34)*'Oppslag-fane'!$J$3)),((O255-N255+1)/365*$G106*(_xlfn.XLOOKUP(U$3,'Oppslag-fane'!$P$12:$P$34,'Oppslag-fane'!$AB$12:$AB$34)*'Oppslag-fane'!$L$3))))</f>
        <v/>
      </c>
      <c r="W106" t="str">
        <f>IF(W$3="","",IF(Q255="","",((Q255-P255+1)/365*$G106*(_xlfn.XLOOKUP(W$3,'Oppslag-fane'!$P$12:$P$34,'Oppslag-fane'!$N$12:$N$34)*Personalkostnader!$G114*1000))))</f>
        <v/>
      </c>
      <c r="X106" t="str">
        <f>IF(W106="","",IF($D106="Vitenskapelig",((Q255-P255+1)/365*$G106*(_xlfn.XLOOKUP(W$3,'Oppslag-fane'!$P$12:$P$34,'Oppslag-fane'!$AD$12:$AD$34)*'Oppslag-fane'!$J$3)),((Q255-P255+1)/365*$G106*(_xlfn.XLOOKUP(W$3,'Oppslag-fane'!$P$12:$P$34,'Oppslag-fane'!$AB$12:$AB$34)*'Oppslag-fane'!$L$3))))</f>
        <v/>
      </c>
      <c r="Y106" t="str">
        <f>IF(Y$3="","",IF(S255="","",((S255-R255+1)/365*$G106*(_xlfn.XLOOKUP(Y$3,'Oppslag-fane'!$P$12:$P$34,'Oppslag-fane'!$N$12:$N$34)*Personalkostnader!$G114*1000))))</f>
        <v/>
      </c>
      <c r="Z106" t="str">
        <f>IF(Y106="","",IF($D106="Vitenskapelig",((S255-R255+1)/365*$G106*(_xlfn.XLOOKUP(Y$3,'Oppslag-fane'!$P$12:$P$34,'Oppslag-fane'!$AD$12:$AD$34)*'Oppslag-fane'!$J$3)),((S255-R255+1)/365*$G106*(_xlfn.XLOOKUP(Y$3,'Oppslag-fane'!$P$12:$P$34,'Oppslag-fane'!$AB$12:$AB$34)*'Oppslag-fane'!$L$3))))</f>
        <v/>
      </c>
      <c r="AA106" t="str">
        <f>IF(AA$3="","",IF(U255="","",((U255-T255+1)/365*$G106*(_xlfn.XLOOKUP(AA$3,'Oppslag-fane'!$P$12:$P$34,'Oppslag-fane'!$N$12:$N$34)*Personalkostnader!$G114*1000))))</f>
        <v/>
      </c>
      <c r="AB106" t="str">
        <f>IF(AA106="","",IF($D106="Vitenskapelig",((U255-T255+1)/365*$G106*(_xlfn.XLOOKUP(AA$3,'Oppslag-fane'!$P$12:$P$34,'Oppslag-fane'!$AD$12:$AD$34)*'Oppslag-fane'!$J$3)),((U255-T255+1)/365*$G106*(_xlfn.XLOOKUP(AA$3,'Oppslag-fane'!$P$12:$P$34,'Oppslag-fane'!$AB$12:$AB$34)*'Oppslag-fane'!$L$3))))</f>
        <v/>
      </c>
      <c r="AC106" t="str">
        <f>IF(AC$3="","",IF(W255="","",((W255-V255+1)/365*$G106*(_xlfn.XLOOKUP(AC$3,'Oppslag-fane'!$P$12:$P$34,'Oppslag-fane'!$N$12:$N$34)*Personalkostnader!$G114*1000))))</f>
        <v/>
      </c>
      <c r="AD106" t="str">
        <f>IF(AC106="","",IF($D106="Vitenskapelig",((W255-V255+1)/365*$G106*(_xlfn.XLOOKUP(AC$3,'Oppslag-fane'!$P$12:$P$34,'Oppslag-fane'!$AD$12:$AD$34)*'Oppslag-fane'!$J$3)),((W255-V255+1)/365*$G106*(_xlfn.XLOOKUP(AC$3,'Oppslag-fane'!$P$12:$P$34,'Oppslag-fane'!$AB$12:$AB$34)*'Oppslag-fane'!$L$3))))</f>
        <v/>
      </c>
      <c r="AE106" t="str">
        <f>IF(AE$3="","",IF(Y255="","",((Y255-X255+1)/365*$G106*(_xlfn.XLOOKUP(AE$3,'Oppslag-fane'!$P$12:$P$34,'Oppslag-fane'!$N$12:$N$34)*Personalkostnader!$G114*1000))))</f>
        <v/>
      </c>
      <c r="AF106" t="str">
        <f>IF(AE106="","",IF($D106="Vitenskapelig",((Y255-X255+1)/365*$G106*(_xlfn.XLOOKUP(AE$3,'Oppslag-fane'!$P$12:$P$34,'Oppslag-fane'!$AD$12:$AD$34)*'Oppslag-fane'!$J$3)),((Y255-X255+1)/365*$G106*(_xlfn.XLOOKUP(AE$3,'Oppslag-fane'!$P$12:$P$34,'Oppslag-fane'!$AB$12:$AB$34)*'Oppslag-fane'!$L$3))))</f>
        <v/>
      </c>
      <c r="AG106" t="str">
        <f>IF(AG$3="","",IF(AA255="","",((AA255-Z255+1)/365*$G106*(_xlfn.XLOOKUP(AG$3,'Oppslag-fane'!$P$12:$P$34,'Oppslag-fane'!$N$12:$N$34)*Personalkostnader!$G114*1000))))</f>
        <v/>
      </c>
      <c r="AH106" t="str">
        <f>IF(AG106="","",IF($D106="Vitenskapelig",((AA255-Z255+1)/365*$G106*(_xlfn.XLOOKUP(AG$3,'Oppslag-fane'!$P$12:$P$34,'Oppslag-fane'!$AD$12:$AD$34)*'Oppslag-fane'!$J$3)),((AA255-Z255+1)/365*$G106*(_xlfn.XLOOKUP(AG$3,'Oppslag-fane'!$P$12:$P$34,'Oppslag-fane'!$AB$12:$AB$34)*'Oppslag-fane'!$L$3))))</f>
        <v/>
      </c>
      <c r="AI106" s="18">
        <f t="shared" si="4"/>
        <v>0</v>
      </c>
      <c r="AJ106" s="18">
        <f t="shared" si="5"/>
        <v>0</v>
      </c>
    </row>
    <row r="107" spans="1:36" outlineLevel="1" x14ac:dyDescent="0.25">
      <c r="A107" t="str">
        <f>IF(Personalkostnader!A115="","",Personalkostnader!A115)</f>
        <v/>
      </c>
      <c r="B107">
        <f>Personalkostnader!B115</f>
        <v>0</v>
      </c>
      <c r="C107" t="str">
        <f>Personalkostnader!C115</f>
        <v/>
      </c>
      <c r="D107" t="str">
        <f>Personalkostnader!D115</f>
        <v/>
      </c>
      <c r="E107">
        <f>Personalkostnader!E115</f>
        <v>0</v>
      </c>
      <c r="F107" t="str">
        <f>LEFT(Personalkostnader!O115,2)</f>
        <v/>
      </c>
      <c r="G107" s="121" t="str">
        <f>IFERROR(Personalkostnader!N115/100,"")</f>
        <v/>
      </c>
      <c r="H107" s="23"/>
      <c r="I107" t="str">
        <f>IF(I$3="","",IF(C256="","",((C256-B256+1)/365*$G107*(_xlfn.XLOOKUP(I$3,'Oppslag-fane'!$P$12:$P$34,'Oppslag-fane'!$N$12:$N$34)*Personalkostnader!$G115*1000))))</f>
        <v/>
      </c>
      <c r="J107" t="str">
        <f>IF(I107="","",IF($D107="Vitenskapelig",((C256-B256+1)/365*$G107*(_xlfn.XLOOKUP(I$3,'Oppslag-fane'!$P$12:$P$34,'Oppslag-fane'!$AD$12:$AD$34)*'Oppslag-fane'!$J$3)),((C256-B256+1)/365*$G107*(_xlfn.XLOOKUP(I$3,'Oppslag-fane'!$P$12:$P$34,'Oppslag-fane'!$AB$12:$AB$34)*'Oppslag-fane'!$L$3))))</f>
        <v/>
      </c>
      <c r="K107" t="str">
        <f>IF(K$3="","",IF(E256="","",((E256-D256+1)/365*$G107*(_xlfn.XLOOKUP(K$3,'Oppslag-fane'!$P$12:$P$34,'Oppslag-fane'!$N$12:$N$34)*Personalkostnader!$G115*1000))))</f>
        <v/>
      </c>
      <c r="L107" t="str">
        <f>IF(K107="","",IF($D107="Vitenskapelig",((E256-D256+1)/365*$G107*(_xlfn.XLOOKUP(K$3,'Oppslag-fane'!$P$12:$P$34,'Oppslag-fane'!$AD$12:$AD$34)*'Oppslag-fane'!$J$3)),((E256-D256+1)/365*$G107*(_xlfn.XLOOKUP(K$3,'Oppslag-fane'!$P$12:$P$34,'Oppslag-fane'!$AB$12:$AB$34)*'Oppslag-fane'!$L$3))))</f>
        <v/>
      </c>
      <c r="M107" t="str">
        <f>IF(M$3="","",IF(G256="","",((G256-F256+1)/365*$G107*(_xlfn.XLOOKUP(M$3,'Oppslag-fane'!$P$12:$P$34,'Oppslag-fane'!$N$12:$N$34)*Personalkostnader!$G115*1000))))</f>
        <v/>
      </c>
      <c r="N107" t="str">
        <f>IF(M107="","",IF($D107="Vitenskapelig",((G256-F256+1)/365*$G107*(_xlfn.XLOOKUP(M$3,'Oppslag-fane'!$P$12:$P$34,'Oppslag-fane'!$AD$12:$AD$34)*'Oppslag-fane'!$J$3)),((G256-F256+1)/365*$G107*(_xlfn.XLOOKUP(M$3,'Oppslag-fane'!$P$12:$P$34,'Oppslag-fane'!$AB$12:$AB$34)*'Oppslag-fane'!$L$3))))</f>
        <v/>
      </c>
      <c r="O107" t="str">
        <f>IF(O$3="","",IF(I256="","",((I256-H256+1)/365*$G107*(_xlfn.XLOOKUP(O$3,'Oppslag-fane'!$P$12:$P$34,'Oppslag-fane'!$N$12:$N$34)*Personalkostnader!$G115*1000))))</f>
        <v/>
      </c>
      <c r="P107" t="str">
        <f>IF(O107="","",IF($D107="Vitenskapelig",((I256-H256+1)/365*$G107*(_xlfn.XLOOKUP(O$3,'Oppslag-fane'!$P$12:$P$34,'Oppslag-fane'!$AD$12:$AD$34)*'Oppslag-fane'!$J$3)),((I256-H256+1)/365*$G107*(_xlfn.XLOOKUP(O$3,'Oppslag-fane'!$P$12:$P$34,'Oppslag-fane'!$AB$12:$AB$34)*'Oppslag-fane'!$L$3))))</f>
        <v/>
      </c>
      <c r="Q107" t="str">
        <f>IF(Q$3="","",IF(K256="","",((K256-J256+1)/365*$G107*(_xlfn.XLOOKUP(Q$3,'Oppslag-fane'!$P$12:$P$34,'Oppslag-fane'!$N$12:$N$34)*Personalkostnader!$G115*1000))))</f>
        <v/>
      </c>
      <c r="R107" t="str">
        <f>IF(Q107="","",IF($D107="Vitenskapelig",((K256-J256+1)/365*$G107*(_xlfn.XLOOKUP(Q$3,'Oppslag-fane'!$P$12:$P$34,'Oppslag-fane'!$AD$12:$AD$34)*'Oppslag-fane'!$J$3)),((K256-J256+1)/365*$G107*(_xlfn.XLOOKUP(Q$3,'Oppslag-fane'!$P$12:$P$34,'Oppslag-fane'!$AB$12:$AB$34)*'Oppslag-fane'!$L$3))))</f>
        <v/>
      </c>
      <c r="S107" t="str">
        <f>IF(S$3="","",IF(M256="","",((M256-L256+1)/365*$G107*(_xlfn.XLOOKUP(S$3,'Oppslag-fane'!$P$12:$P$34,'Oppslag-fane'!$N$12:$N$34)*Personalkostnader!$G115*1000))))</f>
        <v/>
      </c>
      <c r="T107" t="str">
        <f>IF(S107="","",IF($D107="Vitenskapelig",((M256-L256+1)/365*$G107*(_xlfn.XLOOKUP(S$3,'Oppslag-fane'!$P$12:$P$34,'Oppslag-fane'!$AD$12:$AD$34)*'Oppslag-fane'!$J$3)),((M256-L256+1)/365*$G107*(_xlfn.XLOOKUP(S$3,'Oppslag-fane'!$P$12:$P$34,'Oppslag-fane'!$AB$12:$AB$34)*'Oppslag-fane'!$L$3))))</f>
        <v/>
      </c>
      <c r="U107" t="str">
        <f>IF(U$3="","",IF(O256="","",((O256-N256+1)/365*$G107*(_xlfn.XLOOKUP(U$3,'Oppslag-fane'!$P$12:$P$34,'Oppslag-fane'!$N$12:$N$34)*Personalkostnader!$G115*1000))))</f>
        <v/>
      </c>
      <c r="V107" t="str">
        <f>IF(U107="","",IF($D107="Vitenskapelig",((O256-N256+1)/365*$G107*(_xlfn.XLOOKUP(U$3,'Oppslag-fane'!$P$12:$P$34,'Oppslag-fane'!$AD$12:$AD$34)*'Oppslag-fane'!$J$3)),((O256-N256+1)/365*$G107*(_xlfn.XLOOKUP(U$3,'Oppslag-fane'!$P$12:$P$34,'Oppslag-fane'!$AB$12:$AB$34)*'Oppslag-fane'!$L$3))))</f>
        <v/>
      </c>
      <c r="W107" t="str">
        <f>IF(W$3="","",IF(Q256="","",((Q256-P256+1)/365*$G107*(_xlfn.XLOOKUP(W$3,'Oppslag-fane'!$P$12:$P$34,'Oppslag-fane'!$N$12:$N$34)*Personalkostnader!$G115*1000))))</f>
        <v/>
      </c>
      <c r="X107" t="str">
        <f>IF(W107="","",IF($D107="Vitenskapelig",((Q256-P256+1)/365*$G107*(_xlfn.XLOOKUP(W$3,'Oppslag-fane'!$P$12:$P$34,'Oppslag-fane'!$AD$12:$AD$34)*'Oppslag-fane'!$J$3)),((Q256-P256+1)/365*$G107*(_xlfn.XLOOKUP(W$3,'Oppslag-fane'!$P$12:$P$34,'Oppslag-fane'!$AB$12:$AB$34)*'Oppslag-fane'!$L$3))))</f>
        <v/>
      </c>
      <c r="Y107" t="str">
        <f>IF(Y$3="","",IF(S256="","",((S256-R256+1)/365*$G107*(_xlfn.XLOOKUP(Y$3,'Oppslag-fane'!$P$12:$P$34,'Oppslag-fane'!$N$12:$N$34)*Personalkostnader!$G115*1000))))</f>
        <v/>
      </c>
      <c r="Z107" t="str">
        <f>IF(Y107="","",IF($D107="Vitenskapelig",((S256-R256+1)/365*$G107*(_xlfn.XLOOKUP(Y$3,'Oppslag-fane'!$P$12:$P$34,'Oppslag-fane'!$AD$12:$AD$34)*'Oppslag-fane'!$J$3)),((S256-R256+1)/365*$G107*(_xlfn.XLOOKUP(Y$3,'Oppslag-fane'!$P$12:$P$34,'Oppslag-fane'!$AB$12:$AB$34)*'Oppslag-fane'!$L$3))))</f>
        <v/>
      </c>
      <c r="AA107" t="str">
        <f>IF(AA$3="","",IF(U256="","",((U256-T256+1)/365*$G107*(_xlfn.XLOOKUP(AA$3,'Oppslag-fane'!$P$12:$P$34,'Oppslag-fane'!$N$12:$N$34)*Personalkostnader!$G115*1000))))</f>
        <v/>
      </c>
      <c r="AB107" t="str">
        <f>IF(AA107="","",IF($D107="Vitenskapelig",((U256-T256+1)/365*$G107*(_xlfn.XLOOKUP(AA$3,'Oppslag-fane'!$P$12:$P$34,'Oppslag-fane'!$AD$12:$AD$34)*'Oppslag-fane'!$J$3)),((U256-T256+1)/365*$G107*(_xlfn.XLOOKUP(AA$3,'Oppslag-fane'!$P$12:$P$34,'Oppslag-fane'!$AB$12:$AB$34)*'Oppslag-fane'!$L$3))))</f>
        <v/>
      </c>
      <c r="AC107" t="str">
        <f>IF(AC$3="","",IF(W256="","",((W256-V256+1)/365*$G107*(_xlfn.XLOOKUP(AC$3,'Oppslag-fane'!$P$12:$P$34,'Oppslag-fane'!$N$12:$N$34)*Personalkostnader!$G115*1000))))</f>
        <v/>
      </c>
      <c r="AD107" t="str">
        <f>IF(AC107="","",IF($D107="Vitenskapelig",((W256-V256+1)/365*$G107*(_xlfn.XLOOKUP(AC$3,'Oppslag-fane'!$P$12:$P$34,'Oppslag-fane'!$AD$12:$AD$34)*'Oppslag-fane'!$J$3)),((W256-V256+1)/365*$G107*(_xlfn.XLOOKUP(AC$3,'Oppslag-fane'!$P$12:$P$34,'Oppslag-fane'!$AB$12:$AB$34)*'Oppslag-fane'!$L$3))))</f>
        <v/>
      </c>
      <c r="AE107" t="str">
        <f>IF(AE$3="","",IF(Y256="","",((Y256-X256+1)/365*$G107*(_xlfn.XLOOKUP(AE$3,'Oppslag-fane'!$P$12:$P$34,'Oppslag-fane'!$N$12:$N$34)*Personalkostnader!$G115*1000))))</f>
        <v/>
      </c>
      <c r="AF107" t="str">
        <f>IF(AE107="","",IF($D107="Vitenskapelig",((Y256-X256+1)/365*$G107*(_xlfn.XLOOKUP(AE$3,'Oppslag-fane'!$P$12:$P$34,'Oppslag-fane'!$AD$12:$AD$34)*'Oppslag-fane'!$J$3)),((Y256-X256+1)/365*$G107*(_xlfn.XLOOKUP(AE$3,'Oppslag-fane'!$P$12:$P$34,'Oppslag-fane'!$AB$12:$AB$34)*'Oppslag-fane'!$L$3))))</f>
        <v/>
      </c>
      <c r="AG107" t="str">
        <f>IF(AG$3="","",IF(AA256="","",((AA256-Z256+1)/365*$G107*(_xlfn.XLOOKUP(AG$3,'Oppslag-fane'!$P$12:$P$34,'Oppslag-fane'!$N$12:$N$34)*Personalkostnader!$G115*1000))))</f>
        <v/>
      </c>
      <c r="AH107" t="str">
        <f>IF(AG107="","",IF($D107="Vitenskapelig",((AA256-Z256+1)/365*$G107*(_xlfn.XLOOKUP(AG$3,'Oppslag-fane'!$P$12:$P$34,'Oppslag-fane'!$AD$12:$AD$34)*'Oppslag-fane'!$J$3)),((AA256-Z256+1)/365*$G107*(_xlfn.XLOOKUP(AG$3,'Oppslag-fane'!$P$12:$P$34,'Oppslag-fane'!$AB$12:$AB$34)*'Oppslag-fane'!$L$3))))</f>
        <v/>
      </c>
      <c r="AI107" s="18">
        <f t="shared" si="4"/>
        <v>0</v>
      </c>
      <c r="AJ107" s="18">
        <f t="shared" si="5"/>
        <v>0</v>
      </c>
    </row>
    <row r="108" spans="1:36" outlineLevel="1" x14ac:dyDescent="0.25">
      <c r="A108" t="str">
        <f>IF(Personalkostnader!A116="","",Personalkostnader!A116)</f>
        <v/>
      </c>
      <c r="B108">
        <f>Personalkostnader!B116</f>
        <v>0</v>
      </c>
      <c r="C108" t="str">
        <f>Personalkostnader!C116</f>
        <v/>
      </c>
      <c r="D108" t="str">
        <f>Personalkostnader!D116</f>
        <v/>
      </c>
      <c r="E108">
        <f>Personalkostnader!E116</f>
        <v>0</v>
      </c>
      <c r="F108" t="str">
        <f>LEFT(Personalkostnader!O116,2)</f>
        <v/>
      </c>
      <c r="G108" s="121" t="str">
        <f>IFERROR(Personalkostnader!N116/100,"")</f>
        <v/>
      </c>
      <c r="H108" s="23"/>
      <c r="I108" t="str">
        <f>IF(I$3="","",IF(C257="","",((C257-B257+1)/365*$G108*(_xlfn.XLOOKUP(I$3,'Oppslag-fane'!$P$12:$P$34,'Oppslag-fane'!$N$12:$N$34)*Personalkostnader!$G116*1000))))</f>
        <v/>
      </c>
      <c r="J108" t="str">
        <f>IF(I108="","",IF($D108="Vitenskapelig",((C257-B257+1)/365*$G108*(_xlfn.XLOOKUP(I$3,'Oppslag-fane'!$P$12:$P$34,'Oppslag-fane'!$AD$12:$AD$34)*'Oppslag-fane'!$J$3)),((C257-B257+1)/365*$G108*(_xlfn.XLOOKUP(I$3,'Oppslag-fane'!$P$12:$P$34,'Oppslag-fane'!$AB$12:$AB$34)*'Oppslag-fane'!$L$3))))</f>
        <v/>
      </c>
      <c r="K108" t="str">
        <f>IF(K$3="","",IF(E257="","",((E257-D257+1)/365*$G108*(_xlfn.XLOOKUP(K$3,'Oppslag-fane'!$P$12:$P$34,'Oppslag-fane'!$N$12:$N$34)*Personalkostnader!$G116*1000))))</f>
        <v/>
      </c>
      <c r="L108" t="str">
        <f>IF(K108="","",IF($D108="Vitenskapelig",((E257-D257+1)/365*$G108*(_xlfn.XLOOKUP(K$3,'Oppslag-fane'!$P$12:$P$34,'Oppslag-fane'!$AD$12:$AD$34)*'Oppslag-fane'!$J$3)),((E257-D257+1)/365*$G108*(_xlfn.XLOOKUP(K$3,'Oppslag-fane'!$P$12:$P$34,'Oppslag-fane'!$AB$12:$AB$34)*'Oppslag-fane'!$L$3))))</f>
        <v/>
      </c>
      <c r="M108" t="str">
        <f>IF(M$3="","",IF(G257="","",((G257-F257+1)/365*$G108*(_xlfn.XLOOKUP(M$3,'Oppslag-fane'!$P$12:$P$34,'Oppslag-fane'!$N$12:$N$34)*Personalkostnader!$G116*1000))))</f>
        <v/>
      </c>
      <c r="N108" t="str">
        <f>IF(M108="","",IF($D108="Vitenskapelig",((G257-F257+1)/365*$G108*(_xlfn.XLOOKUP(M$3,'Oppslag-fane'!$P$12:$P$34,'Oppslag-fane'!$AD$12:$AD$34)*'Oppslag-fane'!$J$3)),((G257-F257+1)/365*$G108*(_xlfn.XLOOKUP(M$3,'Oppslag-fane'!$P$12:$P$34,'Oppslag-fane'!$AB$12:$AB$34)*'Oppslag-fane'!$L$3))))</f>
        <v/>
      </c>
      <c r="O108" t="str">
        <f>IF(O$3="","",IF(I257="","",((I257-H257+1)/365*$G108*(_xlfn.XLOOKUP(O$3,'Oppslag-fane'!$P$12:$P$34,'Oppslag-fane'!$N$12:$N$34)*Personalkostnader!$G116*1000))))</f>
        <v/>
      </c>
      <c r="P108" t="str">
        <f>IF(O108="","",IF($D108="Vitenskapelig",((I257-H257+1)/365*$G108*(_xlfn.XLOOKUP(O$3,'Oppslag-fane'!$P$12:$P$34,'Oppslag-fane'!$AD$12:$AD$34)*'Oppslag-fane'!$J$3)),((I257-H257+1)/365*$G108*(_xlfn.XLOOKUP(O$3,'Oppslag-fane'!$P$12:$P$34,'Oppslag-fane'!$AB$12:$AB$34)*'Oppslag-fane'!$L$3))))</f>
        <v/>
      </c>
      <c r="Q108" t="str">
        <f>IF(Q$3="","",IF(K257="","",((K257-J257+1)/365*$G108*(_xlfn.XLOOKUP(Q$3,'Oppslag-fane'!$P$12:$P$34,'Oppslag-fane'!$N$12:$N$34)*Personalkostnader!$G116*1000))))</f>
        <v/>
      </c>
      <c r="R108" t="str">
        <f>IF(Q108="","",IF($D108="Vitenskapelig",((K257-J257+1)/365*$G108*(_xlfn.XLOOKUP(Q$3,'Oppslag-fane'!$P$12:$P$34,'Oppslag-fane'!$AD$12:$AD$34)*'Oppslag-fane'!$J$3)),((K257-J257+1)/365*$G108*(_xlfn.XLOOKUP(Q$3,'Oppslag-fane'!$P$12:$P$34,'Oppslag-fane'!$AB$12:$AB$34)*'Oppslag-fane'!$L$3))))</f>
        <v/>
      </c>
      <c r="S108" t="str">
        <f>IF(S$3="","",IF(M257="","",((M257-L257+1)/365*$G108*(_xlfn.XLOOKUP(S$3,'Oppslag-fane'!$P$12:$P$34,'Oppslag-fane'!$N$12:$N$34)*Personalkostnader!$G116*1000))))</f>
        <v/>
      </c>
      <c r="T108" t="str">
        <f>IF(S108="","",IF($D108="Vitenskapelig",((M257-L257+1)/365*$G108*(_xlfn.XLOOKUP(S$3,'Oppslag-fane'!$P$12:$P$34,'Oppslag-fane'!$AD$12:$AD$34)*'Oppslag-fane'!$J$3)),((M257-L257+1)/365*$G108*(_xlfn.XLOOKUP(S$3,'Oppslag-fane'!$P$12:$P$34,'Oppslag-fane'!$AB$12:$AB$34)*'Oppslag-fane'!$L$3))))</f>
        <v/>
      </c>
      <c r="U108" t="str">
        <f>IF(U$3="","",IF(O257="","",((O257-N257+1)/365*$G108*(_xlfn.XLOOKUP(U$3,'Oppslag-fane'!$P$12:$P$34,'Oppslag-fane'!$N$12:$N$34)*Personalkostnader!$G116*1000))))</f>
        <v/>
      </c>
      <c r="V108" t="str">
        <f>IF(U108="","",IF($D108="Vitenskapelig",((O257-N257+1)/365*$G108*(_xlfn.XLOOKUP(U$3,'Oppslag-fane'!$P$12:$P$34,'Oppslag-fane'!$AD$12:$AD$34)*'Oppslag-fane'!$J$3)),((O257-N257+1)/365*$G108*(_xlfn.XLOOKUP(U$3,'Oppslag-fane'!$P$12:$P$34,'Oppslag-fane'!$AB$12:$AB$34)*'Oppslag-fane'!$L$3))))</f>
        <v/>
      </c>
      <c r="W108" t="str">
        <f>IF(W$3="","",IF(Q257="","",((Q257-P257+1)/365*$G108*(_xlfn.XLOOKUP(W$3,'Oppslag-fane'!$P$12:$P$34,'Oppslag-fane'!$N$12:$N$34)*Personalkostnader!$G116*1000))))</f>
        <v/>
      </c>
      <c r="X108" t="str">
        <f>IF(W108="","",IF($D108="Vitenskapelig",((Q257-P257+1)/365*$G108*(_xlfn.XLOOKUP(W$3,'Oppslag-fane'!$P$12:$P$34,'Oppslag-fane'!$AD$12:$AD$34)*'Oppslag-fane'!$J$3)),((Q257-P257+1)/365*$G108*(_xlfn.XLOOKUP(W$3,'Oppslag-fane'!$P$12:$P$34,'Oppslag-fane'!$AB$12:$AB$34)*'Oppslag-fane'!$L$3))))</f>
        <v/>
      </c>
      <c r="Y108" t="str">
        <f>IF(Y$3="","",IF(S257="","",((S257-R257+1)/365*$G108*(_xlfn.XLOOKUP(Y$3,'Oppslag-fane'!$P$12:$P$34,'Oppslag-fane'!$N$12:$N$34)*Personalkostnader!$G116*1000))))</f>
        <v/>
      </c>
      <c r="Z108" t="str">
        <f>IF(Y108="","",IF($D108="Vitenskapelig",((S257-R257+1)/365*$G108*(_xlfn.XLOOKUP(Y$3,'Oppslag-fane'!$P$12:$P$34,'Oppslag-fane'!$AD$12:$AD$34)*'Oppslag-fane'!$J$3)),((S257-R257+1)/365*$G108*(_xlfn.XLOOKUP(Y$3,'Oppslag-fane'!$P$12:$P$34,'Oppslag-fane'!$AB$12:$AB$34)*'Oppslag-fane'!$L$3))))</f>
        <v/>
      </c>
      <c r="AA108" t="str">
        <f>IF(AA$3="","",IF(U257="","",((U257-T257+1)/365*$G108*(_xlfn.XLOOKUP(AA$3,'Oppslag-fane'!$P$12:$P$34,'Oppslag-fane'!$N$12:$N$34)*Personalkostnader!$G116*1000))))</f>
        <v/>
      </c>
      <c r="AB108" t="str">
        <f>IF(AA108="","",IF($D108="Vitenskapelig",((U257-T257+1)/365*$G108*(_xlfn.XLOOKUP(AA$3,'Oppslag-fane'!$P$12:$P$34,'Oppslag-fane'!$AD$12:$AD$34)*'Oppslag-fane'!$J$3)),((U257-T257+1)/365*$G108*(_xlfn.XLOOKUP(AA$3,'Oppslag-fane'!$P$12:$P$34,'Oppslag-fane'!$AB$12:$AB$34)*'Oppslag-fane'!$L$3))))</f>
        <v/>
      </c>
      <c r="AC108" t="str">
        <f>IF(AC$3="","",IF(W257="","",((W257-V257+1)/365*$G108*(_xlfn.XLOOKUP(AC$3,'Oppslag-fane'!$P$12:$P$34,'Oppslag-fane'!$N$12:$N$34)*Personalkostnader!$G116*1000))))</f>
        <v/>
      </c>
      <c r="AD108" t="str">
        <f>IF(AC108="","",IF($D108="Vitenskapelig",((W257-V257+1)/365*$G108*(_xlfn.XLOOKUP(AC$3,'Oppslag-fane'!$P$12:$P$34,'Oppslag-fane'!$AD$12:$AD$34)*'Oppslag-fane'!$J$3)),((W257-V257+1)/365*$G108*(_xlfn.XLOOKUP(AC$3,'Oppslag-fane'!$P$12:$P$34,'Oppslag-fane'!$AB$12:$AB$34)*'Oppslag-fane'!$L$3))))</f>
        <v/>
      </c>
      <c r="AE108" t="str">
        <f>IF(AE$3="","",IF(Y257="","",((Y257-X257+1)/365*$G108*(_xlfn.XLOOKUP(AE$3,'Oppslag-fane'!$P$12:$P$34,'Oppslag-fane'!$N$12:$N$34)*Personalkostnader!$G116*1000))))</f>
        <v/>
      </c>
      <c r="AF108" t="str">
        <f>IF(AE108="","",IF($D108="Vitenskapelig",((Y257-X257+1)/365*$G108*(_xlfn.XLOOKUP(AE$3,'Oppslag-fane'!$P$12:$P$34,'Oppslag-fane'!$AD$12:$AD$34)*'Oppslag-fane'!$J$3)),((Y257-X257+1)/365*$G108*(_xlfn.XLOOKUP(AE$3,'Oppslag-fane'!$P$12:$P$34,'Oppslag-fane'!$AB$12:$AB$34)*'Oppslag-fane'!$L$3))))</f>
        <v/>
      </c>
      <c r="AG108" t="str">
        <f>IF(AG$3="","",IF(AA257="","",((AA257-Z257+1)/365*$G108*(_xlfn.XLOOKUP(AG$3,'Oppslag-fane'!$P$12:$P$34,'Oppslag-fane'!$N$12:$N$34)*Personalkostnader!$G116*1000))))</f>
        <v/>
      </c>
      <c r="AH108" t="str">
        <f>IF(AG108="","",IF($D108="Vitenskapelig",((AA257-Z257+1)/365*$G108*(_xlfn.XLOOKUP(AG$3,'Oppslag-fane'!$P$12:$P$34,'Oppslag-fane'!$AD$12:$AD$34)*'Oppslag-fane'!$J$3)),((AA257-Z257+1)/365*$G108*(_xlfn.XLOOKUP(AG$3,'Oppslag-fane'!$P$12:$P$34,'Oppslag-fane'!$AB$12:$AB$34)*'Oppslag-fane'!$L$3))))</f>
        <v/>
      </c>
      <c r="AI108" s="18">
        <f t="shared" si="4"/>
        <v>0</v>
      </c>
      <c r="AJ108" s="18">
        <f t="shared" si="5"/>
        <v>0</v>
      </c>
    </row>
    <row r="109" spans="1:36" outlineLevel="1" x14ac:dyDescent="0.25">
      <c r="A109" t="str">
        <f>IF(Personalkostnader!A117="","",Personalkostnader!A117)</f>
        <v/>
      </c>
      <c r="B109">
        <f>Personalkostnader!B117</f>
        <v>0</v>
      </c>
      <c r="C109" t="str">
        <f>Personalkostnader!C117</f>
        <v/>
      </c>
      <c r="D109" t="str">
        <f>Personalkostnader!D117</f>
        <v/>
      </c>
      <c r="E109">
        <f>Personalkostnader!E117</f>
        <v>0</v>
      </c>
      <c r="F109" t="str">
        <f>LEFT(Personalkostnader!O117,2)</f>
        <v/>
      </c>
      <c r="G109" s="121" t="str">
        <f>IFERROR(Personalkostnader!N117/100,"")</f>
        <v/>
      </c>
      <c r="H109" s="23"/>
      <c r="I109" t="str">
        <f>IF(I$3="","",IF(C258="","",((C258-B258+1)/365*$G109*(_xlfn.XLOOKUP(I$3,'Oppslag-fane'!$P$12:$P$34,'Oppslag-fane'!$N$12:$N$34)*Personalkostnader!$G117*1000))))</f>
        <v/>
      </c>
      <c r="J109" t="str">
        <f>IF(I109="","",IF($D109="Vitenskapelig",((C258-B258+1)/365*$G109*(_xlfn.XLOOKUP(I$3,'Oppslag-fane'!$P$12:$P$34,'Oppslag-fane'!$AD$12:$AD$34)*'Oppslag-fane'!$J$3)),((C258-B258+1)/365*$G109*(_xlfn.XLOOKUP(I$3,'Oppslag-fane'!$P$12:$P$34,'Oppslag-fane'!$AB$12:$AB$34)*'Oppslag-fane'!$L$3))))</f>
        <v/>
      </c>
      <c r="K109" t="str">
        <f>IF(K$3="","",IF(E258="","",((E258-D258+1)/365*$G109*(_xlfn.XLOOKUP(K$3,'Oppslag-fane'!$P$12:$P$34,'Oppslag-fane'!$N$12:$N$34)*Personalkostnader!$G117*1000))))</f>
        <v/>
      </c>
      <c r="L109" t="str">
        <f>IF(K109="","",IF($D109="Vitenskapelig",((E258-D258+1)/365*$G109*(_xlfn.XLOOKUP(K$3,'Oppslag-fane'!$P$12:$P$34,'Oppslag-fane'!$AD$12:$AD$34)*'Oppslag-fane'!$J$3)),((E258-D258+1)/365*$G109*(_xlfn.XLOOKUP(K$3,'Oppslag-fane'!$P$12:$P$34,'Oppslag-fane'!$AB$12:$AB$34)*'Oppslag-fane'!$L$3))))</f>
        <v/>
      </c>
      <c r="M109" t="str">
        <f>IF(M$3="","",IF(G258="","",((G258-F258+1)/365*$G109*(_xlfn.XLOOKUP(M$3,'Oppslag-fane'!$P$12:$P$34,'Oppslag-fane'!$N$12:$N$34)*Personalkostnader!$G117*1000))))</f>
        <v/>
      </c>
      <c r="N109" t="str">
        <f>IF(M109="","",IF($D109="Vitenskapelig",((G258-F258+1)/365*$G109*(_xlfn.XLOOKUP(M$3,'Oppslag-fane'!$P$12:$P$34,'Oppslag-fane'!$AD$12:$AD$34)*'Oppslag-fane'!$J$3)),((G258-F258+1)/365*$G109*(_xlfn.XLOOKUP(M$3,'Oppslag-fane'!$P$12:$P$34,'Oppslag-fane'!$AB$12:$AB$34)*'Oppslag-fane'!$L$3))))</f>
        <v/>
      </c>
      <c r="O109" t="str">
        <f>IF(O$3="","",IF(I258="","",((I258-H258+1)/365*$G109*(_xlfn.XLOOKUP(O$3,'Oppslag-fane'!$P$12:$P$34,'Oppslag-fane'!$N$12:$N$34)*Personalkostnader!$G117*1000))))</f>
        <v/>
      </c>
      <c r="P109" t="str">
        <f>IF(O109="","",IF($D109="Vitenskapelig",((I258-H258+1)/365*$G109*(_xlfn.XLOOKUP(O$3,'Oppslag-fane'!$P$12:$P$34,'Oppslag-fane'!$AD$12:$AD$34)*'Oppslag-fane'!$J$3)),((I258-H258+1)/365*$G109*(_xlfn.XLOOKUP(O$3,'Oppslag-fane'!$P$12:$P$34,'Oppslag-fane'!$AB$12:$AB$34)*'Oppslag-fane'!$L$3))))</f>
        <v/>
      </c>
      <c r="Q109" t="str">
        <f>IF(Q$3="","",IF(K258="","",((K258-J258+1)/365*$G109*(_xlfn.XLOOKUP(Q$3,'Oppslag-fane'!$P$12:$P$34,'Oppslag-fane'!$N$12:$N$34)*Personalkostnader!$G117*1000))))</f>
        <v/>
      </c>
      <c r="R109" t="str">
        <f>IF(Q109="","",IF($D109="Vitenskapelig",((K258-J258+1)/365*$G109*(_xlfn.XLOOKUP(Q$3,'Oppslag-fane'!$P$12:$P$34,'Oppslag-fane'!$AD$12:$AD$34)*'Oppslag-fane'!$J$3)),((K258-J258+1)/365*$G109*(_xlfn.XLOOKUP(Q$3,'Oppslag-fane'!$P$12:$P$34,'Oppslag-fane'!$AB$12:$AB$34)*'Oppslag-fane'!$L$3))))</f>
        <v/>
      </c>
      <c r="S109" t="str">
        <f>IF(S$3="","",IF(M258="","",((M258-L258+1)/365*$G109*(_xlfn.XLOOKUP(S$3,'Oppslag-fane'!$P$12:$P$34,'Oppslag-fane'!$N$12:$N$34)*Personalkostnader!$G117*1000))))</f>
        <v/>
      </c>
      <c r="T109" t="str">
        <f>IF(S109="","",IF($D109="Vitenskapelig",((M258-L258+1)/365*$G109*(_xlfn.XLOOKUP(S$3,'Oppslag-fane'!$P$12:$P$34,'Oppslag-fane'!$AD$12:$AD$34)*'Oppslag-fane'!$J$3)),((M258-L258+1)/365*$G109*(_xlfn.XLOOKUP(S$3,'Oppslag-fane'!$P$12:$P$34,'Oppslag-fane'!$AB$12:$AB$34)*'Oppslag-fane'!$L$3))))</f>
        <v/>
      </c>
      <c r="U109" t="str">
        <f>IF(U$3="","",IF(O258="","",((O258-N258+1)/365*$G109*(_xlfn.XLOOKUP(U$3,'Oppslag-fane'!$P$12:$P$34,'Oppslag-fane'!$N$12:$N$34)*Personalkostnader!$G117*1000))))</f>
        <v/>
      </c>
      <c r="V109" t="str">
        <f>IF(U109="","",IF($D109="Vitenskapelig",((O258-N258+1)/365*$G109*(_xlfn.XLOOKUP(U$3,'Oppslag-fane'!$P$12:$P$34,'Oppslag-fane'!$AD$12:$AD$34)*'Oppslag-fane'!$J$3)),((O258-N258+1)/365*$G109*(_xlfn.XLOOKUP(U$3,'Oppslag-fane'!$P$12:$P$34,'Oppslag-fane'!$AB$12:$AB$34)*'Oppslag-fane'!$L$3))))</f>
        <v/>
      </c>
      <c r="W109" t="str">
        <f>IF(W$3="","",IF(Q258="","",((Q258-P258+1)/365*$G109*(_xlfn.XLOOKUP(W$3,'Oppslag-fane'!$P$12:$P$34,'Oppslag-fane'!$N$12:$N$34)*Personalkostnader!$G117*1000))))</f>
        <v/>
      </c>
      <c r="X109" t="str">
        <f>IF(W109="","",IF($D109="Vitenskapelig",((Q258-P258+1)/365*$G109*(_xlfn.XLOOKUP(W$3,'Oppslag-fane'!$P$12:$P$34,'Oppslag-fane'!$AD$12:$AD$34)*'Oppslag-fane'!$J$3)),((Q258-P258+1)/365*$G109*(_xlfn.XLOOKUP(W$3,'Oppslag-fane'!$P$12:$P$34,'Oppslag-fane'!$AB$12:$AB$34)*'Oppslag-fane'!$L$3))))</f>
        <v/>
      </c>
      <c r="Y109" t="str">
        <f>IF(Y$3="","",IF(S258="","",((S258-R258+1)/365*$G109*(_xlfn.XLOOKUP(Y$3,'Oppslag-fane'!$P$12:$P$34,'Oppslag-fane'!$N$12:$N$34)*Personalkostnader!$G117*1000))))</f>
        <v/>
      </c>
      <c r="Z109" t="str">
        <f>IF(Y109="","",IF($D109="Vitenskapelig",((S258-R258+1)/365*$G109*(_xlfn.XLOOKUP(Y$3,'Oppslag-fane'!$P$12:$P$34,'Oppslag-fane'!$AD$12:$AD$34)*'Oppslag-fane'!$J$3)),((S258-R258+1)/365*$G109*(_xlfn.XLOOKUP(Y$3,'Oppslag-fane'!$P$12:$P$34,'Oppslag-fane'!$AB$12:$AB$34)*'Oppslag-fane'!$L$3))))</f>
        <v/>
      </c>
      <c r="AA109" t="str">
        <f>IF(AA$3="","",IF(U258="","",((U258-T258+1)/365*$G109*(_xlfn.XLOOKUP(AA$3,'Oppslag-fane'!$P$12:$P$34,'Oppslag-fane'!$N$12:$N$34)*Personalkostnader!$G117*1000))))</f>
        <v/>
      </c>
      <c r="AB109" t="str">
        <f>IF(AA109="","",IF($D109="Vitenskapelig",((U258-T258+1)/365*$G109*(_xlfn.XLOOKUP(AA$3,'Oppslag-fane'!$P$12:$P$34,'Oppslag-fane'!$AD$12:$AD$34)*'Oppslag-fane'!$J$3)),((U258-T258+1)/365*$G109*(_xlfn.XLOOKUP(AA$3,'Oppslag-fane'!$P$12:$P$34,'Oppslag-fane'!$AB$12:$AB$34)*'Oppslag-fane'!$L$3))))</f>
        <v/>
      </c>
      <c r="AC109" t="str">
        <f>IF(AC$3="","",IF(W258="","",((W258-V258+1)/365*$G109*(_xlfn.XLOOKUP(AC$3,'Oppslag-fane'!$P$12:$P$34,'Oppslag-fane'!$N$12:$N$34)*Personalkostnader!$G117*1000))))</f>
        <v/>
      </c>
      <c r="AD109" t="str">
        <f>IF(AC109="","",IF($D109="Vitenskapelig",((W258-V258+1)/365*$G109*(_xlfn.XLOOKUP(AC$3,'Oppslag-fane'!$P$12:$P$34,'Oppslag-fane'!$AD$12:$AD$34)*'Oppslag-fane'!$J$3)),((W258-V258+1)/365*$G109*(_xlfn.XLOOKUP(AC$3,'Oppslag-fane'!$P$12:$P$34,'Oppslag-fane'!$AB$12:$AB$34)*'Oppslag-fane'!$L$3))))</f>
        <v/>
      </c>
      <c r="AE109" t="str">
        <f>IF(AE$3="","",IF(Y258="","",((Y258-X258+1)/365*$G109*(_xlfn.XLOOKUP(AE$3,'Oppslag-fane'!$P$12:$P$34,'Oppslag-fane'!$N$12:$N$34)*Personalkostnader!$G117*1000))))</f>
        <v/>
      </c>
      <c r="AF109" t="str">
        <f>IF(AE109="","",IF($D109="Vitenskapelig",((Y258-X258+1)/365*$G109*(_xlfn.XLOOKUP(AE$3,'Oppslag-fane'!$P$12:$P$34,'Oppslag-fane'!$AD$12:$AD$34)*'Oppslag-fane'!$J$3)),((Y258-X258+1)/365*$G109*(_xlfn.XLOOKUP(AE$3,'Oppslag-fane'!$P$12:$P$34,'Oppslag-fane'!$AB$12:$AB$34)*'Oppslag-fane'!$L$3))))</f>
        <v/>
      </c>
      <c r="AG109" t="str">
        <f>IF(AG$3="","",IF(AA258="","",((AA258-Z258+1)/365*$G109*(_xlfn.XLOOKUP(AG$3,'Oppslag-fane'!$P$12:$P$34,'Oppslag-fane'!$N$12:$N$34)*Personalkostnader!$G117*1000))))</f>
        <v/>
      </c>
      <c r="AH109" t="str">
        <f>IF(AG109="","",IF($D109="Vitenskapelig",((AA258-Z258+1)/365*$G109*(_xlfn.XLOOKUP(AG$3,'Oppslag-fane'!$P$12:$P$34,'Oppslag-fane'!$AD$12:$AD$34)*'Oppslag-fane'!$J$3)),((AA258-Z258+1)/365*$G109*(_xlfn.XLOOKUP(AG$3,'Oppslag-fane'!$P$12:$P$34,'Oppslag-fane'!$AB$12:$AB$34)*'Oppslag-fane'!$L$3))))</f>
        <v/>
      </c>
      <c r="AI109" s="18">
        <f t="shared" si="4"/>
        <v>0</v>
      </c>
      <c r="AJ109" s="18">
        <f t="shared" si="5"/>
        <v>0</v>
      </c>
    </row>
    <row r="110" spans="1:36" outlineLevel="1" x14ac:dyDescent="0.25">
      <c r="A110" t="str">
        <f>IF(Personalkostnader!A118="","",Personalkostnader!A118)</f>
        <v/>
      </c>
      <c r="B110">
        <f>Personalkostnader!B118</f>
        <v>0</v>
      </c>
      <c r="C110" t="str">
        <f>Personalkostnader!C118</f>
        <v/>
      </c>
      <c r="D110" t="str">
        <f>Personalkostnader!D118</f>
        <v/>
      </c>
      <c r="E110">
        <f>Personalkostnader!E118</f>
        <v>0</v>
      </c>
      <c r="F110" t="str">
        <f>LEFT(Personalkostnader!O118,2)</f>
        <v/>
      </c>
      <c r="G110" s="121" t="str">
        <f>IFERROR(Personalkostnader!N118/100,"")</f>
        <v/>
      </c>
      <c r="H110" s="23"/>
      <c r="I110" t="str">
        <f>IF(I$3="","",IF(C259="","",((C259-B259+1)/365*$G110*(_xlfn.XLOOKUP(I$3,'Oppslag-fane'!$P$12:$P$34,'Oppslag-fane'!$N$12:$N$34)*Personalkostnader!$G118*1000))))</f>
        <v/>
      </c>
      <c r="J110" t="str">
        <f>IF(I110="","",IF($D110="Vitenskapelig",((C259-B259+1)/365*$G110*(_xlfn.XLOOKUP(I$3,'Oppslag-fane'!$P$12:$P$34,'Oppslag-fane'!$AD$12:$AD$34)*'Oppslag-fane'!$J$3)),((C259-B259+1)/365*$G110*(_xlfn.XLOOKUP(I$3,'Oppslag-fane'!$P$12:$P$34,'Oppslag-fane'!$AB$12:$AB$34)*'Oppslag-fane'!$L$3))))</f>
        <v/>
      </c>
      <c r="K110" t="str">
        <f>IF(K$3="","",IF(E259="","",((E259-D259+1)/365*$G110*(_xlfn.XLOOKUP(K$3,'Oppslag-fane'!$P$12:$P$34,'Oppslag-fane'!$N$12:$N$34)*Personalkostnader!$G118*1000))))</f>
        <v/>
      </c>
      <c r="L110" t="str">
        <f>IF(K110="","",IF($D110="Vitenskapelig",((E259-D259+1)/365*$G110*(_xlfn.XLOOKUP(K$3,'Oppslag-fane'!$P$12:$P$34,'Oppslag-fane'!$AD$12:$AD$34)*'Oppslag-fane'!$J$3)),((E259-D259+1)/365*$G110*(_xlfn.XLOOKUP(K$3,'Oppslag-fane'!$P$12:$P$34,'Oppslag-fane'!$AB$12:$AB$34)*'Oppslag-fane'!$L$3))))</f>
        <v/>
      </c>
      <c r="M110" t="str">
        <f>IF(M$3="","",IF(G259="","",((G259-F259+1)/365*$G110*(_xlfn.XLOOKUP(M$3,'Oppslag-fane'!$P$12:$P$34,'Oppslag-fane'!$N$12:$N$34)*Personalkostnader!$G118*1000))))</f>
        <v/>
      </c>
      <c r="N110" t="str">
        <f>IF(M110="","",IF($D110="Vitenskapelig",((G259-F259+1)/365*$G110*(_xlfn.XLOOKUP(M$3,'Oppslag-fane'!$P$12:$P$34,'Oppslag-fane'!$AD$12:$AD$34)*'Oppslag-fane'!$J$3)),((G259-F259+1)/365*$G110*(_xlfn.XLOOKUP(M$3,'Oppslag-fane'!$P$12:$P$34,'Oppslag-fane'!$AB$12:$AB$34)*'Oppslag-fane'!$L$3))))</f>
        <v/>
      </c>
      <c r="O110" t="str">
        <f>IF(O$3="","",IF(I259="","",((I259-H259+1)/365*$G110*(_xlfn.XLOOKUP(O$3,'Oppslag-fane'!$P$12:$P$34,'Oppslag-fane'!$N$12:$N$34)*Personalkostnader!$G118*1000))))</f>
        <v/>
      </c>
      <c r="P110" t="str">
        <f>IF(O110="","",IF($D110="Vitenskapelig",((I259-H259+1)/365*$G110*(_xlfn.XLOOKUP(O$3,'Oppslag-fane'!$P$12:$P$34,'Oppslag-fane'!$AD$12:$AD$34)*'Oppslag-fane'!$J$3)),((I259-H259+1)/365*$G110*(_xlfn.XLOOKUP(O$3,'Oppslag-fane'!$P$12:$P$34,'Oppslag-fane'!$AB$12:$AB$34)*'Oppslag-fane'!$L$3))))</f>
        <v/>
      </c>
      <c r="Q110" t="str">
        <f>IF(Q$3="","",IF(K259="","",((K259-J259+1)/365*$G110*(_xlfn.XLOOKUP(Q$3,'Oppslag-fane'!$P$12:$P$34,'Oppslag-fane'!$N$12:$N$34)*Personalkostnader!$G118*1000))))</f>
        <v/>
      </c>
      <c r="R110" t="str">
        <f>IF(Q110="","",IF($D110="Vitenskapelig",((K259-J259+1)/365*$G110*(_xlfn.XLOOKUP(Q$3,'Oppslag-fane'!$P$12:$P$34,'Oppslag-fane'!$AD$12:$AD$34)*'Oppslag-fane'!$J$3)),((K259-J259+1)/365*$G110*(_xlfn.XLOOKUP(Q$3,'Oppslag-fane'!$P$12:$P$34,'Oppslag-fane'!$AB$12:$AB$34)*'Oppslag-fane'!$L$3))))</f>
        <v/>
      </c>
      <c r="S110" t="str">
        <f>IF(S$3="","",IF(M259="","",((M259-L259+1)/365*$G110*(_xlfn.XLOOKUP(S$3,'Oppslag-fane'!$P$12:$P$34,'Oppslag-fane'!$N$12:$N$34)*Personalkostnader!$G118*1000))))</f>
        <v/>
      </c>
      <c r="T110" t="str">
        <f>IF(S110="","",IF($D110="Vitenskapelig",((M259-L259+1)/365*$G110*(_xlfn.XLOOKUP(S$3,'Oppslag-fane'!$P$12:$P$34,'Oppslag-fane'!$AD$12:$AD$34)*'Oppslag-fane'!$J$3)),((M259-L259+1)/365*$G110*(_xlfn.XLOOKUP(S$3,'Oppslag-fane'!$P$12:$P$34,'Oppslag-fane'!$AB$12:$AB$34)*'Oppslag-fane'!$L$3))))</f>
        <v/>
      </c>
      <c r="U110" t="str">
        <f>IF(U$3="","",IF(O259="","",((O259-N259+1)/365*$G110*(_xlfn.XLOOKUP(U$3,'Oppslag-fane'!$P$12:$P$34,'Oppslag-fane'!$N$12:$N$34)*Personalkostnader!$G118*1000))))</f>
        <v/>
      </c>
      <c r="V110" t="str">
        <f>IF(U110="","",IF($D110="Vitenskapelig",((O259-N259+1)/365*$G110*(_xlfn.XLOOKUP(U$3,'Oppslag-fane'!$P$12:$P$34,'Oppslag-fane'!$AD$12:$AD$34)*'Oppslag-fane'!$J$3)),((O259-N259+1)/365*$G110*(_xlfn.XLOOKUP(U$3,'Oppslag-fane'!$P$12:$P$34,'Oppslag-fane'!$AB$12:$AB$34)*'Oppslag-fane'!$L$3))))</f>
        <v/>
      </c>
      <c r="W110" t="str">
        <f>IF(W$3="","",IF(Q259="","",((Q259-P259+1)/365*$G110*(_xlfn.XLOOKUP(W$3,'Oppslag-fane'!$P$12:$P$34,'Oppslag-fane'!$N$12:$N$34)*Personalkostnader!$G118*1000))))</f>
        <v/>
      </c>
      <c r="X110" t="str">
        <f>IF(W110="","",IF($D110="Vitenskapelig",((Q259-P259+1)/365*$G110*(_xlfn.XLOOKUP(W$3,'Oppslag-fane'!$P$12:$P$34,'Oppslag-fane'!$AD$12:$AD$34)*'Oppslag-fane'!$J$3)),((Q259-P259+1)/365*$G110*(_xlfn.XLOOKUP(W$3,'Oppslag-fane'!$P$12:$P$34,'Oppslag-fane'!$AB$12:$AB$34)*'Oppslag-fane'!$L$3))))</f>
        <v/>
      </c>
      <c r="Y110" t="str">
        <f>IF(Y$3="","",IF(S259="","",((S259-R259+1)/365*$G110*(_xlfn.XLOOKUP(Y$3,'Oppslag-fane'!$P$12:$P$34,'Oppslag-fane'!$N$12:$N$34)*Personalkostnader!$G118*1000))))</f>
        <v/>
      </c>
      <c r="Z110" t="str">
        <f>IF(Y110="","",IF($D110="Vitenskapelig",((S259-R259+1)/365*$G110*(_xlfn.XLOOKUP(Y$3,'Oppslag-fane'!$P$12:$P$34,'Oppslag-fane'!$AD$12:$AD$34)*'Oppslag-fane'!$J$3)),((S259-R259+1)/365*$G110*(_xlfn.XLOOKUP(Y$3,'Oppslag-fane'!$P$12:$P$34,'Oppslag-fane'!$AB$12:$AB$34)*'Oppslag-fane'!$L$3))))</f>
        <v/>
      </c>
      <c r="AA110" t="str">
        <f>IF(AA$3="","",IF(U259="","",((U259-T259+1)/365*$G110*(_xlfn.XLOOKUP(AA$3,'Oppslag-fane'!$P$12:$P$34,'Oppslag-fane'!$N$12:$N$34)*Personalkostnader!$G118*1000))))</f>
        <v/>
      </c>
      <c r="AB110" t="str">
        <f>IF(AA110="","",IF($D110="Vitenskapelig",((U259-T259+1)/365*$G110*(_xlfn.XLOOKUP(AA$3,'Oppslag-fane'!$P$12:$P$34,'Oppslag-fane'!$AD$12:$AD$34)*'Oppslag-fane'!$J$3)),((U259-T259+1)/365*$G110*(_xlfn.XLOOKUP(AA$3,'Oppslag-fane'!$P$12:$P$34,'Oppslag-fane'!$AB$12:$AB$34)*'Oppslag-fane'!$L$3))))</f>
        <v/>
      </c>
      <c r="AC110" t="str">
        <f>IF(AC$3="","",IF(W259="","",((W259-V259+1)/365*$G110*(_xlfn.XLOOKUP(AC$3,'Oppslag-fane'!$P$12:$P$34,'Oppslag-fane'!$N$12:$N$34)*Personalkostnader!$G118*1000))))</f>
        <v/>
      </c>
      <c r="AD110" t="str">
        <f>IF(AC110="","",IF($D110="Vitenskapelig",((W259-V259+1)/365*$G110*(_xlfn.XLOOKUP(AC$3,'Oppslag-fane'!$P$12:$P$34,'Oppslag-fane'!$AD$12:$AD$34)*'Oppslag-fane'!$J$3)),((W259-V259+1)/365*$G110*(_xlfn.XLOOKUP(AC$3,'Oppslag-fane'!$P$12:$P$34,'Oppslag-fane'!$AB$12:$AB$34)*'Oppslag-fane'!$L$3))))</f>
        <v/>
      </c>
      <c r="AE110" t="str">
        <f>IF(AE$3="","",IF(Y259="","",((Y259-X259+1)/365*$G110*(_xlfn.XLOOKUP(AE$3,'Oppslag-fane'!$P$12:$P$34,'Oppslag-fane'!$N$12:$N$34)*Personalkostnader!$G118*1000))))</f>
        <v/>
      </c>
      <c r="AF110" t="str">
        <f>IF(AE110="","",IF($D110="Vitenskapelig",((Y259-X259+1)/365*$G110*(_xlfn.XLOOKUP(AE$3,'Oppslag-fane'!$P$12:$P$34,'Oppslag-fane'!$AD$12:$AD$34)*'Oppslag-fane'!$J$3)),((Y259-X259+1)/365*$G110*(_xlfn.XLOOKUP(AE$3,'Oppslag-fane'!$P$12:$P$34,'Oppslag-fane'!$AB$12:$AB$34)*'Oppslag-fane'!$L$3))))</f>
        <v/>
      </c>
      <c r="AG110" t="str">
        <f>IF(AG$3="","",IF(AA259="","",((AA259-Z259+1)/365*$G110*(_xlfn.XLOOKUP(AG$3,'Oppslag-fane'!$P$12:$P$34,'Oppslag-fane'!$N$12:$N$34)*Personalkostnader!$G118*1000))))</f>
        <v/>
      </c>
      <c r="AH110" t="str">
        <f>IF(AG110="","",IF($D110="Vitenskapelig",((AA259-Z259+1)/365*$G110*(_xlfn.XLOOKUP(AG$3,'Oppslag-fane'!$P$12:$P$34,'Oppslag-fane'!$AD$12:$AD$34)*'Oppslag-fane'!$J$3)),((AA259-Z259+1)/365*$G110*(_xlfn.XLOOKUP(AG$3,'Oppslag-fane'!$P$12:$P$34,'Oppslag-fane'!$AB$12:$AB$34)*'Oppslag-fane'!$L$3))))</f>
        <v/>
      </c>
      <c r="AI110" s="18">
        <f t="shared" si="4"/>
        <v>0</v>
      </c>
      <c r="AJ110" s="18">
        <f t="shared" si="5"/>
        <v>0</v>
      </c>
    </row>
    <row r="111" spans="1:36" outlineLevel="1" x14ac:dyDescent="0.25">
      <c r="A111" t="str">
        <f>IF(Personalkostnader!A119="","",Personalkostnader!A119)</f>
        <v/>
      </c>
      <c r="B111">
        <f>Personalkostnader!B119</f>
        <v>0</v>
      </c>
      <c r="C111" t="str">
        <f>Personalkostnader!C119</f>
        <v/>
      </c>
      <c r="D111" t="str">
        <f>Personalkostnader!D119</f>
        <v/>
      </c>
      <c r="E111">
        <f>Personalkostnader!E119</f>
        <v>0</v>
      </c>
      <c r="F111" t="str">
        <f>LEFT(Personalkostnader!O119,2)</f>
        <v/>
      </c>
      <c r="G111" s="121" t="str">
        <f>IFERROR(Personalkostnader!N119/100,"")</f>
        <v/>
      </c>
      <c r="H111" s="23"/>
      <c r="I111" t="str">
        <f>IF(I$3="","",IF(C260="","",((C260-B260+1)/365*$G111*(_xlfn.XLOOKUP(I$3,'Oppslag-fane'!$P$12:$P$34,'Oppslag-fane'!$N$12:$N$34)*Personalkostnader!$G119*1000))))</f>
        <v/>
      </c>
      <c r="J111" t="str">
        <f>IF(I111="","",IF($D111="Vitenskapelig",((C260-B260+1)/365*$G111*(_xlfn.XLOOKUP(I$3,'Oppslag-fane'!$P$12:$P$34,'Oppslag-fane'!$AD$12:$AD$34)*'Oppslag-fane'!$J$3)),((C260-B260+1)/365*$G111*(_xlfn.XLOOKUP(I$3,'Oppslag-fane'!$P$12:$P$34,'Oppslag-fane'!$AB$12:$AB$34)*'Oppslag-fane'!$L$3))))</f>
        <v/>
      </c>
      <c r="K111" t="str">
        <f>IF(K$3="","",IF(E260="","",((E260-D260+1)/365*$G111*(_xlfn.XLOOKUP(K$3,'Oppslag-fane'!$P$12:$P$34,'Oppslag-fane'!$N$12:$N$34)*Personalkostnader!$G119*1000))))</f>
        <v/>
      </c>
      <c r="L111" t="str">
        <f>IF(K111="","",IF($D111="Vitenskapelig",((E260-D260+1)/365*$G111*(_xlfn.XLOOKUP(K$3,'Oppslag-fane'!$P$12:$P$34,'Oppslag-fane'!$AD$12:$AD$34)*'Oppslag-fane'!$J$3)),((E260-D260+1)/365*$G111*(_xlfn.XLOOKUP(K$3,'Oppslag-fane'!$P$12:$P$34,'Oppslag-fane'!$AB$12:$AB$34)*'Oppslag-fane'!$L$3))))</f>
        <v/>
      </c>
      <c r="M111" t="str">
        <f>IF(M$3="","",IF(G260="","",((G260-F260+1)/365*$G111*(_xlfn.XLOOKUP(M$3,'Oppslag-fane'!$P$12:$P$34,'Oppslag-fane'!$N$12:$N$34)*Personalkostnader!$G119*1000))))</f>
        <v/>
      </c>
      <c r="N111" t="str">
        <f>IF(M111="","",IF($D111="Vitenskapelig",((G260-F260+1)/365*$G111*(_xlfn.XLOOKUP(M$3,'Oppslag-fane'!$P$12:$P$34,'Oppslag-fane'!$AD$12:$AD$34)*'Oppslag-fane'!$J$3)),((G260-F260+1)/365*$G111*(_xlfn.XLOOKUP(M$3,'Oppslag-fane'!$P$12:$P$34,'Oppslag-fane'!$AB$12:$AB$34)*'Oppslag-fane'!$L$3))))</f>
        <v/>
      </c>
      <c r="O111" t="str">
        <f>IF(O$3="","",IF(I260="","",((I260-H260+1)/365*$G111*(_xlfn.XLOOKUP(O$3,'Oppslag-fane'!$P$12:$P$34,'Oppslag-fane'!$N$12:$N$34)*Personalkostnader!$G119*1000))))</f>
        <v/>
      </c>
      <c r="P111" t="str">
        <f>IF(O111="","",IF($D111="Vitenskapelig",((I260-H260+1)/365*$G111*(_xlfn.XLOOKUP(O$3,'Oppslag-fane'!$P$12:$P$34,'Oppslag-fane'!$AD$12:$AD$34)*'Oppslag-fane'!$J$3)),((I260-H260+1)/365*$G111*(_xlfn.XLOOKUP(O$3,'Oppslag-fane'!$P$12:$P$34,'Oppslag-fane'!$AB$12:$AB$34)*'Oppslag-fane'!$L$3))))</f>
        <v/>
      </c>
      <c r="Q111" t="str">
        <f>IF(Q$3="","",IF(K260="","",((K260-J260+1)/365*$G111*(_xlfn.XLOOKUP(Q$3,'Oppslag-fane'!$P$12:$P$34,'Oppslag-fane'!$N$12:$N$34)*Personalkostnader!$G119*1000))))</f>
        <v/>
      </c>
      <c r="R111" t="str">
        <f>IF(Q111="","",IF($D111="Vitenskapelig",((K260-J260+1)/365*$G111*(_xlfn.XLOOKUP(Q$3,'Oppslag-fane'!$P$12:$P$34,'Oppslag-fane'!$AD$12:$AD$34)*'Oppslag-fane'!$J$3)),((K260-J260+1)/365*$G111*(_xlfn.XLOOKUP(Q$3,'Oppslag-fane'!$P$12:$P$34,'Oppslag-fane'!$AB$12:$AB$34)*'Oppslag-fane'!$L$3))))</f>
        <v/>
      </c>
      <c r="S111" t="str">
        <f>IF(S$3="","",IF(M260="","",((M260-L260+1)/365*$G111*(_xlfn.XLOOKUP(S$3,'Oppslag-fane'!$P$12:$P$34,'Oppslag-fane'!$N$12:$N$34)*Personalkostnader!$G119*1000))))</f>
        <v/>
      </c>
      <c r="T111" t="str">
        <f>IF(S111="","",IF($D111="Vitenskapelig",((M260-L260+1)/365*$G111*(_xlfn.XLOOKUP(S$3,'Oppslag-fane'!$P$12:$P$34,'Oppslag-fane'!$AD$12:$AD$34)*'Oppslag-fane'!$J$3)),((M260-L260+1)/365*$G111*(_xlfn.XLOOKUP(S$3,'Oppslag-fane'!$P$12:$P$34,'Oppslag-fane'!$AB$12:$AB$34)*'Oppslag-fane'!$L$3))))</f>
        <v/>
      </c>
      <c r="U111" t="str">
        <f>IF(U$3="","",IF(O260="","",((O260-N260+1)/365*$G111*(_xlfn.XLOOKUP(U$3,'Oppslag-fane'!$P$12:$P$34,'Oppslag-fane'!$N$12:$N$34)*Personalkostnader!$G119*1000))))</f>
        <v/>
      </c>
      <c r="V111" t="str">
        <f>IF(U111="","",IF($D111="Vitenskapelig",((O260-N260+1)/365*$G111*(_xlfn.XLOOKUP(U$3,'Oppslag-fane'!$P$12:$P$34,'Oppslag-fane'!$AD$12:$AD$34)*'Oppslag-fane'!$J$3)),((O260-N260+1)/365*$G111*(_xlfn.XLOOKUP(U$3,'Oppslag-fane'!$P$12:$P$34,'Oppslag-fane'!$AB$12:$AB$34)*'Oppslag-fane'!$L$3))))</f>
        <v/>
      </c>
      <c r="W111" t="str">
        <f>IF(W$3="","",IF(Q260="","",((Q260-P260+1)/365*$G111*(_xlfn.XLOOKUP(W$3,'Oppslag-fane'!$P$12:$P$34,'Oppslag-fane'!$N$12:$N$34)*Personalkostnader!$G119*1000))))</f>
        <v/>
      </c>
      <c r="X111" t="str">
        <f>IF(W111="","",IF($D111="Vitenskapelig",((Q260-P260+1)/365*$G111*(_xlfn.XLOOKUP(W$3,'Oppslag-fane'!$P$12:$P$34,'Oppslag-fane'!$AD$12:$AD$34)*'Oppslag-fane'!$J$3)),((Q260-P260+1)/365*$G111*(_xlfn.XLOOKUP(W$3,'Oppslag-fane'!$P$12:$P$34,'Oppslag-fane'!$AB$12:$AB$34)*'Oppslag-fane'!$L$3))))</f>
        <v/>
      </c>
      <c r="Y111" t="str">
        <f>IF(Y$3="","",IF(S260="","",((S260-R260+1)/365*$G111*(_xlfn.XLOOKUP(Y$3,'Oppslag-fane'!$P$12:$P$34,'Oppslag-fane'!$N$12:$N$34)*Personalkostnader!$G119*1000))))</f>
        <v/>
      </c>
      <c r="Z111" t="str">
        <f>IF(Y111="","",IF($D111="Vitenskapelig",((S260-R260+1)/365*$G111*(_xlfn.XLOOKUP(Y$3,'Oppslag-fane'!$P$12:$P$34,'Oppslag-fane'!$AD$12:$AD$34)*'Oppslag-fane'!$J$3)),((S260-R260+1)/365*$G111*(_xlfn.XLOOKUP(Y$3,'Oppslag-fane'!$P$12:$P$34,'Oppslag-fane'!$AB$12:$AB$34)*'Oppslag-fane'!$L$3))))</f>
        <v/>
      </c>
      <c r="AA111" t="str">
        <f>IF(AA$3="","",IF(U260="","",((U260-T260+1)/365*$G111*(_xlfn.XLOOKUP(AA$3,'Oppslag-fane'!$P$12:$P$34,'Oppslag-fane'!$N$12:$N$34)*Personalkostnader!$G119*1000))))</f>
        <v/>
      </c>
      <c r="AB111" t="str">
        <f>IF(AA111="","",IF($D111="Vitenskapelig",((U260-T260+1)/365*$G111*(_xlfn.XLOOKUP(AA$3,'Oppslag-fane'!$P$12:$P$34,'Oppslag-fane'!$AD$12:$AD$34)*'Oppslag-fane'!$J$3)),((U260-T260+1)/365*$G111*(_xlfn.XLOOKUP(AA$3,'Oppslag-fane'!$P$12:$P$34,'Oppslag-fane'!$AB$12:$AB$34)*'Oppslag-fane'!$L$3))))</f>
        <v/>
      </c>
      <c r="AC111" t="str">
        <f>IF(AC$3="","",IF(W260="","",((W260-V260+1)/365*$G111*(_xlfn.XLOOKUP(AC$3,'Oppslag-fane'!$P$12:$P$34,'Oppslag-fane'!$N$12:$N$34)*Personalkostnader!$G119*1000))))</f>
        <v/>
      </c>
      <c r="AD111" t="str">
        <f>IF(AC111="","",IF($D111="Vitenskapelig",((W260-V260+1)/365*$G111*(_xlfn.XLOOKUP(AC$3,'Oppslag-fane'!$P$12:$P$34,'Oppslag-fane'!$AD$12:$AD$34)*'Oppslag-fane'!$J$3)),((W260-V260+1)/365*$G111*(_xlfn.XLOOKUP(AC$3,'Oppslag-fane'!$P$12:$P$34,'Oppslag-fane'!$AB$12:$AB$34)*'Oppslag-fane'!$L$3))))</f>
        <v/>
      </c>
      <c r="AE111" t="str">
        <f>IF(AE$3="","",IF(Y260="","",((Y260-X260+1)/365*$G111*(_xlfn.XLOOKUP(AE$3,'Oppslag-fane'!$P$12:$P$34,'Oppslag-fane'!$N$12:$N$34)*Personalkostnader!$G119*1000))))</f>
        <v/>
      </c>
      <c r="AF111" t="str">
        <f>IF(AE111="","",IF($D111="Vitenskapelig",((Y260-X260+1)/365*$G111*(_xlfn.XLOOKUP(AE$3,'Oppslag-fane'!$P$12:$P$34,'Oppslag-fane'!$AD$12:$AD$34)*'Oppslag-fane'!$J$3)),((Y260-X260+1)/365*$G111*(_xlfn.XLOOKUP(AE$3,'Oppslag-fane'!$P$12:$P$34,'Oppslag-fane'!$AB$12:$AB$34)*'Oppslag-fane'!$L$3))))</f>
        <v/>
      </c>
      <c r="AG111" t="str">
        <f>IF(AG$3="","",IF(AA260="","",((AA260-Z260+1)/365*$G111*(_xlfn.XLOOKUP(AG$3,'Oppslag-fane'!$P$12:$P$34,'Oppslag-fane'!$N$12:$N$34)*Personalkostnader!$G119*1000))))</f>
        <v/>
      </c>
      <c r="AH111" t="str">
        <f>IF(AG111="","",IF($D111="Vitenskapelig",((AA260-Z260+1)/365*$G111*(_xlfn.XLOOKUP(AG$3,'Oppslag-fane'!$P$12:$P$34,'Oppslag-fane'!$AD$12:$AD$34)*'Oppslag-fane'!$J$3)),((AA260-Z260+1)/365*$G111*(_xlfn.XLOOKUP(AG$3,'Oppslag-fane'!$P$12:$P$34,'Oppslag-fane'!$AB$12:$AB$34)*'Oppslag-fane'!$L$3))))</f>
        <v/>
      </c>
      <c r="AI111" s="18">
        <f t="shared" si="4"/>
        <v>0</v>
      </c>
      <c r="AJ111" s="18">
        <f t="shared" si="5"/>
        <v>0</v>
      </c>
    </row>
    <row r="112" spans="1:36" outlineLevel="1" x14ac:dyDescent="0.25">
      <c r="A112" t="str">
        <f>IF(Personalkostnader!A120="","",Personalkostnader!A120)</f>
        <v/>
      </c>
      <c r="B112">
        <f>Personalkostnader!B120</f>
        <v>0</v>
      </c>
      <c r="C112" t="str">
        <f>Personalkostnader!C120</f>
        <v/>
      </c>
      <c r="D112" t="str">
        <f>Personalkostnader!D120</f>
        <v/>
      </c>
      <c r="E112">
        <f>Personalkostnader!E120</f>
        <v>0</v>
      </c>
      <c r="F112" t="str">
        <f>LEFT(Personalkostnader!O120,2)</f>
        <v/>
      </c>
      <c r="G112" s="121" t="str">
        <f>IFERROR(Personalkostnader!N120/100,"")</f>
        <v/>
      </c>
      <c r="H112" s="23"/>
      <c r="I112" t="str">
        <f>IF(I$3="","",IF(C261="","",((C261-B261+1)/365*$G112*(_xlfn.XLOOKUP(I$3,'Oppslag-fane'!$P$12:$P$34,'Oppslag-fane'!$N$12:$N$34)*Personalkostnader!$G120*1000))))</f>
        <v/>
      </c>
      <c r="J112" t="str">
        <f>IF(I112="","",IF($D112="Vitenskapelig",((C261-B261+1)/365*$G112*(_xlfn.XLOOKUP(I$3,'Oppslag-fane'!$P$12:$P$34,'Oppslag-fane'!$AD$12:$AD$34)*'Oppslag-fane'!$J$3)),((C261-B261+1)/365*$G112*(_xlfn.XLOOKUP(I$3,'Oppslag-fane'!$P$12:$P$34,'Oppslag-fane'!$AB$12:$AB$34)*'Oppslag-fane'!$L$3))))</f>
        <v/>
      </c>
      <c r="K112" t="str">
        <f>IF(K$3="","",IF(E261="","",((E261-D261+1)/365*$G112*(_xlfn.XLOOKUP(K$3,'Oppslag-fane'!$P$12:$P$34,'Oppslag-fane'!$N$12:$N$34)*Personalkostnader!$G120*1000))))</f>
        <v/>
      </c>
      <c r="L112" t="str">
        <f>IF(K112="","",IF($D112="Vitenskapelig",((E261-D261+1)/365*$G112*(_xlfn.XLOOKUP(K$3,'Oppslag-fane'!$P$12:$P$34,'Oppslag-fane'!$AD$12:$AD$34)*'Oppslag-fane'!$J$3)),((E261-D261+1)/365*$G112*(_xlfn.XLOOKUP(K$3,'Oppslag-fane'!$P$12:$P$34,'Oppslag-fane'!$AB$12:$AB$34)*'Oppslag-fane'!$L$3))))</f>
        <v/>
      </c>
      <c r="M112" t="str">
        <f>IF(M$3="","",IF(G261="","",((G261-F261+1)/365*$G112*(_xlfn.XLOOKUP(M$3,'Oppslag-fane'!$P$12:$P$34,'Oppslag-fane'!$N$12:$N$34)*Personalkostnader!$G120*1000))))</f>
        <v/>
      </c>
      <c r="N112" t="str">
        <f>IF(M112="","",IF($D112="Vitenskapelig",((G261-F261+1)/365*$G112*(_xlfn.XLOOKUP(M$3,'Oppslag-fane'!$P$12:$P$34,'Oppslag-fane'!$AD$12:$AD$34)*'Oppslag-fane'!$J$3)),((G261-F261+1)/365*$G112*(_xlfn.XLOOKUP(M$3,'Oppslag-fane'!$P$12:$P$34,'Oppslag-fane'!$AB$12:$AB$34)*'Oppslag-fane'!$L$3))))</f>
        <v/>
      </c>
      <c r="O112" t="str">
        <f>IF(O$3="","",IF(I261="","",((I261-H261+1)/365*$G112*(_xlfn.XLOOKUP(O$3,'Oppslag-fane'!$P$12:$P$34,'Oppslag-fane'!$N$12:$N$34)*Personalkostnader!$G120*1000))))</f>
        <v/>
      </c>
      <c r="P112" t="str">
        <f>IF(O112="","",IF($D112="Vitenskapelig",((I261-H261+1)/365*$G112*(_xlfn.XLOOKUP(O$3,'Oppslag-fane'!$P$12:$P$34,'Oppslag-fane'!$AD$12:$AD$34)*'Oppslag-fane'!$J$3)),((I261-H261+1)/365*$G112*(_xlfn.XLOOKUP(O$3,'Oppslag-fane'!$P$12:$P$34,'Oppslag-fane'!$AB$12:$AB$34)*'Oppslag-fane'!$L$3))))</f>
        <v/>
      </c>
      <c r="Q112" t="str">
        <f>IF(Q$3="","",IF(K261="","",((K261-J261+1)/365*$G112*(_xlfn.XLOOKUP(Q$3,'Oppslag-fane'!$P$12:$P$34,'Oppslag-fane'!$N$12:$N$34)*Personalkostnader!$G120*1000))))</f>
        <v/>
      </c>
      <c r="R112" t="str">
        <f>IF(Q112="","",IF($D112="Vitenskapelig",((K261-J261+1)/365*$G112*(_xlfn.XLOOKUP(Q$3,'Oppslag-fane'!$P$12:$P$34,'Oppslag-fane'!$AD$12:$AD$34)*'Oppslag-fane'!$J$3)),((K261-J261+1)/365*$G112*(_xlfn.XLOOKUP(Q$3,'Oppslag-fane'!$P$12:$P$34,'Oppslag-fane'!$AB$12:$AB$34)*'Oppslag-fane'!$L$3))))</f>
        <v/>
      </c>
      <c r="S112" t="str">
        <f>IF(S$3="","",IF(M261="","",((M261-L261+1)/365*$G112*(_xlfn.XLOOKUP(S$3,'Oppslag-fane'!$P$12:$P$34,'Oppslag-fane'!$N$12:$N$34)*Personalkostnader!$G120*1000))))</f>
        <v/>
      </c>
      <c r="T112" t="str">
        <f>IF(S112="","",IF($D112="Vitenskapelig",((M261-L261+1)/365*$G112*(_xlfn.XLOOKUP(S$3,'Oppslag-fane'!$P$12:$P$34,'Oppslag-fane'!$AD$12:$AD$34)*'Oppslag-fane'!$J$3)),((M261-L261+1)/365*$G112*(_xlfn.XLOOKUP(S$3,'Oppslag-fane'!$P$12:$P$34,'Oppslag-fane'!$AB$12:$AB$34)*'Oppslag-fane'!$L$3))))</f>
        <v/>
      </c>
      <c r="U112" t="str">
        <f>IF(U$3="","",IF(O261="","",((O261-N261+1)/365*$G112*(_xlfn.XLOOKUP(U$3,'Oppslag-fane'!$P$12:$P$34,'Oppslag-fane'!$N$12:$N$34)*Personalkostnader!$G120*1000))))</f>
        <v/>
      </c>
      <c r="V112" t="str">
        <f>IF(U112="","",IF($D112="Vitenskapelig",((O261-N261+1)/365*$G112*(_xlfn.XLOOKUP(U$3,'Oppslag-fane'!$P$12:$P$34,'Oppslag-fane'!$AD$12:$AD$34)*'Oppslag-fane'!$J$3)),((O261-N261+1)/365*$G112*(_xlfn.XLOOKUP(U$3,'Oppslag-fane'!$P$12:$P$34,'Oppslag-fane'!$AB$12:$AB$34)*'Oppslag-fane'!$L$3))))</f>
        <v/>
      </c>
      <c r="W112" t="str">
        <f>IF(W$3="","",IF(Q261="","",((Q261-P261+1)/365*$G112*(_xlfn.XLOOKUP(W$3,'Oppslag-fane'!$P$12:$P$34,'Oppslag-fane'!$N$12:$N$34)*Personalkostnader!$G120*1000))))</f>
        <v/>
      </c>
      <c r="X112" t="str">
        <f>IF(W112="","",IF($D112="Vitenskapelig",((Q261-P261+1)/365*$G112*(_xlfn.XLOOKUP(W$3,'Oppslag-fane'!$P$12:$P$34,'Oppslag-fane'!$AD$12:$AD$34)*'Oppslag-fane'!$J$3)),((Q261-P261+1)/365*$G112*(_xlfn.XLOOKUP(W$3,'Oppslag-fane'!$P$12:$P$34,'Oppslag-fane'!$AB$12:$AB$34)*'Oppslag-fane'!$L$3))))</f>
        <v/>
      </c>
      <c r="Y112" t="str">
        <f>IF(Y$3="","",IF(S261="","",((S261-R261+1)/365*$G112*(_xlfn.XLOOKUP(Y$3,'Oppslag-fane'!$P$12:$P$34,'Oppslag-fane'!$N$12:$N$34)*Personalkostnader!$G120*1000))))</f>
        <v/>
      </c>
      <c r="Z112" t="str">
        <f>IF(Y112="","",IF($D112="Vitenskapelig",((S261-R261+1)/365*$G112*(_xlfn.XLOOKUP(Y$3,'Oppslag-fane'!$P$12:$P$34,'Oppslag-fane'!$AD$12:$AD$34)*'Oppslag-fane'!$J$3)),((S261-R261+1)/365*$G112*(_xlfn.XLOOKUP(Y$3,'Oppslag-fane'!$P$12:$P$34,'Oppslag-fane'!$AB$12:$AB$34)*'Oppslag-fane'!$L$3))))</f>
        <v/>
      </c>
      <c r="AA112" t="str">
        <f>IF(AA$3="","",IF(U261="","",((U261-T261+1)/365*$G112*(_xlfn.XLOOKUP(AA$3,'Oppslag-fane'!$P$12:$P$34,'Oppslag-fane'!$N$12:$N$34)*Personalkostnader!$G120*1000))))</f>
        <v/>
      </c>
      <c r="AB112" t="str">
        <f>IF(AA112="","",IF($D112="Vitenskapelig",((U261-T261+1)/365*$G112*(_xlfn.XLOOKUP(AA$3,'Oppslag-fane'!$P$12:$P$34,'Oppslag-fane'!$AD$12:$AD$34)*'Oppslag-fane'!$J$3)),((U261-T261+1)/365*$G112*(_xlfn.XLOOKUP(AA$3,'Oppslag-fane'!$P$12:$P$34,'Oppslag-fane'!$AB$12:$AB$34)*'Oppslag-fane'!$L$3))))</f>
        <v/>
      </c>
      <c r="AC112" t="str">
        <f>IF(AC$3="","",IF(W261="","",((W261-V261+1)/365*$G112*(_xlfn.XLOOKUP(AC$3,'Oppslag-fane'!$P$12:$P$34,'Oppslag-fane'!$N$12:$N$34)*Personalkostnader!$G120*1000))))</f>
        <v/>
      </c>
      <c r="AD112" t="str">
        <f>IF(AC112="","",IF($D112="Vitenskapelig",((W261-V261+1)/365*$G112*(_xlfn.XLOOKUP(AC$3,'Oppslag-fane'!$P$12:$P$34,'Oppslag-fane'!$AD$12:$AD$34)*'Oppslag-fane'!$J$3)),((W261-V261+1)/365*$G112*(_xlfn.XLOOKUP(AC$3,'Oppslag-fane'!$P$12:$P$34,'Oppslag-fane'!$AB$12:$AB$34)*'Oppslag-fane'!$L$3))))</f>
        <v/>
      </c>
      <c r="AE112" t="str">
        <f>IF(AE$3="","",IF(Y261="","",((Y261-X261+1)/365*$G112*(_xlfn.XLOOKUP(AE$3,'Oppslag-fane'!$P$12:$P$34,'Oppslag-fane'!$N$12:$N$34)*Personalkostnader!$G120*1000))))</f>
        <v/>
      </c>
      <c r="AF112" t="str">
        <f>IF(AE112="","",IF($D112="Vitenskapelig",((Y261-X261+1)/365*$G112*(_xlfn.XLOOKUP(AE$3,'Oppslag-fane'!$P$12:$P$34,'Oppslag-fane'!$AD$12:$AD$34)*'Oppslag-fane'!$J$3)),((Y261-X261+1)/365*$G112*(_xlfn.XLOOKUP(AE$3,'Oppslag-fane'!$P$12:$P$34,'Oppslag-fane'!$AB$12:$AB$34)*'Oppslag-fane'!$L$3))))</f>
        <v/>
      </c>
      <c r="AG112" t="str">
        <f>IF(AG$3="","",IF(AA261="","",((AA261-Z261+1)/365*$G112*(_xlfn.XLOOKUP(AG$3,'Oppslag-fane'!$P$12:$P$34,'Oppslag-fane'!$N$12:$N$34)*Personalkostnader!$G120*1000))))</f>
        <v/>
      </c>
      <c r="AH112" t="str">
        <f>IF(AG112="","",IF($D112="Vitenskapelig",((AA261-Z261+1)/365*$G112*(_xlfn.XLOOKUP(AG$3,'Oppslag-fane'!$P$12:$P$34,'Oppslag-fane'!$AD$12:$AD$34)*'Oppslag-fane'!$J$3)),((AA261-Z261+1)/365*$G112*(_xlfn.XLOOKUP(AG$3,'Oppslag-fane'!$P$12:$P$34,'Oppslag-fane'!$AB$12:$AB$34)*'Oppslag-fane'!$L$3))))</f>
        <v/>
      </c>
      <c r="AI112" s="18">
        <f t="shared" si="4"/>
        <v>0</v>
      </c>
      <c r="AJ112" s="18">
        <f t="shared" si="5"/>
        <v>0</v>
      </c>
    </row>
    <row r="113" spans="1:36" outlineLevel="1" x14ac:dyDescent="0.25">
      <c r="A113" t="str">
        <f>IF(Personalkostnader!A121="","",Personalkostnader!A121)</f>
        <v/>
      </c>
      <c r="B113">
        <f>Personalkostnader!B121</f>
        <v>0</v>
      </c>
      <c r="C113" t="str">
        <f>Personalkostnader!C121</f>
        <v/>
      </c>
      <c r="D113" t="str">
        <f>Personalkostnader!D121</f>
        <v/>
      </c>
      <c r="E113">
        <f>Personalkostnader!E121</f>
        <v>0</v>
      </c>
      <c r="F113" t="str">
        <f>LEFT(Personalkostnader!O121,2)</f>
        <v/>
      </c>
      <c r="G113" s="121" t="str">
        <f>IFERROR(Personalkostnader!N121/100,"")</f>
        <v/>
      </c>
      <c r="H113" s="23"/>
      <c r="I113" t="str">
        <f>IF(I$3="","",IF(C262="","",((C262-B262+1)/365*$G113*(_xlfn.XLOOKUP(I$3,'Oppslag-fane'!$P$12:$P$34,'Oppslag-fane'!$N$12:$N$34)*Personalkostnader!$G121*1000))))</f>
        <v/>
      </c>
      <c r="J113" t="str">
        <f>IF(I113="","",IF($D113="Vitenskapelig",((C262-B262+1)/365*$G113*(_xlfn.XLOOKUP(I$3,'Oppslag-fane'!$P$12:$P$34,'Oppslag-fane'!$AD$12:$AD$34)*'Oppslag-fane'!$J$3)),((C262-B262+1)/365*$G113*(_xlfn.XLOOKUP(I$3,'Oppslag-fane'!$P$12:$P$34,'Oppslag-fane'!$AB$12:$AB$34)*'Oppslag-fane'!$L$3))))</f>
        <v/>
      </c>
      <c r="K113" t="str">
        <f>IF(K$3="","",IF(E262="","",((E262-D262+1)/365*$G113*(_xlfn.XLOOKUP(K$3,'Oppslag-fane'!$P$12:$P$34,'Oppslag-fane'!$N$12:$N$34)*Personalkostnader!$G121*1000))))</f>
        <v/>
      </c>
      <c r="L113" t="str">
        <f>IF(K113="","",IF($D113="Vitenskapelig",((E262-D262+1)/365*$G113*(_xlfn.XLOOKUP(K$3,'Oppslag-fane'!$P$12:$P$34,'Oppslag-fane'!$AD$12:$AD$34)*'Oppslag-fane'!$J$3)),((E262-D262+1)/365*$G113*(_xlfn.XLOOKUP(K$3,'Oppslag-fane'!$P$12:$P$34,'Oppslag-fane'!$AB$12:$AB$34)*'Oppslag-fane'!$L$3))))</f>
        <v/>
      </c>
      <c r="M113" t="str">
        <f>IF(M$3="","",IF(G262="","",((G262-F262+1)/365*$G113*(_xlfn.XLOOKUP(M$3,'Oppslag-fane'!$P$12:$P$34,'Oppslag-fane'!$N$12:$N$34)*Personalkostnader!$G121*1000))))</f>
        <v/>
      </c>
      <c r="N113" t="str">
        <f>IF(M113="","",IF($D113="Vitenskapelig",((G262-F262+1)/365*$G113*(_xlfn.XLOOKUP(M$3,'Oppslag-fane'!$P$12:$P$34,'Oppslag-fane'!$AD$12:$AD$34)*'Oppslag-fane'!$J$3)),((G262-F262+1)/365*$G113*(_xlfn.XLOOKUP(M$3,'Oppslag-fane'!$P$12:$P$34,'Oppslag-fane'!$AB$12:$AB$34)*'Oppslag-fane'!$L$3))))</f>
        <v/>
      </c>
      <c r="O113" t="str">
        <f>IF(O$3="","",IF(I262="","",((I262-H262+1)/365*$G113*(_xlfn.XLOOKUP(O$3,'Oppslag-fane'!$P$12:$P$34,'Oppslag-fane'!$N$12:$N$34)*Personalkostnader!$G121*1000))))</f>
        <v/>
      </c>
      <c r="P113" t="str">
        <f>IF(O113="","",IF($D113="Vitenskapelig",((I262-H262+1)/365*$G113*(_xlfn.XLOOKUP(O$3,'Oppslag-fane'!$P$12:$P$34,'Oppslag-fane'!$AD$12:$AD$34)*'Oppslag-fane'!$J$3)),((I262-H262+1)/365*$G113*(_xlfn.XLOOKUP(O$3,'Oppslag-fane'!$P$12:$P$34,'Oppslag-fane'!$AB$12:$AB$34)*'Oppslag-fane'!$L$3))))</f>
        <v/>
      </c>
      <c r="Q113" t="str">
        <f>IF(Q$3="","",IF(K262="","",((K262-J262+1)/365*$G113*(_xlfn.XLOOKUP(Q$3,'Oppslag-fane'!$P$12:$P$34,'Oppslag-fane'!$N$12:$N$34)*Personalkostnader!$G121*1000))))</f>
        <v/>
      </c>
      <c r="R113" t="str">
        <f>IF(Q113="","",IF($D113="Vitenskapelig",((K262-J262+1)/365*$G113*(_xlfn.XLOOKUP(Q$3,'Oppslag-fane'!$P$12:$P$34,'Oppslag-fane'!$AD$12:$AD$34)*'Oppslag-fane'!$J$3)),((K262-J262+1)/365*$G113*(_xlfn.XLOOKUP(Q$3,'Oppslag-fane'!$P$12:$P$34,'Oppslag-fane'!$AB$12:$AB$34)*'Oppslag-fane'!$L$3))))</f>
        <v/>
      </c>
      <c r="S113" t="str">
        <f>IF(S$3="","",IF(M262="","",((M262-L262+1)/365*$G113*(_xlfn.XLOOKUP(S$3,'Oppslag-fane'!$P$12:$P$34,'Oppslag-fane'!$N$12:$N$34)*Personalkostnader!$G121*1000))))</f>
        <v/>
      </c>
      <c r="T113" t="str">
        <f>IF(S113="","",IF($D113="Vitenskapelig",((M262-L262+1)/365*$G113*(_xlfn.XLOOKUP(S$3,'Oppslag-fane'!$P$12:$P$34,'Oppslag-fane'!$AD$12:$AD$34)*'Oppslag-fane'!$J$3)),((M262-L262+1)/365*$G113*(_xlfn.XLOOKUP(S$3,'Oppslag-fane'!$P$12:$P$34,'Oppslag-fane'!$AB$12:$AB$34)*'Oppslag-fane'!$L$3))))</f>
        <v/>
      </c>
      <c r="U113" t="str">
        <f>IF(U$3="","",IF(O262="","",((O262-N262+1)/365*$G113*(_xlfn.XLOOKUP(U$3,'Oppslag-fane'!$P$12:$P$34,'Oppslag-fane'!$N$12:$N$34)*Personalkostnader!$G121*1000))))</f>
        <v/>
      </c>
      <c r="V113" t="str">
        <f>IF(U113="","",IF($D113="Vitenskapelig",((O262-N262+1)/365*$G113*(_xlfn.XLOOKUP(U$3,'Oppslag-fane'!$P$12:$P$34,'Oppslag-fane'!$AD$12:$AD$34)*'Oppslag-fane'!$J$3)),((O262-N262+1)/365*$G113*(_xlfn.XLOOKUP(U$3,'Oppslag-fane'!$P$12:$P$34,'Oppslag-fane'!$AB$12:$AB$34)*'Oppslag-fane'!$L$3))))</f>
        <v/>
      </c>
      <c r="W113" t="str">
        <f>IF(W$3="","",IF(Q262="","",((Q262-P262+1)/365*$G113*(_xlfn.XLOOKUP(W$3,'Oppslag-fane'!$P$12:$P$34,'Oppslag-fane'!$N$12:$N$34)*Personalkostnader!$G121*1000))))</f>
        <v/>
      </c>
      <c r="X113" t="str">
        <f>IF(W113="","",IF($D113="Vitenskapelig",((Q262-P262+1)/365*$G113*(_xlfn.XLOOKUP(W$3,'Oppslag-fane'!$P$12:$P$34,'Oppslag-fane'!$AD$12:$AD$34)*'Oppslag-fane'!$J$3)),((Q262-P262+1)/365*$G113*(_xlfn.XLOOKUP(W$3,'Oppslag-fane'!$P$12:$P$34,'Oppslag-fane'!$AB$12:$AB$34)*'Oppslag-fane'!$L$3))))</f>
        <v/>
      </c>
      <c r="Y113" t="str">
        <f>IF(Y$3="","",IF(S262="","",((S262-R262+1)/365*$G113*(_xlfn.XLOOKUP(Y$3,'Oppslag-fane'!$P$12:$P$34,'Oppslag-fane'!$N$12:$N$34)*Personalkostnader!$G121*1000))))</f>
        <v/>
      </c>
      <c r="Z113" t="str">
        <f>IF(Y113="","",IF($D113="Vitenskapelig",((S262-R262+1)/365*$G113*(_xlfn.XLOOKUP(Y$3,'Oppslag-fane'!$P$12:$P$34,'Oppslag-fane'!$AD$12:$AD$34)*'Oppslag-fane'!$J$3)),((S262-R262+1)/365*$G113*(_xlfn.XLOOKUP(Y$3,'Oppslag-fane'!$P$12:$P$34,'Oppslag-fane'!$AB$12:$AB$34)*'Oppslag-fane'!$L$3))))</f>
        <v/>
      </c>
      <c r="AA113" t="str">
        <f>IF(AA$3="","",IF(U262="","",((U262-T262+1)/365*$G113*(_xlfn.XLOOKUP(AA$3,'Oppslag-fane'!$P$12:$P$34,'Oppslag-fane'!$N$12:$N$34)*Personalkostnader!$G121*1000))))</f>
        <v/>
      </c>
      <c r="AB113" t="str">
        <f>IF(AA113="","",IF($D113="Vitenskapelig",((U262-T262+1)/365*$G113*(_xlfn.XLOOKUP(AA$3,'Oppslag-fane'!$P$12:$P$34,'Oppslag-fane'!$AD$12:$AD$34)*'Oppslag-fane'!$J$3)),((U262-T262+1)/365*$G113*(_xlfn.XLOOKUP(AA$3,'Oppslag-fane'!$P$12:$P$34,'Oppslag-fane'!$AB$12:$AB$34)*'Oppslag-fane'!$L$3))))</f>
        <v/>
      </c>
      <c r="AC113" t="str">
        <f>IF(AC$3="","",IF(W262="","",((W262-V262+1)/365*$G113*(_xlfn.XLOOKUP(AC$3,'Oppslag-fane'!$P$12:$P$34,'Oppslag-fane'!$N$12:$N$34)*Personalkostnader!$G121*1000))))</f>
        <v/>
      </c>
      <c r="AD113" t="str">
        <f>IF(AC113="","",IF($D113="Vitenskapelig",((W262-V262+1)/365*$G113*(_xlfn.XLOOKUP(AC$3,'Oppslag-fane'!$P$12:$P$34,'Oppslag-fane'!$AD$12:$AD$34)*'Oppslag-fane'!$J$3)),((W262-V262+1)/365*$G113*(_xlfn.XLOOKUP(AC$3,'Oppslag-fane'!$P$12:$P$34,'Oppslag-fane'!$AB$12:$AB$34)*'Oppslag-fane'!$L$3))))</f>
        <v/>
      </c>
      <c r="AE113" t="str">
        <f>IF(AE$3="","",IF(Y262="","",((Y262-X262+1)/365*$G113*(_xlfn.XLOOKUP(AE$3,'Oppslag-fane'!$P$12:$P$34,'Oppslag-fane'!$N$12:$N$34)*Personalkostnader!$G121*1000))))</f>
        <v/>
      </c>
      <c r="AF113" t="str">
        <f>IF(AE113="","",IF($D113="Vitenskapelig",((Y262-X262+1)/365*$G113*(_xlfn.XLOOKUP(AE$3,'Oppslag-fane'!$P$12:$P$34,'Oppslag-fane'!$AD$12:$AD$34)*'Oppslag-fane'!$J$3)),((Y262-X262+1)/365*$G113*(_xlfn.XLOOKUP(AE$3,'Oppslag-fane'!$P$12:$P$34,'Oppslag-fane'!$AB$12:$AB$34)*'Oppslag-fane'!$L$3))))</f>
        <v/>
      </c>
      <c r="AG113" t="str">
        <f>IF(AG$3="","",IF(AA262="","",((AA262-Z262+1)/365*$G113*(_xlfn.XLOOKUP(AG$3,'Oppslag-fane'!$P$12:$P$34,'Oppslag-fane'!$N$12:$N$34)*Personalkostnader!$G121*1000))))</f>
        <v/>
      </c>
      <c r="AH113" t="str">
        <f>IF(AG113="","",IF($D113="Vitenskapelig",((AA262-Z262+1)/365*$G113*(_xlfn.XLOOKUP(AG$3,'Oppslag-fane'!$P$12:$P$34,'Oppslag-fane'!$AD$12:$AD$34)*'Oppslag-fane'!$J$3)),((AA262-Z262+1)/365*$G113*(_xlfn.XLOOKUP(AG$3,'Oppslag-fane'!$P$12:$P$34,'Oppslag-fane'!$AB$12:$AB$34)*'Oppslag-fane'!$L$3))))</f>
        <v/>
      </c>
      <c r="AI113" s="18">
        <f t="shared" si="4"/>
        <v>0</v>
      </c>
      <c r="AJ113" s="18">
        <f t="shared" si="5"/>
        <v>0</v>
      </c>
    </row>
    <row r="114" spans="1:36" outlineLevel="1" x14ac:dyDescent="0.25">
      <c r="A114" t="str">
        <f>IF(Personalkostnader!A122="","",Personalkostnader!A122)</f>
        <v/>
      </c>
      <c r="B114">
        <f>Personalkostnader!B122</f>
        <v>0</v>
      </c>
      <c r="C114" t="str">
        <f>Personalkostnader!C122</f>
        <v/>
      </c>
      <c r="D114" t="str">
        <f>Personalkostnader!D122</f>
        <v/>
      </c>
      <c r="E114">
        <f>Personalkostnader!E122</f>
        <v>0</v>
      </c>
      <c r="F114" t="str">
        <f>LEFT(Personalkostnader!O122,2)</f>
        <v/>
      </c>
      <c r="G114" s="121" t="str">
        <f>IFERROR(Personalkostnader!N122/100,"")</f>
        <v/>
      </c>
      <c r="H114" s="23"/>
      <c r="I114" t="str">
        <f>IF(I$3="","",IF(C263="","",((C263-B263+1)/365*$G114*(_xlfn.XLOOKUP(I$3,'Oppslag-fane'!$P$12:$P$34,'Oppslag-fane'!$N$12:$N$34)*Personalkostnader!$G122*1000))))</f>
        <v/>
      </c>
      <c r="J114" t="str">
        <f>IF(I114="","",IF($D114="Vitenskapelig",((C263-B263+1)/365*$G114*(_xlfn.XLOOKUP(I$3,'Oppslag-fane'!$P$12:$P$34,'Oppslag-fane'!$AD$12:$AD$34)*'Oppslag-fane'!$J$3)),((C263-B263+1)/365*$G114*(_xlfn.XLOOKUP(I$3,'Oppslag-fane'!$P$12:$P$34,'Oppslag-fane'!$AB$12:$AB$34)*'Oppslag-fane'!$L$3))))</f>
        <v/>
      </c>
      <c r="K114" t="str">
        <f>IF(K$3="","",IF(E263="","",((E263-D263+1)/365*$G114*(_xlfn.XLOOKUP(K$3,'Oppslag-fane'!$P$12:$P$34,'Oppslag-fane'!$N$12:$N$34)*Personalkostnader!$G122*1000))))</f>
        <v/>
      </c>
      <c r="L114" t="str">
        <f>IF(K114="","",IF($D114="Vitenskapelig",((E263-D263+1)/365*$G114*(_xlfn.XLOOKUP(K$3,'Oppslag-fane'!$P$12:$P$34,'Oppslag-fane'!$AD$12:$AD$34)*'Oppslag-fane'!$J$3)),((E263-D263+1)/365*$G114*(_xlfn.XLOOKUP(K$3,'Oppslag-fane'!$P$12:$P$34,'Oppslag-fane'!$AB$12:$AB$34)*'Oppslag-fane'!$L$3))))</f>
        <v/>
      </c>
      <c r="M114" t="str">
        <f>IF(M$3="","",IF(G263="","",((G263-F263+1)/365*$G114*(_xlfn.XLOOKUP(M$3,'Oppslag-fane'!$P$12:$P$34,'Oppslag-fane'!$N$12:$N$34)*Personalkostnader!$G122*1000))))</f>
        <v/>
      </c>
      <c r="N114" t="str">
        <f>IF(M114="","",IF($D114="Vitenskapelig",((G263-F263+1)/365*$G114*(_xlfn.XLOOKUP(M$3,'Oppslag-fane'!$P$12:$P$34,'Oppslag-fane'!$AD$12:$AD$34)*'Oppslag-fane'!$J$3)),((G263-F263+1)/365*$G114*(_xlfn.XLOOKUP(M$3,'Oppslag-fane'!$P$12:$P$34,'Oppslag-fane'!$AB$12:$AB$34)*'Oppslag-fane'!$L$3))))</f>
        <v/>
      </c>
      <c r="O114" t="str">
        <f>IF(O$3="","",IF(I263="","",((I263-H263+1)/365*$G114*(_xlfn.XLOOKUP(O$3,'Oppslag-fane'!$P$12:$P$34,'Oppslag-fane'!$N$12:$N$34)*Personalkostnader!$G122*1000))))</f>
        <v/>
      </c>
      <c r="P114" t="str">
        <f>IF(O114="","",IF($D114="Vitenskapelig",((I263-H263+1)/365*$G114*(_xlfn.XLOOKUP(O$3,'Oppslag-fane'!$P$12:$P$34,'Oppslag-fane'!$AD$12:$AD$34)*'Oppslag-fane'!$J$3)),((I263-H263+1)/365*$G114*(_xlfn.XLOOKUP(O$3,'Oppslag-fane'!$P$12:$P$34,'Oppslag-fane'!$AB$12:$AB$34)*'Oppslag-fane'!$L$3))))</f>
        <v/>
      </c>
      <c r="Q114" t="str">
        <f>IF(Q$3="","",IF(K263="","",((K263-J263+1)/365*$G114*(_xlfn.XLOOKUP(Q$3,'Oppslag-fane'!$P$12:$P$34,'Oppslag-fane'!$N$12:$N$34)*Personalkostnader!$G122*1000))))</f>
        <v/>
      </c>
      <c r="R114" t="str">
        <f>IF(Q114="","",IF($D114="Vitenskapelig",((K263-J263+1)/365*$G114*(_xlfn.XLOOKUP(Q$3,'Oppslag-fane'!$P$12:$P$34,'Oppslag-fane'!$AD$12:$AD$34)*'Oppslag-fane'!$J$3)),((K263-J263+1)/365*$G114*(_xlfn.XLOOKUP(Q$3,'Oppslag-fane'!$P$12:$P$34,'Oppslag-fane'!$AB$12:$AB$34)*'Oppslag-fane'!$L$3))))</f>
        <v/>
      </c>
      <c r="S114" t="str">
        <f>IF(S$3="","",IF(M263="","",((M263-L263+1)/365*$G114*(_xlfn.XLOOKUP(S$3,'Oppslag-fane'!$P$12:$P$34,'Oppslag-fane'!$N$12:$N$34)*Personalkostnader!$G122*1000))))</f>
        <v/>
      </c>
      <c r="T114" t="str">
        <f>IF(S114="","",IF($D114="Vitenskapelig",((M263-L263+1)/365*$G114*(_xlfn.XLOOKUP(S$3,'Oppslag-fane'!$P$12:$P$34,'Oppslag-fane'!$AD$12:$AD$34)*'Oppslag-fane'!$J$3)),((M263-L263+1)/365*$G114*(_xlfn.XLOOKUP(S$3,'Oppslag-fane'!$P$12:$P$34,'Oppslag-fane'!$AB$12:$AB$34)*'Oppslag-fane'!$L$3))))</f>
        <v/>
      </c>
      <c r="U114" t="str">
        <f>IF(U$3="","",IF(O263="","",((O263-N263+1)/365*$G114*(_xlfn.XLOOKUP(U$3,'Oppslag-fane'!$P$12:$P$34,'Oppslag-fane'!$N$12:$N$34)*Personalkostnader!$G122*1000))))</f>
        <v/>
      </c>
      <c r="V114" t="str">
        <f>IF(U114="","",IF($D114="Vitenskapelig",((O263-N263+1)/365*$G114*(_xlfn.XLOOKUP(U$3,'Oppslag-fane'!$P$12:$P$34,'Oppslag-fane'!$AD$12:$AD$34)*'Oppslag-fane'!$J$3)),((O263-N263+1)/365*$G114*(_xlfn.XLOOKUP(U$3,'Oppslag-fane'!$P$12:$P$34,'Oppslag-fane'!$AB$12:$AB$34)*'Oppslag-fane'!$L$3))))</f>
        <v/>
      </c>
      <c r="W114" t="str">
        <f>IF(W$3="","",IF(Q263="","",((Q263-P263+1)/365*$G114*(_xlfn.XLOOKUP(W$3,'Oppslag-fane'!$P$12:$P$34,'Oppslag-fane'!$N$12:$N$34)*Personalkostnader!$G122*1000))))</f>
        <v/>
      </c>
      <c r="X114" t="str">
        <f>IF(W114="","",IF($D114="Vitenskapelig",((Q263-P263+1)/365*$G114*(_xlfn.XLOOKUP(W$3,'Oppslag-fane'!$P$12:$P$34,'Oppslag-fane'!$AD$12:$AD$34)*'Oppslag-fane'!$J$3)),((Q263-P263+1)/365*$G114*(_xlfn.XLOOKUP(W$3,'Oppslag-fane'!$P$12:$P$34,'Oppslag-fane'!$AB$12:$AB$34)*'Oppslag-fane'!$L$3))))</f>
        <v/>
      </c>
      <c r="Y114" t="str">
        <f>IF(Y$3="","",IF(S263="","",((S263-R263+1)/365*$G114*(_xlfn.XLOOKUP(Y$3,'Oppslag-fane'!$P$12:$P$34,'Oppslag-fane'!$N$12:$N$34)*Personalkostnader!$G122*1000))))</f>
        <v/>
      </c>
      <c r="Z114" t="str">
        <f>IF(Y114="","",IF($D114="Vitenskapelig",((S263-R263+1)/365*$G114*(_xlfn.XLOOKUP(Y$3,'Oppslag-fane'!$P$12:$P$34,'Oppslag-fane'!$AD$12:$AD$34)*'Oppslag-fane'!$J$3)),((S263-R263+1)/365*$G114*(_xlfn.XLOOKUP(Y$3,'Oppslag-fane'!$P$12:$P$34,'Oppslag-fane'!$AB$12:$AB$34)*'Oppslag-fane'!$L$3))))</f>
        <v/>
      </c>
      <c r="AA114" t="str">
        <f>IF(AA$3="","",IF(U263="","",((U263-T263+1)/365*$G114*(_xlfn.XLOOKUP(AA$3,'Oppslag-fane'!$P$12:$P$34,'Oppslag-fane'!$N$12:$N$34)*Personalkostnader!$G122*1000))))</f>
        <v/>
      </c>
      <c r="AB114" t="str">
        <f>IF(AA114="","",IF($D114="Vitenskapelig",((U263-T263+1)/365*$G114*(_xlfn.XLOOKUP(AA$3,'Oppslag-fane'!$P$12:$P$34,'Oppslag-fane'!$AD$12:$AD$34)*'Oppslag-fane'!$J$3)),((U263-T263+1)/365*$G114*(_xlfn.XLOOKUP(AA$3,'Oppslag-fane'!$P$12:$P$34,'Oppslag-fane'!$AB$12:$AB$34)*'Oppslag-fane'!$L$3))))</f>
        <v/>
      </c>
      <c r="AC114" t="str">
        <f>IF(AC$3="","",IF(W263="","",((W263-V263+1)/365*$G114*(_xlfn.XLOOKUP(AC$3,'Oppslag-fane'!$P$12:$P$34,'Oppslag-fane'!$N$12:$N$34)*Personalkostnader!$G122*1000))))</f>
        <v/>
      </c>
      <c r="AD114" t="str">
        <f>IF(AC114="","",IF($D114="Vitenskapelig",((W263-V263+1)/365*$G114*(_xlfn.XLOOKUP(AC$3,'Oppslag-fane'!$P$12:$P$34,'Oppslag-fane'!$AD$12:$AD$34)*'Oppslag-fane'!$J$3)),((W263-V263+1)/365*$G114*(_xlfn.XLOOKUP(AC$3,'Oppslag-fane'!$P$12:$P$34,'Oppslag-fane'!$AB$12:$AB$34)*'Oppslag-fane'!$L$3))))</f>
        <v/>
      </c>
      <c r="AE114" t="str">
        <f>IF(AE$3="","",IF(Y263="","",((Y263-X263+1)/365*$G114*(_xlfn.XLOOKUP(AE$3,'Oppslag-fane'!$P$12:$P$34,'Oppslag-fane'!$N$12:$N$34)*Personalkostnader!$G122*1000))))</f>
        <v/>
      </c>
      <c r="AF114" t="str">
        <f>IF(AE114="","",IF($D114="Vitenskapelig",((Y263-X263+1)/365*$G114*(_xlfn.XLOOKUP(AE$3,'Oppslag-fane'!$P$12:$P$34,'Oppslag-fane'!$AD$12:$AD$34)*'Oppslag-fane'!$J$3)),((Y263-X263+1)/365*$G114*(_xlfn.XLOOKUP(AE$3,'Oppslag-fane'!$P$12:$P$34,'Oppslag-fane'!$AB$12:$AB$34)*'Oppslag-fane'!$L$3))))</f>
        <v/>
      </c>
      <c r="AG114" t="str">
        <f>IF(AG$3="","",IF(AA263="","",((AA263-Z263+1)/365*$G114*(_xlfn.XLOOKUP(AG$3,'Oppslag-fane'!$P$12:$P$34,'Oppslag-fane'!$N$12:$N$34)*Personalkostnader!$G122*1000))))</f>
        <v/>
      </c>
      <c r="AH114" t="str">
        <f>IF(AG114="","",IF($D114="Vitenskapelig",((AA263-Z263+1)/365*$G114*(_xlfn.XLOOKUP(AG$3,'Oppslag-fane'!$P$12:$P$34,'Oppslag-fane'!$AD$12:$AD$34)*'Oppslag-fane'!$J$3)),((AA263-Z263+1)/365*$G114*(_xlfn.XLOOKUP(AG$3,'Oppslag-fane'!$P$12:$P$34,'Oppslag-fane'!$AB$12:$AB$34)*'Oppslag-fane'!$L$3))))</f>
        <v/>
      </c>
      <c r="AI114" s="18">
        <f t="shared" si="4"/>
        <v>0</v>
      </c>
      <c r="AJ114" s="18">
        <f t="shared" si="5"/>
        <v>0</v>
      </c>
    </row>
    <row r="115" spans="1:36" outlineLevel="1" x14ac:dyDescent="0.25">
      <c r="A115" t="str">
        <f>IF(Personalkostnader!A123="","",Personalkostnader!A123)</f>
        <v/>
      </c>
      <c r="B115">
        <f>Personalkostnader!B123</f>
        <v>0</v>
      </c>
      <c r="C115" t="str">
        <f>Personalkostnader!C123</f>
        <v/>
      </c>
      <c r="D115" t="str">
        <f>Personalkostnader!D123</f>
        <v/>
      </c>
      <c r="E115">
        <f>Personalkostnader!E123</f>
        <v>0</v>
      </c>
      <c r="F115" t="str">
        <f>LEFT(Personalkostnader!O123,2)</f>
        <v/>
      </c>
      <c r="G115" s="121" t="str">
        <f>IFERROR(Personalkostnader!N123/100,"")</f>
        <v/>
      </c>
      <c r="H115" s="23"/>
      <c r="I115" t="str">
        <f>IF(I$3="","",IF(C264="","",((C264-B264+1)/365*$G115*(_xlfn.XLOOKUP(I$3,'Oppslag-fane'!$P$12:$P$34,'Oppslag-fane'!$N$12:$N$34)*Personalkostnader!$G123*1000))))</f>
        <v/>
      </c>
      <c r="J115" t="str">
        <f>IF(I115="","",IF($D115="Vitenskapelig",((C264-B264+1)/365*$G115*(_xlfn.XLOOKUP(I$3,'Oppslag-fane'!$P$12:$P$34,'Oppslag-fane'!$AD$12:$AD$34)*'Oppslag-fane'!$J$3)),((C264-B264+1)/365*$G115*(_xlfn.XLOOKUP(I$3,'Oppslag-fane'!$P$12:$P$34,'Oppslag-fane'!$AB$12:$AB$34)*'Oppslag-fane'!$L$3))))</f>
        <v/>
      </c>
      <c r="K115" t="str">
        <f>IF(K$3="","",IF(E264="","",((E264-D264+1)/365*$G115*(_xlfn.XLOOKUP(K$3,'Oppslag-fane'!$P$12:$P$34,'Oppslag-fane'!$N$12:$N$34)*Personalkostnader!$G123*1000))))</f>
        <v/>
      </c>
      <c r="L115" t="str">
        <f>IF(K115="","",IF($D115="Vitenskapelig",((E264-D264+1)/365*$G115*(_xlfn.XLOOKUP(K$3,'Oppslag-fane'!$P$12:$P$34,'Oppslag-fane'!$AD$12:$AD$34)*'Oppslag-fane'!$J$3)),((E264-D264+1)/365*$G115*(_xlfn.XLOOKUP(K$3,'Oppslag-fane'!$P$12:$P$34,'Oppslag-fane'!$AB$12:$AB$34)*'Oppslag-fane'!$L$3))))</f>
        <v/>
      </c>
      <c r="M115" t="str">
        <f>IF(M$3="","",IF(G264="","",((G264-F264+1)/365*$G115*(_xlfn.XLOOKUP(M$3,'Oppslag-fane'!$P$12:$P$34,'Oppslag-fane'!$N$12:$N$34)*Personalkostnader!$G123*1000))))</f>
        <v/>
      </c>
      <c r="N115" t="str">
        <f>IF(M115="","",IF($D115="Vitenskapelig",((G264-F264+1)/365*$G115*(_xlfn.XLOOKUP(M$3,'Oppslag-fane'!$P$12:$P$34,'Oppslag-fane'!$AD$12:$AD$34)*'Oppslag-fane'!$J$3)),((G264-F264+1)/365*$G115*(_xlfn.XLOOKUP(M$3,'Oppslag-fane'!$P$12:$P$34,'Oppslag-fane'!$AB$12:$AB$34)*'Oppslag-fane'!$L$3))))</f>
        <v/>
      </c>
      <c r="O115" t="str">
        <f>IF(O$3="","",IF(I264="","",((I264-H264+1)/365*$G115*(_xlfn.XLOOKUP(O$3,'Oppslag-fane'!$P$12:$P$34,'Oppslag-fane'!$N$12:$N$34)*Personalkostnader!$G123*1000))))</f>
        <v/>
      </c>
      <c r="P115" t="str">
        <f>IF(O115="","",IF($D115="Vitenskapelig",((I264-H264+1)/365*$G115*(_xlfn.XLOOKUP(O$3,'Oppslag-fane'!$P$12:$P$34,'Oppslag-fane'!$AD$12:$AD$34)*'Oppslag-fane'!$J$3)),((I264-H264+1)/365*$G115*(_xlfn.XLOOKUP(O$3,'Oppslag-fane'!$P$12:$P$34,'Oppslag-fane'!$AB$12:$AB$34)*'Oppslag-fane'!$L$3))))</f>
        <v/>
      </c>
      <c r="Q115" t="str">
        <f>IF(Q$3="","",IF(K264="","",((K264-J264+1)/365*$G115*(_xlfn.XLOOKUP(Q$3,'Oppslag-fane'!$P$12:$P$34,'Oppslag-fane'!$N$12:$N$34)*Personalkostnader!$G123*1000))))</f>
        <v/>
      </c>
      <c r="R115" t="str">
        <f>IF(Q115="","",IF($D115="Vitenskapelig",((K264-J264+1)/365*$G115*(_xlfn.XLOOKUP(Q$3,'Oppslag-fane'!$P$12:$P$34,'Oppslag-fane'!$AD$12:$AD$34)*'Oppslag-fane'!$J$3)),((K264-J264+1)/365*$G115*(_xlfn.XLOOKUP(Q$3,'Oppslag-fane'!$P$12:$P$34,'Oppslag-fane'!$AB$12:$AB$34)*'Oppslag-fane'!$L$3))))</f>
        <v/>
      </c>
      <c r="S115" t="str">
        <f>IF(S$3="","",IF(M264="","",((M264-L264+1)/365*$G115*(_xlfn.XLOOKUP(S$3,'Oppslag-fane'!$P$12:$P$34,'Oppslag-fane'!$N$12:$N$34)*Personalkostnader!$G123*1000))))</f>
        <v/>
      </c>
      <c r="T115" t="str">
        <f>IF(S115="","",IF($D115="Vitenskapelig",((M264-L264+1)/365*$G115*(_xlfn.XLOOKUP(S$3,'Oppslag-fane'!$P$12:$P$34,'Oppslag-fane'!$AD$12:$AD$34)*'Oppslag-fane'!$J$3)),((M264-L264+1)/365*$G115*(_xlfn.XLOOKUP(S$3,'Oppslag-fane'!$P$12:$P$34,'Oppslag-fane'!$AB$12:$AB$34)*'Oppslag-fane'!$L$3))))</f>
        <v/>
      </c>
      <c r="U115" t="str">
        <f>IF(U$3="","",IF(O264="","",((O264-N264+1)/365*$G115*(_xlfn.XLOOKUP(U$3,'Oppslag-fane'!$P$12:$P$34,'Oppslag-fane'!$N$12:$N$34)*Personalkostnader!$G123*1000))))</f>
        <v/>
      </c>
      <c r="V115" t="str">
        <f>IF(U115="","",IF($D115="Vitenskapelig",((O264-N264+1)/365*$G115*(_xlfn.XLOOKUP(U$3,'Oppslag-fane'!$P$12:$P$34,'Oppslag-fane'!$AD$12:$AD$34)*'Oppslag-fane'!$J$3)),((O264-N264+1)/365*$G115*(_xlfn.XLOOKUP(U$3,'Oppslag-fane'!$P$12:$P$34,'Oppslag-fane'!$AB$12:$AB$34)*'Oppslag-fane'!$L$3))))</f>
        <v/>
      </c>
      <c r="W115" t="str">
        <f>IF(W$3="","",IF(Q264="","",((Q264-P264+1)/365*$G115*(_xlfn.XLOOKUP(W$3,'Oppslag-fane'!$P$12:$P$34,'Oppslag-fane'!$N$12:$N$34)*Personalkostnader!$G123*1000))))</f>
        <v/>
      </c>
      <c r="X115" t="str">
        <f>IF(W115="","",IF($D115="Vitenskapelig",((Q264-P264+1)/365*$G115*(_xlfn.XLOOKUP(W$3,'Oppslag-fane'!$P$12:$P$34,'Oppslag-fane'!$AD$12:$AD$34)*'Oppslag-fane'!$J$3)),((Q264-P264+1)/365*$G115*(_xlfn.XLOOKUP(W$3,'Oppslag-fane'!$P$12:$P$34,'Oppslag-fane'!$AB$12:$AB$34)*'Oppslag-fane'!$L$3))))</f>
        <v/>
      </c>
      <c r="Y115" t="str">
        <f>IF(Y$3="","",IF(S264="","",((S264-R264+1)/365*$G115*(_xlfn.XLOOKUP(Y$3,'Oppslag-fane'!$P$12:$P$34,'Oppslag-fane'!$N$12:$N$34)*Personalkostnader!$G123*1000))))</f>
        <v/>
      </c>
      <c r="Z115" t="str">
        <f>IF(Y115="","",IF($D115="Vitenskapelig",((S264-R264+1)/365*$G115*(_xlfn.XLOOKUP(Y$3,'Oppslag-fane'!$P$12:$P$34,'Oppslag-fane'!$AD$12:$AD$34)*'Oppslag-fane'!$J$3)),((S264-R264+1)/365*$G115*(_xlfn.XLOOKUP(Y$3,'Oppslag-fane'!$P$12:$P$34,'Oppslag-fane'!$AB$12:$AB$34)*'Oppslag-fane'!$L$3))))</f>
        <v/>
      </c>
      <c r="AA115" t="str">
        <f>IF(AA$3="","",IF(U264="","",((U264-T264+1)/365*$G115*(_xlfn.XLOOKUP(AA$3,'Oppslag-fane'!$P$12:$P$34,'Oppslag-fane'!$N$12:$N$34)*Personalkostnader!$G123*1000))))</f>
        <v/>
      </c>
      <c r="AB115" t="str">
        <f>IF(AA115="","",IF($D115="Vitenskapelig",((U264-T264+1)/365*$G115*(_xlfn.XLOOKUP(AA$3,'Oppslag-fane'!$P$12:$P$34,'Oppslag-fane'!$AD$12:$AD$34)*'Oppslag-fane'!$J$3)),((U264-T264+1)/365*$G115*(_xlfn.XLOOKUP(AA$3,'Oppslag-fane'!$P$12:$P$34,'Oppslag-fane'!$AB$12:$AB$34)*'Oppslag-fane'!$L$3))))</f>
        <v/>
      </c>
      <c r="AC115" t="str">
        <f>IF(AC$3="","",IF(W264="","",((W264-V264+1)/365*$G115*(_xlfn.XLOOKUP(AC$3,'Oppslag-fane'!$P$12:$P$34,'Oppslag-fane'!$N$12:$N$34)*Personalkostnader!$G123*1000))))</f>
        <v/>
      </c>
      <c r="AD115" t="str">
        <f>IF(AC115="","",IF($D115="Vitenskapelig",((W264-V264+1)/365*$G115*(_xlfn.XLOOKUP(AC$3,'Oppslag-fane'!$P$12:$P$34,'Oppslag-fane'!$AD$12:$AD$34)*'Oppslag-fane'!$J$3)),((W264-V264+1)/365*$G115*(_xlfn.XLOOKUP(AC$3,'Oppslag-fane'!$P$12:$P$34,'Oppslag-fane'!$AB$12:$AB$34)*'Oppslag-fane'!$L$3))))</f>
        <v/>
      </c>
      <c r="AE115" t="str">
        <f>IF(AE$3="","",IF(Y264="","",((Y264-X264+1)/365*$G115*(_xlfn.XLOOKUP(AE$3,'Oppslag-fane'!$P$12:$P$34,'Oppslag-fane'!$N$12:$N$34)*Personalkostnader!$G123*1000))))</f>
        <v/>
      </c>
      <c r="AF115" t="str">
        <f>IF(AE115="","",IF($D115="Vitenskapelig",((Y264-X264+1)/365*$G115*(_xlfn.XLOOKUP(AE$3,'Oppslag-fane'!$P$12:$P$34,'Oppslag-fane'!$AD$12:$AD$34)*'Oppslag-fane'!$J$3)),((Y264-X264+1)/365*$G115*(_xlfn.XLOOKUP(AE$3,'Oppslag-fane'!$P$12:$P$34,'Oppslag-fane'!$AB$12:$AB$34)*'Oppslag-fane'!$L$3))))</f>
        <v/>
      </c>
      <c r="AG115" t="str">
        <f>IF(AG$3="","",IF(AA264="","",((AA264-Z264+1)/365*$G115*(_xlfn.XLOOKUP(AG$3,'Oppslag-fane'!$P$12:$P$34,'Oppslag-fane'!$N$12:$N$34)*Personalkostnader!$G123*1000))))</f>
        <v/>
      </c>
      <c r="AH115" t="str">
        <f>IF(AG115="","",IF($D115="Vitenskapelig",((AA264-Z264+1)/365*$G115*(_xlfn.XLOOKUP(AG$3,'Oppslag-fane'!$P$12:$P$34,'Oppslag-fane'!$AD$12:$AD$34)*'Oppslag-fane'!$J$3)),((AA264-Z264+1)/365*$G115*(_xlfn.XLOOKUP(AG$3,'Oppslag-fane'!$P$12:$P$34,'Oppslag-fane'!$AB$12:$AB$34)*'Oppslag-fane'!$L$3))))</f>
        <v/>
      </c>
      <c r="AI115" s="18">
        <f t="shared" si="4"/>
        <v>0</v>
      </c>
      <c r="AJ115" s="18">
        <f t="shared" si="5"/>
        <v>0</v>
      </c>
    </row>
    <row r="116" spans="1:36" outlineLevel="1" x14ac:dyDescent="0.25">
      <c r="A116" t="str">
        <f>IF(Personalkostnader!A124="","",Personalkostnader!A124)</f>
        <v/>
      </c>
      <c r="B116">
        <f>Personalkostnader!B124</f>
        <v>0</v>
      </c>
      <c r="C116" t="str">
        <f>Personalkostnader!C124</f>
        <v/>
      </c>
      <c r="D116" t="str">
        <f>Personalkostnader!D124</f>
        <v/>
      </c>
      <c r="E116">
        <f>Personalkostnader!E124</f>
        <v>0</v>
      </c>
      <c r="F116" t="str">
        <f>LEFT(Personalkostnader!O124,2)</f>
        <v/>
      </c>
      <c r="G116" s="121" t="str">
        <f>IFERROR(Personalkostnader!N124/100,"")</f>
        <v/>
      </c>
      <c r="H116" s="23"/>
      <c r="I116" t="str">
        <f>IF(I$3="","",IF(C265="","",((C265-B265+1)/365*$G116*(_xlfn.XLOOKUP(I$3,'Oppslag-fane'!$P$12:$P$34,'Oppslag-fane'!$N$12:$N$34)*Personalkostnader!$G124*1000))))</f>
        <v/>
      </c>
      <c r="J116" t="str">
        <f>IF(I116="","",IF($D116="Vitenskapelig",((C265-B265+1)/365*$G116*(_xlfn.XLOOKUP(I$3,'Oppslag-fane'!$P$12:$P$34,'Oppslag-fane'!$AD$12:$AD$34)*'Oppslag-fane'!$J$3)),((C265-B265+1)/365*$G116*(_xlfn.XLOOKUP(I$3,'Oppslag-fane'!$P$12:$P$34,'Oppslag-fane'!$AB$12:$AB$34)*'Oppslag-fane'!$L$3))))</f>
        <v/>
      </c>
      <c r="K116" t="str">
        <f>IF(K$3="","",IF(E265="","",((E265-D265+1)/365*$G116*(_xlfn.XLOOKUP(K$3,'Oppslag-fane'!$P$12:$P$34,'Oppslag-fane'!$N$12:$N$34)*Personalkostnader!$G124*1000))))</f>
        <v/>
      </c>
      <c r="L116" t="str">
        <f>IF(K116="","",IF($D116="Vitenskapelig",((E265-D265+1)/365*$G116*(_xlfn.XLOOKUP(K$3,'Oppslag-fane'!$P$12:$P$34,'Oppslag-fane'!$AD$12:$AD$34)*'Oppslag-fane'!$J$3)),((E265-D265+1)/365*$G116*(_xlfn.XLOOKUP(K$3,'Oppslag-fane'!$P$12:$P$34,'Oppslag-fane'!$AB$12:$AB$34)*'Oppslag-fane'!$L$3))))</f>
        <v/>
      </c>
      <c r="M116" t="str">
        <f>IF(M$3="","",IF(G265="","",((G265-F265+1)/365*$G116*(_xlfn.XLOOKUP(M$3,'Oppslag-fane'!$P$12:$P$34,'Oppslag-fane'!$N$12:$N$34)*Personalkostnader!$G124*1000))))</f>
        <v/>
      </c>
      <c r="N116" t="str">
        <f>IF(M116="","",IF($D116="Vitenskapelig",((G265-F265+1)/365*$G116*(_xlfn.XLOOKUP(M$3,'Oppslag-fane'!$P$12:$P$34,'Oppslag-fane'!$AD$12:$AD$34)*'Oppslag-fane'!$J$3)),((G265-F265+1)/365*$G116*(_xlfn.XLOOKUP(M$3,'Oppslag-fane'!$P$12:$P$34,'Oppslag-fane'!$AB$12:$AB$34)*'Oppslag-fane'!$L$3))))</f>
        <v/>
      </c>
      <c r="O116" t="str">
        <f>IF(O$3="","",IF(I265="","",((I265-H265+1)/365*$G116*(_xlfn.XLOOKUP(O$3,'Oppslag-fane'!$P$12:$P$34,'Oppslag-fane'!$N$12:$N$34)*Personalkostnader!$G124*1000))))</f>
        <v/>
      </c>
      <c r="P116" t="str">
        <f>IF(O116="","",IF($D116="Vitenskapelig",((I265-H265+1)/365*$G116*(_xlfn.XLOOKUP(O$3,'Oppslag-fane'!$P$12:$P$34,'Oppslag-fane'!$AD$12:$AD$34)*'Oppslag-fane'!$J$3)),((I265-H265+1)/365*$G116*(_xlfn.XLOOKUP(O$3,'Oppslag-fane'!$P$12:$P$34,'Oppslag-fane'!$AB$12:$AB$34)*'Oppslag-fane'!$L$3))))</f>
        <v/>
      </c>
      <c r="Q116" t="str">
        <f>IF(Q$3="","",IF(K265="","",((K265-J265+1)/365*$G116*(_xlfn.XLOOKUP(Q$3,'Oppslag-fane'!$P$12:$P$34,'Oppslag-fane'!$N$12:$N$34)*Personalkostnader!$G124*1000))))</f>
        <v/>
      </c>
      <c r="R116" t="str">
        <f>IF(Q116="","",IF($D116="Vitenskapelig",((K265-J265+1)/365*$G116*(_xlfn.XLOOKUP(Q$3,'Oppslag-fane'!$P$12:$P$34,'Oppslag-fane'!$AD$12:$AD$34)*'Oppslag-fane'!$J$3)),((K265-J265+1)/365*$G116*(_xlfn.XLOOKUP(Q$3,'Oppslag-fane'!$P$12:$P$34,'Oppslag-fane'!$AB$12:$AB$34)*'Oppslag-fane'!$L$3))))</f>
        <v/>
      </c>
      <c r="S116" t="str">
        <f>IF(S$3="","",IF(M265="","",((M265-L265+1)/365*$G116*(_xlfn.XLOOKUP(S$3,'Oppslag-fane'!$P$12:$P$34,'Oppslag-fane'!$N$12:$N$34)*Personalkostnader!$G124*1000))))</f>
        <v/>
      </c>
      <c r="T116" t="str">
        <f>IF(S116="","",IF($D116="Vitenskapelig",((M265-L265+1)/365*$G116*(_xlfn.XLOOKUP(S$3,'Oppslag-fane'!$P$12:$P$34,'Oppslag-fane'!$AD$12:$AD$34)*'Oppslag-fane'!$J$3)),((M265-L265+1)/365*$G116*(_xlfn.XLOOKUP(S$3,'Oppslag-fane'!$P$12:$P$34,'Oppslag-fane'!$AB$12:$AB$34)*'Oppslag-fane'!$L$3))))</f>
        <v/>
      </c>
      <c r="U116" t="str">
        <f>IF(U$3="","",IF(O265="","",((O265-N265+1)/365*$G116*(_xlfn.XLOOKUP(U$3,'Oppslag-fane'!$P$12:$P$34,'Oppslag-fane'!$N$12:$N$34)*Personalkostnader!$G124*1000))))</f>
        <v/>
      </c>
      <c r="V116" t="str">
        <f>IF(U116="","",IF($D116="Vitenskapelig",((O265-N265+1)/365*$G116*(_xlfn.XLOOKUP(U$3,'Oppslag-fane'!$P$12:$P$34,'Oppslag-fane'!$AD$12:$AD$34)*'Oppslag-fane'!$J$3)),((O265-N265+1)/365*$G116*(_xlfn.XLOOKUP(U$3,'Oppslag-fane'!$P$12:$P$34,'Oppslag-fane'!$AB$12:$AB$34)*'Oppslag-fane'!$L$3))))</f>
        <v/>
      </c>
      <c r="W116" t="str">
        <f>IF(W$3="","",IF(Q265="","",((Q265-P265+1)/365*$G116*(_xlfn.XLOOKUP(W$3,'Oppslag-fane'!$P$12:$P$34,'Oppslag-fane'!$N$12:$N$34)*Personalkostnader!$G124*1000))))</f>
        <v/>
      </c>
      <c r="X116" t="str">
        <f>IF(W116="","",IF($D116="Vitenskapelig",((Q265-P265+1)/365*$G116*(_xlfn.XLOOKUP(W$3,'Oppslag-fane'!$P$12:$P$34,'Oppslag-fane'!$AD$12:$AD$34)*'Oppslag-fane'!$J$3)),((Q265-P265+1)/365*$G116*(_xlfn.XLOOKUP(W$3,'Oppslag-fane'!$P$12:$P$34,'Oppslag-fane'!$AB$12:$AB$34)*'Oppslag-fane'!$L$3))))</f>
        <v/>
      </c>
      <c r="Y116" t="str">
        <f>IF(Y$3="","",IF(S265="","",((S265-R265+1)/365*$G116*(_xlfn.XLOOKUP(Y$3,'Oppslag-fane'!$P$12:$P$34,'Oppslag-fane'!$N$12:$N$34)*Personalkostnader!$G124*1000))))</f>
        <v/>
      </c>
      <c r="Z116" t="str">
        <f>IF(Y116="","",IF($D116="Vitenskapelig",((S265-R265+1)/365*$G116*(_xlfn.XLOOKUP(Y$3,'Oppslag-fane'!$P$12:$P$34,'Oppslag-fane'!$AD$12:$AD$34)*'Oppslag-fane'!$J$3)),((S265-R265+1)/365*$G116*(_xlfn.XLOOKUP(Y$3,'Oppslag-fane'!$P$12:$P$34,'Oppslag-fane'!$AB$12:$AB$34)*'Oppslag-fane'!$L$3))))</f>
        <v/>
      </c>
      <c r="AA116" t="str">
        <f>IF(AA$3="","",IF(U265="","",((U265-T265+1)/365*$G116*(_xlfn.XLOOKUP(AA$3,'Oppslag-fane'!$P$12:$P$34,'Oppslag-fane'!$N$12:$N$34)*Personalkostnader!$G124*1000))))</f>
        <v/>
      </c>
      <c r="AB116" t="str">
        <f>IF(AA116="","",IF($D116="Vitenskapelig",((U265-T265+1)/365*$G116*(_xlfn.XLOOKUP(AA$3,'Oppslag-fane'!$P$12:$P$34,'Oppslag-fane'!$AD$12:$AD$34)*'Oppslag-fane'!$J$3)),((U265-T265+1)/365*$G116*(_xlfn.XLOOKUP(AA$3,'Oppslag-fane'!$P$12:$P$34,'Oppslag-fane'!$AB$12:$AB$34)*'Oppslag-fane'!$L$3))))</f>
        <v/>
      </c>
      <c r="AC116" t="str">
        <f>IF(AC$3="","",IF(W265="","",((W265-V265+1)/365*$G116*(_xlfn.XLOOKUP(AC$3,'Oppslag-fane'!$P$12:$P$34,'Oppslag-fane'!$N$12:$N$34)*Personalkostnader!$G124*1000))))</f>
        <v/>
      </c>
      <c r="AD116" t="str">
        <f>IF(AC116="","",IF($D116="Vitenskapelig",((W265-V265+1)/365*$G116*(_xlfn.XLOOKUP(AC$3,'Oppslag-fane'!$P$12:$P$34,'Oppslag-fane'!$AD$12:$AD$34)*'Oppslag-fane'!$J$3)),((W265-V265+1)/365*$G116*(_xlfn.XLOOKUP(AC$3,'Oppslag-fane'!$P$12:$P$34,'Oppslag-fane'!$AB$12:$AB$34)*'Oppslag-fane'!$L$3))))</f>
        <v/>
      </c>
      <c r="AE116" t="str">
        <f>IF(AE$3="","",IF(Y265="","",((Y265-X265+1)/365*$G116*(_xlfn.XLOOKUP(AE$3,'Oppslag-fane'!$P$12:$P$34,'Oppslag-fane'!$N$12:$N$34)*Personalkostnader!$G124*1000))))</f>
        <v/>
      </c>
      <c r="AF116" t="str">
        <f>IF(AE116="","",IF($D116="Vitenskapelig",((Y265-X265+1)/365*$G116*(_xlfn.XLOOKUP(AE$3,'Oppslag-fane'!$P$12:$P$34,'Oppslag-fane'!$AD$12:$AD$34)*'Oppslag-fane'!$J$3)),((Y265-X265+1)/365*$G116*(_xlfn.XLOOKUP(AE$3,'Oppslag-fane'!$P$12:$P$34,'Oppslag-fane'!$AB$12:$AB$34)*'Oppslag-fane'!$L$3))))</f>
        <v/>
      </c>
      <c r="AG116" t="str">
        <f>IF(AG$3="","",IF(AA265="","",((AA265-Z265+1)/365*$G116*(_xlfn.XLOOKUP(AG$3,'Oppslag-fane'!$P$12:$P$34,'Oppslag-fane'!$N$12:$N$34)*Personalkostnader!$G124*1000))))</f>
        <v/>
      </c>
      <c r="AH116" t="str">
        <f>IF(AG116="","",IF($D116="Vitenskapelig",((AA265-Z265+1)/365*$G116*(_xlfn.XLOOKUP(AG$3,'Oppslag-fane'!$P$12:$P$34,'Oppslag-fane'!$AD$12:$AD$34)*'Oppslag-fane'!$J$3)),((AA265-Z265+1)/365*$G116*(_xlfn.XLOOKUP(AG$3,'Oppslag-fane'!$P$12:$P$34,'Oppslag-fane'!$AB$12:$AB$34)*'Oppslag-fane'!$L$3))))</f>
        <v/>
      </c>
      <c r="AI116" s="18">
        <f t="shared" si="4"/>
        <v>0</v>
      </c>
      <c r="AJ116" s="18">
        <f t="shared" si="5"/>
        <v>0</v>
      </c>
    </row>
    <row r="117" spans="1:36" outlineLevel="1" x14ac:dyDescent="0.25">
      <c r="A117" t="str">
        <f>IF(Personalkostnader!A125="","",Personalkostnader!A125)</f>
        <v/>
      </c>
      <c r="B117">
        <f>Personalkostnader!B125</f>
        <v>0</v>
      </c>
      <c r="C117" t="str">
        <f>Personalkostnader!C125</f>
        <v/>
      </c>
      <c r="D117" t="str">
        <f>Personalkostnader!D125</f>
        <v/>
      </c>
      <c r="E117">
        <f>Personalkostnader!E125</f>
        <v>0</v>
      </c>
      <c r="F117" t="str">
        <f>LEFT(Personalkostnader!O125,2)</f>
        <v/>
      </c>
      <c r="G117" s="121" t="str">
        <f>IFERROR(Personalkostnader!N125/100,"")</f>
        <v/>
      </c>
      <c r="H117" s="23"/>
      <c r="I117" t="str">
        <f>IF(I$3="","",IF(C266="","",((C266-B266+1)/365*$G117*(_xlfn.XLOOKUP(I$3,'Oppslag-fane'!$P$12:$P$34,'Oppslag-fane'!$N$12:$N$34)*Personalkostnader!$G125*1000))))</f>
        <v/>
      </c>
      <c r="J117" t="str">
        <f>IF(I117="","",IF($D117="Vitenskapelig",((C266-B266+1)/365*$G117*(_xlfn.XLOOKUP(I$3,'Oppslag-fane'!$P$12:$P$34,'Oppslag-fane'!$AD$12:$AD$34)*'Oppslag-fane'!$J$3)),((C266-B266+1)/365*$G117*(_xlfn.XLOOKUP(I$3,'Oppslag-fane'!$P$12:$P$34,'Oppslag-fane'!$AB$12:$AB$34)*'Oppslag-fane'!$L$3))))</f>
        <v/>
      </c>
      <c r="K117" t="str">
        <f>IF(K$3="","",IF(E266="","",((E266-D266+1)/365*$G117*(_xlfn.XLOOKUP(K$3,'Oppslag-fane'!$P$12:$P$34,'Oppslag-fane'!$N$12:$N$34)*Personalkostnader!$G125*1000))))</f>
        <v/>
      </c>
      <c r="L117" t="str">
        <f>IF(K117="","",IF($D117="Vitenskapelig",((E266-D266+1)/365*$G117*(_xlfn.XLOOKUP(K$3,'Oppslag-fane'!$P$12:$P$34,'Oppslag-fane'!$AD$12:$AD$34)*'Oppslag-fane'!$J$3)),((E266-D266+1)/365*$G117*(_xlfn.XLOOKUP(K$3,'Oppslag-fane'!$P$12:$P$34,'Oppslag-fane'!$AB$12:$AB$34)*'Oppslag-fane'!$L$3))))</f>
        <v/>
      </c>
      <c r="M117" t="str">
        <f>IF(M$3="","",IF(G266="","",((G266-F266+1)/365*$G117*(_xlfn.XLOOKUP(M$3,'Oppslag-fane'!$P$12:$P$34,'Oppslag-fane'!$N$12:$N$34)*Personalkostnader!$G125*1000))))</f>
        <v/>
      </c>
      <c r="N117" t="str">
        <f>IF(M117="","",IF($D117="Vitenskapelig",((G266-F266+1)/365*$G117*(_xlfn.XLOOKUP(M$3,'Oppslag-fane'!$P$12:$P$34,'Oppslag-fane'!$AD$12:$AD$34)*'Oppslag-fane'!$J$3)),((G266-F266+1)/365*$G117*(_xlfn.XLOOKUP(M$3,'Oppslag-fane'!$P$12:$P$34,'Oppslag-fane'!$AB$12:$AB$34)*'Oppslag-fane'!$L$3))))</f>
        <v/>
      </c>
      <c r="O117" t="str">
        <f>IF(O$3="","",IF(I266="","",((I266-H266+1)/365*$G117*(_xlfn.XLOOKUP(O$3,'Oppslag-fane'!$P$12:$P$34,'Oppslag-fane'!$N$12:$N$34)*Personalkostnader!$G125*1000))))</f>
        <v/>
      </c>
      <c r="P117" t="str">
        <f>IF(O117="","",IF($D117="Vitenskapelig",((I266-H266+1)/365*$G117*(_xlfn.XLOOKUP(O$3,'Oppslag-fane'!$P$12:$P$34,'Oppslag-fane'!$AD$12:$AD$34)*'Oppslag-fane'!$J$3)),((I266-H266+1)/365*$G117*(_xlfn.XLOOKUP(O$3,'Oppslag-fane'!$P$12:$P$34,'Oppslag-fane'!$AB$12:$AB$34)*'Oppslag-fane'!$L$3))))</f>
        <v/>
      </c>
      <c r="Q117" t="str">
        <f>IF(Q$3="","",IF(K266="","",((K266-J266+1)/365*$G117*(_xlfn.XLOOKUP(Q$3,'Oppslag-fane'!$P$12:$P$34,'Oppslag-fane'!$N$12:$N$34)*Personalkostnader!$G125*1000))))</f>
        <v/>
      </c>
      <c r="R117" t="str">
        <f>IF(Q117="","",IF($D117="Vitenskapelig",((K266-J266+1)/365*$G117*(_xlfn.XLOOKUP(Q$3,'Oppslag-fane'!$P$12:$P$34,'Oppslag-fane'!$AD$12:$AD$34)*'Oppslag-fane'!$J$3)),((K266-J266+1)/365*$G117*(_xlfn.XLOOKUP(Q$3,'Oppslag-fane'!$P$12:$P$34,'Oppslag-fane'!$AB$12:$AB$34)*'Oppslag-fane'!$L$3))))</f>
        <v/>
      </c>
      <c r="S117" t="str">
        <f>IF(S$3="","",IF(M266="","",((M266-L266+1)/365*$G117*(_xlfn.XLOOKUP(S$3,'Oppslag-fane'!$P$12:$P$34,'Oppslag-fane'!$N$12:$N$34)*Personalkostnader!$G125*1000))))</f>
        <v/>
      </c>
      <c r="T117" t="str">
        <f>IF(S117="","",IF($D117="Vitenskapelig",((M266-L266+1)/365*$G117*(_xlfn.XLOOKUP(S$3,'Oppslag-fane'!$P$12:$P$34,'Oppslag-fane'!$AD$12:$AD$34)*'Oppslag-fane'!$J$3)),((M266-L266+1)/365*$G117*(_xlfn.XLOOKUP(S$3,'Oppslag-fane'!$P$12:$P$34,'Oppslag-fane'!$AB$12:$AB$34)*'Oppslag-fane'!$L$3))))</f>
        <v/>
      </c>
      <c r="U117" t="str">
        <f>IF(U$3="","",IF(O266="","",((O266-N266+1)/365*$G117*(_xlfn.XLOOKUP(U$3,'Oppslag-fane'!$P$12:$P$34,'Oppslag-fane'!$N$12:$N$34)*Personalkostnader!$G125*1000))))</f>
        <v/>
      </c>
      <c r="V117" t="str">
        <f>IF(U117="","",IF($D117="Vitenskapelig",((O266-N266+1)/365*$G117*(_xlfn.XLOOKUP(U$3,'Oppslag-fane'!$P$12:$P$34,'Oppslag-fane'!$AD$12:$AD$34)*'Oppslag-fane'!$J$3)),((O266-N266+1)/365*$G117*(_xlfn.XLOOKUP(U$3,'Oppslag-fane'!$P$12:$P$34,'Oppslag-fane'!$AB$12:$AB$34)*'Oppslag-fane'!$L$3))))</f>
        <v/>
      </c>
      <c r="W117" t="str">
        <f>IF(W$3="","",IF(Q266="","",((Q266-P266+1)/365*$G117*(_xlfn.XLOOKUP(W$3,'Oppslag-fane'!$P$12:$P$34,'Oppslag-fane'!$N$12:$N$34)*Personalkostnader!$G125*1000))))</f>
        <v/>
      </c>
      <c r="X117" t="str">
        <f>IF(W117="","",IF($D117="Vitenskapelig",((Q266-P266+1)/365*$G117*(_xlfn.XLOOKUP(W$3,'Oppslag-fane'!$P$12:$P$34,'Oppslag-fane'!$AD$12:$AD$34)*'Oppslag-fane'!$J$3)),((Q266-P266+1)/365*$G117*(_xlfn.XLOOKUP(W$3,'Oppslag-fane'!$P$12:$P$34,'Oppslag-fane'!$AB$12:$AB$34)*'Oppslag-fane'!$L$3))))</f>
        <v/>
      </c>
      <c r="Y117" t="str">
        <f>IF(Y$3="","",IF(S266="","",((S266-R266+1)/365*$G117*(_xlfn.XLOOKUP(Y$3,'Oppslag-fane'!$P$12:$P$34,'Oppslag-fane'!$N$12:$N$34)*Personalkostnader!$G125*1000))))</f>
        <v/>
      </c>
      <c r="Z117" t="str">
        <f>IF(Y117="","",IF($D117="Vitenskapelig",((S266-R266+1)/365*$G117*(_xlfn.XLOOKUP(Y$3,'Oppslag-fane'!$P$12:$P$34,'Oppslag-fane'!$AD$12:$AD$34)*'Oppslag-fane'!$J$3)),((S266-R266+1)/365*$G117*(_xlfn.XLOOKUP(Y$3,'Oppslag-fane'!$P$12:$P$34,'Oppslag-fane'!$AB$12:$AB$34)*'Oppslag-fane'!$L$3))))</f>
        <v/>
      </c>
      <c r="AA117" t="str">
        <f>IF(AA$3="","",IF(U266="","",((U266-T266+1)/365*$G117*(_xlfn.XLOOKUP(AA$3,'Oppslag-fane'!$P$12:$P$34,'Oppslag-fane'!$N$12:$N$34)*Personalkostnader!$G125*1000))))</f>
        <v/>
      </c>
      <c r="AB117" t="str">
        <f>IF(AA117="","",IF($D117="Vitenskapelig",((U266-T266+1)/365*$G117*(_xlfn.XLOOKUP(AA$3,'Oppslag-fane'!$P$12:$P$34,'Oppslag-fane'!$AD$12:$AD$34)*'Oppslag-fane'!$J$3)),((U266-T266+1)/365*$G117*(_xlfn.XLOOKUP(AA$3,'Oppslag-fane'!$P$12:$P$34,'Oppslag-fane'!$AB$12:$AB$34)*'Oppslag-fane'!$L$3))))</f>
        <v/>
      </c>
      <c r="AC117" t="str">
        <f>IF(AC$3="","",IF(W266="","",((W266-V266+1)/365*$G117*(_xlfn.XLOOKUP(AC$3,'Oppslag-fane'!$P$12:$P$34,'Oppslag-fane'!$N$12:$N$34)*Personalkostnader!$G125*1000))))</f>
        <v/>
      </c>
      <c r="AD117" t="str">
        <f>IF(AC117="","",IF($D117="Vitenskapelig",((W266-V266+1)/365*$G117*(_xlfn.XLOOKUP(AC$3,'Oppslag-fane'!$P$12:$P$34,'Oppslag-fane'!$AD$12:$AD$34)*'Oppslag-fane'!$J$3)),((W266-V266+1)/365*$G117*(_xlfn.XLOOKUP(AC$3,'Oppslag-fane'!$P$12:$P$34,'Oppslag-fane'!$AB$12:$AB$34)*'Oppslag-fane'!$L$3))))</f>
        <v/>
      </c>
      <c r="AE117" t="str">
        <f>IF(AE$3="","",IF(Y266="","",((Y266-X266+1)/365*$G117*(_xlfn.XLOOKUP(AE$3,'Oppslag-fane'!$P$12:$P$34,'Oppslag-fane'!$N$12:$N$34)*Personalkostnader!$G125*1000))))</f>
        <v/>
      </c>
      <c r="AF117" t="str">
        <f>IF(AE117="","",IF($D117="Vitenskapelig",((Y266-X266+1)/365*$G117*(_xlfn.XLOOKUP(AE$3,'Oppslag-fane'!$P$12:$P$34,'Oppslag-fane'!$AD$12:$AD$34)*'Oppslag-fane'!$J$3)),((Y266-X266+1)/365*$G117*(_xlfn.XLOOKUP(AE$3,'Oppslag-fane'!$P$12:$P$34,'Oppslag-fane'!$AB$12:$AB$34)*'Oppslag-fane'!$L$3))))</f>
        <v/>
      </c>
      <c r="AG117" t="str">
        <f>IF(AG$3="","",IF(AA266="","",((AA266-Z266+1)/365*$G117*(_xlfn.XLOOKUP(AG$3,'Oppslag-fane'!$P$12:$P$34,'Oppslag-fane'!$N$12:$N$34)*Personalkostnader!$G125*1000))))</f>
        <v/>
      </c>
      <c r="AH117" t="str">
        <f>IF(AG117="","",IF($D117="Vitenskapelig",((AA266-Z266+1)/365*$G117*(_xlfn.XLOOKUP(AG$3,'Oppslag-fane'!$P$12:$P$34,'Oppslag-fane'!$AD$12:$AD$34)*'Oppslag-fane'!$J$3)),((AA266-Z266+1)/365*$G117*(_xlfn.XLOOKUP(AG$3,'Oppslag-fane'!$P$12:$P$34,'Oppslag-fane'!$AB$12:$AB$34)*'Oppslag-fane'!$L$3))))</f>
        <v/>
      </c>
      <c r="AI117" s="18">
        <f t="shared" si="4"/>
        <v>0</v>
      </c>
      <c r="AJ117" s="18">
        <f t="shared" si="5"/>
        <v>0</v>
      </c>
    </row>
    <row r="118" spans="1:36" outlineLevel="1" x14ac:dyDescent="0.25">
      <c r="A118" t="str">
        <f>IF(Personalkostnader!A126="","",Personalkostnader!A126)</f>
        <v/>
      </c>
      <c r="B118">
        <f>Personalkostnader!B126</f>
        <v>0</v>
      </c>
      <c r="C118" t="str">
        <f>Personalkostnader!C126</f>
        <v/>
      </c>
      <c r="D118" t="str">
        <f>Personalkostnader!D126</f>
        <v/>
      </c>
      <c r="E118">
        <f>Personalkostnader!E126</f>
        <v>0</v>
      </c>
      <c r="F118" t="str">
        <f>LEFT(Personalkostnader!O126,2)</f>
        <v/>
      </c>
      <c r="G118" s="121" t="str">
        <f>IFERROR(Personalkostnader!N126/100,"")</f>
        <v/>
      </c>
      <c r="H118" s="23"/>
      <c r="I118" t="str">
        <f>IF(I$3="","",IF(C267="","",((C267-B267+1)/365*$G118*(_xlfn.XLOOKUP(I$3,'Oppslag-fane'!$P$12:$P$34,'Oppslag-fane'!$N$12:$N$34)*Personalkostnader!$G126*1000))))</f>
        <v/>
      </c>
      <c r="J118" t="str">
        <f>IF(I118="","",IF($D118="Vitenskapelig",((C267-B267+1)/365*$G118*(_xlfn.XLOOKUP(I$3,'Oppslag-fane'!$P$12:$P$34,'Oppslag-fane'!$AD$12:$AD$34)*'Oppslag-fane'!$J$3)),((C267-B267+1)/365*$G118*(_xlfn.XLOOKUP(I$3,'Oppslag-fane'!$P$12:$P$34,'Oppslag-fane'!$AB$12:$AB$34)*'Oppslag-fane'!$L$3))))</f>
        <v/>
      </c>
      <c r="K118" t="str">
        <f>IF(K$3="","",IF(E267="","",((E267-D267+1)/365*$G118*(_xlfn.XLOOKUP(K$3,'Oppslag-fane'!$P$12:$P$34,'Oppslag-fane'!$N$12:$N$34)*Personalkostnader!$G126*1000))))</f>
        <v/>
      </c>
      <c r="L118" t="str">
        <f>IF(K118="","",IF($D118="Vitenskapelig",((E267-D267+1)/365*$G118*(_xlfn.XLOOKUP(K$3,'Oppslag-fane'!$P$12:$P$34,'Oppslag-fane'!$AD$12:$AD$34)*'Oppslag-fane'!$J$3)),((E267-D267+1)/365*$G118*(_xlfn.XLOOKUP(K$3,'Oppslag-fane'!$P$12:$P$34,'Oppslag-fane'!$AB$12:$AB$34)*'Oppslag-fane'!$L$3))))</f>
        <v/>
      </c>
      <c r="M118" t="str">
        <f>IF(M$3="","",IF(G267="","",((G267-F267+1)/365*$G118*(_xlfn.XLOOKUP(M$3,'Oppslag-fane'!$P$12:$P$34,'Oppslag-fane'!$N$12:$N$34)*Personalkostnader!$G126*1000))))</f>
        <v/>
      </c>
      <c r="N118" t="str">
        <f>IF(M118="","",IF($D118="Vitenskapelig",((G267-F267+1)/365*$G118*(_xlfn.XLOOKUP(M$3,'Oppslag-fane'!$P$12:$P$34,'Oppslag-fane'!$AD$12:$AD$34)*'Oppslag-fane'!$J$3)),((G267-F267+1)/365*$G118*(_xlfn.XLOOKUP(M$3,'Oppslag-fane'!$P$12:$P$34,'Oppslag-fane'!$AB$12:$AB$34)*'Oppslag-fane'!$L$3))))</f>
        <v/>
      </c>
      <c r="O118" t="str">
        <f>IF(O$3="","",IF(I267="","",((I267-H267+1)/365*$G118*(_xlfn.XLOOKUP(O$3,'Oppslag-fane'!$P$12:$P$34,'Oppslag-fane'!$N$12:$N$34)*Personalkostnader!$G126*1000))))</f>
        <v/>
      </c>
      <c r="P118" t="str">
        <f>IF(O118="","",IF($D118="Vitenskapelig",((I267-H267+1)/365*$G118*(_xlfn.XLOOKUP(O$3,'Oppslag-fane'!$P$12:$P$34,'Oppslag-fane'!$AD$12:$AD$34)*'Oppslag-fane'!$J$3)),((I267-H267+1)/365*$G118*(_xlfn.XLOOKUP(O$3,'Oppslag-fane'!$P$12:$P$34,'Oppslag-fane'!$AB$12:$AB$34)*'Oppslag-fane'!$L$3))))</f>
        <v/>
      </c>
      <c r="Q118" t="str">
        <f>IF(Q$3="","",IF(K267="","",((K267-J267+1)/365*$G118*(_xlfn.XLOOKUP(Q$3,'Oppslag-fane'!$P$12:$P$34,'Oppslag-fane'!$N$12:$N$34)*Personalkostnader!$G126*1000))))</f>
        <v/>
      </c>
      <c r="R118" t="str">
        <f>IF(Q118="","",IF($D118="Vitenskapelig",((K267-J267+1)/365*$G118*(_xlfn.XLOOKUP(Q$3,'Oppslag-fane'!$P$12:$P$34,'Oppslag-fane'!$AD$12:$AD$34)*'Oppslag-fane'!$J$3)),((K267-J267+1)/365*$G118*(_xlfn.XLOOKUP(Q$3,'Oppslag-fane'!$P$12:$P$34,'Oppslag-fane'!$AB$12:$AB$34)*'Oppslag-fane'!$L$3))))</f>
        <v/>
      </c>
      <c r="S118" t="str">
        <f>IF(S$3="","",IF(M267="","",((M267-L267+1)/365*$G118*(_xlfn.XLOOKUP(S$3,'Oppslag-fane'!$P$12:$P$34,'Oppslag-fane'!$N$12:$N$34)*Personalkostnader!$G126*1000))))</f>
        <v/>
      </c>
      <c r="T118" t="str">
        <f>IF(S118="","",IF($D118="Vitenskapelig",((M267-L267+1)/365*$G118*(_xlfn.XLOOKUP(S$3,'Oppslag-fane'!$P$12:$P$34,'Oppslag-fane'!$AD$12:$AD$34)*'Oppslag-fane'!$J$3)),((M267-L267+1)/365*$G118*(_xlfn.XLOOKUP(S$3,'Oppslag-fane'!$P$12:$P$34,'Oppslag-fane'!$AB$12:$AB$34)*'Oppslag-fane'!$L$3))))</f>
        <v/>
      </c>
      <c r="U118" t="str">
        <f>IF(U$3="","",IF(O267="","",((O267-N267+1)/365*$G118*(_xlfn.XLOOKUP(U$3,'Oppslag-fane'!$P$12:$P$34,'Oppslag-fane'!$N$12:$N$34)*Personalkostnader!$G126*1000))))</f>
        <v/>
      </c>
      <c r="V118" t="str">
        <f>IF(U118="","",IF($D118="Vitenskapelig",((O267-N267+1)/365*$G118*(_xlfn.XLOOKUP(U$3,'Oppslag-fane'!$P$12:$P$34,'Oppslag-fane'!$AD$12:$AD$34)*'Oppslag-fane'!$J$3)),((O267-N267+1)/365*$G118*(_xlfn.XLOOKUP(U$3,'Oppslag-fane'!$P$12:$P$34,'Oppslag-fane'!$AB$12:$AB$34)*'Oppslag-fane'!$L$3))))</f>
        <v/>
      </c>
      <c r="W118" t="str">
        <f>IF(W$3="","",IF(Q267="","",((Q267-P267+1)/365*$G118*(_xlfn.XLOOKUP(W$3,'Oppslag-fane'!$P$12:$P$34,'Oppslag-fane'!$N$12:$N$34)*Personalkostnader!$G126*1000))))</f>
        <v/>
      </c>
      <c r="X118" t="str">
        <f>IF(W118="","",IF($D118="Vitenskapelig",((Q267-P267+1)/365*$G118*(_xlfn.XLOOKUP(W$3,'Oppslag-fane'!$P$12:$P$34,'Oppslag-fane'!$AD$12:$AD$34)*'Oppslag-fane'!$J$3)),((Q267-P267+1)/365*$G118*(_xlfn.XLOOKUP(W$3,'Oppslag-fane'!$P$12:$P$34,'Oppslag-fane'!$AB$12:$AB$34)*'Oppslag-fane'!$L$3))))</f>
        <v/>
      </c>
      <c r="Y118" t="str">
        <f>IF(Y$3="","",IF(S267="","",((S267-R267+1)/365*$G118*(_xlfn.XLOOKUP(Y$3,'Oppslag-fane'!$P$12:$P$34,'Oppslag-fane'!$N$12:$N$34)*Personalkostnader!$G126*1000))))</f>
        <v/>
      </c>
      <c r="Z118" t="str">
        <f>IF(Y118="","",IF($D118="Vitenskapelig",((S267-R267+1)/365*$G118*(_xlfn.XLOOKUP(Y$3,'Oppslag-fane'!$P$12:$P$34,'Oppslag-fane'!$AD$12:$AD$34)*'Oppslag-fane'!$J$3)),((S267-R267+1)/365*$G118*(_xlfn.XLOOKUP(Y$3,'Oppslag-fane'!$P$12:$P$34,'Oppslag-fane'!$AB$12:$AB$34)*'Oppslag-fane'!$L$3))))</f>
        <v/>
      </c>
      <c r="AA118" t="str">
        <f>IF(AA$3="","",IF(U267="","",((U267-T267+1)/365*$G118*(_xlfn.XLOOKUP(AA$3,'Oppslag-fane'!$P$12:$P$34,'Oppslag-fane'!$N$12:$N$34)*Personalkostnader!$G126*1000))))</f>
        <v/>
      </c>
      <c r="AB118" t="str">
        <f>IF(AA118="","",IF($D118="Vitenskapelig",((U267-T267+1)/365*$G118*(_xlfn.XLOOKUP(AA$3,'Oppslag-fane'!$P$12:$P$34,'Oppslag-fane'!$AD$12:$AD$34)*'Oppslag-fane'!$J$3)),((U267-T267+1)/365*$G118*(_xlfn.XLOOKUP(AA$3,'Oppslag-fane'!$P$12:$P$34,'Oppslag-fane'!$AB$12:$AB$34)*'Oppslag-fane'!$L$3))))</f>
        <v/>
      </c>
      <c r="AC118" t="str">
        <f>IF(AC$3="","",IF(W267="","",((W267-V267+1)/365*$G118*(_xlfn.XLOOKUP(AC$3,'Oppslag-fane'!$P$12:$P$34,'Oppslag-fane'!$N$12:$N$34)*Personalkostnader!$G126*1000))))</f>
        <v/>
      </c>
      <c r="AD118" t="str">
        <f>IF(AC118="","",IF($D118="Vitenskapelig",((W267-V267+1)/365*$G118*(_xlfn.XLOOKUP(AC$3,'Oppslag-fane'!$P$12:$P$34,'Oppslag-fane'!$AD$12:$AD$34)*'Oppslag-fane'!$J$3)),((W267-V267+1)/365*$G118*(_xlfn.XLOOKUP(AC$3,'Oppslag-fane'!$P$12:$P$34,'Oppslag-fane'!$AB$12:$AB$34)*'Oppslag-fane'!$L$3))))</f>
        <v/>
      </c>
      <c r="AE118" t="str">
        <f>IF(AE$3="","",IF(Y267="","",((Y267-X267+1)/365*$G118*(_xlfn.XLOOKUP(AE$3,'Oppslag-fane'!$P$12:$P$34,'Oppslag-fane'!$N$12:$N$34)*Personalkostnader!$G126*1000))))</f>
        <v/>
      </c>
      <c r="AF118" t="str">
        <f>IF(AE118="","",IF($D118="Vitenskapelig",((Y267-X267+1)/365*$G118*(_xlfn.XLOOKUP(AE$3,'Oppslag-fane'!$P$12:$P$34,'Oppslag-fane'!$AD$12:$AD$34)*'Oppslag-fane'!$J$3)),((Y267-X267+1)/365*$G118*(_xlfn.XLOOKUP(AE$3,'Oppslag-fane'!$P$12:$P$34,'Oppslag-fane'!$AB$12:$AB$34)*'Oppslag-fane'!$L$3))))</f>
        <v/>
      </c>
      <c r="AG118" t="str">
        <f>IF(AG$3="","",IF(AA267="","",((AA267-Z267+1)/365*$G118*(_xlfn.XLOOKUP(AG$3,'Oppslag-fane'!$P$12:$P$34,'Oppslag-fane'!$N$12:$N$34)*Personalkostnader!$G126*1000))))</f>
        <v/>
      </c>
      <c r="AH118" t="str">
        <f>IF(AG118="","",IF($D118="Vitenskapelig",((AA267-Z267+1)/365*$G118*(_xlfn.XLOOKUP(AG$3,'Oppslag-fane'!$P$12:$P$34,'Oppslag-fane'!$AD$12:$AD$34)*'Oppslag-fane'!$J$3)),((AA267-Z267+1)/365*$G118*(_xlfn.XLOOKUP(AG$3,'Oppslag-fane'!$P$12:$P$34,'Oppslag-fane'!$AB$12:$AB$34)*'Oppslag-fane'!$L$3))))</f>
        <v/>
      </c>
      <c r="AI118" s="18">
        <f t="shared" si="4"/>
        <v>0</v>
      </c>
      <c r="AJ118" s="18">
        <f t="shared" si="5"/>
        <v>0</v>
      </c>
    </row>
    <row r="119" spans="1:36" outlineLevel="1" x14ac:dyDescent="0.25">
      <c r="A119" t="str">
        <f>IF(Personalkostnader!A127="","",Personalkostnader!A127)</f>
        <v/>
      </c>
      <c r="B119">
        <f>Personalkostnader!B127</f>
        <v>0</v>
      </c>
      <c r="C119" t="str">
        <f>Personalkostnader!C127</f>
        <v/>
      </c>
      <c r="D119" t="str">
        <f>Personalkostnader!D127</f>
        <v/>
      </c>
      <c r="E119">
        <f>Personalkostnader!E127</f>
        <v>0</v>
      </c>
      <c r="F119" t="str">
        <f>LEFT(Personalkostnader!O127,2)</f>
        <v/>
      </c>
      <c r="G119" s="121" t="str">
        <f>IFERROR(Personalkostnader!N127/100,"")</f>
        <v/>
      </c>
      <c r="H119" s="23"/>
      <c r="I119" t="str">
        <f>IF(I$3="","",IF(C268="","",((C268-B268+1)/365*$G119*(_xlfn.XLOOKUP(I$3,'Oppslag-fane'!$P$12:$P$34,'Oppslag-fane'!$N$12:$N$34)*Personalkostnader!$G127*1000))))</f>
        <v/>
      </c>
      <c r="J119" t="str">
        <f>IF(I119="","",IF($D119="Vitenskapelig",((C268-B268+1)/365*$G119*(_xlfn.XLOOKUP(I$3,'Oppslag-fane'!$P$12:$P$34,'Oppslag-fane'!$AD$12:$AD$34)*'Oppslag-fane'!$J$3)),((C268-B268+1)/365*$G119*(_xlfn.XLOOKUP(I$3,'Oppslag-fane'!$P$12:$P$34,'Oppslag-fane'!$AB$12:$AB$34)*'Oppslag-fane'!$L$3))))</f>
        <v/>
      </c>
      <c r="K119" t="str">
        <f>IF(K$3="","",IF(E268="","",((E268-D268+1)/365*$G119*(_xlfn.XLOOKUP(K$3,'Oppslag-fane'!$P$12:$P$34,'Oppslag-fane'!$N$12:$N$34)*Personalkostnader!$G127*1000))))</f>
        <v/>
      </c>
      <c r="L119" t="str">
        <f>IF(K119="","",IF($D119="Vitenskapelig",((E268-D268+1)/365*$G119*(_xlfn.XLOOKUP(K$3,'Oppslag-fane'!$P$12:$P$34,'Oppslag-fane'!$AD$12:$AD$34)*'Oppslag-fane'!$J$3)),((E268-D268+1)/365*$G119*(_xlfn.XLOOKUP(K$3,'Oppslag-fane'!$P$12:$P$34,'Oppslag-fane'!$AB$12:$AB$34)*'Oppslag-fane'!$L$3))))</f>
        <v/>
      </c>
      <c r="M119" t="str">
        <f>IF(M$3="","",IF(G268="","",((G268-F268+1)/365*$G119*(_xlfn.XLOOKUP(M$3,'Oppslag-fane'!$P$12:$P$34,'Oppslag-fane'!$N$12:$N$34)*Personalkostnader!$G127*1000))))</f>
        <v/>
      </c>
      <c r="N119" t="str">
        <f>IF(M119="","",IF($D119="Vitenskapelig",((G268-F268+1)/365*$G119*(_xlfn.XLOOKUP(M$3,'Oppslag-fane'!$P$12:$P$34,'Oppslag-fane'!$AD$12:$AD$34)*'Oppslag-fane'!$J$3)),((G268-F268+1)/365*$G119*(_xlfn.XLOOKUP(M$3,'Oppslag-fane'!$P$12:$P$34,'Oppslag-fane'!$AB$12:$AB$34)*'Oppslag-fane'!$L$3))))</f>
        <v/>
      </c>
      <c r="O119" t="str">
        <f>IF(O$3="","",IF(I268="","",((I268-H268+1)/365*$G119*(_xlfn.XLOOKUP(O$3,'Oppslag-fane'!$P$12:$P$34,'Oppslag-fane'!$N$12:$N$34)*Personalkostnader!$G127*1000))))</f>
        <v/>
      </c>
      <c r="P119" t="str">
        <f>IF(O119="","",IF($D119="Vitenskapelig",((I268-H268+1)/365*$G119*(_xlfn.XLOOKUP(O$3,'Oppslag-fane'!$P$12:$P$34,'Oppslag-fane'!$AD$12:$AD$34)*'Oppslag-fane'!$J$3)),((I268-H268+1)/365*$G119*(_xlfn.XLOOKUP(O$3,'Oppslag-fane'!$P$12:$P$34,'Oppslag-fane'!$AB$12:$AB$34)*'Oppslag-fane'!$L$3))))</f>
        <v/>
      </c>
      <c r="Q119" t="str">
        <f>IF(Q$3="","",IF(K268="","",((K268-J268+1)/365*$G119*(_xlfn.XLOOKUP(Q$3,'Oppslag-fane'!$P$12:$P$34,'Oppslag-fane'!$N$12:$N$34)*Personalkostnader!$G127*1000))))</f>
        <v/>
      </c>
      <c r="R119" t="str">
        <f>IF(Q119="","",IF($D119="Vitenskapelig",((K268-J268+1)/365*$G119*(_xlfn.XLOOKUP(Q$3,'Oppslag-fane'!$P$12:$P$34,'Oppslag-fane'!$AD$12:$AD$34)*'Oppslag-fane'!$J$3)),((K268-J268+1)/365*$G119*(_xlfn.XLOOKUP(Q$3,'Oppslag-fane'!$P$12:$P$34,'Oppslag-fane'!$AB$12:$AB$34)*'Oppslag-fane'!$L$3))))</f>
        <v/>
      </c>
      <c r="S119" t="str">
        <f>IF(S$3="","",IF(M268="","",((M268-L268+1)/365*$G119*(_xlfn.XLOOKUP(S$3,'Oppslag-fane'!$P$12:$P$34,'Oppslag-fane'!$N$12:$N$34)*Personalkostnader!$G127*1000))))</f>
        <v/>
      </c>
      <c r="T119" t="str">
        <f>IF(S119="","",IF($D119="Vitenskapelig",((M268-L268+1)/365*$G119*(_xlfn.XLOOKUP(S$3,'Oppslag-fane'!$P$12:$P$34,'Oppslag-fane'!$AD$12:$AD$34)*'Oppslag-fane'!$J$3)),((M268-L268+1)/365*$G119*(_xlfn.XLOOKUP(S$3,'Oppslag-fane'!$P$12:$P$34,'Oppslag-fane'!$AB$12:$AB$34)*'Oppslag-fane'!$L$3))))</f>
        <v/>
      </c>
      <c r="U119" t="str">
        <f>IF(U$3="","",IF(O268="","",((O268-N268+1)/365*$G119*(_xlfn.XLOOKUP(U$3,'Oppslag-fane'!$P$12:$P$34,'Oppslag-fane'!$N$12:$N$34)*Personalkostnader!$G127*1000))))</f>
        <v/>
      </c>
      <c r="V119" t="str">
        <f>IF(U119="","",IF($D119="Vitenskapelig",((O268-N268+1)/365*$G119*(_xlfn.XLOOKUP(U$3,'Oppslag-fane'!$P$12:$P$34,'Oppslag-fane'!$AD$12:$AD$34)*'Oppslag-fane'!$J$3)),((O268-N268+1)/365*$G119*(_xlfn.XLOOKUP(U$3,'Oppslag-fane'!$P$12:$P$34,'Oppslag-fane'!$AB$12:$AB$34)*'Oppslag-fane'!$L$3))))</f>
        <v/>
      </c>
      <c r="W119" t="str">
        <f>IF(W$3="","",IF(Q268="","",((Q268-P268+1)/365*$G119*(_xlfn.XLOOKUP(W$3,'Oppslag-fane'!$P$12:$P$34,'Oppslag-fane'!$N$12:$N$34)*Personalkostnader!$G127*1000))))</f>
        <v/>
      </c>
      <c r="X119" t="str">
        <f>IF(W119="","",IF($D119="Vitenskapelig",((Q268-P268+1)/365*$G119*(_xlfn.XLOOKUP(W$3,'Oppslag-fane'!$P$12:$P$34,'Oppslag-fane'!$AD$12:$AD$34)*'Oppslag-fane'!$J$3)),((Q268-P268+1)/365*$G119*(_xlfn.XLOOKUP(W$3,'Oppslag-fane'!$P$12:$P$34,'Oppslag-fane'!$AB$12:$AB$34)*'Oppslag-fane'!$L$3))))</f>
        <v/>
      </c>
      <c r="Y119" t="str">
        <f>IF(Y$3="","",IF(S268="","",((S268-R268+1)/365*$G119*(_xlfn.XLOOKUP(Y$3,'Oppslag-fane'!$P$12:$P$34,'Oppslag-fane'!$N$12:$N$34)*Personalkostnader!$G127*1000))))</f>
        <v/>
      </c>
      <c r="Z119" t="str">
        <f>IF(Y119="","",IF($D119="Vitenskapelig",((S268-R268+1)/365*$G119*(_xlfn.XLOOKUP(Y$3,'Oppslag-fane'!$P$12:$P$34,'Oppslag-fane'!$AD$12:$AD$34)*'Oppslag-fane'!$J$3)),((S268-R268+1)/365*$G119*(_xlfn.XLOOKUP(Y$3,'Oppslag-fane'!$P$12:$P$34,'Oppslag-fane'!$AB$12:$AB$34)*'Oppslag-fane'!$L$3))))</f>
        <v/>
      </c>
      <c r="AA119" t="str">
        <f>IF(AA$3="","",IF(U268="","",((U268-T268+1)/365*$G119*(_xlfn.XLOOKUP(AA$3,'Oppslag-fane'!$P$12:$P$34,'Oppslag-fane'!$N$12:$N$34)*Personalkostnader!$G127*1000))))</f>
        <v/>
      </c>
      <c r="AB119" t="str">
        <f>IF(AA119="","",IF($D119="Vitenskapelig",((U268-T268+1)/365*$G119*(_xlfn.XLOOKUP(AA$3,'Oppslag-fane'!$P$12:$P$34,'Oppslag-fane'!$AD$12:$AD$34)*'Oppslag-fane'!$J$3)),((U268-T268+1)/365*$G119*(_xlfn.XLOOKUP(AA$3,'Oppslag-fane'!$P$12:$P$34,'Oppslag-fane'!$AB$12:$AB$34)*'Oppslag-fane'!$L$3))))</f>
        <v/>
      </c>
      <c r="AC119" t="str">
        <f>IF(AC$3="","",IF(W268="","",((W268-V268+1)/365*$G119*(_xlfn.XLOOKUP(AC$3,'Oppslag-fane'!$P$12:$P$34,'Oppslag-fane'!$N$12:$N$34)*Personalkostnader!$G127*1000))))</f>
        <v/>
      </c>
      <c r="AD119" t="str">
        <f>IF(AC119="","",IF($D119="Vitenskapelig",((W268-V268+1)/365*$G119*(_xlfn.XLOOKUP(AC$3,'Oppslag-fane'!$P$12:$P$34,'Oppslag-fane'!$AD$12:$AD$34)*'Oppslag-fane'!$J$3)),((W268-V268+1)/365*$G119*(_xlfn.XLOOKUP(AC$3,'Oppslag-fane'!$P$12:$P$34,'Oppslag-fane'!$AB$12:$AB$34)*'Oppslag-fane'!$L$3))))</f>
        <v/>
      </c>
      <c r="AE119" t="str">
        <f>IF(AE$3="","",IF(Y268="","",((Y268-X268+1)/365*$G119*(_xlfn.XLOOKUP(AE$3,'Oppslag-fane'!$P$12:$P$34,'Oppslag-fane'!$N$12:$N$34)*Personalkostnader!$G127*1000))))</f>
        <v/>
      </c>
      <c r="AF119" t="str">
        <f>IF(AE119="","",IF($D119="Vitenskapelig",((Y268-X268+1)/365*$G119*(_xlfn.XLOOKUP(AE$3,'Oppslag-fane'!$P$12:$P$34,'Oppslag-fane'!$AD$12:$AD$34)*'Oppslag-fane'!$J$3)),((Y268-X268+1)/365*$G119*(_xlfn.XLOOKUP(AE$3,'Oppslag-fane'!$P$12:$P$34,'Oppslag-fane'!$AB$12:$AB$34)*'Oppslag-fane'!$L$3))))</f>
        <v/>
      </c>
      <c r="AG119" t="str">
        <f>IF(AG$3="","",IF(AA268="","",((AA268-Z268+1)/365*$G119*(_xlfn.XLOOKUP(AG$3,'Oppslag-fane'!$P$12:$P$34,'Oppslag-fane'!$N$12:$N$34)*Personalkostnader!$G127*1000))))</f>
        <v/>
      </c>
      <c r="AH119" t="str">
        <f>IF(AG119="","",IF($D119="Vitenskapelig",((AA268-Z268+1)/365*$G119*(_xlfn.XLOOKUP(AG$3,'Oppslag-fane'!$P$12:$P$34,'Oppslag-fane'!$AD$12:$AD$34)*'Oppslag-fane'!$J$3)),((AA268-Z268+1)/365*$G119*(_xlfn.XLOOKUP(AG$3,'Oppslag-fane'!$P$12:$P$34,'Oppslag-fane'!$AB$12:$AB$34)*'Oppslag-fane'!$L$3))))</f>
        <v/>
      </c>
      <c r="AI119" s="18">
        <f t="shared" si="4"/>
        <v>0</v>
      </c>
      <c r="AJ119" s="18">
        <f t="shared" si="5"/>
        <v>0</v>
      </c>
    </row>
    <row r="120" spans="1:36" outlineLevel="1" x14ac:dyDescent="0.25">
      <c r="A120" t="str">
        <f>IF(Personalkostnader!A128="","",Personalkostnader!A128)</f>
        <v/>
      </c>
      <c r="B120">
        <f>Personalkostnader!B128</f>
        <v>0</v>
      </c>
      <c r="C120" t="str">
        <f>Personalkostnader!C128</f>
        <v/>
      </c>
      <c r="D120" t="str">
        <f>Personalkostnader!D128</f>
        <v/>
      </c>
      <c r="E120">
        <f>Personalkostnader!E128</f>
        <v>0</v>
      </c>
      <c r="F120" t="str">
        <f>LEFT(Personalkostnader!O128,2)</f>
        <v/>
      </c>
      <c r="G120" s="121" t="str">
        <f>IFERROR(Personalkostnader!N128/100,"")</f>
        <v/>
      </c>
      <c r="H120" s="23"/>
      <c r="I120" t="str">
        <f>IF(I$3="","",IF(C269="","",((C269-B269+1)/365*$G120*(_xlfn.XLOOKUP(I$3,'Oppslag-fane'!$P$12:$P$34,'Oppslag-fane'!$N$12:$N$34)*Personalkostnader!$G128*1000))))</f>
        <v/>
      </c>
      <c r="J120" t="str">
        <f>IF(I120="","",IF($D120="Vitenskapelig",((C269-B269+1)/365*$G120*(_xlfn.XLOOKUP(I$3,'Oppslag-fane'!$P$12:$P$34,'Oppslag-fane'!$AD$12:$AD$34)*'Oppslag-fane'!$J$3)),((C269-B269+1)/365*$G120*(_xlfn.XLOOKUP(I$3,'Oppslag-fane'!$P$12:$P$34,'Oppslag-fane'!$AB$12:$AB$34)*'Oppslag-fane'!$L$3))))</f>
        <v/>
      </c>
      <c r="K120" t="str">
        <f>IF(K$3="","",IF(E269="","",((E269-D269+1)/365*$G120*(_xlfn.XLOOKUP(K$3,'Oppslag-fane'!$P$12:$P$34,'Oppslag-fane'!$N$12:$N$34)*Personalkostnader!$G128*1000))))</f>
        <v/>
      </c>
      <c r="L120" t="str">
        <f>IF(K120="","",IF($D120="Vitenskapelig",((E269-D269+1)/365*$G120*(_xlfn.XLOOKUP(K$3,'Oppslag-fane'!$P$12:$P$34,'Oppslag-fane'!$AD$12:$AD$34)*'Oppslag-fane'!$J$3)),((E269-D269+1)/365*$G120*(_xlfn.XLOOKUP(K$3,'Oppslag-fane'!$P$12:$P$34,'Oppslag-fane'!$AB$12:$AB$34)*'Oppslag-fane'!$L$3))))</f>
        <v/>
      </c>
      <c r="M120" t="str">
        <f>IF(M$3="","",IF(G269="","",((G269-F269+1)/365*$G120*(_xlfn.XLOOKUP(M$3,'Oppslag-fane'!$P$12:$P$34,'Oppslag-fane'!$N$12:$N$34)*Personalkostnader!$G128*1000))))</f>
        <v/>
      </c>
      <c r="N120" t="str">
        <f>IF(M120="","",IF($D120="Vitenskapelig",((G269-F269+1)/365*$G120*(_xlfn.XLOOKUP(M$3,'Oppslag-fane'!$P$12:$P$34,'Oppslag-fane'!$AD$12:$AD$34)*'Oppslag-fane'!$J$3)),((G269-F269+1)/365*$G120*(_xlfn.XLOOKUP(M$3,'Oppslag-fane'!$P$12:$P$34,'Oppslag-fane'!$AB$12:$AB$34)*'Oppslag-fane'!$L$3))))</f>
        <v/>
      </c>
      <c r="O120" t="str">
        <f>IF(O$3="","",IF(I269="","",((I269-H269+1)/365*$G120*(_xlfn.XLOOKUP(O$3,'Oppslag-fane'!$P$12:$P$34,'Oppslag-fane'!$N$12:$N$34)*Personalkostnader!$G128*1000))))</f>
        <v/>
      </c>
      <c r="P120" t="str">
        <f>IF(O120="","",IF($D120="Vitenskapelig",((I269-H269+1)/365*$G120*(_xlfn.XLOOKUP(O$3,'Oppslag-fane'!$P$12:$P$34,'Oppslag-fane'!$AD$12:$AD$34)*'Oppslag-fane'!$J$3)),((I269-H269+1)/365*$G120*(_xlfn.XLOOKUP(O$3,'Oppslag-fane'!$P$12:$P$34,'Oppslag-fane'!$AB$12:$AB$34)*'Oppslag-fane'!$L$3))))</f>
        <v/>
      </c>
      <c r="Q120" t="str">
        <f>IF(Q$3="","",IF(K269="","",((K269-J269+1)/365*$G120*(_xlfn.XLOOKUP(Q$3,'Oppslag-fane'!$P$12:$P$34,'Oppslag-fane'!$N$12:$N$34)*Personalkostnader!$G128*1000))))</f>
        <v/>
      </c>
      <c r="R120" t="str">
        <f>IF(Q120="","",IF($D120="Vitenskapelig",((K269-J269+1)/365*$G120*(_xlfn.XLOOKUP(Q$3,'Oppslag-fane'!$P$12:$P$34,'Oppslag-fane'!$AD$12:$AD$34)*'Oppslag-fane'!$J$3)),((K269-J269+1)/365*$G120*(_xlfn.XLOOKUP(Q$3,'Oppslag-fane'!$P$12:$P$34,'Oppslag-fane'!$AB$12:$AB$34)*'Oppslag-fane'!$L$3))))</f>
        <v/>
      </c>
      <c r="S120" t="str">
        <f>IF(S$3="","",IF(M269="","",((M269-L269+1)/365*$G120*(_xlfn.XLOOKUP(S$3,'Oppslag-fane'!$P$12:$P$34,'Oppslag-fane'!$N$12:$N$34)*Personalkostnader!$G128*1000))))</f>
        <v/>
      </c>
      <c r="T120" t="str">
        <f>IF(S120="","",IF($D120="Vitenskapelig",((M269-L269+1)/365*$G120*(_xlfn.XLOOKUP(S$3,'Oppslag-fane'!$P$12:$P$34,'Oppslag-fane'!$AD$12:$AD$34)*'Oppslag-fane'!$J$3)),((M269-L269+1)/365*$G120*(_xlfn.XLOOKUP(S$3,'Oppslag-fane'!$P$12:$P$34,'Oppslag-fane'!$AB$12:$AB$34)*'Oppslag-fane'!$L$3))))</f>
        <v/>
      </c>
      <c r="U120" t="str">
        <f>IF(U$3="","",IF(O269="","",((O269-N269+1)/365*$G120*(_xlfn.XLOOKUP(U$3,'Oppslag-fane'!$P$12:$P$34,'Oppslag-fane'!$N$12:$N$34)*Personalkostnader!$G128*1000))))</f>
        <v/>
      </c>
      <c r="V120" t="str">
        <f>IF(U120="","",IF($D120="Vitenskapelig",((O269-N269+1)/365*$G120*(_xlfn.XLOOKUP(U$3,'Oppslag-fane'!$P$12:$P$34,'Oppslag-fane'!$AD$12:$AD$34)*'Oppslag-fane'!$J$3)),((O269-N269+1)/365*$G120*(_xlfn.XLOOKUP(U$3,'Oppslag-fane'!$P$12:$P$34,'Oppslag-fane'!$AB$12:$AB$34)*'Oppslag-fane'!$L$3))))</f>
        <v/>
      </c>
      <c r="W120" t="str">
        <f>IF(W$3="","",IF(Q269="","",((Q269-P269+1)/365*$G120*(_xlfn.XLOOKUP(W$3,'Oppslag-fane'!$P$12:$P$34,'Oppslag-fane'!$N$12:$N$34)*Personalkostnader!$G128*1000))))</f>
        <v/>
      </c>
      <c r="X120" t="str">
        <f>IF(W120="","",IF($D120="Vitenskapelig",((Q269-P269+1)/365*$G120*(_xlfn.XLOOKUP(W$3,'Oppslag-fane'!$P$12:$P$34,'Oppslag-fane'!$AD$12:$AD$34)*'Oppslag-fane'!$J$3)),((Q269-P269+1)/365*$G120*(_xlfn.XLOOKUP(W$3,'Oppslag-fane'!$P$12:$P$34,'Oppslag-fane'!$AB$12:$AB$34)*'Oppslag-fane'!$L$3))))</f>
        <v/>
      </c>
      <c r="Y120" t="str">
        <f>IF(Y$3="","",IF(S269="","",((S269-R269+1)/365*$G120*(_xlfn.XLOOKUP(Y$3,'Oppslag-fane'!$P$12:$P$34,'Oppslag-fane'!$N$12:$N$34)*Personalkostnader!$G128*1000))))</f>
        <v/>
      </c>
      <c r="Z120" t="str">
        <f>IF(Y120="","",IF($D120="Vitenskapelig",((S269-R269+1)/365*$G120*(_xlfn.XLOOKUP(Y$3,'Oppslag-fane'!$P$12:$P$34,'Oppslag-fane'!$AD$12:$AD$34)*'Oppslag-fane'!$J$3)),((S269-R269+1)/365*$G120*(_xlfn.XLOOKUP(Y$3,'Oppslag-fane'!$P$12:$P$34,'Oppslag-fane'!$AB$12:$AB$34)*'Oppslag-fane'!$L$3))))</f>
        <v/>
      </c>
      <c r="AA120" t="str">
        <f>IF(AA$3="","",IF(U269="","",((U269-T269+1)/365*$G120*(_xlfn.XLOOKUP(AA$3,'Oppslag-fane'!$P$12:$P$34,'Oppslag-fane'!$N$12:$N$34)*Personalkostnader!$G128*1000))))</f>
        <v/>
      </c>
      <c r="AB120" t="str">
        <f>IF(AA120="","",IF($D120="Vitenskapelig",((U269-T269+1)/365*$G120*(_xlfn.XLOOKUP(AA$3,'Oppslag-fane'!$P$12:$P$34,'Oppslag-fane'!$AD$12:$AD$34)*'Oppslag-fane'!$J$3)),((U269-T269+1)/365*$G120*(_xlfn.XLOOKUP(AA$3,'Oppslag-fane'!$P$12:$P$34,'Oppslag-fane'!$AB$12:$AB$34)*'Oppslag-fane'!$L$3))))</f>
        <v/>
      </c>
      <c r="AC120" t="str">
        <f>IF(AC$3="","",IF(W269="","",((W269-V269+1)/365*$G120*(_xlfn.XLOOKUP(AC$3,'Oppslag-fane'!$P$12:$P$34,'Oppslag-fane'!$N$12:$N$34)*Personalkostnader!$G128*1000))))</f>
        <v/>
      </c>
      <c r="AD120" t="str">
        <f>IF(AC120="","",IF($D120="Vitenskapelig",((W269-V269+1)/365*$G120*(_xlfn.XLOOKUP(AC$3,'Oppslag-fane'!$P$12:$P$34,'Oppslag-fane'!$AD$12:$AD$34)*'Oppslag-fane'!$J$3)),((W269-V269+1)/365*$G120*(_xlfn.XLOOKUP(AC$3,'Oppslag-fane'!$P$12:$P$34,'Oppslag-fane'!$AB$12:$AB$34)*'Oppslag-fane'!$L$3))))</f>
        <v/>
      </c>
      <c r="AE120" t="str">
        <f>IF(AE$3="","",IF(Y269="","",((Y269-X269+1)/365*$G120*(_xlfn.XLOOKUP(AE$3,'Oppslag-fane'!$P$12:$P$34,'Oppslag-fane'!$N$12:$N$34)*Personalkostnader!$G128*1000))))</f>
        <v/>
      </c>
      <c r="AF120" t="str">
        <f>IF(AE120="","",IF($D120="Vitenskapelig",((Y269-X269+1)/365*$G120*(_xlfn.XLOOKUP(AE$3,'Oppslag-fane'!$P$12:$P$34,'Oppslag-fane'!$AD$12:$AD$34)*'Oppslag-fane'!$J$3)),((Y269-X269+1)/365*$G120*(_xlfn.XLOOKUP(AE$3,'Oppslag-fane'!$P$12:$P$34,'Oppslag-fane'!$AB$12:$AB$34)*'Oppslag-fane'!$L$3))))</f>
        <v/>
      </c>
      <c r="AG120" t="str">
        <f>IF(AG$3="","",IF(AA269="","",((AA269-Z269+1)/365*$G120*(_xlfn.XLOOKUP(AG$3,'Oppslag-fane'!$P$12:$P$34,'Oppslag-fane'!$N$12:$N$34)*Personalkostnader!$G128*1000))))</f>
        <v/>
      </c>
      <c r="AH120" t="str">
        <f>IF(AG120="","",IF($D120="Vitenskapelig",((AA269-Z269+1)/365*$G120*(_xlfn.XLOOKUP(AG$3,'Oppslag-fane'!$P$12:$P$34,'Oppslag-fane'!$AD$12:$AD$34)*'Oppslag-fane'!$J$3)),((AA269-Z269+1)/365*$G120*(_xlfn.XLOOKUP(AG$3,'Oppslag-fane'!$P$12:$P$34,'Oppslag-fane'!$AB$12:$AB$34)*'Oppslag-fane'!$L$3))))</f>
        <v/>
      </c>
      <c r="AI120" s="18">
        <f t="shared" si="4"/>
        <v>0</v>
      </c>
      <c r="AJ120" s="18">
        <f t="shared" si="5"/>
        <v>0</v>
      </c>
    </row>
    <row r="121" spans="1:36" outlineLevel="1" x14ac:dyDescent="0.25">
      <c r="A121" t="str">
        <f>IF(Personalkostnader!A129="","",Personalkostnader!A129)</f>
        <v/>
      </c>
      <c r="B121">
        <f>Personalkostnader!B129</f>
        <v>0</v>
      </c>
      <c r="C121" t="str">
        <f>Personalkostnader!C129</f>
        <v/>
      </c>
      <c r="D121" t="str">
        <f>Personalkostnader!D129</f>
        <v/>
      </c>
      <c r="E121">
        <f>Personalkostnader!E129</f>
        <v>0</v>
      </c>
      <c r="F121" t="str">
        <f>LEFT(Personalkostnader!O129,2)</f>
        <v/>
      </c>
      <c r="G121" s="121" t="str">
        <f>IFERROR(Personalkostnader!N129/100,"")</f>
        <v/>
      </c>
      <c r="H121" s="23"/>
      <c r="I121" t="str">
        <f>IF(I$3="","",IF(C270="","",((C270-B270+1)/365*$G121*(_xlfn.XLOOKUP(I$3,'Oppslag-fane'!$P$12:$P$34,'Oppslag-fane'!$N$12:$N$34)*Personalkostnader!$G129*1000))))</f>
        <v/>
      </c>
      <c r="J121" t="str">
        <f>IF(I121="","",IF($D121="Vitenskapelig",((C270-B270+1)/365*$G121*(_xlfn.XLOOKUP(I$3,'Oppslag-fane'!$P$12:$P$34,'Oppslag-fane'!$AD$12:$AD$34)*'Oppslag-fane'!$J$3)),((C270-B270+1)/365*$G121*(_xlfn.XLOOKUP(I$3,'Oppslag-fane'!$P$12:$P$34,'Oppslag-fane'!$AB$12:$AB$34)*'Oppslag-fane'!$L$3))))</f>
        <v/>
      </c>
      <c r="K121" t="str">
        <f>IF(K$3="","",IF(E270="","",((E270-D270+1)/365*$G121*(_xlfn.XLOOKUP(K$3,'Oppslag-fane'!$P$12:$P$34,'Oppslag-fane'!$N$12:$N$34)*Personalkostnader!$G129*1000))))</f>
        <v/>
      </c>
      <c r="L121" t="str">
        <f>IF(K121="","",IF($D121="Vitenskapelig",((E270-D270+1)/365*$G121*(_xlfn.XLOOKUP(K$3,'Oppslag-fane'!$P$12:$P$34,'Oppslag-fane'!$AD$12:$AD$34)*'Oppslag-fane'!$J$3)),((E270-D270+1)/365*$G121*(_xlfn.XLOOKUP(K$3,'Oppslag-fane'!$P$12:$P$34,'Oppslag-fane'!$AB$12:$AB$34)*'Oppslag-fane'!$L$3))))</f>
        <v/>
      </c>
      <c r="M121" t="str">
        <f>IF(M$3="","",IF(G270="","",((G270-F270+1)/365*$G121*(_xlfn.XLOOKUP(M$3,'Oppslag-fane'!$P$12:$P$34,'Oppslag-fane'!$N$12:$N$34)*Personalkostnader!$G129*1000))))</f>
        <v/>
      </c>
      <c r="N121" t="str">
        <f>IF(M121="","",IF($D121="Vitenskapelig",((G270-F270+1)/365*$G121*(_xlfn.XLOOKUP(M$3,'Oppslag-fane'!$P$12:$P$34,'Oppslag-fane'!$AD$12:$AD$34)*'Oppslag-fane'!$J$3)),((G270-F270+1)/365*$G121*(_xlfn.XLOOKUP(M$3,'Oppslag-fane'!$P$12:$P$34,'Oppslag-fane'!$AB$12:$AB$34)*'Oppslag-fane'!$L$3))))</f>
        <v/>
      </c>
      <c r="O121" t="str">
        <f>IF(O$3="","",IF(I270="","",((I270-H270+1)/365*$G121*(_xlfn.XLOOKUP(O$3,'Oppslag-fane'!$P$12:$P$34,'Oppslag-fane'!$N$12:$N$34)*Personalkostnader!$G129*1000))))</f>
        <v/>
      </c>
      <c r="P121" t="str">
        <f>IF(O121="","",IF($D121="Vitenskapelig",((I270-H270+1)/365*$G121*(_xlfn.XLOOKUP(O$3,'Oppslag-fane'!$P$12:$P$34,'Oppslag-fane'!$AD$12:$AD$34)*'Oppslag-fane'!$J$3)),((I270-H270+1)/365*$G121*(_xlfn.XLOOKUP(O$3,'Oppslag-fane'!$P$12:$P$34,'Oppslag-fane'!$AB$12:$AB$34)*'Oppslag-fane'!$L$3))))</f>
        <v/>
      </c>
      <c r="Q121" t="str">
        <f>IF(Q$3="","",IF(K270="","",((K270-J270+1)/365*$G121*(_xlfn.XLOOKUP(Q$3,'Oppslag-fane'!$P$12:$P$34,'Oppslag-fane'!$N$12:$N$34)*Personalkostnader!$G129*1000))))</f>
        <v/>
      </c>
      <c r="R121" t="str">
        <f>IF(Q121="","",IF($D121="Vitenskapelig",((K270-J270+1)/365*$G121*(_xlfn.XLOOKUP(Q$3,'Oppslag-fane'!$P$12:$P$34,'Oppslag-fane'!$AD$12:$AD$34)*'Oppslag-fane'!$J$3)),((K270-J270+1)/365*$G121*(_xlfn.XLOOKUP(Q$3,'Oppslag-fane'!$P$12:$P$34,'Oppslag-fane'!$AB$12:$AB$34)*'Oppslag-fane'!$L$3))))</f>
        <v/>
      </c>
      <c r="S121" t="str">
        <f>IF(S$3="","",IF(M270="","",((M270-L270+1)/365*$G121*(_xlfn.XLOOKUP(S$3,'Oppslag-fane'!$P$12:$P$34,'Oppslag-fane'!$N$12:$N$34)*Personalkostnader!$G129*1000))))</f>
        <v/>
      </c>
      <c r="T121" t="str">
        <f>IF(S121="","",IF($D121="Vitenskapelig",((M270-L270+1)/365*$G121*(_xlfn.XLOOKUP(S$3,'Oppslag-fane'!$P$12:$P$34,'Oppslag-fane'!$AD$12:$AD$34)*'Oppslag-fane'!$J$3)),((M270-L270+1)/365*$G121*(_xlfn.XLOOKUP(S$3,'Oppslag-fane'!$P$12:$P$34,'Oppslag-fane'!$AB$12:$AB$34)*'Oppslag-fane'!$L$3))))</f>
        <v/>
      </c>
      <c r="U121" t="str">
        <f>IF(U$3="","",IF(O270="","",((O270-N270+1)/365*$G121*(_xlfn.XLOOKUP(U$3,'Oppslag-fane'!$P$12:$P$34,'Oppslag-fane'!$N$12:$N$34)*Personalkostnader!$G129*1000))))</f>
        <v/>
      </c>
      <c r="V121" t="str">
        <f>IF(U121="","",IF($D121="Vitenskapelig",((O270-N270+1)/365*$G121*(_xlfn.XLOOKUP(U$3,'Oppslag-fane'!$P$12:$P$34,'Oppslag-fane'!$AD$12:$AD$34)*'Oppslag-fane'!$J$3)),((O270-N270+1)/365*$G121*(_xlfn.XLOOKUP(U$3,'Oppslag-fane'!$P$12:$P$34,'Oppslag-fane'!$AB$12:$AB$34)*'Oppslag-fane'!$L$3))))</f>
        <v/>
      </c>
      <c r="W121" t="str">
        <f>IF(W$3="","",IF(Q270="","",((Q270-P270+1)/365*$G121*(_xlfn.XLOOKUP(W$3,'Oppslag-fane'!$P$12:$P$34,'Oppslag-fane'!$N$12:$N$34)*Personalkostnader!$G129*1000))))</f>
        <v/>
      </c>
      <c r="X121" t="str">
        <f>IF(W121="","",IF($D121="Vitenskapelig",((Q270-P270+1)/365*$G121*(_xlfn.XLOOKUP(W$3,'Oppslag-fane'!$P$12:$P$34,'Oppslag-fane'!$AD$12:$AD$34)*'Oppslag-fane'!$J$3)),((Q270-P270+1)/365*$G121*(_xlfn.XLOOKUP(W$3,'Oppslag-fane'!$P$12:$P$34,'Oppslag-fane'!$AB$12:$AB$34)*'Oppslag-fane'!$L$3))))</f>
        <v/>
      </c>
      <c r="Y121" t="str">
        <f>IF(Y$3="","",IF(S270="","",((S270-R270+1)/365*$G121*(_xlfn.XLOOKUP(Y$3,'Oppslag-fane'!$P$12:$P$34,'Oppslag-fane'!$N$12:$N$34)*Personalkostnader!$G129*1000))))</f>
        <v/>
      </c>
      <c r="Z121" t="str">
        <f>IF(Y121="","",IF($D121="Vitenskapelig",((S270-R270+1)/365*$G121*(_xlfn.XLOOKUP(Y$3,'Oppslag-fane'!$P$12:$P$34,'Oppslag-fane'!$AD$12:$AD$34)*'Oppslag-fane'!$J$3)),((S270-R270+1)/365*$G121*(_xlfn.XLOOKUP(Y$3,'Oppslag-fane'!$P$12:$P$34,'Oppslag-fane'!$AB$12:$AB$34)*'Oppslag-fane'!$L$3))))</f>
        <v/>
      </c>
      <c r="AA121" t="str">
        <f>IF(AA$3="","",IF(U270="","",((U270-T270+1)/365*$G121*(_xlfn.XLOOKUP(AA$3,'Oppslag-fane'!$P$12:$P$34,'Oppslag-fane'!$N$12:$N$34)*Personalkostnader!$G129*1000))))</f>
        <v/>
      </c>
      <c r="AB121" t="str">
        <f>IF(AA121="","",IF($D121="Vitenskapelig",((U270-T270+1)/365*$G121*(_xlfn.XLOOKUP(AA$3,'Oppslag-fane'!$P$12:$P$34,'Oppslag-fane'!$AD$12:$AD$34)*'Oppslag-fane'!$J$3)),((U270-T270+1)/365*$G121*(_xlfn.XLOOKUP(AA$3,'Oppslag-fane'!$P$12:$P$34,'Oppslag-fane'!$AB$12:$AB$34)*'Oppslag-fane'!$L$3))))</f>
        <v/>
      </c>
      <c r="AC121" t="str">
        <f>IF(AC$3="","",IF(W270="","",((W270-V270+1)/365*$G121*(_xlfn.XLOOKUP(AC$3,'Oppslag-fane'!$P$12:$P$34,'Oppslag-fane'!$N$12:$N$34)*Personalkostnader!$G129*1000))))</f>
        <v/>
      </c>
      <c r="AD121" t="str">
        <f>IF(AC121="","",IF($D121="Vitenskapelig",((W270-V270+1)/365*$G121*(_xlfn.XLOOKUP(AC$3,'Oppslag-fane'!$P$12:$P$34,'Oppslag-fane'!$AD$12:$AD$34)*'Oppslag-fane'!$J$3)),((W270-V270+1)/365*$G121*(_xlfn.XLOOKUP(AC$3,'Oppslag-fane'!$P$12:$P$34,'Oppslag-fane'!$AB$12:$AB$34)*'Oppslag-fane'!$L$3))))</f>
        <v/>
      </c>
      <c r="AE121" t="str">
        <f>IF(AE$3="","",IF(Y270="","",((Y270-X270+1)/365*$G121*(_xlfn.XLOOKUP(AE$3,'Oppslag-fane'!$P$12:$P$34,'Oppslag-fane'!$N$12:$N$34)*Personalkostnader!$G129*1000))))</f>
        <v/>
      </c>
      <c r="AF121" t="str">
        <f>IF(AE121="","",IF($D121="Vitenskapelig",((Y270-X270+1)/365*$G121*(_xlfn.XLOOKUP(AE$3,'Oppslag-fane'!$P$12:$P$34,'Oppslag-fane'!$AD$12:$AD$34)*'Oppslag-fane'!$J$3)),((Y270-X270+1)/365*$G121*(_xlfn.XLOOKUP(AE$3,'Oppslag-fane'!$P$12:$P$34,'Oppslag-fane'!$AB$12:$AB$34)*'Oppslag-fane'!$L$3))))</f>
        <v/>
      </c>
      <c r="AG121" t="str">
        <f>IF(AG$3="","",IF(AA270="","",((AA270-Z270+1)/365*$G121*(_xlfn.XLOOKUP(AG$3,'Oppslag-fane'!$P$12:$P$34,'Oppslag-fane'!$N$12:$N$34)*Personalkostnader!$G129*1000))))</f>
        <v/>
      </c>
      <c r="AH121" t="str">
        <f>IF(AG121="","",IF($D121="Vitenskapelig",((AA270-Z270+1)/365*$G121*(_xlfn.XLOOKUP(AG$3,'Oppslag-fane'!$P$12:$P$34,'Oppslag-fane'!$AD$12:$AD$34)*'Oppslag-fane'!$J$3)),((AA270-Z270+1)/365*$G121*(_xlfn.XLOOKUP(AG$3,'Oppslag-fane'!$P$12:$P$34,'Oppslag-fane'!$AB$12:$AB$34)*'Oppslag-fane'!$L$3))))</f>
        <v/>
      </c>
      <c r="AI121" s="18">
        <f t="shared" si="4"/>
        <v>0</v>
      </c>
      <c r="AJ121" s="18">
        <f t="shared" si="5"/>
        <v>0</v>
      </c>
    </row>
    <row r="122" spans="1:36" outlineLevel="1" x14ac:dyDescent="0.25">
      <c r="A122" t="str">
        <f>IF(Personalkostnader!A130="","",Personalkostnader!A130)</f>
        <v/>
      </c>
      <c r="B122">
        <f>Personalkostnader!B130</f>
        <v>0</v>
      </c>
      <c r="C122" t="str">
        <f>Personalkostnader!C130</f>
        <v/>
      </c>
      <c r="D122" t="str">
        <f>Personalkostnader!D130</f>
        <v/>
      </c>
      <c r="E122">
        <f>Personalkostnader!E130</f>
        <v>0</v>
      </c>
      <c r="F122" t="str">
        <f>LEFT(Personalkostnader!O130,2)</f>
        <v/>
      </c>
      <c r="G122" s="121" t="str">
        <f>IFERROR(Personalkostnader!N130/100,"")</f>
        <v/>
      </c>
      <c r="H122" s="23"/>
      <c r="I122" t="str">
        <f>IF(I$3="","",IF(C271="","",((C271-B271+1)/365*$G122*(_xlfn.XLOOKUP(I$3,'Oppslag-fane'!$P$12:$P$34,'Oppslag-fane'!$N$12:$N$34)*Personalkostnader!$G130*1000))))</f>
        <v/>
      </c>
      <c r="J122" t="str">
        <f>IF(I122="","",IF($D122="Vitenskapelig",((C271-B271+1)/365*$G122*(_xlfn.XLOOKUP(I$3,'Oppslag-fane'!$P$12:$P$34,'Oppslag-fane'!$AD$12:$AD$34)*'Oppslag-fane'!$J$3)),((C271-B271+1)/365*$G122*(_xlfn.XLOOKUP(I$3,'Oppslag-fane'!$P$12:$P$34,'Oppslag-fane'!$AB$12:$AB$34)*'Oppslag-fane'!$L$3))))</f>
        <v/>
      </c>
      <c r="K122" t="str">
        <f>IF(K$3="","",IF(E271="","",((E271-D271+1)/365*$G122*(_xlfn.XLOOKUP(K$3,'Oppslag-fane'!$P$12:$P$34,'Oppslag-fane'!$N$12:$N$34)*Personalkostnader!$G130*1000))))</f>
        <v/>
      </c>
      <c r="L122" t="str">
        <f>IF(K122="","",IF($D122="Vitenskapelig",((E271-D271+1)/365*$G122*(_xlfn.XLOOKUP(K$3,'Oppslag-fane'!$P$12:$P$34,'Oppslag-fane'!$AD$12:$AD$34)*'Oppslag-fane'!$J$3)),((E271-D271+1)/365*$G122*(_xlfn.XLOOKUP(K$3,'Oppslag-fane'!$P$12:$P$34,'Oppslag-fane'!$AB$12:$AB$34)*'Oppslag-fane'!$L$3))))</f>
        <v/>
      </c>
      <c r="M122" t="str">
        <f>IF(M$3="","",IF(G271="","",((G271-F271+1)/365*$G122*(_xlfn.XLOOKUP(M$3,'Oppslag-fane'!$P$12:$P$34,'Oppslag-fane'!$N$12:$N$34)*Personalkostnader!$G130*1000))))</f>
        <v/>
      </c>
      <c r="N122" t="str">
        <f>IF(M122="","",IF($D122="Vitenskapelig",((G271-F271+1)/365*$G122*(_xlfn.XLOOKUP(M$3,'Oppslag-fane'!$P$12:$P$34,'Oppslag-fane'!$AD$12:$AD$34)*'Oppslag-fane'!$J$3)),((G271-F271+1)/365*$G122*(_xlfn.XLOOKUP(M$3,'Oppslag-fane'!$P$12:$P$34,'Oppslag-fane'!$AB$12:$AB$34)*'Oppslag-fane'!$L$3))))</f>
        <v/>
      </c>
      <c r="O122" t="str">
        <f>IF(O$3="","",IF(I271="","",((I271-H271+1)/365*$G122*(_xlfn.XLOOKUP(O$3,'Oppslag-fane'!$P$12:$P$34,'Oppslag-fane'!$N$12:$N$34)*Personalkostnader!$G130*1000))))</f>
        <v/>
      </c>
      <c r="P122" t="str">
        <f>IF(O122="","",IF($D122="Vitenskapelig",((I271-H271+1)/365*$G122*(_xlfn.XLOOKUP(O$3,'Oppslag-fane'!$P$12:$P$34,'Oppslag-fane'!$AD$12:$AD$34)*'Oppslag-fane'!$J$3)),((I271-H271+1)/365*$G122*(_xlfn.XLOOKUP(O$3,'Oppslag-fane'!$P$12:$P$34,'Oppslag-fane'!$AB$12:$AB$34)*'Oppslag-fane'!$L$3))))</f>
        <v/>
      </c>
      <c r="Q122" t="str">
        <f>IF(Q$3="","",IF(K271="","",((K271-J271+1)/365*$G122*(_xlfn.XLOOKUP(Q$3,'Oppslag-fane'!$P$12:$P$34,'Oppslag-fane'!$N$12:$N$34)*Personalkostnader!$G130*1000))))</f>
        <v/>
      </c>
      <c r="R122" t="str">
        <f>IF(Q122="","",IF($D122="Vitenskapelig",((K271-J271+1)/365*$G122*(_xlfn.XLOOKUP(Q$3,'Oppslag-fane'!$P$12:$P$34,'Oppslag-fane'!$AD$12:$AD$34)*'Oppslag-fane'!$J$3)),((K271-J271+1)/365*$G122*(_xlfn.XLOOKUP(Q$3,'Oppslag-fane'!$P$12:$P$34,'Oppslag-fane'!$AB$12:$AB$34)*'Oppslag-fane'!$L$3))))</f>
        <v/>
      </c>
      <c r="S122" t="str">
        <f>IF(S$3="","",IF(M271="","",((M271-L271+1)/365*$G122*(_xlfn.XLOOKUP(S$3,'Oppslag-fane'!$P$12:$P$34,'Oppslag-fane'!$N$12:$N$34)*Personalkostnader!$G130*1000))))</f>
        <v/>
      </c>
      <c r="T122" t="str">
        <f>IF(S122="","",IF($D122="Vitenskapelig",((M271-L271+1)/365*$G122*(_xlfn.XLOOKUP(S$3,'Oppslag-fane'!$P$12:$P$34,'Oppslag-fane'!$AD$12:$AD$34)*'Oppslag-fane'!$J$3)),((M271-L271+1)/365*$G122*(_xlfn.XLOOKUP(S$3,'Oppslag-fane'!$P$12:$P$34,'Oppslag-fane'!$AB$12:$AB$34)*'Oppslag-fane'!$L$3))))</f>
        <v/>
      </c>
      <c r="U122" t="str">
        <f>IF(U$3="","",IF(O271="","",((O271-N271+1)/365*$G122*(_xlfn.XLOOKUP(U$3,'Oppslag-fane'!$P$12:$P$34,'Oppslag-fane'!$N$12:$N$34)*Personalkostnader!$G130*1000))))</f>
        <v/>
      </c>
      <c r="V122" t="str">
        <f>IF(U122="","",IF($D122="Vitenskapelig",((O271-N271+1)/365*$G122*(_xlfn.XLOOKUP(U$3,'Oppslag-fane'!$P$12:$P$34,'Oppslag-fane'!$AD$12:$AD$34)*'Oppslag-fane'!$J$3)),((O271-N271+1)/365*$G122*(_xlfn.XLOOKUP(U$3,'Oppslag-fane'!$P$12:$P$34,'Oppslag-fane'!$AB$12:$AB$34)*'Oppslag-fane'!$L$3))))</f>
        <v/>
      </c>
      <c r="W122" t="str">
        <f>IF(W$3="","",IF(Q271="","",((Q271-P271+1)/365*$G122*(_xlfn.XLOOKUP(W$3,'Oppslag-fane'!$P$12:$P$34,'Oppslag-fane'!$N$12:$N$34)*Personalkostnader!$G130*1000))))</f>
        <v/>
      </c>
      <c r="X122" t="str">
        <f>IF(W122="","",IF($D122="Vitenskapelig",((Q271-P271+1)/365*$G122*(_xlfn.XLOOKUP(W$3,'Oppslag-fane'!$P$12:$P$34,'Oppslag-fane'!$AD$12:$AD$34)*'Oppslag-fane'!$J$3)),((Q271-P271+1)/365*$G122*(_xlfn.XLOOKUP(W$3,'Oppslag-fane'!$P$12:$P$34,'Oppslag-fane'!$AB$12:$AB$34)*'Oppslag-fane'!$L$3))))</f>
        <v/>
      </c>
      <c r="Y122" t="str">
        <f>IF(Y$3="","",IF(S271="","",((S271-R271+1)/365*$G122*(_xlfn.XLOOKUP(Y$3,'Oppslag-fane'!$P$12:$P$34,'Oppslag-fane'!$N$12:$N$34)*Personalkostnader!$G130*1000))))</f>
        <v/>
      </c>
      <c r="Z122" t="str">
        <f>IF(Y122="","",IF($D122="Vitenskapelig",((S271-R271+1)/365*$G122*(_xlfn.XLOOKUP(Y$3,'Oppslag-fane'!$P$12:$P$34,'Oppslag-fane'!$AD$12:$AD$34)*'Oppslag-fane'!$J$3)),((S271-R271+1)/365*$G122*(_xlfn.XLOOKUP(Y$3,'Oppslag-fane'!$P$12:$P$34,'Oppslag-fane'!$AB$12:$AB$34)*'Oppslag-fane'!$L$3))))</f>
        <v/>
      </c>
      <c r="AA122" t="str">
        <f>IF(AA$3="","",IF(U271="","",((U271-T271+1)/365*$G122*(_xlfn.XLOOKUP(AA$3,'Oppslag-fane'!$P$12:$P$34,'Oppslag-fane'!$N$12:$N$34)*Personalkostnader!$G130*1000))))</f>
        <v/>
      </c>
      <c r="AB122" t="str">
        <f>IF(AA122="","",IF($D122="Vitenskapelig",((U271-T271+1)/365*$G122*(_xlfn.XLOOKUP(AA$3,'Oppslag-fane'!$P$12:$P$34,'Oppslag-fane'!$AD$12:$AD$34)*'Oppslag-fane'!$J$3)),((U271-T271+1)/365*$G122*(_xlfn.XLOOKUP(AA$3,'Oppslag-fane'!$P$12:$P$34,'Oppslag-fane'!$AB$12:$AB$34)*'Oppslag-fane'!$L$3))))</f>
        <v/>
      </c>
      <c r="AC122" t="str">
        <f>IF(AC$3="","",IF(W271="","",((W271-V271+1)/365*$G122*(_xlfn.XLOOKUP(AC$3,'Oppslag-fane'!$P$12:$P$34,'Oppslag-fane'!$N$12:$N$34)*Personalkostnader!$G130*1000))))</f>
        <v/>
      </c>
      <c r="AD122" t="str">
        <f>IF(AC122="","",IF($D122="Vitenskapelig",((W271-V271+1)/365*$G122*(_xlfn.XLOOKUP(AC$3,'Oppslag-fane'!$P$12:$P$34,'Oppslag-fane'!$AD$12:$AD$34)*'Oppslag-fane'!$J$3)),((W271-V271+1)/365*$G122*(_xlfn.XLOOKUP(AC$3,'Oppslag-fane'!$P$12:$P$34,'Oppslag-fane'!$AB$12:$AB$34)*'Oppslag-fane'!$L$3))))</f>
        <v/>
      </c>
      <c r="AE122" t="str">
        <f>IF(AE$3="","",IF(Y271="","",((Y271-X271+1)/365*$G122*(_xlfn.XLOOKUP(AE$3,'Oppslag-fane'!$P$12:$P$34,'Oppslag-fane'!$N$12:$N$34)*Personalkostnader!$G130*1000))))</f>
        <v/>
      </c>
      <c r="AF122" t="str">
        <f>IF(AE122="","",IF($D122="Vitenskapelig",((Y271-X271+1)/365*$G122*(_xlfn.XLOOKUP(AE$3,'Oppslag-fane'!$P$12:$P$34,'Oppslag-fane'!$AD$12:$AD$34)*'Oppslag-fane'!$J$3)),((Y271-X271+1)/365*$G122*(_xlfn.XLOOKUP(AE$3,'Oppslag-fane'!$P$12:$P$34,'Oppslag-fane'!$AB$12:$AB$34)*'Oppslag-fane'!$L$3))))</f>
        <v/>
      </c>
      <c r="AG122" t="str">
        <f>IF(AG$3="","",IF(AA271="","",((AA271-Z271+1)/365*$G122*(_xlfn.XLOOKUP(AG$3,'Oppslag-fane'!$P$12:$P$34,'Oppslag-fane'!$N$12:$N$34)*Personalkostnader!$G130*1000))))</f>
        <v/>
      </c>
      <c r="AH122" t="str">
        <f>IF(AG122="","",IF($D122="Vitenskapelig",((AA271-Z271+1)/365*$G122*(_xlfn.XLOOKUP(AG$3,'Oppslag-fane'!$P$12:$P$34,'Oppslag-fane'!$AD$12:$AD$34)*'Oppslag-fane'!$J$3)),((AA271-Z271+1)/365*$G122*(_xlfn.XLOOKUP(AG$3,'Oppslag-fane'!$P$12:$P$34,'Oppslag-fane'!$AB$12:$AB$34)*'Oppslag-fane'!$L$3))))</f>
        <v/>
      </c>
      <c r="AI122" s="18">
        <f t="shared" si="4"/>
        <v>0</v>
      </c>
      <c r="AJ122" s="18">
        <f t="shared" si="5"/>
        <v>0</v>
      </c>
    </row>
    <row r="123" spans="1:36" outlineLevel="1" x14ac:dyDescent="0.25">
      <c r="A123" t="str">
        <f>IF(Personalkostnader!A131="","",Personalkostnader!A131)</f>
        <v/>
      </c>
      <c r="B123">
        <f>Personalkostnader!B131</f>
        <v>0</v>
      </c>
      <c r="C123" t="str">
        <f>Personalkostnader!C131</f>
        <v/>
      </c>
      <c r="D123" t="str">
        <f>Personalkostnader!D131</f>
        <v/>
      </c>
      <c r="E123">
        <f>Personalkostnader!E131</f>
        <v>0</v>
      </c>
      <c r="F123" t="str">
        <f>LEFT(Personalkostnader!O131,2)</f>
        <v/>
      </c>
      <c r="G123" s="121" t="str">
        <f>IFERROR(Personalkostnader!N131/100,"")</f>
        <v/>
      </c>
      <c r="H123" s="23"/>
      <c r="I123" t="str">
        <f>IF(I$3="","",IF(C272="","",((C272-B272+1)/365*$G123*(_xlfn.XLOOKUP(I$3,'Oppslag-fane'!$P$12:$P$34,'Oppslag-fane'!$N$12:$N$34)*Personalkostnader!$G131*1000))))</f>
        <v/>
      </c>
      <c r="J123" t="str">
        <f>IF(I123="","",IF($D123="Vitenskapelig",((C272-B272+1)/365*$G123*(_xlfn.XLOOKUP(I$3,'Oppslag-fane'!$P$12:$P$34,'Oppslag-fane'!$AD$12:$AD$34)*'Oppslag-fane'!$J$3)),((C272-B272+1)/365*$G123*(_xlfn.XLOOKUP(I$3,'Oppslag-fane'!$P$12:$P$34,'Oppslag-fane'!$AB$12:$AB$34)*'Oppslag-fane'!$L$3))))</f>
        <v/>
      </c>
      <c r="K123" t="str">
        <f>IF(K$3="","",IF(E272="","",((E272-D272+1)/365*$G123*(_xlfn.XLOOKUP(K$3,'Oppslag-fane'!$P$12:$P$34,'Oppslag-fane'!$N$12:$N$34)*Personalkostnader!$G131*1000))))</f>
        <v/>
      </c>
      <c r="L123" t="str">
        <f>IF(K123="","",IF($D123="Vitenskapelig",((E272-D272+1)/365*$G123*(_xlfn.XLOOKUP(K$3,'Oppslag-fane'!$P$12:$P$34,'Oppslag-fane'!$AD$12:$AD$34)*'Oppslag-fane'!$J$3)),((E272-D272+1)/365*$G123*(_xlfn.XLOOKUP(K$3,'Oppslag-fane'!$P$12:$P$34,'Oppslag-fane'!$AB$12:$AB$34)*'Oppslag-fane'!$L$3))))</f>
        <v/>
      </c>
      <c r="M123" t="str">
        <f>IF(M$3="","",IF(G272="","",((G272-F272+1)/365*$G123*(_xlfn.XLOOKUP(M$3,'Oppslag-fane'!$P$12:$P$34,'Oppslag-fane'!$N$12:$N$34)*Personalkostnader!$G131*1000))))</f>
        <v/>
      </c>
      <c r="N123" t="str">
        <f>IF(M123="","",IF($D123="Vitenskapelig",((G272-F272+1)/365*$G123*(_xlfn.XLOOKUP(M$3,'Oppslag-fane'!$P$12:$P$34,'Oppslag-fane'!$AD$12:$AD$34)*'Oppslag-fane'!$J$3)),((G272-F272+1)/365*$G123*(_xlfn.XLOOKUP(M$3,'Oppslag-fane'!$P$12:$P$34,'Oppslag-fane'!$AB$12:$AB$34)*'Oppslag-fane'!$L$3))))</f>
        <v/>
      </c>
      <c r="O123" t="str">
        <f>IF(O$3="","",IF(I272="","",((I272-H272+1)/365*$G123*(_xlfn.XLOOKUP(O$3,'Oppslag-fane'!$P$12:$P$34,'Oppslag-fane'!$N$12:$N$34)*Personalkostnader!$G131*1000))))</f>
        <v/>
      </c>
      <c r="P123" t="str">
        <f>IF(O123="","",IF($D123="Vitenskapelig",((I272-H272+1)/365*$G123*(_xlfn.XLOOKUP(O$3,'Oppslag-fane'!$P$12:$P$34,'Oppslag-fane'!$AD$12:$AD$34)*'Oppslag-fane'!$J$3)),((I272-H272+1)/365*$G123*(_xlfn.XLOOKUP(O$3,'Oppslag-fane'!$P$12:$P$34,'Oppslag-fane'!$AB$12:$AB$34)*'Oppslag-fane'!$L$3))))</f>
        <v/>
      </c>
      <c r="Q123" t="str">
        <f>IF(Q$3="","",IF(K272="","",((K272-J272+1)/365*$G123*(_xlfn.XLOOKUP(Q$3,'Oppslag-fane'!$P$12:$P$34,'Oppslag-fane'!$N$12:$N$34)*Personalkostnader!$G131*1000))))</f>
        <v/>
      </c>
      <c r="R123" t="str">
        <f>IF(Q123="","",IF($D123="Vitenskapelig",((K272-J272+1)/365*$G123*(_xlfn.XLOOKUP(Q$3,'Oppslag-fane'!$P$12:$P$34,'Oppslag-fane'!$AD$12:$AD$34)*'Oppslag-fane'!$J$3)),((K272-J272+1)/365*$G123*(_xlfn.XLOOKUP(Q$3,'Oppslag-fane'!$P$12:$P$34,'Oppslag-fane'!$AB$12:$AB$34)*'Oppslag-fane'!$L$3))))</f>
        <v/>
      </c>
      <c r="S123" t="str">
        <f>IF(S$3="","",IF(M272="","",((M272-L272+1)/365*$G123*(_xlfn.XLOOKUP(S$3,'Oppslag-fane'!$P$12:$P$34,'Oppslag-fane'!$N$12:$N$34)*Personalkostnader!$G131*1000))))</f>
        <v/>
      </c>
      <c r="T123" t="str">
        <f>IF(S123="","",IF($D123="Vitenskapelig",((M272-L272+1)/365*$G123*(_xlfn.XLOOKUP(S$3,'Oppslag-fane'!$P$12:$P$34,'Oppslag-fane'!$AD$12:$AD$34)*'Oppslag-fane'!$J$3)),((M272-L272+1)/365*$G123*(_xlfn.XLOOKUP(S$3,'Oppslag-fane'!$P$12:$P$34,'Oppslag-fane'!$AB$12:$AB$34)*'Oppslag-fane'!$L$3))))</f>
        <v/>
      </c>
      <c r="U123" t="str">
        <f>IF(U$3="","",IF(O272="","",((O272-N272+1)/365*$G123*(_xlfn.XLOOKUP(U$3,'Oppslag-fane'!$P$12:$P$34,'Oppslag-fane'!$N$12:$N$34)*Personalkostnader!$G131*1000))))</f>
        <v/>
      </c>
      <c r="V123" t="str">
        <f>IF(U123="","",IF($D123="Vitenskapelig",((O272-N272+1)/365*$G123*(_xlfn.XLOOKUP(U$3,'Oppslag-fane'!$P$12:$P$34,'Oppslag-fane'!$AD$12:$AD$34)*'Oppslag-fane'!$J$3)),((O272-N272+1)/365*$G123*(_xlfn.XLOOKUP(U$3,'Oppslag-fane'!$P$12:$P$34,'Oppslag-fane'!$AB$12:$AB$34)*'Oppslag-fane'!$L$3))))</f>
        <v/>
      </c>
      <c r="W123" t="str">
        <f>IF(W$3="","",IF(Q272="","",((Q272-P272+1)/365*$G123*(_xlfn.XLOOKUP(W$3,'Oppslag-fane'!$P$12:$P$34,'Oppslag-fane'!$N$12:$N$34)*Personalkostnader!$G131*1000))))</f>
        <v/>
      </c>
      <c r="X123" t="str">
        <f>IF(W123="","",IF($D123="Vitenskapelig",((Q272-P272+1)/365*$G123*(_xlfn.XLOOKUP(W$3,'Oppslag-fane'!$P$12:$P$34,'Oppslag-fane'!$AD$12:$AD$34)*'Oppslag-fane'!$J$3)),((Q272-P272+1)/365*$G123*(_xlfn.XLOOKUP(W$3,'Oppslag-fane'!$P$12:$P$34,'Oppslag-fane'!$AB$12:$AB$34)*'Oppslag-fane'!$L$3))))</f>
        <v/>
      </c>
      <c r="Y123" t="str">
        <f>IF(Y$3="","",IF(S272="","",((S272-R272+1)/365*$G123*(_xlfn.XLOOKUP(Y$3,'Oppslag-fane'!$P$12:$P$34,'Oppslag-fane'!$N$12:$N$34)*Personalkostnader!$G131*1000))))</f>
        <v/>
      </c>
      <c r="Z123" t="str">
        <f>IF(Y123="","",IF($D123="Vitenskapelig",((S272-R272+1)/365*$G123*(_xlfn.XLOOKUP(Y$3,'Oppslag-fane'!$P$12:$P$34,'Oppslag-fane'!$AD$12:$AD$34)*'Oppslag-fane'!$J$3)),((S272-R272+1)/365*$G123*(_xlfn.XLOOKUP(Y$3,'Oppslag-fane'!$P$12:$P$34,'Oppslag-fane'!$AB$12:$AB$34)*'Oppslag-fane'!$L$3))))</f>
        <v/>
      </c>
      <c r="AA123" t="str">
        <f>IF(AA$3="","",IF(U272="","",((U272-T272+1)/365*$G123*(_xlfn.XLOOKUP(AA$3,'Oppslag-fane'!$P$12:$P$34,'Oppslag-fane'!$N$12:$N$34)*Personalkostnader!$G131*1000))))</f>
        <v/>
      </c>
      <c r="AB123" t="str">
        <f>IF(AA123="","",IF($D123="Vitenskapelig",((U272-T272+1)/365*$G123*(_xlfn.XLOOKUP(AA$3,'Oppslag-fane'!$P$12:$P$34,'Oppslag-fane'!$AD$12:$AD$34)*'Oppslag-fane'!$J$3)),((U272-T272+1)/365*$G123*(_xlfn.XLOOKUP(AA$3,'Oppslag-fane'!$P$12:$P$34,'Oppslag-fane'!$AB$12:$AB$34)*'Oppslag-fane'!$L$3))))</f>
        <v/>
      </c>
      <c r="AC123" t="str">
        <f>IF(AC$3="","",IF(W272="","",((W272-V272+1)/365*$G123*(_xlfn.XLOOKUP(AC$3,'Oppslag-fane'!$P$12:$P$34,'Oppslag-fane'!$N$12:$N$34)*Personalkostnader!$G131*1000))))</f>
        <v/>
      </c>
      <c r="AD123" t="str">
        <f>IF(AC123="","",IF($D123="Vitenskapelig",((W272-V272+1)/365*$G123*(_xlfn.XLOOKUP(AC$3,'Oppslag-fane'!$P$12:$P$34,'Oppslag-fane'!$AD$12:$AD$34)*'Oppslag-fane'!$J$3)),((W272-V272+1)/365*$G123*(_xlfn.XLOOKUP(AC$3,'Oppslag-fane'!$P$12:$P$34,'Oppslag-fane'!$AB$12:$AB$34)*'Oppslag-fane'!$L$3))))</f>
        <v/>
      </c>
      <c r="AE123" t="str">
        <f>IF(AE$3="","",IF(Y272="","",((Y272-X272+1)/365*$G123*(_xlfn.XLOOKUP(AE$3,'Oppslag-fane'!$P$12:$P$34,'Oppslag-fane'!$N$12:$N$34)*Personalkostnader!$G131*1000))))</f>
        <v/>
      </c>
      <c r="AF123" t="str">
        <f>IF(AE123="","",IF($D123="Vitenskapelig",((Y272-X272+1)/365*$G123*(_xlfn.XLOOKUP(AE$3,'Oppslag-fane'!$P$12:$P$34,'Oppslag-fane'!$AD$12:$AD$34)*'Oppslag-fane'!$J$3)),((Y272-X272+1)/365*$G123*(_xlfn.XLOOKUP(AE$3,'Oppslag-fane'!$P$12:$P$34,'Oppslag-fane'!$AB$12:$AB$34)*'Oppslag-fane'!$L$3))))</f>
        <v/>
      </c>
      <c r="AG123" t="str">
        <f>IF(AG$3="","",IF(AA272="","",((AA272-Z272+1)/365*$G123*(_xlfn.XLOOKUP(AG$3,'Oppslag-fane'!$P$12:$P$34,'Oppslag-fane'!$N$12:$N$34)*Personalkostnader!$G131*1000))))</f>
        <v/>
      </c>
      <c r="AH123" t="str">
        <f>IF(AG123="","",IF($D123="Vitenskapelig",((AA272-Z272+1)/365*$G123*(_xlfn.XLOOKUP(AG$3,'Oppslag-fane'!$P$12:$P$34,'Oppslag-fane'!$AD$12:$AD$34)*'Oppslag-fane'!$J$3)),((AA272-Z272+1)/365*$G123*(_xlfn.XLOOKUP(AG$3,'Oppslag-fane'!$P$12:$P$34,'Oppslag-fane'!$AB$12:$AB$34)*'Oppslag-fane'!$L$3))))</f>
        <v/>
      </c>
      <c r="AI123" s="18">
        <f t="shared" si="4"/>
        <v>0</v>
      </c>
      <c r="AJ123" s="18">
        <f t="shared" si="5"/>
        <v>0</v>
      </c>
    </row>
    <row r="124" spans="1:36" outlineLevel="1" x14ac:dyDescent="0.25">
      <c r="A124" t="str">
        <f>IF(Personalkostnader!A132="","",Personalkostnader!A132)</f>
        <v/>
      </c>
      <c r="B124">
        <f>Personalkostnader!B132</f>
        <v>0</v>
      </c>
      <c r="C124" t="str">
        <f>Personalkostnader!C132</f>
        <v/>
      </c>
      <c r="D124" t="str">
        <f>Personalkostnader!D132</f>
        <v/>
      </c>
      <c r="E124">
        <f>Personalkostnader!E132</f>
        <v>0</v>
      </c>
      <c r="F124" t="str">
        <f>LEFT(Personalkostnader!O132,2)</f>
        <v/>
      </c>
      <c r="G124" s="121" t="str">
        <f>IFERROR(Personalkostnader!N132/100,"")</f>
        <v/>
      </c>
      <c r="H124" s="23"/>
      <c r="I124" t="str">
        <f>IF(I$3="","",IF(C273="","",((C273-B273+1)/365*$G124*(_xlfn.XLOOKUP(I$3,'Oppslag-fane'!$P$12:$P$34,'Oppslag-fane'!$N$12:$N$34)*Personalkostnader!$G132*1000))))</f>
        <v/>
      </c>
      <c r="J124" t="str">
        <f>IF(I124="","",IF($D124="Vitenskapelig",((C273-B273+1)/365*$G124*(_xlfn.XLOOKUP(I$3,'Oppslag-fane'!$P$12:$P$34,'Oppslag-fane'!$AD$12:$AD$34)*'Oppslag-fane'!$J$3)),((C273-B273+1)/365*$G124*(_xlfn.XLOOKUP(I$3,'Oppslag-fane'!$P$12:$P$34,'Oppslag-fane'!$AB$12:$AB$34)*'Oppslag-fane'!$L$3))))</f>
        <v/>
      </c>
      <c r="K124" t="str">
        <f>IF(K$3="","",IF(E273="","",((E273-D273+1)/365*$G124*(_xlfn.XLOOKUP(K$3,'Oppslag-fane'!$P$12:$P$34,'Oppslag-fane'!$N$12:$N$34)*Personalkostnader!$G132*1000))))</f>
        <v/>
      </c>
      <c r="L124" t="str">
        <f>IF(K124="","",IF($D124="Vitenskapelig",((E273-D273+1)/365*$G124*(_xlfn.XLOOKUP(K$3,'Oppslag-fane'!$P$12:$P$34,'Oppslag-fane'!$AD$12:$AD$34)*'Oppslag-fane'!$J$3)),((E273-D273+1)/365*$G124*(_xlfn.XLOOKUP(K$3,'Oppslag-fane'!$P$12:$P$34,'Oppslag-fane'!$AB$12:$AB$34)*'Oppslag-fane'!$L$3))))</f>
        <v/>
      </c>
      <c r="M124" t="str">
        <f>IF(M$3="","",IF(G273="","",((G273-F273+1)/365*$G124*(_xlfn.XLOOKUP(M$3,'Oppslag-fane'!$P$12:$P$34,'Oppslag-fane'!$N$12:$N$34)*Personalkostnader!$G132*1000))))</f>
        <v/>
      </c>
      <c r="N124" t="str">
        <f>IF(M124="","",IF($D124="Vitenskapelig",((G273-F273+1)/365*$G124*(_xlfn.XLOOKUP(M$3,'Oppslag-fane'!$P$12:$P$34,'Oppslag-fane'!$AD$12:$AD$34)*'Oppslag-fane'!$J$3)),((G273-F273+1)/365*$G124*(_xlfn.XLOOKUP(M$3,'Oppslag-fane'!$P$12:$P$34,'Oppslag-fane'!$AB$12:$AB$34)*'Oppslag-fane'!$L$3))))</f>
        <v/>
      </c>
      <c r="O124" t="str">
        <f>IF(O$3="","",IF(I273="","",((I273-H273+1)/365*$G124*(_xlfn.XLOOKUP(O$3,'Oppslag-fane'!$P$12:$P$34,'Oppslag-fane'!$N$12:$N$34)*Personalkostnader!$G132*1000))))</f>
        <v/>
      </c>
      <c r="P124" t="str">
        <f>IF(O124="","",IF($D124="Vitenskapelig",((I273-H273+1)/365*$G124*(_xlfn.XLOOKUP(O$3,'Oppslag-fane'!$P$12:$P$34,'Oppslag-fane'!$AD$12:$AD$34)*'Oppslag-fane'!$J$3)),((I273-H273+1)/365*$G124*(_xlfn.XLOOKUP(O$3,'Oppslag-fane'!$P$12:$P$34,'Oppslag-fane'!$AB$12:$AB$34)*'Oppslag-fane'!$L$3))))</f>
        <v/>
      </c>
      <c r="Q124" t="str">
        <f>IF(Q$3="","",IF(K273="","",((K273-J273+1)/365*$G124*(_xlfn.XLOOKUP(Q$3,'Oppslag-fane'!$P$12:$P$34,'Oppslag-fane'!$N$12:$N$34)*Personalkostnader!$G132*1000))))</f>
        <v/>
      </c>
      <c r="R124" t="str">
        <f>IF(Q124="","",IF($D124="Vitenskapelig",((K273-J273+1)/365*$G124*(_xlfn.XLOOKUP(Q$3,'Oppslag-fane'!$P$12:$P$34,'Oppslag-fane'!$AD$12:$AD$34)*'Oppslag-fane'!$J$3)),((K273-J273+1)/365*$G124*(_xlfn.XLOOKUP(Q$3,'Oppslag-fane'!$P$12:$P$34,'Oppslag-fane'!$AB$12:$AB$34)*'Oppslag-fane'!$L$3))))</f>
        <v/>
      </c>
      <c r="S124" t="str">
        <f>IF(S$3="","",IF(M273="","",((M273-L273+1)/365*$G124*(_xlfn.XLOOKUP(S$3,'Oppslag-fane'!$P$12:$P$34,'Oppslag-fane'!$N$12:$N$34)*Personalkostnader!$G132*1000))))</f>
        <v/>
      </c>
      <c r="T124" t="str">
        <f>IF(S124="","",IF($D124="Vitenskapelig",((M273-L273+1)/365*$G124*(_xlfn.XLOOKUP(S$3,'Oppslag-fane'!$P$12:$P$34,'Oppslag-fane'!$AD$12:$AD$34)*'Oppslag-fane'!$J$3)),((M273-L273+1)/365*$G124*(_xlfn.XLOOKUP(S$3,'Oppslag-fane'!$P$12:$P$34,'Oppslag-fane'!$AB$12:$AB$34)*'Oppslag-fane'!$L$3))))</f>
        <v/>
      </c>
      <c r="U124" t="str">
        <f>IF(U$3="","",IF(O273="","",((O273-N273+1)/365*$G124*(_xlfn.XLOOKUP(U$3,'Oppslag-fane'!$P$12:$P$34,'Oppslag-fane'!$N$12:$N$34)*Personalkostnader!$G132*1000))))</f>
        <v/>
      </c>
      <c r="V124" t="str">
        <f>IF(U124="","",IF($D124="Vitenskapelig",((O273-N273+1)/365*$G124*(_xlfn.XLOOKUP(U$3,'Oppslag-fane'!$P$12:$P$34,'Oppslag-fane'!$AD$12:$AD$34)*'Oppslag-fane'!$J$3)),((O273-N273+1)/365*$G124*(_xlfn.XLOOKUP(U$3,'Oppslag-fane'!$P$12:$P$34,'Oppslag-fane'!$AB$12:$AB$34)*'Oppslag-fane'!$L$3))))</f>
        <v/>
      </c>
      <c r="W124" t="str">
        <f>IF(W$3="","",IF(Q273="","",((Q273-P273+1)/365*$G124*(_xlfn.XLOOKUP(W$3,'Oppslag-fane'!$P$12:$P$34,'Oppslag-fane'!$N$12:$N$34)*Personalkostnader!$G132*1000))))</f>
        <v/>
      </c>
      <c r="X124" t="str">
        <f>IF(W124="","",IF($D124="Vitenskapelig",((Q273-P273+1)/365*$G124*(_xlfn.XLOOKUP(W$3,'Oppslag-fane'!$P$12:$P$34,'Oppslag-fane'!$AD$12:$AD$34)*'Oppslag-fane'!$J$3)),((Q273-P273+1)/365*$G124*(_xlfn.XLOOKUP(W$3,'Oppslag-fane'!$P$12:$P$34,'Oppslag-fane'!$AB$12:$AB$34)*'Oppslag-fane'!$L$3))))</f>
        <v/>
      </c>
      <c r="Y124" t="str">
        <f>IF(Y$3="","",IF(S273="","",((S273-R273+1)/365*$G124*(_xlfn.XLOOKUP(Y$3,'Oppslag-fane'!$P$12:$P$34,'Oppslag-fane'!$N$12:$N$34)*Personalkostnader!$G132*1000))))</f>
        <v/>
      </c>
      <c r="Z124" t="str">
        <f>IF(Y124="","",IF($D124="Vitenskapelig",((S273-R273+1)/365*$G124*(_xlfn.XLOOKUP(Y$3,'Oppslag-fane'!$P$12:$P$34,'Oppslag-fane'!$AD$12:$AD$34)*'Oppslag-fane'!$J$3)),((S273-R273+1)/365*$G124*(_xlfn.XLOOKUP(Y$3,'Oppslag-fane'!$P$12:$P$34,'Oppslag-fane'!$AB$12:$AB$34)*'Oppslag-fane'!$L$3))))</f>
        <v/>
      </c>
      <c r="AA124" t="str">
        <f>IF(AA$3="","",IF(U273="","",((U273-T273+1)/365*$G124*(_xlfn.XLOOKUP(AA$3,'Oppslag-fane'!$P$12:$P$34,'Oppslag-fane'!$N$12:$N$34)*Personalkostnader!$G132*1000))))</f>
        <v/>
      </c>
      <c r="AB124" t="str">
        <f>IF(AA124="","",IF($D124="Vitenskapelig",((U273-T273+1)/365*$G124*(_xlfn.XLOOKUP(AA$3,'Oppslag-fane'!$P$12:$P$34,'Oppslag-fane'!$AD$12:$AD$34)*'Oppslag-fane'!$J$3)),((U273-T273+1)/365*$G124*(_xlfn.XLOOKUP(AA$3,'Oppslag-fane'!$P$12:$P$34,'Oppslag-fane'!$AB$12:$AB$34)*'Oppslag-fane'!$L$3))))</f>
        <v/>
      </c>
      <c r="AC124" t="str">
        <f>IF(AC$3="","",IF(W273="","",((W273-V273+1)/365*$G124*(_xlfn.XLOOKUP(AC$3,'Oppslag-fane'!$P$12:$P$34,'Oppslag-fane'!$N$12:$N$34)*Personalkostnader!$G132*1000))))</f>
        <v/>
      </c>
      <c r="AD124" t="str">
        <f>IF(AC124="","",IF($D124="Vitenskapelig",((W273-V273+1)/365*$G124*(_xlfn.XLOOKUP(AC$3,'Oppslag-fane'!$P$12:$P$34,'Oppslag-fane'!$AD$12:$AD$34)*'Oppslag-fane'!$J$3)),((W273-V273+1)/365*$G124*(_xlfn.XLOOKUP(AC$3,'Oppslag-fane'!$P$12:$P$34,'Oppslag-fane'!$AB$12:$AB$34)*'Oppslag-fane'!$L$3))))</f>
        <v/>
      </c>
      <c r="AE124" t="str">
        <f>IF(AE$3="","",IF(Y273="","",((Y273-X273+1)/365*$G124*(_xlfn.XLOOKUP(AE$3,'Oppslag-fane'!$P$12:$P$34,'Oppslag-fane'!$N$12:$N$34)*Personalkostnader!$G132*1000))))</f>
        <v/>
      </c>
      <c r="AF124" t="str">
        <f>IF(AE124="","",IF($D124="Vitenskapelig",((Y273-X273+1)/365*$G124*(_xlfn.XLOOKUP(AE$3,'Oppslag-fane'!$P$12:$P$34,'Oppslag-fane'!$AD$12:$AD$34)*'Oppslag-fane'!$J$3)),((Y273-X273+1)/365*$G124*(_xlfn.XLOOKUP(AE$3,'Oppslag-fane'!$P$12:$P$34,'Oppslag-fane'!$AB$12:$AB$34)*'Oppslag-fane'!$L$3))))</f>
        <v/>
      </c>
      <c r="AG124" t="str">
        <f>IF(AG$3="","",IF(AA273="","",((AA273-Z273+1)/365*$G124*(_xlfn.XLOOKUP(AG$3,'Oppslag-fane'!$P$12:$P$34,'Oppslag-fane'!$N$12:$N$34)*Personalkostnader!$G132*1000))))</f>
        <v/>
      </c>
      <c r="AH124" t="str">
        <f>IF(AG124="","",IF($D124="Vitenskapelig",((AA273-Z273+1)/365*$G124*(_xlfn.XLOOKUP(AG$3,'Oppslag-fane'!$P$12:$P$34,'Oppslag-fane'!$AD$12:$AD$34)*'Oppslag-fane'!$J$3)),((AA273-Z273+1)/365*$G124*(_xlfn.XLOOKUP(AG$3,'Oppslag-fane'!$P$12:$P$34,'Oppslag-fane'!$AB$12:$AB$34)*'Oppslag-fane'!$L$3))))</f>
        <v/>
      </c>
      <c r="AI124" s="18">
        <f t="shared" si="4"/>
        <v>0</v>
      </c>
      <c r="AJ124" s="18">
        <f t="shared" si="5"/>
        <v>0</v>
      </c>
    </row>
    <row r="125" spans="1:36" outlineLevel="1" x14ac:dyDescent="0.25">
      <c r="A125" t="str">
        <f>IF(Personalkostnader!A133="","",Personalkostnader!A133)</f>
        <v/>
      </c>
      <c r="B125">
        <f>Personalkostnader!B133</f>
        <v>0</v>
      </c>
      <c r="C125" t="str">
        <f>Personalkostnader!C133</f>
        <v/>
      </c>
      <c r="D125" t="str">
        <f>Personalkostnader!D133</f>
        <v/>
      </c>
      <c r="E125">
        <f>Personalkostnader!E133</f>
        <v>0</v>
      </c>
      <c r="F125" t="str">
        <f>LEFT(Personalkostnader!O133,2)</f>
        <v/>
      </c>
      <c r="G125" s="121" t="str">
        <f>IFERROR(Personalkostnader!N133/100,"")</f>
        <v/>
      </c>
      <c r="H125" s="23"/>
      <c r="I125" t="str">
        <f>IF(I$3="","",IF(C274="","",((C274-B274+1)/365*$G125*(_xlfn.XLOOKUP(I$3,'Oppslag-fane'!$P$12:$P$34,'Oppslag-fane'!$N$12:$N$34)*Personalkostnader!$G133*1000))))</f>
        <v/>
      </c>
      <c r="J125" t="str">
        <f>IF(I125="","",IF($D125="Vitenskapelig",((C274-B274+1)/365*$G125*(_xlfn.XLOOKUP(I$3,'Oppslag-fane'!$P$12:$P$34,'Oppslag-fane'!$AD$12:$AD$34)*'Oppslag-fane'!$J$3)),((C274-B274+1)/365*$G125*(_xlfn.XLOOKUP(I$3,'Oppslag-fane'!$P$12:$P$34,'Oppslag-fane'!$AB$12:$AB$34)*'Oppslag-fane'!$L$3))))</f>
        <v/>
      </c>
      <c r="K125" t="str">
        <f>IF(K$3="","",IF(E274="","",((E274-D274+1)/365*$G125*(_xlfn.XLOOKUP(K$3,'Oppslag-fane'!$P$12:$P$34,'Oppslag-fane'!$N$12:$N$34)*Personalkostnader!$G133*1000))))</f>
        <v/>
      </c>
      <c r="L125" t="str">
        <f>IF(K125="","",IF($D125="Vitenskapelig",((E274-D274+1)/365*$G125*(_xlfn.XLOOKUP(K$3,'Oppslag-fane'!$P$12:$P$34,'Oppslag-fane'!$AD$12:$AD$34)*'Oppslag-fane'!$J$3)),((E274-D274+1)/365*$G125*(_xlfn.XLOOKUP(K$3,'Oppslag-fane'!$P$12:$P$34,'Oppslag-fane'!$AB$12:$AB$34)*'Oppslag-fane'!$L$3))))</f>
        <v/>
      </c>
      <c r="M125" t="str">
        <f>IF(M$3="","",IF(G274="","",((G274-F274+1)/365*$G125*(_xlfn.XLOOKUP(M$3,'Oppslag-fane'!$P$12:$P$34,'Oppslag-fane'!$N$12:$N$34)*Personalkostnader!$G133*1000))))</f>
        <v/>
      </c>
      <c r="N125" t="str">
        <f>IF(M125="","",IF($D125="Vitenskapelig",((G274-F274+1)/365*$G125*(_xlfn.XLOOKUP(M$3,'Oppslag-fane'!$P$12:$P$34,'Oppslag-fane'!$AD$12:$AD$34)*'Oppslag-fane'!$J$3)),((G274-F274+1)/365*$G125*(_xlfn.XLOOKUP(M$3,'Oppslag-fane'!$P$12:$P$34,'Oppslag-fane'!$AB$12:$AB$34)*'Oppslag-fane'!$L$3))))</f>
        <v/>
      </c>
      <c r="O125" t="str">
        <f>IF(O$3="","",IF(I274="","",((I274-H274+1)/365*$G125*(_xlfn.XLOOKUP(O$3,'Oppslag-fane'!$P$12:$P$34,'Oppslag-fane'!$N$12:$N$34)*Personalkostnader!$G133*1000))))</f>
        <v/>
      </c>
      <c r="P125" t="str">
        <f>IF(O125="","",IF($D125="Vitenskapelig",((I274-H274+1)/365*$G125*(_xlfn.XLOOKUP(O$3,'Oppslag-fane'!$P$12:$P$34,'Oppslag-fane'!$AD$12:$AD$34)*'Oppslag-fane'!$J$3)),((I274-H274+1)/365*$G125*(_xlfn.XLOOKUP(O$3,'Oppslag-fane'!$P$12:$P$34,'Oppslag-fane'!$AB$12:$AB$34)*'Oppslag-fane'!$L$3))))</f>
        <v/>
      </c>
      <c r="Q125" t="str">
        <f>IF(Q$3="","",IF(K274="","",((K274-J274+1)/365*$G125*(_xlfn.XLOOKUP(Q$3,'Oppslag-fane'!$P$12:$P$34,'Oppslag-fane'!$N$12:$N$34)*Personalkostnader!$G133*1000))))</f>
        <v/>
      </c>
      <c r="R125" t="str">
        <f>IF(Q125="","",IF($D125="Vitenskapelig",((K274-J274+1)/365*$G125*(_xlfn.XLOOKUP(Q$3,'Oppslag-fane'!$P$12:$P$34,'Oppslag-fane'!$AD$12:$AD$34)*'Oppslag-fane'!$J$3)),((K274-J274+1)/365*$G125*(_xlfn.XLOOKUP(Q$3,'Oppslag-fane'!$P$12:$P$34,'Oppslag-fane'!$AB$12:$AB$34)*'Oppslag-fane'!$L$3))))</f>
        <v/>
      </c>
      <c r="S125" t="str">
        <f>IF(S$3="","",IF(M274="","",((M274-L274+1)/365*$G125*(_xlfn.XLOOKUP(S$3,'Oppslag-fane'!$P$12:$P$34,'Oppslag-fane'!$N$12:$N$34)*Personalkostnader!$G133*1000))))</f>
        <v/>
      </c>
      <c r="T125" t="str">
        <f>IF(S125="","",IF($D125="Vitenskapelig",((M274-L274+1)/365*$G125*(_xlfn.XLOOKUP(S$3,'Oppslag-fane'!$P$12:$P$34,'Oppslag-fane'!$AD$12:$AD$34)*'Oppslag-fane'!$J$3)),((M274-L274+1)/365*$G125*(_xlfn.XLOOKUP(S$3,'Oppslag-fane'!$P$12:$P$34,'Oppslag-fane'!$AB$12:$AB$34)*'Oppslag-fane'!$L$3))))</f>
        <v/>
      </c>
      <c r="U125" t="str">
        <f>IF(U$3="","",IF(O274="","",((O274-N274+1)/365*$G125*(_xlfn.XLOOKUP(U$3,'Oppslag-fane'!$P$12:$P$34,'Oppslag-fane'!$N$12:$N$34)*Personalkostnader!$G133*1000))))</f>
        <v/>
      </c>
      <c r="V125" t="str">
        <f>IF(U125="","",IF($D125="Vitenskapelig",((O274-N274+1)/365*$G125*(_xlfn.XLOOKUP(U$3,'Oppslag-fane'!$P$12:$P$34,'Oppslag-fane'!$AD$12:$AD$34)*'Oppslag-fane'!$J$3)),((O274-N274+1)/365*$G125*(_xlfn.XLOOKUP(U$3,'Oppslag-fane'!$P$12:$P$34,'Oppslag-fane'!$AB$12:$AB$34)*'Oppslag-fane'!$L$3))))</f>
        <v/>
      </c>
      <c r="W125" t="str">
        <f>IF(W$3="","",IF(Q274="","",((Q274-P274+1)/365*$G125*(_xlfn.XLOOKUP(W$3,'Oppslag-fane'!$P$12:$P$34,'Oppslag-fane'!$N$12:$N$34)*Personalkostnader!$G133*1000))))</f>
        <v/>
      </c>
      <c r="X125" t="str">
        <f>IF(W125="","",IF($D125="Vitenskapelig",((Q274-P274+1)/365*$G125*(_xlfn.XLOOKUP(W$3,'Oppslag-fane'!$P$12:$P$34,'Oppslag-fane'!$AD$12:$AD$34)*'Oppslag-fane'!$J$3)),((Q274-P274+1)/365*$G125*(_xlfn.XLOOKUP(W$3,'Oppslag-fane'!$P$12:$P$34,'Oppslag-fane'!$AB$12:$AB$34)*'Oppslag-fane'!$L$3))))</f>
        <v/>
      </c>
      <c r="Y125" t="str">
        <f>IF(Y$3="","",IF(S274="","",((S274-R274+1)/365*$G125*(_xlfn.XLOOKUP(Y$3,'Oppslag-fane'!$P$12:$P$34,'Oppslag-fane'!$N$12:$N$34)*Personalkostnader!$G133*1000))))</f>
        <v/>
      </c>
      <c r="Z125" t="str">
        <f>IF(Y125="","",IF($D125="Vitenskapelig",((S274-R274+1)/365*$G125*(_xlfn.XLOOKUP(Y$3,'Oppslag-fane'!$P$12:$P$34,'Oppslag-fane'!$AD$12:$AD$34)*'Oppslag-fane'!$J$3)),((S274-R274+1)/365*$G125*(_xlfn.XLOOKUP(Y$3,'Oppslag-fane'!$P$12:$P$34,'Oppslag-fane'!$AB$12:$AB$34)*'Oppslag-fane'!$L$3))))</f>
        <v/>
      </c>
      <c r="AA125" t="str">
        <f>IF(AA$3="","",IF(U274="","",((U274-T274+1)/365*$G125*(_xlfn.XLOOKUP(AA$3,'Oppslag-fane'!$P$12:$P$34,'Oppslag-fane'!$N$12:$N$34)*Personalkostnader!$G133*1000))))</f>
        <v/>
      </c>
      <c r="AB125" t="str">
        <f>IF(AA125="","",IF($D125="Vitenskapelig",((U274-T274+1)/365*$G125*(_xlfn.XLOOKUP(AA$3,'Oppslag-fane'!$P$12:$P$34,'Oppslag-fane'!$AD$12:$AD$34)*'Oppslag-fane'!$J$3)),((U274-T274+1)/365*$G125*(_xlfn.XLOOKUP(AA$3,'Oppslag-fane'!$P$12:$P$34,'Oppslag-fane'!$AB$12:$AB$34)*'Oppslag-fane'!$L$3))))</f>
        <v/>
      </c>
      <c r="AC125" t="str">
        <f>IF(AC$3="","",IF(W274="","",((W274-V274+1)/365*$G125*(_xlfn.XLOOKUP(AC$3,'Oppslag-fane'!$P$12:$P$34,'Oppslag-fane'!$N$12:$N$34)*Personalkostnader!$G133*1000))))</f>
        <v/>
      </c>
      <c r="AD125" t="str">
        <f>IF(AC125="","",IF($D125="Vitenskapelig",((W274-V274+1)/365*$G125*(_xlfn.XLOOKUP(AC$3,'Oppslag-fane'!$P$12:$P$34,'Oppslag-fane'!$AD$12:$AD$34)*'Oppslag-fane'!$J$3)),((W274-V274+1)/365*$G125*(_xlfn.XLOOKUP(AC$3,'Oppslag-fane'!$P$12:$P$34,'Oppslag-fane'!$AB$12:$AB$34)*'Oppslag-fane'!$L$3))))</f>
        <v/>
      </c>
      <c r="AE125" t="str">
        <f>IF(AE$3="","",IF(Y274="","",((Y274-X274+1)/365*$G125*(_xlfn.XLOOKUP(AE$3,'Oppslag-fane'!$P$12:$P$34,'Oppslag-fane'!$N$12:$N$34)*Personalkostnader!$G133*1000))))</f>
        <v/>
      </c>
      <c r="AF125" t="str">
        <f>IF(AE125="","",IF($D125="Vitenskapelig",((Y274-X274+1)/365*$G125*(_xlfn.XLOOKUP(AE$3,'Oppslag-fane'!$P$12:$P$34,'Oppslag-fane'!$AD$12:$AD$34)*'Oppslag-fane'!$J$3)),((Y274-X274+1)/365*$G125*(_xlfn.XLOOKUP(AE$3,'Oppslag-fane'!$P$12:$P$34,'Oppslag-fane'!$AB$12:$AB$34)*'Oppslag-fane'!$L$3))))</f>
        <v/>
      </c>
      <c r="AG125" t="str">
        <f>IF(AG$3="","",IF(AA274="","",((AA274-Z274+1)/365*$G125*(_xlfn.XLOOKUP(AG$3,'Oppslag-fane'!$P$12:$P$34,'Oppslag-fane'!$N$12:$N$34)*Personalkostnader!$G133*1000))))</f>
        <v/>
      </c>
      <c r="AH125" t="str">
        <f>IF(AG125="","",IF($D125="Vitenskapelig",((AA274-Z274+1)/365*$G125*(_xlfn.XLOOKUP(AG$3,'Oppslag-fane'!$P$12:$P$34,'Oppslag-fane'!$AD$12:$AD$34)*'Oppslag-fane'!$J$3)),((AA274-Z274+1)/365*$G125*(_xlfn.XLOOKUP(AG$3,'Oppslag-fane'!$P$12:$P$34,'Oppslag-fane'!$AB$12:$AB$34)*'Oppslag-fane'!$L$3))))</f>
        <v/>
      </c>
      <c r="AI125" s="18">
        <f t="shared" si="4"/>
        <v>0</v>
      </c>
      <c r="AJ125" s="18">
        <f t="shared" si="5"/>
        <v>0</v>
      </c>
    </row>
    <row r="126" spans="1:36" outlineLevel="1" x14ac:dyDescent="0.25">
      <c r="A126" t="str">
        <f>IF(Personalkostnader!A134="","",Personalkostnader!A134)</f>
        <v/>
      </c>
      <c r="B126">
        <f>Personalkostnader!B134</f>
        <v>0</v>
      </c>
      <c r="C126" t="str">
        <f>Personalkostnader!C134</f>
        <v/>
      </c>
      <c r="D126" t="str">
        <f>Personalkostnader!D134</f>
        <v/>
      </c>
      <c r="E126">
        <f>Personalkostnader!E134</f>
        <v>0</v>
      </c>
      <c r="F126" t="str">
        <f>LEFT(Personalkostnader!O134,2)</f>
        <v/>
      </c>
      <c r="G126" s="121" t="str">
        <f>IFERROR(Personalkostnader!N134/100,"")</f>
        <v/>
      </c>
      <c r="H126" s="23"/>
      <c r="I126" t="str">
        <f>IF(I$3="","",IF(C275="","",((C275-B275+1)/365*$G126*(_xlfn.XLOOKUP(I$3,'Oppslag-fane'!$P$12:$P$34,'Oppslag-fane'!$N$12:$N$34)*Personalkostnader!$G134*1000))))</f>
        <v/>
      </c>
      <c r="J126" t="str">
        <f>IF(I126="","",IF($D126="Vitenskapelig",((C275-B275+1)/365*$G126*(_xlfn.XLOOKUP(I$3,'Oppslag-fane'!$P$12:$P$34,'Oppslag-fane'!$AD$12:$AD$34)*'Oppslag-fane'!$J$3)),((C275-B275+1)/365*$G126*(_xlfn.XLOOKUP(I$3,'Oppslag-fane'!$P$12:$P$34,'Oppslag-fane'!$AB$12:$AB$34)*'Oppslag-fane'!$L$3))))</f>
        <v/>
      </c>
      <c r="K126" t="str">
        <f>IF(K$3="","",IF(E275="","",((E275-D275+1)/365*$G126*(_xlfn.XLOOKUP(K$3,'Oppslag-fane'!$P$12:$P$34,'Oppslag-fane'!$N$12:$N$34)*Personalkostnader!$G134*1000))))</f>
        <v/>
      </c>
      <c r="L126" t="str">
        <f>IF(K126="","",IF($D126="Vitenskapelig",((E275-D275+1)/365*$G126*(_xlfn.XLOOKUP(K$3,'Oppslag-fane'!$P$12:$P$34,'Oppslag-fane'!$AD$12:$AD$34)*'Oppslag-fane'!$J$3)),((E275-D275+1)/365*$G126*(_xlfn.XLOOKUP(K$3,'Oppslag-fane'!$P$12:$P$34,'Oppslag-fane'!$AB$12:$AB$34)*'Oppslag-fane'!$L$3))))</f>
        <v/>
      </c>
      <c r="M126" t="str">
        <f>IF(M$3="","",IF(G275="","",((G275-F275+1)/365*$G126*(_xlfn.XLOOKUP(M$3,'Oppslag-fane'!$P$12:$P$34,'Oppslag-fane'!$N$12:$N$34)*Personalkostnader!$G134*1000))))</f>
        <v/>
      </c>
      <c r="N126" t="str">
        <f>IF(M126="","",IF($D126="Vitenskapelig",((G275-F275+1)/365*$G126*(_xlfn.XLOOKUP(M$3,'Oppslag-fane'!$P$12:$P$34,'Oppslag-fane'!$AD$12:$AD$34)*'Oppslag-fane'!$J$3)),((G275-F275+1)/365*$G126*(_xlfn.XLOOKUP(M$3,'Oppslag-fane'!$P$12:$P$34,'Oppslag-fane'!$AB$12:$AB$34)*'Oppslag-fane'!$L$3))))</f>
        <v/>
      </c>
      <c r="O126" t="str">
        <f>IF(O$3="","",IF(I275="","",((I275-H275+1)/365*$G126*(_xlfn.XLOOKUP(O$3,'Oppslag-fane'!$P$12:$P$34,'Oppslag-fane'!$N$12:$N$34)*Personalkostnader!$G134*1000))))</f>
        <v/>
      </c>
      <c r="P126" t="str">
        <f>IF(O126="","",IF($D126="Vitenskapelig",((I275-H275+1)/365*$G126*(_xlfn.XLOOKUP(O$3,'Oppslag-fane'!$P$12:$P$34,'Oppslag-fane'!$AD$12:$AD$34)*'Oppslag-fane'!$J$3)),((I275-H275+1)/365*$G126*(_xlfn.XLOOKUP(O$3,'Oppslag-fane'!$P$12:$P$34,'Oppslag-fane'!$AB$12:$AB$34)*'Oppslag-fane'!$L$3))))</f>
        <v/>
      </c>
      <c r="Q126" t="str">
        <f>IF(Q$3="","",IF(K275="","",((K275-J275+1)/365*$G126*(_xlfn.XLOOKUP(Q$3,'Oppslag-fane'!$P$12:$P$34,'Oppslag-fane'!$N$12:$N$34)*Personalkostnader!$G134*1000))))</f>
        <v/>
      </c>
      <c r="R126" t="str">
        <f>IF(Q126="","",IF($D126="Vitenskapelig",((K275-J275+1)/365*$G126*(_xlfn.XLOOKUP(Q$3,'Oppslag-fane'!$P$12:$P$34,'Oppslag-fane'!$AD$12:$AD$34)*'Oppslag-fane'!$J$3)),((K275-J275+1)/365*$G126*(_xlfn.XLOOKUP(Q$3,'Oppslag-fane'!$P$12:$P$34,'Oppslag-fane'!$AB$12:$AB$34)*'Oppslag-fane'!$L$3))))</f>
        <v/>
      </c>
      <c r="S126" t="str">
        <f>IF(S$3="","",IF(M275="","",((M275-L275+1)/365*$G126*(_xlfn.XLOOKUP(S$3,'Oppslag-fane'!$P$12:$P$34,'Oppslag-fane'!$N$12:$N$34)*Personalkostnader!$G134*1000))))</f>
        <v/>
      </c>
      <c r="T126" t="str">
        <f>IF(S126="","",IF($D126="Vitenskapelig",((M275-L275+1)/365*$G126*(_xlfn.XLOOKUP(S$3,'Oppslag-fane'!$P$12:$P$34,'Oppslag-fane'!$AD$12:$AD$34)*'Oppslag-fane'!$J$3)),((M275-L275+1)/365*$G126*(_xlfn.XLOOKUP(S$3,'Oppslag-fane'!$P$12:$P$34,'Oppslag-fane'!$AB$12:$AB$34)*'Oppslag-fane'!$L$3))))</f>
        <v/>
      </c>
      <c r="U126" t="str">
        <f>IF(U$3="","",IF(O275="","",((O275-N275+1)/365*$G126*(_xlfn.XLOOKUP(U$3,'Oppslag-fane'!$P$12:$P$34,'Oppslag-fane'!$N$12:$N$34)*Personalkostnader!$G134*1000))))</f>
        <v/>
      </c>
      <c r="V126" t="str">
        <f>IF(U126="","",IF($D126="Vitenskapelig",((O275-N275+1)/365*$G126*(_xlfn.XLOOKUP(U$3,'Oppslag-fane'!$P$12:$P$34,'Oppslag-fane'!$AD$12:$AD$34)*'Oppslag-fane'!$J$3)),((O275-N275+1)/365*$G126*(_xlfn.XLOOKUP(U$3,'Oppslag-fane'!$P$12:$P$34,'Oppslag-fane'!$AB$12:$AB$34)*'Oppslag-fane'!$L$3))))</f>
        <v/>
      </c>
      <c r="W126" t="str">
        <f>IF(W$3="","",IF(Q275="","",((Q275-P275+1)/365*$G126*(_xlfn.XLOOKUP(W$3,'Oppslag-fane'!$P$12:$P$34,'Oppslag-fane'!$N$12:$N$34)*Personalkostnader!$G134*1000))))</f>
        <v/>
      </c>
      <c r="X126" t="str">
        <f>IF(W126="","",IF($D126="Vitenskapelig",((Q275-P275+1)/365*$G126*(_xlfn.XLOOKUP(W$3,'Oppslag-fane'!$P$12:$P$34,'Oppslag-fane'!$AD$12:$AD$34)*'Oppslag-fane'!$J$3)),((Q275-P275+1)/365*$G126*(_xlfn.XLOOKUP(W$3,'Oppslag-fane'!$P$12:$P$34,'Oppslag-fane'!$AB$12:$AB$34)*'Oppslag-fane'!$L$3))))</f>
        <v/>
      </c>
      <c r="Y126" t="str">
        <f>IF(Y$3="","",IF(S275="","",((S275-R275+1)/365*$G126*(_xlfn.XLOOKUP(Y$3,'Oppslag-fane'!$P$12:$P$34,'Oppslag-fane'!$N$12:$N$34)*Personalkostnader!$G134*1000))))</f>
        <v/>
      </c>
      <c r="Z126" t="str">
        <f>IF(Y126="","",IF($D126="Vitenskapelig",((S275-R275+1)/365*$G126*(_xlfn.XLOOKUP(Y$3,'Oppslag-fane'!$P$12:$P$34,'Oppslag-fane'!$AD$12:$AD$34)*'Oppslag-fane'!$J$3)),((S275-R275+1)/365*$G126*(_xlfn.XLOOKUP(Y$3,'Oppslag-fane'!$P$12:$P$34,'Oppslag-fane'!$AB$12:$AB$34)*'Oppslag-fane'!$L$3))))</f>
        <v/>
      </c>
      <c r="AA126" t="str">
        <f>IF(AA$3="","",IF(U275="","",((U275-T275+1)/365*$G126*(_xlfn.XLOOKUP(AA$3,'Oppslag-fane'!$P$12:$P$34,'Oppslag-fane'!$N$12:$N$34)*Personalkostnader!$G134*1000))))</f>
        <v/>
      </c>
      <c r="AB126" t="str">
        <f>IF(AA126="","",IF($D126="Vitenskapelig",((U275-T275+1)/365*$G126*(_xlfn.XLOOKUP(AA$3,'Oppslag-fane'!$P$12:$P$34,'Oppslag-fane'!$AD$12:$AD$34)*'Oppslag-fane'!$J$3)),((U275-T275+1)/365*$G126*(_xlfn.XLOOKUP(AA$3,'Oppslag-fane'!$P$12:$P$34,'Oppslag-fane'!$AB$12:$AB$34)*'Oppslag-fane'!$L$3))))</f>
        <v/>
      </c>
      <c r="AC126" t="str">
        <f>IF(AC$3="","",IF(W275="","",((W275-V275+1)/365*$G126*(_xlfn.XLOOKUP(AC$3,'Oppslag-fane'!$P$12:$P$34,'Oppslag-fane'!$N$12:$N$34)*Personalkostnader!$G134*1000))))</f>
        <v/>
      </c>
      <c r="AD126" t="str">
        <f>IF(AC126="","",IF($D126="Vitenskapelig",((W275-V275+1)/365*$G126*(_xlfn.XLOOKUP(AC$3,'Oppslag-fane'!$P$12:$P$34,'Oppslag-fane'!$AD$12:$AD$34)*'Oppslag-fane'!$J$3)),((W275-V275+1)/365*$G126*(_xlfn.XLOOKUP(AC$3,'Oppslag-fane'!$P$12:$P$34,'Oppslag-fane'!$AB$12:$AB$34)*'Oppslag-fane'!$L$3))))</f>
        <v/>
      </c>
      <c r="AE126" t="str">
        <f>IF(AE$3="","",IF(Y275="","",((Y275-X275+1)/365*$G126*(_xlfn.XLOOKUP(AE$3,'Oppslag-fane'!$P$12:$P$34,'Oppslag-fane'!$N$12:$N$34)*Personalkostnader!$G134*1000))))</f>
        <v/>
      </c>
      <c r="AF126" t="str">
        <f>IF(AE126="","",IF($D126="Vitenskapelig",((Y275-X275+1)/365*$G126*(_xlfn.XLOOKUP(AE$3,'Oppslag-fane'!$P$12:$P$34,'Oppslag-fane'!$AD$12:$AD$34)*'Oppslag-fane'!$J$3)),((Y275-X275+1)/365*$G126*(_xlfn.XLOOKUP(AE$3,'Oppslag-fane'!$P$12:$P$34,'Oppslag-fane'!$AB$12:$AB$34)*'Oppslag-fane'!$L$3))))</f>
        <v/>
      </c>
      <c r="AG126" t="str">
        <f>IF(AG$3="","",IF(AA275="","",((AA275-Z275+1)/365*$G126*(_xlfn.XLOOKUP(AG$3,'Oppslag-fane'!$P$12:$P$34,'Oppslag-fane'!$N$12:$N$34)*Personalkostnader!$G134*1000))))</f>
        <v/>
      </c>
      <c r="AH126" t="str">
        <f>IF(AG126="","",IF($D126="Vitenskapelig",((AA275-Z275+1)/365*$G126*(_xlfn.XLOOKUP(AG$3,'Oppslag-fane'!$P$12:$P$34,'Oppslag-fane'!$AD$12:$AD$34)*'Oppslag-fane'!$J$3)),((AA275-Z275+1)/365*$G126*(_xlfn.XLOOKUP(AG$3,'Oppslag-fane'!$P$12:$P$34,'Oppslag-fane'!$AB$12:$AB$34)*'Oppslag-fane'!$L$3))))</f>
        <v/>
      </c>
      <c r="AI126" s="18">
        <f t="shared" si="4"/>
        <v>0</v>
      </c>
      <c r="AJ126" s="18">
        <f t="shared" si="5"/>
        <v>0</v>
      </c>
    </row>
    <row r="127" spans="1:36" outlineLevel="1" x14ac:dyDescent="0.25">
      <c r="A127" t="str">
        <f>IF(Personalkostnader!A135="","",Personalkostnader!A135)</f>
        <v/>
      </c>
      <c r="B127">
        <f>Personalkostnader!B135</f>
        <v>0</v>
      </c>
      <c r="C127" t="str">
        <f>Personalkostnader!C135</f>
        <v/>
      </c>
      <c r="D127" t="str">
        <f>Personalkostnader!D135</f>
        <v/>
      </c>
      <c r="E127">
        <f>Personalkostnader!E135</f>
        <v>0</v>
      </c>
      <c r="F127" t="str">
        <f>LEFT(Personalkostnader!O135,2)</f>
        <v/>
      </c>
      <c r="G127" s="121" t="str">
        <f>IFERROR(Personalkostnader!N135/100,"")</f>
        <v/>
      </c>
      <c r="H127" s="23"/>
      <c r="I127" t="str">
        <f>IF(I$3="","",IF(C276="","",((C276-B276+1)/365*$G127*(_xlfn.XLOOKUP(I$3,'Oppslag-fane'!$P$12:$P$34,'Oppslag-fane'!$N$12:$N$34)*Personalkostnader!$G135*1000))))</f>
        <v/>
      </c>
      <c r="J127" t="str">
        <f>IF(I127="","",IF($D127="Vitenskapelig",((C276-B276+1)/365*$G127*(_xlfn.XLOOKUP(I$3,'Oppslag-fane'!$P$12:$P$34,'Oppslag-fane'!$AD$12:$AD$34)*'Oppslag-fane'!$J$3)),((C276-B276+1)/365*$G127*(_xlfn.XLOOKUP(I$3,'Oppslag-fane'!$P$12:$P$34,'Oppslag-fane'!$AB$12:$AB$34)*'Oppslag-fane'!$L$3))))</f>
        <v/>
      </c>
      <c r="K127" t="str">
        <f>IF(K$3="","",IF(E276="","",((E276-D276+1)/365*$G127*(_xlfn.XLOOKUP(K$3,'Oppslag-fane'!$P$12:$P$34,'Oppslag-fane'!$N$12:$N$34)*Personalkostnader!$G135*1000))))</f>
        <v/>
      </c>
      <c r="L127" t="str">
        <f>IF(K127="","",IF($D127="Vitenskapelig",((E276-D276+1)/365*$G127*(_xlfn.XLOOKUP(K$3,'Oppslag-fane'!$P$12:$P$34,'Oppslag-fane'!$AD$12:$AD$34)*'Oppslag-fane'!$J$3)),((E276-D276+1)/365*$G127*(_xlfn.XLOOKUP(K$3,'Oppslag-fane'!$P$12:$P$34,'Oppslag-fane'!$AB$12:$AB$34)*'Oppslag-fane'!$L$3))))</f>
        <v/>
      </c>
      <c r="M127" t="str">
        <f>IF(M$3="","",IF(G276="","",((G276-F276+1)/365*$G127*(_xlfn.XLOOKUP(M$3,'Oppslag-fane'!$P$12:$P$34,'Oppslag-fane'!$N$12:$N$34)*Personalkostnader!$G135*1000))))</f>
        <v/>
      </c>
      <c r="N127" t="str">
        <f>IF(M127="","",IF($D127="Vitenskapelig",((G276-F276+1)/365*$G127*(_xlfn.XLOOKUP(M$3,'Oppslag-fane'!$P$12:$P$34,'Oppslag-fane'!$AD$12:$AD$34)*'Oppslag-fane'!$J$3)),((G276-F276+1)/365*$G127*(_xlfn.XLOOKUP(M$3,'Oppslag-fane'!$P$12:$P$34,'Oppslag-fane'!$AB$12:$AB$34)*'Oppslag-fane'!$L$3))))</f>
        <v/>
      </c>
      <c r="O127" t="str">
        <f>IF(O$3="","",IF(I276="","",((I276-H276+1)/365*$G127*(_xlfn.XLOOKUP(O$3,'Oppslag-fane'!$P$12:$P$34,'Oppslag-fane'!$N$12:$N$34)*Personalkostnader!$G135*1000))))</f>
        <v/>
      </c>
      <c r="P127" t="str">
        <f>IF(O127="","",IF($D127="Vitenskapelig",((I276-H276+1)/365*$G127*(_xlfn.XLOOKUP(O$3,'Oppslag-fane'!$P$12:$P$34,'Oppslag-fane'!$AD$12:$AD$34)*'Oppslag-fane'!$J$3)),((I276-H276+1)/365*$G127*(_xlfn.XLOOKUP(O$3,'Oppslag-fane'!$P$12:$P$34,'Oppslag-fane'!$AB$12:$AB$34)*'Oppslag-fane'!$L$3))))</f>
        <v/>
      </c>
      <c r="Q127" t="str">
        <f>IF(Q$3="","",IF(K276="","",((K276-J276+1)/365*$G127*(_xlfn.XLOOKUP(Q$3,'Oppslag-fane'!$P$12:$P$34,'Oppslag-fane'!$N$12:$N$34)*Personalkostnader!$G135*1000))))</f>
        <v/>
      </c>
      <c r="R127" t="str">
        <f>IF(Q127="","",IF($D127="Vitenskapelig",((K276-J276+1)/365*$G127*(_xlfn.XLOOKUP(Q$3,'Oppslag-fane'!$P$12:$P$34,'Oppslag-fane'!$AD$12:$AD$34)*'Oppslag-fane'!$J$3)),((K276-J276+1)/365*$G127*(_xlfn.XLOOKUP(Q$3,'Oppslag-fane'!$P$12:$P$34,'Oppslag-fane'!$AB$12:$AB$34)*'Oppslag-fane'!$L$3))))</f>
        <v/>
      </c>
      <c r="S127" t="str">
        <f>IF(S$3="","",IF(M276="","",((M276-L276+1)/365*$G127*(_xlfn.XLOOKUP(S$3,'Oppslag-fane'!$P$12:$P$34,'Oppslag-fane'!$N$12:$N$34)*Personalkostnader!$G135*1000))))</f>
        <v/>
      </c>
      <c r="T127" t="str">
        <f>IF(S127="","",IF($D127="Vitenskapelig",((M276-L276+1)/365*$G127*(_xlfn.XLOOKUP(S$3,'Oppslag-fane'!$P$12:$P$34,'Oppslag-fane'!$AD$12:$AD$34)*'Oppslag-fane'!$J$3)),((M276-L276+1)/365*$G127*(_xlfn.XLOOKUP(S$3,'Oppslag-fane'!$P$12:$P$34,'Oppslag-fane'!$AB$12:$AB$34)*'Oppslag-fane'!$L$3))))</f>
        <v/>
      </c>
      <c r="U127" t="str">
        <f>IF(U$3="","",IF(O276="","",((O276-N276+1)/365*$G127*(_xlfn.XLOOKUP(U$3,'Oppslag-fane'!$P$12:$P$34,'Oppslag-fane'!$N$12:$N$34)*Personalkostnader!$G135*1000))))</f>
        <v/>
      </c>
      <c r="V127" t="str">
        <f>IF(U127="","",IF($D127="Vitenskapelig",((O276-N276+1)/365*$G127*(_xlfn.XLOOKUP(U$3,'Oppslag-fane'!$P$12:$P$34,'Oppslag-fane'!$AD$12:$AD$34)*'Oppslag-fane'!$J$3)),((O276-N276+1)/365*$G127*(_xlfn.XLOOKUP(U$3,'Oppslag-fane'!$P$12:$P$34,'Oppslag-fane'!$AB$12:$AB$34)*'Oppslag-fane'!$L$3))))</f>
        <v/>
      </c>
      <c r="W127" t="str">
        <f>IF(W$3="","",IF(Q276="","",((Q276-P276+1)/365*$G127*(_xlfn.XLOOKUP(W$3,'Oppslag-fane'!$P$12:$P$34,'Oppslag-fane'!$N$12:$N$34)*Personalkostnader!$G135*1000))))</f>
        <v/>
      </c>
      <c r="X127" t="str">
        <f>IF(W127="","",IF($D127="Vitenskapelig",((Q276-P276+1)/365*$G127*(_xlfn.XLOOKUP(W$3,'Oppslag-fane'!$P$12:$P$34,'Oppslag-fane'!$AD$12:$AD$34)*'Oppslag-fane'!$J$3)),((Q276-P276+1)/365*$G127*(_xlfn.XLOOKUP(W$3,'Oppslag-fane'!$P$12:$P$34,'Oppslag-fane'!$AB$12:$AB$34)*'Oppslag-fane'!$L$3))))</f>
        <v/>
      </c>
      <c r="Y127" t="str">
        <f>IF(Y$3="","",IF(S276="","",((S276-R276+1)/365*$G127*(_xlfn.XLOOKUP(Y$3,'Oppslag-fane'!$P$12:$P$34,'Oppslag-fane'!$N$12:$N$34)*Personalkostnader!$G135*1000))))</f>
        <v/>
      </c>
      <c r="Z127" t="str">
        <f>IF(Y127="","",IF($D127="Vitenskapelig",((S276-R276+1)/365*$G127*(_xlfn.XLOOKUP(Y$3,'Oppslag-fane'!$P$12:$P$34,'Oppslag-fane'!$AD$12:$AD$34)*'Oppslag-fane'!$J$3)),((S276-R276+1)/365*$G127*(_xlfn.XLOOKUP(Y$3,'Oppslag-fane'!$P$12:$P$34,'Oppslag-fane'!$AB$12:$AB$34)*'Oppslag-fane'!$L$3))))</f>
        <v/>
      </c>
      <c r="AA127" t="str">
        <f>IF(AA$3="","",IF(U276="","",((U276-T276+1)/365*$G127*(_xlfn.XLOOKUP(AA$3,'Oppslag-fane'!$P$12:$P$34,'Oppslag-fane'!$N$12:$N$34)*Personalkostnader!$G135*1000))))</f>
        <v/>
      </c>
      <c r="AB127" t="str">
        <f>IF(AA127="","",IF($D127="Vitenskapelig",((U276-T276+1)/365*$G127*(_xlfn.XLOOKUP(AA$3,'Oppslag-fane'!$P$12:$P$34,'Oppslag-fane'!$AD$12:$AD$34)*'Oppslag-fane'!$J$3)),((U276-T276+1)/365*$G127*(_xlfn.XLOOKUP(AA$3,'Oppslag-fane'!$P$12:$P$34,'Oppslag-fane'!$AB$12:$AB$34)*'Oppslag-fane'!$L$3))))</f>
        <v/>
      </c>
      <c r="AC127" t="str">
        <f>IF(AC$3="","",IF(W276="","",((W276-V276+1)/365*$G127*(_xlfn.XLOOKUP(AC$3,'Oppslag-fane'!$P$12:$P$34,'Oppslag-fane'!$N$12:$N$34)*Personalkostnader!$G135*1000))))</f>
        <v/>
      </c>
      <c r="AD127" t="str">
        <f>IF(AC127="","",IF($D127="Vitenskapelig",((W276-V276+1)/365*$G127*(_xlfn.XLOOKUP(AC$3,'Oppslag-fane'!$P$12:$P$34,'Oppslag-fane'!$AD$12:$AD$34)*'Oppslag-fane'!$J$3)),((W276-V276+1)/365*$G127*(_xlfn.XLOOKUP(AC$3,'Oppslag-fane'!$P$12:$P$34,'Oppslag-fane'!$AB$12:$AB$34)*'Oppslag-fane'!$L$3))))</f>
        <v/>
      </c>
      <c r="AE127" t="str">
        <f>IF(AE$3="","",IF(Y276="","",((Y276-X276+1)/365*$G127*(_xlfn.XLOOKUP(AE$3,'Oppslag-fane'!$P$12:$P$34,'Oppslag-fane'!$N$12:$N$34)*Personalkostnader!$G135*1000))))</f>
        <v/>
      </c>
      <c r="AF127" t="str">
        <f>IF(AE127="","",IF($D127="Vitenskapelig",((Y276-X276+1)/365*$G127*(_xlfn.XLOOKUP(AE$3,'Oppslag-fane'!$P$12:$P$34,'Oppslag-fane'!$AD$12:$AD$34)*'Oppslag-fane'!$J$3)),((Y276-X276+1)/365*$G127*(_xlfn.XLOOKUP(AE$3,'Oppslag-fane'!$P$12:$P$34,'Oppslag-fane'!$AB$12:$AB$34)*'Oppslag-fane'!$L$3))))</f>
        <v/>
      </c>
      <c r="AG127" t="str">
        <f>IF(AG$3="","",IF(AA276="","",((AA276-Z276+1)/365*$G127*(_xlfn.XLOOKUP(AG$3,'Oppslag-fane'!$P$12:$P$34,'Oppslag-fane'!$N$12:$N$34)*Personalkostnader!$G135*1000))))</f>
        <v/>
      </c>
      <c r="AH127" t="str">
        <f>IF(AG127="","",IF($D127="Vitenskapelig",((AA276-Z276+1)/365*$G127*(_xlfn.XLOOKUP(AG$3,'Oppslag-fane'!$P$12:$P$34,'Oppslag-fane'!$AD$12:$AD$34)*'Oppslag-fane'!$J$3)),((AA276-Z276+1)/365*$G127*(_xlfn.XLOOKUP(AG$3,'Oppslag-fane'!$P$12:$P$34,'Oppslag-fane'!$AB$12:$AB$34)*'Oppslag-fane'!$L$3))))</f>
        <v/>
      </c>
      <c r="AI127" s="18">
        <f t="shared" si="4"/>
        <v>0</v>
      </c>
      <c r="AJ127" s="18">
        <f t="shared" si="5"/>
        <v>0</v>
      </c>
    </row>
    <row r="128" spans="1:36" outlineLevel="1" x14ac:dyDescent="0.25">
      <c r="A128" t="str">
        <f>IF(Personalkostnader!A136="","",Personalkostnader!A136)</f>
        <v/>
      </c>
      <c r="B128">
        <f>Personalkostnader!B136</f>
        <v>0</v>
      </c>
      <c r="C128" t="str">
        <f>Personalkostnader!C136</f>
        <v/>
      </c>
      <c r="D128" t="str">
        <f>Personalkostnader!D136</f>
        <v/>
      </c>
      <c r="E128">
        <f>Personalkostnader!E136</f>
        <v>0</v>
      </c>
      <c r="F128" t="str">
        <f>LEFT(Personalkostnader!O136,2)</f>
        <v/>
      </c>
      <c r="G128" s="121" t="str">
        <f>IFERROR(Personalkostnader!N136/100,"")</f>
        <v/>
      </c>
      <c r="H128" s="23"/>
      <c r="I128" t="str">
        <f>IF(I$3="","",IF(C277="","",((C277-B277+1)/365*$G128*(_xlfn.XLOOKUP(I$3,'Oppslag-fane'!$P$12:$P$34,'Oppslag-fane'!$N$12:$N$34)*Personalkostnader!$G136*1000))))</f>
        <v/>
      </c>
      <c r="J128" t="str">
        <f>IF(I128="","",IF($D128="Vitenskapelig",((C277-B277+1)/365*$G128*(_xlfn.XLOOKUP(I$3,'Oppslag-fane'!$P$12:$P$34,'Oppslag-fane'!$AD$12:$AD$34)*'Oppslag-fane'!$J$3)),((C277-B277+1)/365*$G128*(_xlfn.XLOOKUP(I$3,'Oppslag-fane'!$P$12:$P$34,'Oppslag-fane'!$AB$12:$AB$34)*'Oppslag-fane'!$L$3))))</f>
        <v/>
      </c>
      <c r="K128" t="str">
        <f>IF(K$3="","",IF(E277="","",((E277-D277+1)/365*$G128*(_xlfn.XLOOKUP(K$3,'Oppslag-fane'!$P$12:$P$34,'Oppslag-fane'!$N$12:$N$34)*Personalkostnader!$G136*1000))))</f>
        <v/>
      </c>
      <c r="L128" t="str">
        <f>IF(K128="","",IF($D128="Vitenskapelig",((E277-D277+1)/365*$G128*(_xlfn.XLOOKUP(K$3,'Oppslag-fane'!$P$12:$P$34,'Oppslag-fane'!$AD$12:$AD$34)*'Oppslag-fane'!$J$3)),((E277-D277+1)/365*$G128*(_xlfn.XLOOKUP(K$3,'Oppslag-fane'!$P$12:$P$34,'Oppslag-fane'!$AB$12:$AB$34)*'Oppslag-fane'!$L$3))))</f>
        <v/>
      </c>
      <c r="M128" t="str">
        <f>IF(M$3="","",IF(G277="","",((G277-F277+1)/365*$G128*(_xlfn.XLOOKUP(M$3,'Oppslag-fane'!$P$12:$P$34,'Oppslag-fane'!$N$12:$N$34)*Personalkostnader!$G136*1000))))</f>
        <v/>
      </c>
      <c r="N128" t="str">
        <f>IF(M128="","",IF($D128="Vitenskapelig",((G277-F277+1)/365*$G128*(_xlfn.XLOOKUP(M$3,'Oppslag-fane'!$P$12:$P$34,'Oppslag-fane'!$AD$12:$AD$34)*'Oppslag-fane'!$J$3)),((G277-F277+1)/365*$G128*(_xlfn.XLOOKUP(M$3,'Oppslag-fane'!$P$12:$P$34,'Oppslag-fane'!$AB$12:$AB$34)*'Oppslag-fane'!$L$3))))</f>
        <v/>
      </c>
      <c r="O128" t="str">
        <f>IF(O$3="","",IF(I277="","",((I277-H277+1)/365*$G128*(_xlfn.XLOOKUP(O$3,'Oppslag-fane'!$P$12:$P$34,'Oppslag-fane'!$N$12:$N$34)*Personalkostnader!$G136*1000))))</f>
        <v/>
      </c>
      <c r="P128" t="str">
        <f>IF(O128="","",IF($D128="Vitenskapelig",((I277-H277+1)/365*$G128*(_xlfn.XLOOKUP(O$3,'Oppslag-fane'!$P$12:$P$34,'Oppslag-fane'!$AD$12:$AD$34)*'Oppslag-fane'!$J$3)),((I277-H277+1)/365*$G128*(_xlfn.XLOOKUP(O$3,'Oppslag-fane'!$P$12:$P$34,'Oppslag-fane'!$AB$12:$AB$34)*'Oppslag-fane'!$L$3))))</f>
        <v/>
      </c>
      <c r="Q128" t="str">
        <f>IF(Q$3="","",IF(K277="","",((K277-J277+1)/365*$G128*(_xlfn.XLOOKUP(Q$3,'Oppslag-fane'!$P$12:$P$34,'Oppslag-fane'!$N$12:$N$34)*Personalkostnader!$G136*1000))))</f>
        <v/>
      </c>
      <c r="R128" t="str">
        <f>IF(Q128="","",IF($D128="Vitenskapelig",((K277-J277+1)/365*$G128*(_xlfn.XLOOKUP(Q$3,'Oppslag-fane'!$P$12:$P$34,'Oppslag-fane'!$AD$12:$AD$34)*'Oppslag-fane'!$J$3)),((K277-J277+1)/365*$G128*(_xlfn.XLOOKUP(Q$3,'Oppslag-fane'!$P$12:$P$34,'Oppslag-fane'!$AB$12:$AB$34)*'Oppslag-fane'!$L$3))))</f>
        <v/>
      </c>
      <c r="S128" t="str">
        <f>IF(S$3="","",IF(M277="","",((M277-L277+1)/365*$G128*(_xlfn.XLOOKUP(S$3,'Oppslag-fane'!$P$12:$P$34,'Oppslag-fane'!$N$12:$N$34)*Personalkostnader!$G136*1000))))</f>
        <v/>
      </c>
      <c r="T128" t="str">
        <f>IF(S128="","",IF($D128="Vitenskapelig",((M277-L277+1)/365*$G128*(_xlfn.XLOOKUP(S$3,'Oppslag-fane'!$P$12:$P$34,'Oppslag-fane'!$AD$12:$AD$34)*'Oppslag-fane'!$J$3)),((M277-L277+1)/365*$G128*(_xlfn.XLOOKUP(S$3,'Oppslag-fane'!$P$12:$P$34,'Oppslag-fane'!$AB$12:$AB$34)*'Oppslag-fane'!$L$3))))</f>
        <v/>
      </c>
      <c r="U128" t="str">
        <f>IF(U$3="","",IF(O277="","",((O277-N277+1)/365*$G128*(_xlfn.XLOOKUP(U$3,'Oppslag-fane'!$P$12:$P$34,'Oppslag-fane'!$N$12:$N$34)*Personalkostnader!$G136*1000))))</f>
        <v/>
      </c>
      <c r="V128" t="str">
        <f>IF(U128="","",IF($D128="Vitenskapelig",((O277-N277+1)/365*$G128*(_xlfn.XLOOKUP(U$3,'Oppslag-fane'!$P$12:$P$34,'Oppslag-fane'!$AD$12:$AD$34)*'Oppslag-fane'!$J$3)),((O277-N277+1)/365*$G128*(_xlfn.XLOOKUP(U$3,'Oppslag-fane'!$P$12:$P$34,'Oppslag-fane'!$AB$12:$AB$34)*'Oppslag-fane'!$L$3))))</f>
        <v/>
      </c>
      <c r="W128" t="str">
        <f>IF(W$3="","",IF(Q277="","",((Q277-P277+1)/365*$G128*(_xlfn.XLOOKUP(W$3,'Oppslag-fane'!$P$12:$P$34,'Oppslag-fane'!$N$12:$N$34)*Personalkostnader!$G136*1000))))</f>
        <v/>
      </c>
      <c r="X128" t="str">
        <f>IF(W128="","",IF($D128="Vitenskapelig",((Q277-P277+1)/365*$G128*(_xlfn.XLOOKUP(W$3,'Oppslag-fane'!$P$12:$P$34,'Oppslag-fane'!$AD$12:$AD$34)*'Oppslag-fane'!$J$3)),((Q277-P277+1)/365*$G128*(_xlfn.XLOOKUP(W$3,'Oppslag-fane'!$P$12:$P$34,'Oppslag-fane'!$AB$12:$AB$34)*'Oppslag-fane'!$L$3))))</f>
        <v/>
      </c>
      <c r="Y128" t="str">
        <f>IF(Y$3="","",IF(S277="","",((S277-R277+1)/365*$G128*(_xlfn.XLOOKUP(Y$3,'Oppslag-fane'!$P$12:$P$34,'Oppslag-fane'!$N$12:$N$34)*Personalkostnader!$G136*1000))))</f>
        <v/>
      </c>
      <c r="Z128" t="str">
        <f>IF(Y128="","",IF($D128="Vitenskapelig",((S277-R277+1)/365*$G128*(_xlfn.XLOOKUP(Y$3,'Oppslag-fane'!$P$12:$P$34,'Oppslag-fane'!$AD$12:$AD$34)*'Oppslag-fane'!$J$3)),((S277-R277+1)/365*$G128*(_xlfn.XLOOKUP(Y$3,'Oppslag-fane'!$P$12:$P$34,'Oppslag-fane'!$AB$12:$AB$34)*'Oppslag-fane'!$L$3))))</f>
        <v/>
      </c>
      <c r="AA128" t="str">
        <f>IF(AA$3="","",IF(U277="","",((U277-T277+1)/365*$G128*(_xlfn.XLOOKUP(AA$3,'Oppslag-fane'!$P$12:$P$34,'Oppslag-fane'!$N$12:$N$34)*Personalkostnader!$G136*1000))))</f>
        <v/>
      </c>
      <c r="AB128" t="str">
        <f>IF(AA128="","",IF($D128="Vitenskapelig",((U277-T277+1)/365*$G128*(_xlfn.XLOOKUP(AA$3,'Oppslag-fane'!$P$12:$P$34,'Oppslag-fane'!$AD$12:$AD$34)*'Oppslag-fane'!$J$3)),((U277-T277+1)/365*$G128*(_xlfn.XLOOKUP(AA$3,'Oppslag-fane'!$P$12:$P$34,'Oppslag-fane'!$AB$12:$AB$34)*'Oppslag-fane'!$L$3))))</f>
        <v/>
      </c>
      <c r="AC128" t="str">
        <f>IF(AC$3="","",IF(W277="","",((W277-V277+1)/365*$G128*(_xlfn.XLOOKUP(AC$3,'Oppslag-fane'!$P$12:$P$34,'Oppslag-fane'!$N$12:$N$34)*Personalkostnader!$G136*1000))))</f>
        <v/>
      </c>
      <c r="AD128" t="str">
        <f>IF(AC128="","",IF($D128="Vitenskapelig",((W277-V277+1)/365*$G128*(_xlfn.XLOOKUP(AC$3,'Oppslag-fane'!$P$12:$P$34,'Oppslag-fane'!$AD$12:$AD$34)*'Oppslag-fane'!$J$3)),((W277-V277+1)/365*$G128*(_xlfn.XLOOKUP(AC$3,'Oppslag-fane'!$P$12:$P$34,'Oppslag-fane'!$AB$12:$AB$34)*'Oppslag-fane'!$L$3))))</f>
        <v/>
      </c>
      <c r="AE128" t="str">
        <f>IF(AE$3="","",IF(Y277="","",((Y277-X277+1)/365*$G128*(_xlfn.XLOOKUP(AE$3,'Oppslag-fane'!$P$12:$P$34,'Oppslag-fane'!$N$12:$N$34)*Personalkostnader!$G136*1000))))</f>
        <v/>
      </c>
      <c r="AF128" t="str">
        <f>IF(AE128="","",IF($D128="Vitenskapelig",((Y277-X277+1)/365*$G128*(_xlfn.XLOOKUP(AE$3,'Oppslag-fane'!$P$12:$P$34,'Oppslag-fane'!$AD$12:$AD$34)*'Oppslag-fane'!$J$3)),((Y277-X277+1)/365*$G128*(_xlfn.XLOOKUP(AE$3,'Oppslag-fane'!$P$12:$P$34,'Oppslag-fane'!$AB$12:$AB$34)*'Oppslag-fane'!$L$3))))</f>
        <v/>
      </c>
      <c r="AG128" t="str">
        <f>IF(AG$3="","",IF(AA277="","",((AA277-Z277+1)/365*$G128*(_xlfn.XLOOKUP(AG$3,'Oppslag-fane'!$P$12:$P$34,'Oppslag-fane'!$N$12:$N$34)*Personalkostnader!$G136*1000))))</f>
        <v/>
      </c>
      <c r="AH128" t="str">
        <f>IF(AG128="","",IF($D128="Vitenskapelig",((AA277-Z277+1)/365*$G128*(_xlfn.XLOOKUP(AG$3,'Oppslag-fane'!$P$12:$P$34,'Oppslag-fane'!$AD$12:$AD$34)*'Oppslag-fane'!$J$3)),((AA277-Z277+1)/365*$G128*(_xlfn.XLOOKUP(AG$3,'Oppslag-fane'!$P$12:$P$34,'Oppslag-fane'!$AB$12:$AB$34)*'Oppslag-fane'!$L$3))))</f>
        <v/>
      </c>
      <c r="AI128" s="18">
        <f t="shared" si="4"/>
        <v>0</v>
      </c>
      <c r="AJ128" s="18">
        <f t="shared" si="5"/>
        <v>0</v>
      </c>
    </row>
    <row r="129" spans="1:36" outlineLevel="1" x14ac:dyDescent="0.25">
      <c r="A129" t="str">
        <f>IF(Personalkostnader!A137="","",Personalkostnader!A137)</f>
        <v/>
      </c>
      <c r="B129">
        <f>Personalkostnader!B137</f>
        <v>0</v>
      </c>
      <c r="C129" t="str">
        <f>Personalkostnader!C137</f>
        <v/>
      </c>
      <c r="D129" t="str">
        <f>Personalkostnader!D137</f>
        <v/>
      </c>
      <c r="E129">
        <f>Personalkostnader!E137</f>
        <v>0</v>
      </c>
      <c r="F129" t="str">
        <f>LEFT(Personalkostnader!O137,2)</f>
        <v/>
      </c>
      <c r="G129" s="121" t="str">
        <f>IFERROR(Personalkostnader!N137/100,"")</f>
        <v/>
      </c>
      <c r="H129" s="23"/>
      <c r="I129" t="str">
        <f>IF(I$3="","",IF(C278="","",((C278-B278+1)/365*$G129*(_xlfn.XLOOKUP(I$3,'Oppslag-fane'!$P$12:$P$34,'Oppslag-fane'!$N$12:$N$34)*Personalkostnader!$G137*1000))))</f>
        <v/>
      </c>
      <c r="J129" t="str">
        <f>IF(I129="","",IF($D129="Vitenskapelig",((C278-B278+1)/365*$G129*(_xlfn.XLOOKUP(I$3,'Oppslag-fane'!$P$12:$P$34,'Oppslag-fane'!$AD$12:$AD$34)*'Oppslag-fane'!$J$3)),((C278-B278+1)/365*$G129*(_xlfn.XLOOKUP(I$3,'Oppslag-fane'!$P$12:$P$34,'Oppslag-fane'!$AB$12:$AB$34)*'Oppslag-fane'!$L$3))))</f>
        <v/>
      </c>
      <c r="K129" t="str">
        <f>IF(K$3="","",IF(E278="","",((E278-D278+1)/365*$G129*(_xlfn.XLOOKUP(K$3,'Oppslag-fane'!$P$12:$P$34,'Oppslag-fane'!$N$12:$N$34)*Personalkostnader!$G137*1000))))</f>
        <v/>
      </c>
      <c r="L129" t="str">
        <f>IF(K129="","",IF($D129="Vitenskapelig",((E278-D278+1)/365*$G129*(_xlfn.XLOOKUP(K$3,'Oppslag-fane'!$P$12:$P$34,'Oppslag-fane'!$AD$12:$AD$34)*'Oppslag-fane'!$J$3)),((E278-D278+1)/365*$G129*(_xlfn.XLOOKUP(K$3,'Oppslag-fane'!$P$12:$P$34,'Oppslag-fane'!$AB$12:$AB$34)*'Oppslag-fane'!$L$3))))</f>
        <v/>
      </c>
      <c r="M129" t="str">
        <f>IF(M$3="","",IF(G278="","",((G278-F278+1)/365*$G129*(_xlfn.XLOOKUP(M$3,'Oppslag-fane'!$P$12:$P$34,'Oppslag-fane'!$N$12:$N$34)*Personalkostnader!$G137*1000))))</f>
        <v/>
      </c>
      <c r="N129" t="str">
        <f>IF(M129="","",IF($D129="Vitenskapelig",((G278-F278+1)/365*$G129*(_xlfn.XLOOKUP(M$3,'Oppslag-fane'!$P$12:$P$34,'Oppslag-fane'!$AD$12:$AD$34)*'Oppslag-fane'!$J$3)),((G278-F278+1)/365*$G129*(_xlfn.XLOOKUP(M$3,'Oppslag-fane'!$P$12:$P$34,'Oppslag-fane'!$AB$12:$AB$34)*'Oppslag-fane'!$L$3))))</f>
        <v/>
      </c>
      <c r="O129" t="str">
        <f>IF(O$3="","",IF(I278="","",((I278-H278+1)/365*$G129*(_xlfn.XLOOKUP(O$3,'Oppslag-fane'!$P$12:$P$34,'Oppslag-fane'!$N$12:$N$34)*Personalkostnader!$G137*1000))))</f>
        <v/>
      </c>
      <c r="P129" t="str">
        <f>IF(O129="","",IF($D129="Vitenskapelig",((I278-H278+1)/365*$G129*(_xlfn.XLOOKUP(O$3,'Oppslag-fane'!$P$12:$P$34,'Oppslag-fane'!$AD$12:$AD$34)*'Oppslag-fane'!$J$3)),((I278-H278+1)/365*$G129*(_xlfn.XLOOKUP(O$3,'Oppslag-fane'!$P$12:$P$34,'Oppslag-fane'!$AB$12:$AB$34)*'Oppslag-fane'!$L$3))))</f>
        <v/>
      </c>
      <c r="Q129" t="str">
        <f>IF(Q$3="","",IF(K278="","",((K278-J278+1)/365*$G129*(_xlfn.XLOOKUP(Q$3,'Oppslag-fane'!$P$12:$P$34,'Oppslag-fane'!$N$12:$N$34)*Personalkostnader!$G137*1000))))</f>
        <v/>
      </c>
      <c r="R129" t="str">
        <f>IF(Q129="","",IF($D129="Vitenskapelig",((K278-J278+1)/365*$G129*(_xlfn.XLOOKUP(Q$3,'Oppslag-fane'!$P$12:$P$34,'Oppslag-fane'!$AD$12:$AD$34)*'Oppslag-fane'!$J$3)),((K278-J278+1)/365*$G129*(_xlfn.XLOOKUP(Q$3,'Oppslag-fane'!$P$12:$P$34,'Oppslag-fane'!$AB$12:$AB$34)*'Oppslag-fane'!$L$3))))</f>
        <v/>
      </c>
      <c r="S129" t="str">
        <f>IF(S$3="","",IF(M278="","",((M278-L278+1)/365*$G129*(_xlfn.XLOOKUP(S$3,'Oppslag-fane'!$P$12:$P$34,'Oppslag-fane'!$N$12:$N$34)*Personalkostnader!$G137*1000))))</f>
        <v/>
      </c>
      <c r="T129" t="str">
        <f>IF(S129="","",IF($D129="Vitenskapelig",((M278-L278+1)/365*$G129*(_xlfn.XLOOKUP(S$3,'Oppslag-fane'!$P$12:$P$34,'Oppslag-fane'!$AD$12:$AD$34)*'Oppslag-fane'!$J$3)),((M278-L278+1)/365*$G129*(_xlfn.XLOOKUP(S$3,'Oppslag-fane'!$P$12:$P$34,'Oppslag-fane'!$AB$12:$AB$34)*'Oppslag-fane'!$L$3))))</f>
        <v/>
      </c>
      <c r="U129" t="str">
        <f>IF(U$3="","",IF(O278="","",((O278-N278+1)/365*$G129*(_xlfn.XLOOKUP(U$3,'Oppslag-fane'!$P$12:$P$34,'Oppslag-fane'!$N$12:$N$34)*Personalkostnader!$G137*1000))))</f>
        <v/>
      </c>
      <c r="V129" t="str">
        <f>IF(U129="","",IF($D129="Vitenskapelig",((O278-N278+1)/365*$G129*(_xlfn.XLOOKUP(U$3,'Oppslag-fane'!$P$12:$P$34,'Oppslag-fane'!$AD$12:$AD$34)*'Oppslag-fane'!$J$3)),((O278-N278+1)/365*$G129*(_xlfn.XLOOKUP(U$3,'Oppslag-fane'!$P$12:$P$34,'Oppslag-fane'!$AB$12:$AB$34)*'Oppslag-fane'!$L$3))))</f>
        <v/>
      </c>
      <c r="W129" t="str">
        <f>IF(W$3="","",IF(Q278="","",((Q278-P278+1)/365*$G129*(_xlfn.XLOOKUP(W$3,'Oppslag-fane'!$P$12:$P$34,'Oppslag-fane'!$N$12:$N$34)*Personalkostnader!$G137*1000))))</f>
        <v/>
      </c>
      <c r="X129" t="str">
        <f>IF(W129="","",IF($D129="Vitenskapelig",((Q278-P278+1)/365*$G129*(_xlfn.XLOOKUP(W$3,'Oppslag-fane'!$P$12:$P$34,'Oppslag-fane'!$AD$12:$AD$34)*'Oppslag-fane'!$J$3)),((Q278-P278+1)/365*$G129*(_xlfn.XLOOKUP(W$3,'Oppslag-fane'!$P$12:$P$34,'Oppslag-fane'!$AB$12:$AB$34)*'Oppslag-fane'!$L$3))))</f>
        <v/>
      </c>
      <c r="Y129" t="str">
        <f>IF(Y$3="","",IF(S278="","",((S278-R278+1)/365*$G129*(_xlfn.XLOOKUP(Y$3,'Oppslag-fane'!$P$12:$P$34,'Oppslag-fane'!$N$12:$N$34)*Personalkostnader!$G137*1000))))</f>
        <v/>
      </c>
      <c r="Z129" t="str">
        <f>IF(Y129="","",IF($D129="Vitenskapelig",((S278-R278+1)/365*$G129*(_xlfn.XLOOKUP(Y$3,'Oppslag-fane'!$P$12:$P$34,'Oppslag-fane'!$AD$12:$AD$34)*'Oppslag-fane'!$J$3)),((S278-R278+1)/365*$G129*(_xlfn.XLOOKUP(Y$3,'Oppslag-fane'!$P$12:$P$34,'Oppslag-fane'!$AB$12:$AB$34)*'Oppslag-fane'!$L$3))))</f>
        <v/>
      </c>
      <c r="AA129" t="str">
        <f>IF(AA$3="","",IF(U278="","",((U278-T278+1)/365*$G129*(_xlfn.XLOOKUP(AA$3,'Oppslag-fane'!$P$12:$P$34,'Oppslag-fane'!$N$12:$N$34)*Personalkostnader!$G137*1000))))</f>
        <v/>
      </c>
      <c r="AB129" t="str">
        <f>IF(AA129="","",IF($D129="Vitenskapelig",((U278-T278+1)/365*$G129*(_xlfn.XLOOKUP(AA$3,'Oppslag-fane'!$P$12:$P$34,'Oppslag-fane'!$AD$12:$AD$34)*'Oppslag-fane'!$J$3)),((U278-T278+1)/365*$G129*(_xlfn.XLOOKUP(AA$3,'Oppslag-fane'!$P$12:$P$34,'Oppslag-fane'!$AB$12:$AB$34)*'Oppslag-fane'!$L$3))))</f>
        <v/>
      </c>
      <c r="AC129" t="str">
        <f>IF(AC$3="","",IF(W278="","",((W278-V278+1)/365*$G129*(_xlfn.XLOOKUP(AC$3,'Oppslag-fane'!$P$12:$P$34,'Oppslag-fane'!$N$12:$N$34)*Personalkostnader!$G137*1000))))</f>
        <v/>
      </c>
      <c r="AD129" t="str">
        <f>IF(AC129="","",IF($D129="Vitenskapelig",((W278-V278+1)/365*$G129*(_xlfn.XLOOKUP(AC$3,'Oppslag-fane'!$P$12:$P$34,'Oppslag-fane'!$AD$12:$AD$34)*'Oppslag-fane'!$J$3)),((W278-V278+1)/365*$G129*(_xlfn.XLOOKUP(AC$3,'Oppslag-fane'!$P$12:$P$34,'Oppslag-fane'!$AB$12:$AB$34)*'Oppslag-fane'!$L$3))))</f>
        <v/>
      </c>
      <c r="AE129" t="str">
        <f>IF(AE$3="","",IF(Y278="","",((Y278-X278+1)/365*$G129*(_xlfn.XLOOKUP(AE$3,'Oppslag-fane'!$P$12:$P$34,'Oppslag-fane'!$N$12:$N$34)*Personalkostnader!$G137*1000))))</f>
        <v/>
      </c>
      <c r="AF129" t="str">
        <f>IF(AE129="","",IF($D129="Vitenskapelig",((Y278-X278+1)/365*$G129*(_xlfn.XLOOKUP(AE$3,'Oppslag-fane'!$P$12:$P$34,'Oppslag-fane'!$AD$12:$AD$34)*'Oppslag-fane'!$J$3)),((Y278-X278+1)/365*$G129*(_xlfn.XLOOKUP(AE$3,'Oppslag-fane'!$P$12:$P$34,'Oppslag-fane'!$AB$12:$AB$34)*'Oppslag-fane'!$L$3))))</f>
        <v/>
      </c>
      <c r="AG129" t="str">
        <f>IF(AG$3="","",IF(AA278="","",((AA278-Z278+1)/365*$G129*(_xlfn.XLOOKUP(AG$3,'Oppslag-fane'!$P$12:$P$34,'Oppslag-fane'!$N$12:$N$34)*Personalkostnader!$G137*1000))))</f>
        <v/>
      </c>
      <c r="AH129" t="str">
        <f>IF(AG129="","",IF($D129="Vitenskapelig",((AA278-Z278+1)/365*$G129*(_xlfn.XLOOKUP(AG$3,'Oppslag-fane'!$P$12:$P$34,'Oppslag-fane'!$AD$12:$AD$34)*'Oppslag-fane'!$J$3)),((AA278-Z278+1)/365*$G129*(_xlfn.XLOOKUP(AG$3,'Oppslag-fane'!$P$12:$P$34,'Oppslag-fane'!$AB$12:$AB$34)*'Oppslag-fane'!$L$3))))</f>
        <v/>
      </c>
      <c r="AI129" s="18">
        <f t="shared" si="4"/>
        <v>0</v>
      </c>
      <c r="AJ129" s="18">
        <f t="shared" si="5"/>
        <v>0</v>
      </c>
    </row>
    <row r="130" spans="1:36" outlineLevel="1" x14ac:dyDescent="0.25">
      <c r="A130" t="str">
        <f>IF(Personalkostnader!A138="","",Personalkostnader!A138)</f>
        <v/>
      </c>
      <c r="B130">
        <f>Personalkostnader!B138</f>
        <v>0</v>
      </c>
      <c r="C130" t="str">
        <f>Personalkostnader!C138</f>
        <v/>
      </c>
      <c r="D130" t="str">
        <f>Personalkostnader!D138</f>
        <v/>
      </c>
      <c r="E130">
        <f>Personalkostnader!E138</f>
        <v>0</v>
      </c>
      <c r="F130" t="str">
        <f>LEFT(Personalkostnader!O138,2)</f>
        <v/>
      </c>
      <c r="G130" s="121" t="str">
        <f>IFERROR(Personalkostnader!N138/100,"")</f>
        <v/>
      </c>
      <c r="H130" s="23"/>
      <c r="I130" t="str">
        <f>IF(I$3="","",IF(C279="","",((C279-B279+1)/365*$G130*(_xlfn.XLOOKUP(I$3,'Oppslag-fane'!$P$12:$P$34,'Oppslag-fane'!$N$12:$N$34)*Personalkostnader!$G138*1000))))</f>
        <v/>
      </c>
      <c r="J130" t="str">
        <f>IF(I130="","",IF($D130="Vitenskapelig",((C279-B279+1)/365*$G130*(_xlfn.XLOOKUP(I$3,'Oppslag-fane'!$P$12:$P$34,'Oppslag-fane'!$AD$12:$AD$34)*'Oppslag-fane'!$J$3)),((C279-B279+1)/365*$G130*(_xlfn.XLOOKUP(I$3,'Oppslag-fane'!$P$12:$P$34,'Oppslag-fane'!$AB$12:$AB$34)*'Oppslag-fane'!$L$3))))</f>
        <v/>
      </c>
      <c r="K130" t="str">
        <f>IF(K$3="","",IF(E279="","",((E279-D279+1)/365*$G130*(_xlfn.XLOOKUP(K$3,'Oppslag-fane'!$P$12:$P$34,'Oppslag-fane'!$N$12:$N$34)*Personalkostnader!$G138*1000))))</f>
        <v/>
      </c>
      <c r="L130" t="str">
        <f>IF(K130="","",IF($D130="Vitenskapelig",((E279-D279+1)/365*$G130*(_xlfn.XLOOKUP(K$3,'Oppslag-fane'!$P$12:$P$34,'Oppslag-fane'!$AD$12:$AD$34)*'Oppslag-fane'!$J$3)),((E279-D279+1)/365*$G130*(_xlfn.XLOOKUP(K$3,'Oppslag-fane'!$P$12:$P$34,'Oppslag-fane'!$AB$12:$AB$34)*'Oppslag-fane'!$L$3))))</f>
        <v/>
      </c>
      <c r="M130" t="str">
        <f>IF(M$3="","",IF(G279="","",((G279-F279+1)/365*$G130*(_xlfn.XLOOKUP(M$3,'Oppslag-fane'!$P$12:$P$34,'Oppslag-fane'!$N$12:$N$34)*Personalkostnader!$G138*1000))))</f>
        <v/>
      </c>
      <c r="N130" t="str">
        <f>IF(M130="","",IF($D130="Vitenskapelig",((G279-F279+1)/365*$G130*(_xlfn.XLOOKUP(M$3,'Oppslag-fane'!$P$12:$P$34,'Oppslag-fane'!$AD$12:$AD$34)*'Oppslag-fane'!$J$3)),((G279-F279+1)/365*$G130*(_xlfn.XLOOKUP(M$3,'Oppslag-fane'!$P$12:$P$34,'Oppslag-fane'!$AB$12:$AB$34)*'Oppslag-fane'!$L$3))))</f>
        <v/>
      </c>
      <c r="O130" t="str">
        <f>IF(O$3="","",IF(I279="","",((I279-H279+1)/365*$G130*(_xlfn.XLOOKUP(O$3,'Oppslag-fane'!$P$12:$P$34,'Oppslag-fane'!$N$12:$N$34)*Personalkostnader!$G138*1000))))</f>
        <v/>
      </c>
      <c r="P130" t="str">
        <f>IF(O130="","",IF($D130="Vitenskapelig",((I279-H279+1)/365*$G130*(_xlfn.XLOOKUP(O$3,'Oppslag-fane'!$P$12:$P$34,'Oppslag-fane'!$AD$12:$AD$34)*'Oppslag-fane'!$J$3)),((I279-H279+1)/365*$G130*(_xlfn.XLOOKUP(O$3,'Oppslag-fane'!$P$12:$P$34,'Oppslag-fane'!$AB$12:$AB$34)*'Oppslag-fane'!$L$3))))</f>
        <v/>
      </c>
      <c r="Q130" t="str">
        <f>IF(Q$3="","",IF(K279="","",((K279-J279+1)/365*$G130*(_xlfn.XLOOKUP(Q$3,'Oppslag-fane'!$P$12:$P$34,'Oppslag-fane'!$N$12:$N$34)*Personalkostnader!$G138*1000))))</f>
        <v/>
      </c>
      <c r="R130" t="str">
        <f>IF(Q130="","",IF($D130="Vitenskapelig",((K279-J279+1)/365*$G130*(_xlfn.XLOOKUP(Q$3,'Oppslag-fane'!$P$12:$P$34,'Oppslag-fane'!$AD$12:$AD$34)*'Oppslag-fane'!$J$3)),((K279-J279+1)/365*$G130*(_xlfn.XLOOKUP(Q$3,'Oppslag-fane'!$P$12:$P$34,'Oppslag-fane'!$AB$12:$AB$34)*'Oppslag-fane'!$L$3))))</f>
        <v/>
      </c>
      <c r="S130" t="str">
        <f>IF(S$3="","",IF(M279="","",((M279-L279+1)/365*$G130*(_xlfn.XLOOKUP(S$3,'Oppslag-fane'!$P$12:$P$34,'Oppslag-fane'!$N$12:$N$34)*Personalkostnader!$G138*1000))))</f>
        <v/>
      </c>
      <c r="T130" t="str">
        <f>IF(S130="","",IF($D130="Vitenskapelig",((M279-L279+1)/365*$G130*(_xlfn.XLOOKUP(S$3,'Oppslag-fane'!$P$12:$P$34,'Oppslag-fane'!$AD$12:$AD$34)*'Oppslag-fane'!$J$3)),((M279-L279+1)/365*$G130*(_xlfn.XLOOKUP(S$3,'Oppslag-fane'!$P$12:$P$34,'Oppslag-fane'!$AB$12:$AB$34)*'Oppslag-fane'!$L$3))))</f>
        <v/>
      </c>
      <c r="U130" t="str">
        <f>IF(U$3="","",IF(O279="","",((O279-N279+1)/365*$G130*(_xlfn.XLOOKUP(U$3,'Oppslag-fane'!$P$12:$P$34,'Oppslag-fane'!$N$12:$N$34)*Personalkostnader!$G138*1000))))</f>
        <v/>
      </c>
      <c r="V130" t="str">
        <f>IF(U130="","",IF($D130="Vitenskapelig",((O279-N279+1)/365*$G130*(_xlfn.XLOOKUP(U$3,'Oppslag-fane'!$P$12:$P$34,'Oppslag-fane'!$AD$12:$AD$34)*'Oppslag-fane'!$J$3)),((O279-N279+1)/365*$G130*(_xlfn.XLOOKUP(U$3,'Oppslag-fane'!$P$12:$P$34,'Oppslag-fane'!$AB$12:$AB$34)*'Oppslag-fane'!$L$3))))</f>
        <v/>
      </c>
      <c r="W130" t="str">
        <f>IF(W$3="","",IF(Q279="","",((Q279-P279+1)/365*$G130*(_xlfn.XLOOKUP(W$3,'Oppslag-fane'!$P$12:$P$34,'Oppslag-fane'!$N$12:$N$34)*Personalkostnader!$G138*1000))))</f>
        <v/>
      </c>
      <c r="X130" t="str">
        <f>IF(W130="","",IF($D130="Vitenskapelig",((Q279-P279+1)/365*$G130*(_xlfn.XLOOKUP(W$3,'Oppslag-fane'!$P$12:$P$34,'Oppslag-fane'!$AD$12:$AD$34)*'Oppslag-fane'!$J$3)),((Q279-P279+1)/365*$G130*(_xlfn.XLOOKUP(W$3,'Oppslag-fane'!$P$12:$P$34,'Oppslag-fane'!$AB$12:$AB$34)*'Oppslag-fane'!$L$3))))</f>
        <v/>
      </c>
      <c r="Y130" t="str">
        <f>IF(Y$3="","",IF(S279="","",((S279-R279+1)/365*$G130*(_xlfn.XLOOKUP(Y$3,'Oppslag-fane'!$P$12:$P$34,'Oppslag-fane'!$N$12:$N$34)*Personalkostnader!$G138*1000))))</f>
        <v/>
      </c>
      <c r="Z130" t="str">
        <f>IF(Y130="","",IF($D130="Vitenskapelig",((S279-R279+1)/365*$G130*(_xlfn.XLOOKUP(Y$3,'Oppslag-fane'!$P$12:$P$34,'Oppslag-fane'!$AD$12:$AD$34)*'Oppslag-fane'!$J$3)),((S279-R279+1)/365*$G130*(_xlfn.XLOOKUP(Y$3,'Oppslag-fane'!$P$12:$P$34,'Oppslag-fane'!$AB$12:$AB$34)*'Oppslag-fane'!$L$3))))</f>
        <v/>
      </c>
      <c r="AA130" t="str">
        <f>IF(AA$3="","",IF(U279="","",((U279-T279+1)/365*$G130*(_xlfn.XLOOKUP(AA$3,'Oppslag-fane'!$P$12:$P$34,'Oppslag-fane'!$N$12:$N$34)*Personalkostnader!$G138*1000))))</f>
        <v/>
      </c>
      <c r="AB130" t="str">
        <f>IF(AA130="","",IF($D130="Vitenskapelig",((U279-T279+1)/365*$G130*(_xlfn.XLOOKUP(AA$3,'Oppslag-fane'!$P$12:$P$34,'Oppslag-fane'!$AD$12:$AD$34)*'Oppslag-fane'!$J$3)),((U279-T279+1)/365*$G130*(_xlfn.XLOOKUP(AA$3,'Oppslag-fane'!$P$12:$P$34,'Oppslag-fane'!$AB$12:$AB$34)*'Oppslag-fane'!$L$3))))</f>
        <v/>
      </c>
      <c r="AC130" t="str">
        <f>IF(AC$3="","",IF(W279="","",((W279-V279+1)/365*$G130*(_xlfn.XLOOKUP(AC$3,'Oppslag-fane'!$P$12:$P$34,'Oppslag-fane'!$N$12:$N$34)*Personalkostnader!$G138*1000))))</f>
        <v/>
      </c>
      <c r="AD130" t="str">
        <f>IF(AC130="","",IF($D130="Vitenskapelig",((W279-V279+1)/365*$G130*(_xlfn.XLOOKUP(AC$3,'Oppslag-fane'!$P$12:$P$34,'Oppslag-fane'!$AD$12:$AD$34)*'Oppslag-fane'!$J$3)),((W279-V279+1)/365*$G130*(_xlfn.XLOOKUP(AC$3,'Oppslag-fane'!$P$12:$P$34,'Oppslag-fane'!$AB$12:$AB$34)*'Oppslag-fane'!$L$3))))</f>
        <v/>
      </c>
      <c r="AE130" t="str">
        <f>IF(AE$3="","",IF(Y279="","",((Y279-X279+1)/365*$G130*(_xlfn.XLOOKUP(AE$3,'Oppslag-fane'!$P$12:$P$34,'Oppslag-fane'!$N$12:$N$34)*Personalkostnader!$G138*1000))))</f>
        <v/>
      </c>
      <c r="AF130" t="str">
        <f>IF(AE130="","",IF($D130="Vitenskapelig",((Y279-X279+1)/365*$G130*(_xlfn.XLOOKUP(AE$3,'Oppslag-fane'!$P$12:$P$34,'Oppslag-fane'!$AD$12:$AD$34)*'Oppslag-fane'!$J$3)),((Y279-X279+1)/365*$G130*(_xlfn.XLOOKUP(AE$3,'Oppslag-fane'!$P$12:$P$34,'Oppslag-fane'!$AB$12:$AB$34)*'Oppslag-fane'!$L$3))))</f>
        <v/>
      </c>
      <c r="AG130" t="str">
        <f>IF(AG$3="","",IF(AA279="","",((AA279-Z279+1)/365*$G130*(_xlfn.XLOOKUP(AG$3,'Oppslag-fane'!$P$12:$P$34,'Oppslag-fane'!$N$12:$N$34)*Personalkostnader!$G138*1000))))</f>
        <v/>
      </c>
      <c r="AH130" t="str">
        <f>IF(AG130="","",IF($D130="Vitenskapelig",((AA279-Z279+1)/365*$G130*(_xlfn.XLOOKUP(AG$3,'Oppslag-fane'!$P$12:$P$34,'Oppslag-fane'!$AD$12:$AD$34)*'Oppslag-fane'!$J$3)),((AA279-Z279+1)/365*$G130*(_xlfn.XLOOKUP(AG$3,'Oppslag-fane'!$P$12:$P$34,'Oppslag-fane'!$AB$12:$AB$34)*'Oppslag-fane'!$L$3))))</f>
        <v/>
      </c>
      <c r="AI130" s="18">
        <f t="shared" si="4"/>
        <v>0</v>
      </c>
      <c r="AJ130" s="18">
        <f t="shared" si="5"/>
        <v>0</v>
      </c>
    </row>
    <row r="131" spans="1:36" outlineLevel="1" x14ac:dyDescent="0.25">
      <c r="A131" t="str">
        <f>IF(Personalkostnader!A139="","",Personalkostnader!A139)</f>
        <v/>
      </c>
      <c r="B131">
        <f>Personalkostnader!B139</f>
        <v>0</v>
      </c>
      <c r="C131" t="str">
        <f>Personalkostnader!C139</f>
        <v/>
      </c>
      <c r="D131" t="str">
        <f>Personalkostnader!D139</f>
        <v/>
      </c>
      <c r="E131">
        <f>Personalkostnader!E139</f>
        <v>0</v>
      </c>
      <c r="F131" t="str">
        <f>LEFT(Personalkostnader!O139,2)</f>
        <v/>
      </c>
      <c r="G131" s="121" t="str">
        <f>IFERROR(Personalkostnader!N139/100,"")</f>
        <v/>
      </c>
      <c r="H131" s="23"/>
      <c r="I131" t="str">
        <f>IF(I$3="","",IF(C280="","",((C280-B280+1)/365*$G131*(_xlfn.XLOOKUP(I$3,'Oppslag-fane'!$P$12:$P$34,'Oppslag-fane'!$N$12:$N$34)*Personalkostnader!$G139*1000))))</f>
        <v/>
      </c>
      <c r="J131" t="str">
        <f>IF(I131="","",IF($D131="Vitenskapelig",((C280-B280+1)/365*$G131*(_xlfn.XLOOKUP(I$3,'Oppslag-fane'!$P$12:$P$34,'Oppslag-fane'!$AD$12:$AD$34)*'Oppslag-fane'!$J$3)),((C280-B280+1)/365*$G131*(_xlfn.XLOOKUP(I$3,'Oppslag-fane'!$P$12:$P$34,'Oppslag-fane'!$AB$12:$AB$34)*'Oppslag-fane'!$L$3))))</f>
        <v/>
      </c>
      <c r="K131" t="str">
        <f>IF(K$3="","",IF(E280="","",((E280-D280+1)/365*$G131*(_xlfn.XLOOKUP(K$3,'Oppslag-fane'!$P$12:$P$34,'Oppslag-fane'!$N$12:$N$34)*Personalkostnader!$G139*1000))))</f>
        <v/>
      </c>
      <c r="L131" t="str">
        <f>IF(K131="","",IF($D131="Vitenskapelig",((E280-D280+1)/365*$G131*(_xlfn.XLOOKUP(K$3,'Oppslag-fane'!$P$12:$P$34,'Oppslag-fane'!$AD$12:$AD$34)*'Oppslag-fane'!$J$3)),((E280-D280+1)/365*$G131*(_xlfn.XLOOKUP(K$3,'Oppslag-fane'!$P$12:$P$34,'Oppslag-fane'!$AB$12:$AB$34)*'Oppslag-fane'!$L$3))))</f>
        <v/>
      </c>
      <c r="M131" t="str">
        <f>IF(M$3="","",IF(G280="","",((G280-F280+1)/365*$G131*(_xlfn.XLOOKUP(M$3,'Oppslag-fane'!$P$12:$P$34,'Oppslag-fane'!$N$12:$N$34)*Personalkostnader!$G139*1000))))</f>
        <v/>
      </c>
      <c r="N131" t="str">
        <f>IF(M131="","",IF($D131="Vitenskapelig",((G280-F280+1)/365*$G131*(_xlfn.XLOOKUP(M$3,'Oppslag-fane'!$P$12:$P$34,'Oppslag-fane'!$AD$12:$AD$34)*'Oppslag-fane'!$J$3)),((G280-F280+1)/365*$G131*(_xlfn.XLOOKUP(M$3,'Oppslag-fane'!$P$12:$P$34,'Oppslag-fane'!$AB$12:$AB$34)*'Oppslag-fane'!$L$3))))</f>
        <v/>
      </c>
      <c r="O131" t="str">
        <f>IF(O$3="","",IF(I280="","",((I280-H280+1)/365*$G131*(_xlfn.XLOOKUP(O$3,'Oppslag-fane'!$P$12:$P$34,'Oppslag-fane'!$N$12:$N$34)*Personalkostnader!$G139*1000))))</f>
        <v/>
      </c>
      <c r="P131" t="str">
        <f>IF(O131="","",IF($D131="Vitenskapelig",((I280-H280+1)/365*$G131*(_xlfn.XLOOKUP(O$3,'Oppslag-fane'!$P$12:$P$34,'Oppslag-fane'!$AD$12:$AD$34)*'Oppslag-fane'!$J$3)),((I280-H280+1)/365*$G131*(_xlfn.XLOOKUP(O$3,'Oppslag-fane'!$P$12:$P$34,'Oppslag-fane'!$AB$12:$AB$34)*'Oppslag-fane'!$L$3))))</f>
        <v/>
      </c>
      <c r="Q131" t="str">
        <f>IF(Q$3="","",IF(K280="","",((K280-J280+1)/365*$G131*(_xlfn.XLOOKUP(Q$3,'Oppslag-fane'!$P$12:$P$34,'Oppslag-fane'!$N$12:$N$34)*Personalkostnader!$G139*1000))))</f>
        <v/>
      </c>
      <c r="R131" t="str">
        <f>IF(Q131="","",IF($D131="Vitenskapelig",((K280-J280+1)/365*$G131*(_xlfn.XLOOKUP(Q$3,'Oppslag-fane'!$P$12:$P$34,'Oppslag-fane'!$AD$12:$AD$34)*'Oppslag-fane'!$J$3)),((K280-J280+1)/365*$G131*(_xlfn.XLOOKUP(Q$3,'Oppslag-fane'!$P$12:$P$34,'Oppslag-fane'!$AB$12:$AB$34)*'Oppslag-fane'!$L$3))))</f>
        <v/>
      </c>
      <c r="S131" t="str">
        <f>IF(S$3="","",IF(M280="","",((M280-L280+1)/365*$G131*(_xlfn.XLOOKUP(S$3,'Oppslag-fane'!$P$12:$P$34,'Oppslag-fane'!$N$12:$N$34)*Personalkostnader!$G139*1000))))</f>
        <v/>
      </c>
      <c r="T131" t="str">
        <f>IF(S131="","",IF($D131="Vitenskapelig",((M280-L280+1)/365*$G131*(_xlfn.XLOOKUP(S$3,'Oppslag-fane'!$P$12:$P$34,'Oppslag-fane'!$AD$12:$AD$34)*'Oppslag-fane'!$J$3)),((M280-L280+1)/365*$G131*(_xlfn.XLOOKUP(S$3,'Oppslag-fane'!$P$12:$P$34,'Oppslag-fane'!$AB$12:$AB$34)*'Oppslag-fane'!$L$3))))</f>
        <v/>
      </c>
      <c r="U131" t="str">
        <f>IF(U$3="","",IF(O280="","",((O280-N280+1)/365*$G131*(_xlfn.XLOOKUP(U$3,'Oppslag-fane'!$P$12:$P$34,'Oppslag-fane'!$N$12:$N$34)*Personalkostnader!$G139*1000))))</f>
        <v/>
      </c>
      <c r="V131" t="str">
        <f>IF(U131="","",IF($D131="Vitenskapelig",((O280-N280+1)/365*$G131*(_xlfn.XLOOKUP(U$3,'Oppslag-fane'!$P$12:$P$34,'Oppslag-fane'!$AD$12:$AD$34)*'Oppslag-fane'!$J$3)),((O280-N280+1)/365*$G131*(_xlfn.XLOOKUP(U$3,'Oppslag-fane'!$P$12:$P$34,'Oppslag-fane'!$AB$12:$AB$34)*'Oppslag-fane'!$L$3))))</f>
        <v/>
      </c>
      <c r="W131" t="str">
        <f>IF(W$3="","",IF(Q280="","",((Q280-P280+1)/365*$G131*(_xlfn.XLOOKUP(W$3,'Oppslag-fane'!$P$12:$P$34,'Oppslag-fane'!$N$12:$N$34)*Personalkostnader!$G139*1000))))</f>
        <v/>
      </c>
      <c r="X131" t="str">
        <f>IF(W131="","",IF($D131="Vitenskapelig",((Q280-P280+1)/365*$G131*(_xlfn.XLOOKUP(W$3,'Oppslag-fane'!$P$12:$P$34,'Oppslag-fane'!$AD$12:$AD$34)*'Oppslag-fane'!$J$3)),((Q280-P280+1)/365*$G131*(_xlfn.XLOOKUP(W$3,'Oppslag-fane'!$P$12:$P$34,'Oppslag-fane'!$AB$12:$AB$34)*'Oppslag-fane'!$L$3))))</f>
        <v/>
      </c>
      <c r="Y131" t="str">
        <f>IF(Y$3="","",IF(S280="","",((S280-R280+1)/365*$G131*(_xlfn.XLOOKUP(Y$3,'Oppslag-fane'!$P$12:$P$34,'Oppslag-fane'!$N$12:$N$34)*Personalkostnader!$G139*1000))))</f>
        <v/>
      </c>
      <c r="Z131" t="str">
        <f>IF(Y131="","",IF($D131="Vitenskapelig",((S280-R280+1)/365*$G131*(_xlfn.XLOOKUP(Y$3,'Oppslag-fane'!$P$12:$P$34,'Oppslag-fane'!$AD$12:$AD$34)*'Oppslag-fane'!$J$3)),((S280-R280+1)/365*$G131*(_xlfn.XLOOKUP(Y$3,'Oppslag-fane'!$P$12:$P$34,'Oppslag-fane'!$AB$12:$AB$34)*'Oppslag-fane'!$L$3))))</f>
        <v/>
      </c>
      <c r="AA131" t="str">
        <f>IF(AA$3="","",IF(U280="","",((U280-T280+1)/365*$G131*(_xlfn.XLOOKUP(AA$3,'Oppslag-fane'!$P$12:$P$34,'Oppslag-fane'!$N$12:$N$34)*Personalkostnader!$G139*1000))))</f>
        <v/>
      </c>
      <c r="AB131" t="str">
        <f>IF(AA131="","",IF($D131="Vitenskapelig",((U280-T280+1)/365*$G131*(_xlfn.XLOOKUP(AA$3,'Oppslag-fane'!$P$12:$P$34,'Oppslag-fane'!$AD$12:$AD$34)*'Oppslag-fane'!$J$3)),((U280-T280+1)/365*$G131*(_xlfn.XLOOKUP(AA$3,'Oppslag-fane'!$P$12:$P$34,'Oppslag-fane'!$AB$12:$AB$34)*'Oppslag-fane'!$L$3))))</f>
        <v/>
      </c>
      <c r="AC131" t="str">
        <f>IF(AC$3="","",IF(W280="","",((W280-V280+1)/365*$G131*(_xlfn.XLOOKUP(AC$3,'Oppslag-fane'!$P$12:$P$34,'Oppslag-fane'!$N$12:$N$34)*Personalkostnader!$G139*1000))))</f>
        <v/>
      </c>
      <c r="AD131" t="str">
        <f>IF(AC131="","",IF($D131="Vitenskapelig",((W280-V280+1)/365*$G131*(_xlfn.XLOOKUP(AC$3,'Oppslag-fane'!$P$12:$P$34,'Oppslag-fane'!$AD$12:$AD$34)*'Oppslag-fane'!$J$3)),((W280-V280+1)/365*$G131*(_xlfn.XLOOKUP(AC$3,'Oppslag-fane'!$P$12:$P$34,'Oppslag-fane'!$AB$12:$AB$34)*'Oppslag-fane'!$L$3))))</f>
        <v/>
      </c>
      <c r="AE131" t="str">
        <f>IF(AE$3="","",IF(Y280="","",((Y280-X280+1)/365*$G131*(_xlfn.XLOOKUP(AE$3,'Oppslag-fane'!$P$12:$P$34,'Oppslag-fane'!$N$12:$N$34)*Personalkostnader!$G139*1000))))</f>
        <v/>
      </c>
      <c r="AF131" t="str">
        <f>IF(AE131="","",IF($D131="Vitenskapelig",((Y280-X280+1)/365*$G131*(_xlfn.XLOOKUP(AE$3,'Oppslag-fane'!$P$12:$P$34,'Oppslag-fane'!$AD$12:$AD$34)*'Oppslag-fane'!$J$3)),((Y280-X280+1)/365*$G131*(_xlfn.XLOOKUP(AE$3,'Oppslag-fane'!$P$12:$P$34,'Oppslag-fane'!$AB$12:$AB$34)*'Oppslag-fane'!$L$3))))</f>
        <v/>
      </c>
      <c r="AG131" t="str">
        <f>IF(AG$3="","",IF(AA280="","",((AA280-Z280+1)/365*$G131*(_xlfn.XLOOKUP(AG$3,'Oppslag-fane'!$P$12:$P$34,'Oppslag-fane'!$N$12:$N$34)*Personalkostnader!$G139*1000))))</f>
        <v/>
      </c>
      <c r="AH131" t="str">
        <f>IF(AG131="","",IF($D131="Vitenskapelig",((AA280-Z280+1)/365*$G131*(_xlfn.XLOOKUP(AG$3,'Oppslag-fane'!$P$12:$P$34,'Oppslag-fane'!$AD$12:$AD$34)*'Oppslag-fane'!$J$3)),((AA280-Z280+1)/365*$G131*(_xlfn.XLOOKUP(AG$3,'Oppslag-fane'!$P$12:$P$34,'Oppslag-fane'!$AB$12:$AB$34)*'Oppslag-fane'!$L$3))))</f>
        <v/>
      </c>
      <c r="AI131" s="18">
        <f t="shared" si="4"/>
        <v>0</v>
      </c>
      <c r="AJ131" s="18">
        <f t="shared" si="5"/>
        <v>0</v>
      </c>
    </row>
    <row r="132" spans="1:36" outlineLevel="1" x14ac:dyDescent="0.25">
      <c r="A132" t="str">
        <f>IF(Personalkostnader!A140="","",Personalkostnader!A140)</f>
        <v/>
      </c>
      <c r="B132">
        <f>Personalkostnader!B140</f>
        <v>0</v>
      </c>
      <c r="C132" t="str">
        <f>Personalkostnader!C140</f>
        <v/>
      </c>
      <c r="D132" t="str">
        <f>Personalkostnader!D140</f>
        <v/>
      </c>
      <c r="E132">
        <f>Personalkostnader!E140</f>
        <v>0</v>
      </c>
      <c r="F132" t="str">
        <f>LEFT(Personalkostnader!O140,2)</f>
        <v/>
      </c>
      <c r="G132" s="121" t="str">
        <f>IFERROR(Personalkostnader!N140/100,"")</f>
        <v/>
      </c>
      <c r="H132" s="23"/>
      <c r="I132" t="str">
        <f>IF(I$3="","",IF(C281="","",((C281-B281+1)/365*$G132*(_xlfn.XLOOKUP(I$3,'Oppslag-fane'!$P$12:$P$34,'Oppslag-fane'!$N$12:$N$34)*Personalkostnader!$G140*1000))))</f>
        <v/>
      </c>
      <c r="J132" t="str">
        <f>IF(I132="","",IF($D132="Vitenskapelig",((C281-B281+1)/365*$G132*(_xlfn.XLOOKUP(I$3,'Oppslag-fane'!$P$12:$P$34,'Oppslag-fane'!$AD$12:$AD$34)*'Oppslag-fane'!$J$3)),((C281-B281+1)/365*$G132*(_xlfn.XLOOKUP(I$3,'Oppslag-fane'!$P$12:$P$34,'Oppslag-fane'!$AB$12:$AB$34)*'Oppslag-fane'!$L$3))))</f>
        <v/>
      </c>
      <c r="K132" t="str">
        <f>IF(K$3="","",IF(E281="","",((E281-D281+1)/365*$G132*(_xlfn.XLOOKUP(K$3,'Oppslag-fane'!$P$12:$P$34,'Oppslag-fane'!$N$12:$N$34)*Personalkostnader!$G140*1000))))</f>
        <v/>
      </c>
      <c r="L132" t="str">
        <f>IF(K132="","",IF($D132="Vitenskapelig",((E281-D281+1)/365*$G132*(_xlfn.XLOOKUP(K$3,'Oppslag-fane'!$P$12:$P$34,'Oppslag-fane'!$AD$12:$AD$34)*'Oppslag-fane'!$J$3)),((E281-D281+1)/365*$G132*(_xlfn.XLOOKUP(K$3,'Oppslag-fane'!$P$12:$P$34,'Oppslag-fane'!$AB$12:$AB$34)*'Oppslag-fane'!$L$3))))</f>
        <v/>
      </c>
      <c r="M132" t="str">
        <f>IF(M$3="","",IF(G281="","",((G281-F281+1)/365*$G132*(_xlfn.XLOOKUP(M$3,'Oppslag-fane'!$P$12:$P$34,'Oppslag-fane'!$N$12:$N$34)*Personalkostnader!$G140*1000))))</f>
        <v/>
      </c>
      <c r="N132" t="str">
        <f>IF(M132="","",IF($D132="Vitenskapelig",((G281-F281+1)/365*$G132*(_xlfn.XLOOKUP(M$3,'Oppslag-fane'!$P$12:$P$34,'Oppslag-fane'!$AD$12:$AD$34)*'Oppslag-fane'!$J$3)),((G281-F281+1)/365*$G132*(_xlfn.XLOOKUP(M$3,'Oppslag-fane'!$P$12:$P$34,'Oppslag-fane'!$AB$12:$AB$34)*'Oppslag-fane'!$L$3))))</f>
        <v/>
      </c>
      <c r="O132" t="str">
        <f>IF(O$3="","",IF(I281="","",((I281-H281+1)/365*$G132*(_xlfn.XLOOKUP(O$3,'Oppslag-fane'!$P$12:$P$34,'Oppslag-fane'!$N$12:$N$34)*Personalkostnader!$G140*1000))))</f>
        <v/>
      </c>
      <c r="P132" t="str">
        <f>IF(O132="","",IF($D132="Vitenskapelig",((I281-H281+1)/365*$G132*(_xlfn.XLOOKUP(O$3,'Oppslag-fane'!$P$12:$P$34,'Oppslag-fane'!$AD$12:$AD$34)*'Oppslag-fane'!$J$3)),((I281-H281+1)/365*$G132*(_xlfn.XLOOKUP(O$3,'Oppslag-fane'!$P$12:$P$34,'Oppslag-fane'!$AB$12:$AB$34)*'Oppslag-fane'!$L$3))))</f>
        <v/>
      </c>
      <c r="Q132" t="str">
        <f>IF(Q$3="","",IF(K281="","",((K281-J281+1)/365*$G132*(_xlfn.XLOOKUP(Q$3,'Oppslag-fane'!$P$12:$P$34,'Oppslag-fane'!$N$12:$N$34)*Personalkostnader!$G140*1000))))</f>
        <v/>
      </c>
      <c r="R132" t="str">
        <f>IF(Q132="","",IF($D132="Vitenskapelig",((K281-J281+1)/365*$G132*(_xlfn.XLOOKUP(Q$3,'Oppslag-fane'!$P$12:$P$34,'Oppslag-fane'!$AD$12:$AD$34)*'Oppslag-fane'!$J$3)),((K281-J281+1)/365*$G132*(_xlfn.XLOOKUP(Q$3,'Oppslag-fane'!$P$12:$P$34,'Oppslag-fane'!$AB$12:$AB$34)*'Oppslag-fane'!$L$3))))</f>
        <v/>
      </c>
      <c r="S132" t="str">
        <f>IF(S$3="","",IF(M281="","",((M281-L281+1)/365*$G132*(_xlfn.XLOOKUP(S$3,'Oppslag-fane'!$P$12:$P$34,'Oppslag-fane'!$N$12:$N$34)*Personalkostnader!$G140*1000))))</f>
        <v/>
      </c>
      <c r="T132" t="str">
        <f>IF(S132="","",IF($D132="Vitenskapelig",((M281-L281+1)/365*$G132*(_xlfn.XLOOKUP(S$3,'Oppslag-fane'!$P$12:$P$34,'Oppslag-fane'!$AD$12:$AD$34)*'Oppslag-fane'!$J$3)),((M281-L281+1)/365*$G132*(_xlfn.XLOOKUP(S$3,'Oppslag-fane'!$P$12:$P$34,'Oppslag-fane'!$AB$12:$AB$34)*'Oppslag-fane'!$L$3))))</f>
        <v/>
      </c>
      <c r="U132" t="str">
        <f>IF(U$3="","",IF(O281="","",((O281-N281+1)/365*$G132*(_xlfn.XLOOKUP(U$3,'Oppslag-fane'!$P$12:$P$34,'Oppslag-fane'!$N$12:$N$34)*Personalkostnader!$G140*1000))))</f>
        <v/>
      </c>
      <c r="V132" t="str">
        <f>IF(U132="","",IF($D132="Vitenskapelig",((O281-N281+1)/365*$G132*(_xlfn.XLOOKUP(U$3,'Oppslag-fane'!$P$12:$P$34,'Oppslag-fane'!$AD$12:$AD$34)*'Oppslag-fane'!$J$3)),((O281-N281+1)/365*$G132*(_xlfn.XLOOKUP(U$3,'Oppslag-fane'!$P$12:$P$34,'Oppslag-fane'!$AB$12:$AB$34)*'Oppslag-fane'!$L$3))))</f>
        <v/>
      </c>
      <c r="W132" t="str">
        <f>IF(W$3="","",IF(Q281="","",((Q281-P281+1)/365*$G132*(_xlfn.XLOOKUP(W$3,'Oppslag-fane'!$P$12:$P$34,'Oppslag-fane'!$N$12:$N$34)*Personalkostnader!$G140*1000))))</f>
        <v/>
      </c>
      <c r="X132" t="str">
        <f>IF(W132="","",IF($D132="Vitenskapelig",((Q281-P281+1)/365*$G132*(_xlfn.XLOOKUP(W$3,'Oppslag-fane'!$P$12:$P$34,'Oppslag-fane'!$AD$12:$AD$34)*'Oppslag-fane'!$J$3)),((Q281-P281+1)/365*$G132*(_xlfn.XLOOKUP(W$3,'Oppslag-fane'!$P$12:$P$34,'Oppslag-fane'!$AB$12:$AB$34)*'Oppslag-fane'!$L$3))))</f>
        <v/>
      </c>
      <c r="Y132" t="str">
        <f>IF(Y$3="","",IF(S281="","",((S281-R281+1)/365*$G132*(_xlfn.XLOOKUP(Y$3,'Oppslag-fane'!$P$12:$P$34,'Oppslag-fane'!$N$12:$N$34)*Personalkostnader!$G140*1000))))</f>
        <v/>
      </c>
      <c r="Z132" t="str">
        <f>IF(Y132="","",IF($D132="Vitenskapelig",((S281-R281+1)/365*$G132*(_xlfn.XLOOKUP(Y$3,'Oppslag-fane'!$P$12:$P$34,'Oppslag-fane'!$AD$12:$AD$34)*'Oppslag-fane'!$J$3)),((S281-R281+1)/365*$G132*(_xlfn.XLOOKUP(Y$3,'Oppslag-fane'!$P$12:$P$34,'Oppslag-fane'!$AB$12:$AB$34)*'Oppslag-fane'!$L$3))))</f>
        <v/>
      </c>
      <c r="AA132" t="str">
        <f>IF(AA$3="","",IF(U281="","",((U281-T281+1)/365*$G132*(_xlfn.XLOOKUP(AA$3,'Oppslag-fane'!$P$12:$P$34,'Oppslag-fane'!$N$12:$N$34)*Personalkostnader!$G140*1000))))</f>
        <v/>
      </c>
      <c r="AB132" t="str">
        <f>IF(AA132="","",IF($D132="Vitenskapelig",((U281-T281+1)/365*$G132*(_xlfn.XLOOKUP(AA$3,'Oppslag-fane'!$P$12:$P$34,'Oppslag-fane'!$AD$12:$AD$34)*'Oppslag-fane'!$J$3)),((U281-T281+1)/365*$G132*(_xlfn.XLOOKUP(AA$3,'Oppslag-fane'!$P$12:$P$34,'Oppslag-fane'!$AB$12:$AB$34)*'Oppslag-fane'!$L$3))))</f>
        <v/>
      </c>
      <c r="AC132" t="str">
        <f>IF(AC$3="","",IF(W281="","",((W281-V281+1)/365*$G132*(_xlfn.XLOOKUP(AC$3,'Oppslag-fane'!$P$12:$P$34,'Oppslag-fane'!$N$12:$N$34)*Personalkostnader!$G140*1000))))</f>
        <v/>
      </c>
      <c r="AD132" t="str">
        <f>IF(AC132="","",IF($D132="Vitenskapelig",((W281-V281+1)/365*$G132*(_xlfn.XLOOKUP(AC$3,'Oppslag-fane'!$P$12:$P$34,'Oppslag-fane'!$AD$12:$AD$34)*'Oppslag-fane'!$J$3)),((W281-V281+1)/365*$G132*(_xlfn.XLOOKUP(AC$3,'Oppslag-fane'!$P$12:$P$34,'Oppslag-fane'!$AB$12:$AB$34)*'Oppslag-fane'!$L$3))))</f>
        <v/>
      </c>
      <c r="AE132" t="str">
        <f>IF(AE$3="","",IF(Y281="","",((Y281-X281+1)/365*$G132*(_xlfn.XLOOKUP(AE$3,'Oppslag-fane'!$P$12:$P$34,'Oppslag-fane'!$N$12:$N$34)*Personalkostnader!$G140*1000))))</f>
        <v/>
      </c>
      <c r="AF132" t="str">
        <f>IF(AE132="","",IF($D132="Vitenskapelig",((Y281-X281+1)/365*$G132*(_xlfn.XLOOKUP(AE$3,'Oppslag-fane'!$P$12:$P$34,'Oppslag-fane'!$AD$12:$AD$34)*'Oppslag-fane'!$J$3)),((Y281-X281+1)/365*$G132*(_xlfn.XLOOKUP(AE$3,'Oppslag-fane'!$P$12:$P$34,'Oppslag-fane'!$AB$12:$AB$34)*'Oppslag-fane'!$L$3))))</f>
        <v/>
      </c>
      <c r="AG132" t="str">
        <f>IF(AG$3="","",IF(AA281="","",((AA281-Z281+1)/365*$G132*(_xlfn.XLOOKUP(AG$3,'Oppslag-fane'!$P$12:$P$34,'Oppslag-fane'!$N$12:$N$34)*Personalkostnader!$G140*1000))))</f>
        <v/>
      </c>
      <c r="AH132" t="str">
        <f>IF(AG132="","",IF($D132="Vitenskapelig",((AA281-Z281+1)/365*$G132*(_xlfn.XLOOKUP(AG$3,'Oppslag-fane'!$P$12:$P$34,'Oppslag-fane'!$AD$12:$AD$34)*'Oppslag-fane'!$J$3)),((AA281-Z281+1)/365*$G132*(_xlfn.XLOOKUP(AG$3,'Oppslag-fane'!$P$12:$P$34,'Oppslag-fane'!$AB$12:$AB$34)*'Oppslag-fane'!$L$3))))</f>
        <v/>
      </c>
      <c r="AI132" s="18">
        <f t="shared" si="4"/>
        <v>0</v>
      </c>
      <c r="AJ132" s="18">
        <f t="shared" si="5"/>
        <v>0</v>
      </c>
    </row>
    <row r="133" spans="1:36" outlineLevel="1" x14ac:dyDescent="0.25">
      <c r="A133" t="str">
        <f>IF(Personalkostnader!A141="","",Personalkostnader!A141)</f>
        <v/>
      </c>
      <c r="B133">
        <f>Personalkostnader!B141</f>
        <v>0</v>
      </c>
      <c r="C133" t="str">
        <f>Personalkostnader!C141</f>
        <v/>
      </c>
      <c r="D133" t="str">
        <f>Personalkostnader!D141</f>
        <v/>
      </c>
      <c r="E133">
        <f>Personalkostnader!E141</f>
        <v>0</v>
      </c>
      <c r="F133" t="str">
        <f>LEFT(Personalkostnader!O141,2)</f>
        <v/>
      </c>
      <c r="G133" s="121" t="str">
        <f>IFERROR(Personalkostnader!N141/100,"")</f>
        <v/>
      </c>
      <c r="H133" s="23"/>
      <c r="I133" t="str">
        <f>IF(I$3="","",IF(C282="","",((C282-B282+1)/365*$G133*(_xlfn.XLOOKUP(I$3,'Oppslag-fane'!$P$12:$P$34,'Oppslag-fane'!$N$12:$N$34)*Personalkostnader!$G141*1000))))</f>
        <v/>
      </c>
      <c r="J133" t="str">
        <f>IF(I133="","",IF($D133="Vitenskapelig",((C282-B282+1)/365*$G133*(_xlfn.XLOOKUP(I$3,'Oppslag-fane'!$P$12:$P$34,'Oppslag-fane'!$AD$12:$AD$34)*'Oppslag-fane'!$J$3)),((C282-B282+1)/365*$G133*(_xlfn.XLOOKUP(I$3,'Oppslag-fane'!$P$12:$P$34,'Oppslag-fane'!$AB$12:$AB$34)*'Oppslag-fane'!$L$3))))</f>
        <v/>
      </c>
      <c r="K133" t="str">
        <f>IF(K$3="","",IF(E282="","",((E282-D282+1)/365*$G133*(_xlfn.XLOOKUP(K$3,'Oppslag-fane'!$P$12:$P$34,'Oppslag-fane'!$N$12:$N$34)*Personalkostnader!$G141*1000))))</f>
        <v/>
      </c>
      <c r="L133" t="str">
        <f>IF(K133="","",IF($D133="Vitenskapelig",((E282-D282+1)/365*$G133*(_xlfn.XLOOKUP(K$3,'Oppslag-fane'!$P$12:$P$34,'Oppslag-fane'!$AD$12:$AD$34)*'Oppslag-fane'!$J$3)),((E282-D282+1)/365*$G133*(_xlfn.XLOOKUP(K$3,'Oppslag-fane'!$P$12:$P$34,'Oppslag-fane'!$AB$12:$AB$34)*'Oppslag-fane'!$L$3))))</f>
        <v/>
      </c>
      <c r="M133" t="str">
        <f>IF(M$3="","",IF(G282="","",((G282-F282+1)/365*$G133*(_xlfn.XLOOKUP(M$3,'Oppslag-fane'!$P$12:$P$34,'Oppslag-fane'!$N$12:$N$34)*Personalkostnader!$G141*1000))))</f>
        <v/>
      </c>
      <c r="N133" t="str">
        <f>IF(M133="","",IF($D133="Vitenskapelig",((G282-F282+1)/365*$G133*(_xlfn.XLOOKUP(M$3,'Oppslag-fane'!$P$12:$P$34,'Oppslag-fane'!$AD$12:$AD$34)*'Oppslag-fane'!$J$3)),((G282-F282+1)/365*$G133*(_xlfn.XLOOKUP(M$3,'Oppslag-fane'!$P$12:$P$34,'Oppslag-fane'!$AB$12:$AB$34)*'Oppslag-fane'!$L$3))))</f>
        <v/>
      </c>
      <c r="O133" t="str">
        <f>IF(O$3="","",IF(I282="","",((I282-H282+1)/365*$G133*(_xlfn.XLOOKUP(O$3,'Oppslag-fane'!$P$12:$P$34,'Oppslag-fane'!$N$12:$N$34)*Personalkostnader!$G141*1000))))</f>
        <v/>
      </c>
      <c r="P133" t="str">
        <f>IF(O133="","",IF($D133="Vitenskapelig",((I282-H282+1)/365*$G133*(_xlfn.XLOOKUP(O$3,'Oppslag-fane'!$P$12:$P$34,'Oppslag-fane'!$AD$12:$AD$34)*'Oppslag-fane'!$J$3)),((I282-H282+1)/365*$G133*(_xlfn.XLOOKUP(O$3,'Oppslag-fane'!$P$12:$P$34,'Oppslag-fane'!$AB$12:$AB$34)*'Oppslag-fane'!$L$3))))</f>
        <v/>
      </c>
      <c r="Q133" t="str">
        <f>IF(Q$3="","",IF(K282="","",((K282-J282+1)/365*$G133*(_xlfn.XLOOKUP(Q$3,'Oppslag-fane'!$P$12:$P$34,'Oppslag-fane'!$N$12:$N$34)*Personalkostnader!$G141*1000))))</f>
        <v/>
      </c>
      <c r="R133" t="str">
        <f>IF(Q133="","",IF($D133="Vitenskapelig",((K282-J282+1)/365*$G133*(_xlfn.XLOOKUP(Q$3,'Oppslag-fane'!$P$12:$P$34,'Oppslag-fane'!$AD$12:$AD$34)*'Oppslag-fane'!$J$3)),((K282-J282+1)/365*$G133*(_xlfn.XLOOKUP(Q$3,'Oppslag-fane'!$P$12:$P$34,'Oppslag-fane'!$AB$12:$AB$34)*'Oppslag-fane'!$L$3))))</f>
        <v/>
      </c>
      <c r="S133" t="str">
        <f>IF(S$3="","",IF(M282="","",((M282-L282+1)/365*$G133*(_xlfn.XLOOKUP(S$3,'Oppslag-fane'!$P$12:$P$34,'Oppslag-fane'!$N$12:$N$34)*Personalkostnader!$G141*1000))))</f>
        <v/>
      </c>
      <c r="T133" t="str">
        <f>IF(S133="","",IF($D133="Vitenskapelig",((M282-L282+1)/365*$G133*(_xlfn.XLOOKUP(S$3,'Oppslag-fane'!$P$12:$P$34,'Oppslag-fane'!$AD$12:$AD$34)*'Oppslag-fane'!$J$3)),((M282-L282+1)/365*$G133*(_xlfn.XLOOKUP(S$3,'Oppslag-fane'!$P$12:$P$34,'Oppslag-fane'!$AB$12:$AB$34)*'Oppslag-fane'!$L$3))))</f>
        <v/>
      </c>
      <c r="U133" t="str">
        <f>IF(U$3="","",IF(O282="","",((O282-N282+1)/365*$G133*(_xlfn.XLOOKUP(U$3,'Oppslag-fane'!$P$12:$P$34,'Oppslag-fane'!$N$12:$N$34)*Personalkostnader!$G141*1000))))</f>
        <v/>
      </c>
      <c r="V133" t="str">
        <f>IF(U133="","",IF($D133="Vitenskapelig",((O282-N282+1)/365*$G133*(_xlfn.XLOOKUP(U$3,'Oppslag-fane'!$P$12:$P$34,'Oppslag-fane'!$AD$12:$AD$34)*'Oppslag-fane'!$J$3)),((O282-N282+1)/365*$G133*(_xlfn.XLOOKUP(U$3,'Oppslag-fane'!$P$12:$P$34,'Oppslag-fane'!$AB$12:$AB$34)*'Oppslag-fane'!$L$3))))</f>
        <v/>
      </c>
      <c r="W133" t="str">
        <f>IF(W$3="","",IF(Q282="","",((Q282-P282+1)/365*$G133*(_xlfn.XLOOKUP(W$3,'Oppslag-fane'!$P$12:$P$34,'Oppslag-fane'!$N$12:$N$34)*Personalkostnader!$G141*1000))))</f>
        <v/>
      </c>
      <c r="X133" t="str">
        <f>IF(W133="","",IF($D133="Vitenskapelig",((Q282-P282+1)/365*$G133*(_xlfn.XLOOKUP(W$3,'Oppslag-fane'!$P$12:$P$34,'Oppslag-fane'!$AD$12:$AD$34)*'Oppslag-fane'!$J$3)),((Q282-P282+1)/365*$G133*(_xlfn.XLOOKUP(W$3,'Oppslag-fane'!$P$12:$P$34,'Oppslag-fane'!$AB$12:$AB$34)*'Oppslag-fane'!$L$3))))</f>
        <v/>
      </c>
      <c r="Y133" t="str">
        <f>IF(Y$3="","",IF(S282="","",((S282-R282+1)/365*$G133*(_xlfn.XLOOKUP(Y$3,'Oppslag-fane'!$P$12:$P$34,'Oppslag-fane'!$N$12:$N$34)*Personalkostnader!$G141*1000))))</f>
        <v/>
      </c>
      <c r="Z133" t="str">
        <f>IF(Y133="","",IF($D133="Vitenskapelig",((S282-R282+1)/365*$G133*(_xlfn.XLOOKUP(Y$3,'Oppslag-fane'!$P$12:$P$34,'Oppslag-fane'!$AD$12:$AD$34)*'Oppslag-fane'!$J$3)),((S282-R282+1)/365*$G133*(_xlfn.XLOOKUP(Y$3,'Oppslag-fane'!$P$12:$P$34,'Oppslag-fane'!$AB$12:$AB$34)*'Oppslag-fane'!$L$3))))</f>
        <v/>
      </c>
      <c r="AA133" t="str">
        <f>IF(AA$3="","",IF(U282="","",((U282-T282+1)/365*$G133*(_xlfn.XLOOKUP(AA$3,'Oppslag-fane'!$P$12:$P$34,'Oppslag-fane'!$N$12:$N$34)*Personalkostnader!$G141*1000))))</f>
        <v/>
      </c>
      <c r="AB133" t="str">
        <f>IF(AA133="","",IF($D133="Vitenskapelig",((U282-T282+1)/365*$G133*(_xlfn.XLOOKUP(AA$3,'Oppslag-fane'!$P$12:$P$34,'Oppslag-fane'!$AD$12:$AD$34)*'Oppslag-fane'!$J$3)),((U282-T282+1)/365*$G133*(_xlfn.XLOOKUP(AA$3,'Oppslag-fane'!$P$12:$P$34,'Oppslag-fane'!$AB$12:$AB$34)*'Oppslag-fane'!$L$3))))</f>
        <v/>
      </c>
      <c r="AC133" t="str">
        <f>IF(AC$3="","",IF(W282="","",((W282-V282+1)/365*$G133*(_xlfn.XLOOKUP(AC$3,'Oppslag-fane'!$P$12:$P$34,'Oppslag-fane'!$N$12:$N$34)*Personalkostnader!$G141*1000))))</f>
        <v/>
      </c>
      <c r="AD133" t="str">
        <f>IF(AC133="","",IF($D133="Vitenskapelig",((W282-V282+1)/365*$G133*(_xlfn.XLOOKUP(AC$3,'Oppslag-fane'!$P$12:$P$34,'Oppslag-fane'!$AD$12:$AD$34)*'Oppslag-fane'!$J$3)),((W282-V282+1)/365*$G133*(_xlfn.XLOOKUP(AC$3,'Oppslag-fane'!$P$12:$P$34,'Oppslag-fane'!$AB$12:$AB$34)*'Oppslag-fane'!$L$3))))</f>
        <v/>
      </c>
      <c r="AE133" t="str">
        <f>IF(AE$3="","",IF(Y282="","",((Y282-X282+1)/365*$G133*(_xlfn.XLOOKUP(AE$3,'Oppslag-fane'!$P$12:$P$34,'Oppslag-fane'!$N$12:$N$34)*Personalkostnader!$G141*1000))))</f>
        <v/>
      </c>
      <c r="AF133" t="str">
        <f>IF(AE133="","",IF($D133="Vitenskapelig",((Y282-X282+1)/365*$G133*(_xlfn.XLOOKUP(AE$3,'Oppslag-fane'!$P$12:$P$34,'Oppslag-fane'!$AD$12:$AD$34)*'Oppslag-fane'!$J$3)),((Y282-X282+1)/365*$G133*(_xlfn.XLOOKUP(AE$3,'Oppslag-fane'!$P$12:$P$34,'Oppslag-fane'!$AB$12:$AB$34)*'Oppslag-fane'!$L$3))))</f>
        <v/>
      </c>
      <c r="AG133" t="str">
        <f>IF(AG$3="","",IF(AA282="","",((AA282-Z282+1)/365*$G133*(_xlfn.XLOOKUP(AG$3,'Oppslag-fane'!$P$12:$P$34,'Oppslag-fane'!$N$12:$N$34)*Personalkostnader!$G141*1000))))</f>
        <v/>
      </c>
      <c r="AH133" t="str">
        <f>IF(AG133="","",IF($D133="Vitenskapelig",((AA282-Z282+1)/365*$G133*(_xlfn.XLOOKUP(AG$3,'Oppslag-fane'!$P$12:$P$34,'Oppslag-fane'!$AD$12:$AD$34)*'Oppslag-fane'!$J$3)),((AA282-Z282+1)/365*$G133*(_xlfn.XLOOKUP(AG$3,'Oppslag-fane'!$P$12:$P$34,'Oppslag-fane'!$AB$12:$AB$34)*'Oppslag-fane'!$L$3))))</f>
        <v/>
      </c>
      <c r="AI133" s="18">
        <f t="shared" si="4"/>
        <v>0</v>
      </c>
      <c r="AJ133" s="18">
        <f t="shared" si="5"/>
        <v>0</v>
      </c>
    </row>
    <row r="134" spans="1:36" outlineLevel="1" x14ac:dyDescent="0.25">
      <c r="A134" t="str">
        <f>IF(Personalkostnader!A142="","",Personalkostnader!A142)</f>
        <v/>
      </c>
      <c r="B134">
        <f>Personalkostnader!B142</f>
        <v>0</v>
      </c>
      <c r="C134" t="str">
        <f>Personalkostnader!C142</f>
        <v/>
      </c>
      <c r="D134" t="str">
        <f>Personalkostnader!D142</f>
        <v/>
      </c>
      <c r="E134">
        <f>Personalkostnader!E142</f>
        <v>0</v>
      </c>
      <c r="F134" t="str">
        <f>LEFT(Personalkostnader!O142,2)</f>
        <v/>
      </c>
      <c r="G134" s="121" t="str">
        <f>IFERROR(Personalkostnader!N142/100,"")</f>
        <v/>
      </c>
      <c r="H134" s="23"/>
      <c r="I134" t="str">
        <f>IF(I$3="","",IF(C283="","",((C283-B283+1)/365*$G134*(_xlfn.XLOOKUP(I$3,'Oppslag-fane'!$P$12:$P$34,'Oppslag-fane'!$N$12:$N$34)*Personalkostnader!$G142*1000))))</f>
        <v/>
      </c>
      <c r="J134" t="str">
        <f>IF(I134="","",IF($D134="Vitenskapelig",((C283-B283+1)/365*$G134*(_xlfn.XLOOKUP(I$3,'Oppslag-fane'!$P$12:$P$34,'Oppslag-fane'!$AD$12:$AD$34)*'Oppslag-fane'!$J$3)),((C283-B283+1)/365*$G134*(_xlfn.XLOOKUP(I$3,'Oppslag-fane'!$P$12:$P$34,'Oppslag-fane'!$AB$12:$AB$34)*'Oppslag-fane'!$L$3))))</f>
        <v/>
      </c>
      <c r="K134" t="str">
        <f>IF(K$3="","",IF(E283="","",((E283-D283+1)/365*$G134*(_xlfn.XLOOKUP(K$3,'Oppslag-fane'!$P$12:$P$34,'Oppslag-fane'!$N$12:$N$34)*Personalkostnader!$G142*1000))))</f>
        <v/>
      </c>
      <c r="L134" t="str">
        <f>IF(K134="","",IF($D134="Vitenskapelig",((E283-D283+1)/365*$G134*(_xlfn.XLOOKUP(K$3,'Oppslag-fane'!$P$12:$P$34,'Oppslag-fane'!$AD$12:$AD$34)*'Oppslag-fane'!$J$3)),((E283-D283+1)/365*$G134*(_xlfn.XLOOKUP(K$3,'Oppslag-fane'!$P$12:$P$34,'Oppslag-fane'!$AB$12:$AB$34)*'Oppslag-fane'!$L$3))))</f>
        <v/>
      </c>
      <c r="M134" t="str">
        <f>IF(M$3="","",IF(G283="","",((G283-F283+1)/365*$G134*(_xlfn.XLOOKUP(M$3,'Oppslag-fane'!$P$12:$P$34,'Oppslag-fane'!$N$12:$N$34)*Personalkostnader!$G142*1000))))</f>
        <v/>
      </c>
      <c r="N134" t="str">
        <f>IF(M134="","",IF($D134="Vitenskapelig",((G283-F283+1)/365*$G134*(_xlfn.XLOOKUP(M$3,'Oppslag-fane'!$P$12:$P$34,'Oppslag-fane'!$AD$12:$AD$34)*'Oppslag-fane'!$J$3)),((G283-F283+1)/365*$G134*(_xlfn.XLOOKUP(M$3,'Oppslag-fane'!$P$12:$P$34,'Oppslag-fane'!$AB$12:$AB$34)*'Oppslag-fane'!$L$3))))</f>
        <v/>
      </c>
      <c r="O134" t="str">
        <f>IF(O$3="","",IF(I283="","",((I283-H283+1)/365*$G134*(_xlfn.XLOOKUP(O$3,'Oppslag-fane'!$P$12:$P$34,'Oppslag-fane'!$N$12:$N$34)*Personalkostnader!$G142*1000))))</f>
        <v/>
      </c>
      <c r="P134" t="str">
        <f>IF(O134="","",IF($D134="Vitenskapelig",((I283-H283+1)/365*$G134*(_xlfn.XLOOKUP(O$3,'Oppslag-fane'!$P$12:$P$34,'Oppslag-fane'!$AD$12:$AD$34)*'Oppslag-fane'!$J$3)),((I283-H283+1)/365*$G134*(_xlfn.XLOOKUP(O$3,'Oppslag-fane'!$P$12:$P$34,'Oppslag-fane'!$AB$12:$AB$34)*'Oppslag-fane'!$L$3))))</f>
        <v/>
      </c>
      <c r="Q134" t="str">
        <f>IF(Q$3="","",IF(K283="","",((K283-J283+1)/365*$G134*(_xlfn.XLOOKUP(Q$3,'Oppslag-fane'!$P$12:$P$34,'Oppslag-fane'!$N$12:$N$34)*Personalkostnader!$G142*1000))))</f>
        <v/>
      </c>
      <c r="R134" t="str">
        <f>IF(Q134="","",IF($D134="Vitenskapelig",((K283-J283+1)/365*$G134*(_xlfn.XLOOKUP(Q$3,'Oppslag-fane'!$P$12:$P$34,'Oppslag-fane'!$AD$12:$AD$34)*'Oppslag-fane'!$J$3)),((K283-J283+1)/365*$G134*(_xlfn.XLOOKUP(Q$3,'Oppslag-fane'!$P$12:$P$34,'Oppslag-fane'!$AB$12:$AB$34)*'Oppslag-fane'!$L$3))))</f>
        <v/>
      </c>
      <c r="S134" t="str">
        <f>IF(S$3="","",IF(M283="","",((M283-L283+1)/365*$G134*(_xlfn.XLOOKUP(S$3,'Oppslag-fane'!$P$12:$P$34,'Oppslag-fane'!$N$12:$N$34)*Personalkostnader!$G142*1000))))</f>
        <v/>
      </c>
      <c r="T134" t="str">
        <f>IF(S134="","",IF($D134="Vitenskapelig",((M283-L283+1)/365*$G134*(_xlfn.XLOOKUP(S$3,'Oppslag-fane'!$P$12:$P$34,'Oppslag-fane'!$AD$12:$AD$34)*'Oppslag-fane'!$J$3)),((M283-L283+1)/365*$G134*(_xlfn.XLOOKUP(S$3,'Oppslag-fane'!$P$12:$P$34,'Oppslag-fane'!$AB$12:$AB$34)*'Oppslag-fane'!$L$3))))</f>
        <v/>
      </c>
      <c r="U134" t="str">
        <f>IF(U$3="","",IF(O283="","",((O283-N283+1)/365*$G134*(_xlfn.XLOOKUP(U$3,'Oppslag-fane'!$P$12:$P$34,'Oppslag-fane'!$N$12:$N$34)*Personalkostnader!$G142*1000))))</f>
        <v/>
      </c>
      <c r="V134" t="str">
        <f>IF(U134="","",IF($D134="Vitenskapelig",((O283-N283+1)/365*$G134*(_xlfn.XLOOKUP(U$3,'Oppslag-fane'!$P$12:$P$34,'Oppslag-fane'!$AD$12:$AD$34)*'Oppslag-fane'!$J$3)),((O283-N283+1)/365*$G134*(_xlfn.XLOOKUP(U$3,'Oppslag-fane'!$P$12:$P$34,'Oppslag-fane'!$AB$12:$AB$34)*'Oppslag-fane'!$L$3))))</f>
        <v/>
      </c>
      <c r="W134" t="str">
        <f>IF(W$3="","",IF(Q283="","",((Q283-P283+1)/365*$G134*(_xlfn.XLOOKUP(W$3,'Oppslag-fane'!$P$12:$P$34,'Oppslag-fane'!$N$12:$N$34)*Personalkostnader!$G142*1000))))</f>
        <v/>
      </c>
      <c r="X134" t="str">
        <f>IF(W134="","",IF($D134="Vitenskapelig",((Q283-P283+1)/365*$G134*(_xlfn.XLOOKUP(W$3,'Oppslag-fane'!$P$12:$P$34,'Oppslag-fane'!$AD$12:$AD$34)*'Oppslag-fane'!$J$3)),((Q283-P283+1)/365*$G134*(_xlfn.XLOOKUP(W$3,'Oppslag-fane'!$P$12:$P$34,'Oppslag-fane'!$AB$12:$AB$34)*'Oppslag-fane'!$L$3))))</f>
        <v/>
      </c>
      <c r="Y134" t="str">
        <f>IF(Y$3="","",IF(S283="","",((S283-R283+1)/365*$G134*(_xlfn.XLOOKUP(Y$3,'Oppslag-fane'!$P$12:$P$34,'Oppslag-fane'!$N$12:$N$34)*Personalkostnader!$G142*1000))))</f>
        <v/>
      </c>
      <c r="Z134" t="str">
        <f>IF(Y134="","",IF($D134="Vitenskapelig",((S283-R283+1)/365*$G134*(_xlfn.XLOOKUP(Y$3,'Oppslag-fane'!$P$12:$P$34,'Oppslag-fane'!$AD$12:$AD$34)*'Oppslag-fane'!$J$3)),((S283-R283+1)/365*$G134*(_xlfn.XLOOKUP(Y$3,'Oppslag-fane'!$P$12:$P$34,'Oppslag-fane'!$AB$12:$AB$34)*'Oppslag-fane'!$L$3))))</f>
        <v/>
      </c>
      <c r="AA134" t="str">
        <f>IF(AA$3="","",IF(U283="","",((U283-T283+1)/365*$G134*(_xlfn.XLOOKUP(AA$3,'Oppslag-fane'!$P$12:$P$34,'Oppslag-fane'!$N$12:$N$34)*Personalkostnader!$G142*1000))))</f>
        <v/>
      </c>
      <c r="AB134" t="str">
        <f>IF(AA134="","",IF($D134="Vitenskapelig",((U283-T283+1)/365*$G134*(_xlfn.XLOOKUP(AA$3,'Oppslag-fane'!$P$12:$P$34,'Oppslag-fane'!$AD$12:$AD$34)*'Oppslag-fane'!$J$3)),((U283-T283+1)/365*$G134*(_xlfn.XLOOKUP(AA$3,'Oppslag-fane'!$P$12:$P$34,'Oppslag-fane'!$AB$12:$AB$34)*'Oppslag-fane'!$L$3))))</f>
        <v/>
      </c>
      <c r="AC134" t="str">
        <f>IF(AC$3="","",IF(W283="","",((W283-V283+1)/365*$G134*(_xlfn.XLOOKUP(AC$3,'Oppslag-fane'!$P$12:$P$34,'Oppslag-fane'!$N$12:$N$34)*Personalkostnader!$G142*1000))))</f>
        <v/>
      </c>
      <c r="AD134" t="str">
        <f>IF(AC134="","",IF($D134="Vitenskapelig",((W283-V283+1)/365*$G134*(_xlfn.XLOOKUP(AC$3,'Oppslag-fane'!$P$12:$P$34,'Oppslag-fane'!$AD$12:$AD$34)*'Oppslag-fane'!$J$3)),((W283-V283+1)/365*$G134*(_xlfn.XLOOKUP(AC$3,'Oppslag-fane'!$P$12:$P$34,'Oppslag-fane'!$AB$12:$AB$34)*'Oppslag-fane'!$L$3))))</f>
        <v/>
      </c>
      <c r="AE134" t="str">
        <f>IF(AE$3="","",IF(Y283="","",((Y283-X283+1)/365*$G134*(_xlfn.XLOOKUP(AE$3,'Oppslag-fane'!$P$12:$P$34,'Oppslag-fane'!$N$12:$N$34)*Personalkostnader!$G142*1000))))</f>
        <v/>
      </c>
      <c r="AF134" t="str">
        <f>IF(AE134="","",IF($D134="Vitenskapelig",((Y283-X283+1)/365*$G134*(_xlfn.XLOOKUP(AE$3,'Oppslag-fane'!$P$12:$P$34,'Oppslag-fane'!$AD$12:$AD$34)*'Oppslag-fane'!$J$3)),((Y283-X283+1)/365*$G134*(_xlfn.XLOOKUP(AE$3,'Oppslag-fane'!$P$12:$P$34,'Oppslag-fane'!$AB$12:$AB$34)*'Oppslag-fane'!$L$3))))</f>
        <v/>
      </c>
      <c r="AG134" t="str">
        <f>IF(AG$3="","",IF(AA283="","",((AA283-Z283+1)/365*$G134*(_xlfn.XLOOKUP(AG$3,'Oppslag-fane'!$P$12:$P$34,'Oppslag-fane'!$N$12:$N$34)*Personalkostnader!$G142*1000))))</f>
        <v/>
      </c>
      <c r="AH134" t="str">
        <f>IF(AG134="","",IF($D134="Vitenskapelig",((AA283-Z283+1)/365*$G134*(_xlfn.XLOOKUP(AG$3,'Oppslag-fane'!$P$12:$P$34,'Oppslag-fane'!$AD$12:$AD$34)*'Oppslag-fane'!$J$3)),((AA283-Z283+1)/365*$G134*(_xlfn.XLOOKUP(AG$3,'Oppslag-fane'!$P$12:$P$34,'Oppslag-fane'!$AB$12:$AB$34)*'Oppslag-fane'!$L$3))))</f>
        <v/>
      </c>
      <c r="AI134" s="18">
        <f t="shared" ref="AI134:AI149" si="6">SUMIF($I$4:$AH$4,"Dir.kost",I134:AH134)</f>
        <v>0</v>
      </c>
      <c r="AJ134" s="18">
        <f t="shared" ref="AJ134:AJ149" si="7">SUMIF($I$4:$AH$4,"Indir. Kost",I134:AH134)</f>
        <v>0</v>
      </c>
    </row>
    <row r="135" spans="1:36" outlineLevel="1" x14ac:dyDescent="0.25">
      <c r="A135" t="str">
        <f>IF(Personalkostnader!A143="","",Personalkostnader!A143)</f>
        <v/>
      </c>
      <c r="B135">
        <f>Personalkostnader!B143</f>
        <v>0</v>
      </c>
      <c r="C135" t="str">
        <f>Personalkostnader!C143</f>
        <v/>
      </c>
      <c r="D135" t="str">
        <f>Personalkostnader!D143</f>
        <v/>
      </c>
      <c r="E135">
        <f>Personalkostnader!E143</f>
        <v>0</v>
      </c>
      <c r="F135" t="str">
        <f>LEFT(Personalkostnader!O143,2)</f>
        <v/>
      </c>
      <c r="G135" s="121" t="str">
        <f>IFERROR(Personalkostnader!N143/100,"")</f>
        <v/>
      </c>
      <c r="H135" s="23"/>
      <c r="I135" t="str">
        <f>IF(I$3="","",IF(C284="","",((C284-B284+1)/365*$G135*(_xlfn.XLOOKUP(I$3,'Oppslag-fane'!$P$12:$P$34,'Oppslag-fane'!$N$12:$N$34)*Personalkostnader!$G143*1000))))</f>
        <v/>
      </c>
      <c r="J135" t="str">
        <f>IF(I135="","",IF($D135="Vitenskapelig",((C284-B284+1)/365*$G135*(_xlfn.XLOOKUP(I$3,'Oppslag-fane'!$P$12:$P$34,'Oppslag-fane'!$AD$12:$AD$34)*'Oppslag-fane'!$J$3)),((C284-B284+1)/365*$G135*(_xlfn.XLOOKUP(I$3,'Oppslag-fane'!$P$12:$P$34,'Oppslag-fane'!$AB$12:$AB$34)*'Oppslag-fane'!$L$3))))</f>
        <v/>
      </c>
      <c r="K135" t="str">
        <f>IF(K$3="","",IF(E284="","",((E284-D284+1)/365*$G135*(_xlfn.XLOOKUP(K$3,'Oppslag-fane'!$P$12:$P$34,'Oppslag-fane'!$N$12:$N$34)*Personalkostnader!$G143*1000))))</f>
        <v/>
      </c>
      <c r="L135" t="str">
        <f>IF(K135="","",IF($D135="Vitenskapelig",((E284-D284+1)/365*$G135*(_xlfn.XLOOKUP(K$3,'Oppslag-fane'!$P$12:$P$34,'Oppslag-fane'!$AD$12:$AD$34)*'Oppslag-fane'!$J$3)),((E284-D284+1)/365*$G135*(_xlfn.XLOOKUP(K$3,'Oppslag-fane'!$P$12:$P$34,'Oppslag-fane'!$AB$12:$AB$34)*'Oppslag-fane'!$L$3))))</f>
        <v/>
      </c>
      <c r="M135" t="str">
        <f>IF(M$3="","",IF(G284="","",((G284-F284+1)/365*$G135*(_xlfn.XLOOKUP(M$3,'Oppslag-fane'!$P$12:$P$34,'Oppslag-fane'!$N$12:$N$34)*Personalkostnader!$G143*1000))))</f>
        <v/>
      </c>
      <c r="N135" t="str">
        <f>IF(M135="","",IF($D135="Vitenskapelig",((G284-F284+1)/365*$G135*(_xlfn.XLOOKUP(M$3,'Oppslag-fane'!$P$12:$P$34,'Oppslag-fane'!$AD$12:$AD$34)*'Oppslag-fane'!$J$3)),((G284-F284+1)/365*$G135*(_xlfn.XLOOKUP(M$3,'Oppslag-fane'!$P$12:$P$34,'Oppslag-fane'!$AB$12:$AB$34)*'Oppslag-fane'!$L$3))))</f>
        <v/>
      </c>
      <c r="O135" t="str">
        <f>IF(O$3="","",IF(I284="","",((I284-H284+1)/365*$G135*(_xlfn.XLOOKUP(O$3,'Oppslag-fane'!$P$12:$P$34,'Oppslag-fane'!$N$12:$N$34)*Personalkostnader!$G143*1000))))</f>
        <v/>
      </c>
      <c r="P135" t="str">
        <f>IF(O135="","",IF($D135="Vitenskapelig",((I284-H284+1)/365*$G135*(_xlfn.XLOOKUP(O$3,'Oppslag-fane'!$P$12:$P$34,'Oppslag-fane'!$AD$12:$AD$34)*'Oppslag-fane'!$J$3)),((I284-H284+1)/365*$G135*(_xlfn.XLOOKUP(O$3,'Oppslag-fane'!$P$12:$P$34,'Oppslag-fane'!$AB$12:$AB$34)*'Oppslag-fane'!$L$3))))</f>
        <v/>
      </c>
      <c r="Q135" t="str">
        <f>IF(Q$3="","",IF(K284="","",((K284-J284+1)/365*$G135*(_xlfn.XLOOKUP(Q$3,'Oppslag-fane'!$P$12:$P$34,'Oppslag-fane'!$N$12:$N$34)*Personalkostnader!$G143*1000))))</f>
        <v/>
      </c>
      <c r="R135" t="str">
        <f>IF(Q135="","",IF($D135="Vitenskapelig",((K284-J284+1)/365*$G135*(_xlfn.XLOOKUP(Q$3,'Oppslag-fane'!$P$12:$P$34,'Oppslag-fane'!$AD$12:$AD$34)*'Oppslag-fane'!$J$3)),((K284-J284+1)/365*$G135*(_xlfn.XLOOKUP(Q$3,'Oppslag-fane'!$P$12:$P$34,'Oppslag-fane'!$AB$12:$AB$34)*'Oppslag-fane'!$L$3))))</f>
        <v/>
      </c>
      <c r="S135" t="str">
        <f>IF(S$3="","",IF(M284="","",((M284-L284+1)/365*$G135*(_xlfn.XLOOKUP(S$3,'Oppslag-fane'!$P$12:$P$34,'Oppslag-fane'!$N$12:$N$34)*Personalkostnader!$G143*1000))))</f>
        <v/>
      </c>
      <c r="T135" t="str">
        <f>IF(S135="","",IF($D135="Vitenskapelig",((M284-L284+1)/365*$G135*(_xlfn.XLOOKUP(S$3,'Oppslag-fane'!$P$12:$P$34,'Oppslag-fane'!$AD$12:$AD$34)*'Oppslag-fane'!$J$3)),((M284-L284+1)/365*$G135*(_xlfn.XLOOKUP(S$3,'Oppslag-fane'!$P$12:$P$34,'Oppslag-fane'!$AB$12:$AB$34)*'Oppslag-fane'!$L$3))))</f>
        <v/>
      </c>
      <c r="U135" t="str">
        <f>IF(U$3="","",IF(O284="","",((O284-N284+1)/365*$G135*(_xlfn.XLOOKUP(U$3,'Oppslag-fane'!$P$12:$P$34,'Oppslag-fane'!$N$12:$N$34)*Personalkostnader!$G143*1000))))</f>
        <v/>
      </c>
      <c r="V135" t="str">
        <f>IF(U135="","",IF($D135="Vitenskapelig",((O284-N284+1)/365*$G135*(_xlfn.XLOOKUP(U$3,'Oppslag-fane'!$P$12:$P$34,'Oppslag-fane'!$AD$12:$AD$34)*'Oppslag-fane'!$J$3)),((O284-N284+1)/365*$G135*(_xlfn.XLOOKUP(U$3,'Oppslag-fane'!$P$12:$P$34,'Oppslag-fane'!$AB$12:$AB$34)*'Oppslag-fane'!$L$3))))</f>
        <v/>
      </c>
      <c r="W135" t="str">
        <f>IF(W$3="","",IF(Q284="","",((Q284-P284+1)/365*$G135*(_xlfn.XLOOKUP(W$3,'Oppslag-fane'!$P$12:$P$34,'Oppslag-fane'!$N$12:$N$34)*Personalkostnader!$G143*1000))))</f>
        <v/>
      </c>
      <c r="X135" t="str">
        <f>IF(W135="","",IF($D135="Vitenskapelig",((Q284-P284+1)/365*$G135*(_xlfn.XLOOKUP(W$3,'Oppslag-fane'!$P$12:$P$34,'Oppslag-fane'!$AD$12:$AD$34)*'Oppslag-fane'!$J$3)),((Q284-P284+1)/365*$G135*(_xlfn.XLOOKUP(W$3,'Oppslag-fane'!$P$12:$P$34,'Oppslag-fane'!$AB$12:$AB$34)*'Oppslag-fane'!$L$3))))</f>
        <v/>
      </c>
      <c r="Y135" t="str">
        <f>IF(Y$3="","",IF(S284="","",((S284-R284+1)/365*$G135*(_xlfn.XLOOKUP(Y$3,'Oppslag-fane'!$P$12:$P$34,'Oppslag-fane'!$N$12:$N$34)*Personalkostnader!$G143*1000))))</f>
        <v/>
      </c>
      <c r="Z135" t="str">
        <f>IF(Y135="","",IF($D135="Vitenskapelig",((S284-R284+1)/365*$G135*(_xlfn.XLOOKUP(Y$3,'Oppslag-fane'!$P$12:$P$34,'Oppslag-fane'!$AD$12:$AD$34)*'Oppslag-fane'!$J$3)),((S284-R284+1)/365*$G135*(_xlfn.XLOOKUP(Y$3,'Oppslag-fane'!$P$12:$P$34,'Oppslag-fane'!$AB$12:$AB$34)*'Oppslag-fane'!$L$3))))</f>
        <v/>
      </c>
      <c r="AA135" t="str">
        <f>IF(AA$3="","",IF(U284="","",((U284-T284+1)/365*$G135*(_xlfn.XLOOKUP(AA$3,'Oppslag-fane'!$P$12:$P$34,'Oppslag-fane'!$N$12:$N$34)*Personalkostnader!$G143*1000))))</f>
        <v/>
      </c>
      <c r="AB135" t="str">
        <f>IF(AA135="","",IF($D135="Vitenskapelig",((U284-T284+1)/365*$G135*(_xlfn.XLOOKUP(AA$3,'Oppslag-fane'!$P$12:$P$34,'Oppslag-fane'!$AD$12:$AD$34)*'Oppslag-fane'!$J$3)),((U284-T284+1)/365*$G135*(_xlfn.XLOOKUP(AA$3,'Oppslag-fane'!$P$12:$P$34,'Oppslag-fane'!$AB$12:$AB$34)*'Oppslag-fane'!$L$3))))</f>
        <v/>
      </c>
      <c r="AC135" t="str">
        <f>IF(AC$3="","",IF(W284="","",((W284-V284+1)/365*$G135*(_xlfn.XLOOKUP(AC$3,'Oppslag-fane'!$P$12:$P$34,'Oppslag-fane'!$N$12:$N$34)*Personalkostnader!$G143*1000))))</f>
        <v/>
      </c>
      <c r="AD135" t="str">
        <f>IF(AC135="","",IF($D135="Vitenskapelig",((W284-V284+1)/365*$G135*(_xlfn.XLOOKUP(AC$3,'Oppslag-fane'!$P$12:$P$34,'Oppslag-fane'!$AD$12:$AD$34)*'Oppslag-fane'!$J$3)),((W284-V284+1)/365*$G135*(_xlfn.XLOOKUP(AC$3,'Oppslag-fane'!$P$12:$P$34,'Oppslag-fane'!$AB$12:$AB$34)*'Oppslag-fane'!$L$3))))</f>
        <v/>
      </c>
      <c r="AE135" t="str">
        <f>IF(AE$3="","",IF(Y284="","",((Y284-X284+1)/365*$G135*(_xlfn.XLOOKUP(AE$3,'Oppslag-fane'!$P$12:$P$34,'Oppslag-fane'!$N$12:$N$34)*Personalkostnader!$G143*1000))))</f>
        <v/>
      </c>
      <c r="AF135" t="str">
        <f>IF(AE135="","",IF($D135="Vitenskapelig",((Y284-X284+1)/365*$G135*(_xlfn.XLOOKUP(AE$3,'Oppslag-fane'!$P$12:$P$34,'Oppslag-fane'!$AD$12:$AD$34)*'Oppslag-fane'!$J$3)),((Y284-X284+1)/365*$G135*(_xlfn.XLOOKUP(AE$3,'Oppslag-fane'!$P$12:$P$34,'Oppslag-fane'!$AB$12:$AB$34)*'Oppslag-fane'!$L$3))))</f>
        <v/>
      </c>
      <c r="AG135" t="str">
        <f>IF(AG$3="","",IF(AA284="","",((AA284-Z284+1)/365*$G135*(_xlfn.XLOOKUP(AG$3,'Oppslag-fane'!$P$12:$P$34,'Oppslag-fane'!$N$12:$N$34)*Personalkostnader!$G143*1000))))</f>
        <v/>
      </c>
      <c r="AH135" t="str">
        <f>IF(AG135="","",IF($D135="Vitenskapelig",((AA284-Z284+1)/365*$G135*(_xlfn.XLOOKUP(AG$3,'Oppslag-fane'!$P$12:$P$34,'Oppslag-fane'!$AD$12:$AD$34)*'Oppslag-fane'!$J$3)),((AA284-Z284+1)/365*$G135*(_xlfn.XLOOKUP(AG$3,'Oppslag-fane'!$P$12:$P$34,'Oppslag-fane'!$AB$12:$AB$34)*'Oppslag-fane'!$L$3))))</f>
        <v/>
      </c>
      <c r="AI135" s="18">
        <f t="shared" si="6"/>
        <v>0</v>
      </c>
      <c r="AJ135" s="18">
        <f t="shared" si="7"/>
        <v>0</v>
      </c>
    </row>
    <row r="136" spans="1:36" outlineLevel="1" x14ac:dyDescent="0.25">
      <c r="A136" t="str">
        <f>IF(Personalkostnader!A144="","",Personalkostnader!A144)</f>
        <v/>
      </c>
      <c r="B136">
        <f>Personalkostnader!B144</f>
        <v>0</v>
      </c>
      <c r="C136" t="str">
        <f>Personalkostnader!C144</f>
        <v/>
      </c>
      <c r="D136" t="str">
        <f>Personalkostnader!D144</f>
        <v/>
      </c>
      <c r="E136">
        <f>Personalkostnader!E144</f>
        <v>0</v>
      </c>
      <c r="F136" t="str">
        <f>LEFT(Personalkostnader!O144,2)</f>
        <v/>
      </c>
      <c r="G136" s="121" t="str">
        <f>IFERROR(Personalkostnader!N144/100,"")</f>
        <v/>
      </c>
      <c r="H136" s="23"/>
      <c r="I136" t="str">
        <f>IF(I$3="","",IF(C285="","",((C285-B285+1)/365*$G136*(_xlfn.XLOOKUP(I$3,'Oppslag-fane'!$P$12:$P$34,'Oppslag-fane'!$N$12:$N$34)*Personalkostnader!$G144*1000))))</f>
        <v/>
      </c>
      <c r="J136" t="str">
        <f>IF(I136="","",IF($D136="Vitenskapelig",((C285-B285+1)/365*$G136*(_xlfn.XLOOKUP(I$3,'Oppslag-fane'!$P$12:$P$34,'Oppslag-fane'!$AD$12:$AD$34)*'Oppslag-fane'!$J$3)),((C285-B285+1)/365*$G136*(_xlfn.XLOOKUP(I$3,'Oppslag-fane'!$P$12:$P$34,'Oppslag-fane'!$AB$12:$AB$34)*'Oppslag-fane'!$L$3))))</f>
        <v/>
      </c>
      <c r="K136" t="str">
        <f>IF(K$3="","",IF(E285="","",((E285-D285+1)/365*$G136*(_xlfn.XLOOKUP(K$3,'Oppslag-fane'!$P$12:$P$34,'Oppslag-fane'!$N$12:$N$34)*Personalkostnader!$G144*1000))))</f>
        <v/>
      </c>
      <c r="L136" t="str">
        <f>IF(K136="","",IF($D136="Vitenskapelig",((E285-D285+1)/365*$G136*(_xlfn.XLOOKUP(K$3,'Oppslag-fane'!$P$12:$P$34,'Oppslag-fane'!$AD$12:$AD$34)*'Oppslag-fane'!$J$3)),((E285-D285+1)/365*$G136*(_xlfn.XLOOKUP(K$3,'Oppslag-fane'!$P$12:$P$34,'Oppslag-fane'!$AB$12:$AB$34)*'Oppslag-fane'!$L$3))))</f>
        <v/>
      </c>
      <c r="M136" t="str">
        <f>IF(M$3="","",IF(G285="","",((G285-F285+1)/365*$G136*(_xlfn.XLOOKUP(M$3,'Oppslag-fane'!$P$12:$P$34,'Oppslag-fane'!$N$12:$N$34)*Personalkostnader!$G144*1000))))</f>
        <v/>
      </c>
      <c r="N136" t="str">
        <f>IF(M136="","",IF($D136="Vitenskapelig",((G285-F285+1)/365*$G136*(_xlfn.XLOOKUP(M$3,'Oppslag-fane'!$P$12:$P$34,'Oppslag-fane'!$AD$12:$AD$34)*'Oppslag-fane'!$J$3)),((G285-F285+1)/365*$G136*(_xlfn.XLOOKUP(M$3,'Oppslag-fane'!$P$12:$P$34,'Oppslag-fane'!$AB$12:$AB$34)*'Oppslag-fane'!$L$3))))</f>
        <v/>
      </c>
      <c r="O136" t="str">
        <f>IF(O$3="","",IF(I285="","",((I285-H285+1)/365*$G136*(_xlfn.XLOOKUP(O$3,'Oppslag-fane'!$P$12:$P$34,'Oppslag-fane'!$N$12:$N$34)*Personalkostnader!$G144*1000))))</f>
        <v/>
      </c>
      <c r="P136" t="str">
        <f>IF(O136="","",IF($D136="Vitenskapelig",((I285-H285+1)/365*$G136*(_xlfn.XLOOKUP(O$3,'Oppslag-fane'!$P$12:$P$34,'Oppslag-fane'!$AD$12:$AD$34)*'Oppslag-fane'!$J$3)),((I285-H285+1)/365*$G136*(_xlfn.XLOOKUP(O$3,'Oppslag-fane'!$P$12:$P$34,'Oppslag-fane'!$AB$12:$AB$34)*'Oppslag-fane'!$L$3))))</f>
        <v/>
      </c>
      <c r="Q136" t="str">
        <f>IF(Q$3="","",IF(K285="","",((K285-J285+1)/365*$G136*(_xlfn.XLOOKUP(Q$3,'Oppslag-fane'!$P$12:$P$34,'Oppslag-fane'!$N$12:$N$34)*Personalkostnader!$G144*1000))))</f>
        <v/>
      </c>
      <c r="R136" t="str">
        <f>IF(Q136="","",IF($D136="Vitenskapelig",((K285-J285+1)/365*$G136*(_xlfn.XLOOKUP(Q$3,'Oppslag-fane'!$P$12:$P$34,'Oppslag-fane'!$AD$12:$AD$34)*'Oppslag-fane'!$J$3)),((K285-J285+1)/365*$G136*(_xlfn.XLOOKUP(Q$3,'Oppslag-fane'!$P$12:$P$34,'Oppslag-fane'!$AB$12:$AB$34)*'Oppslag-fane'!$L$3))))</f>
        <v/>
      </c>
      <c r="S136" t="str">
        <f>IF(S$3="","",IF(M285="","",((M285-L285+1)/365*$G136*(_xlfn.XLOOKUP(S$3,'Oppslag-fane'!$P$12:$P$34,'Oppslag-fane'!$N$12:$N$34)*Personalkostnader!$G144*1000))))</f>
        <v/>
      </c>
      <c r="T136" t="str">
        <f>IF(S136="","",IF($D136="Vitenskapelig",((M285-L285+1)/365*$G136*(_xlfn.XLOOKUP(S$3,'Oppslag-fane'!$P$12:$P$34,'Oppslag-fane'!$AD$12:$AD$34)*'Oppslag-fane'!$J$3)),((M285-L285+1)/365*$G136*(_xlfn.XLOOKUP(S$3,'Oppslag-fane'!$P$12:$P$34,'Oppslag-fane'!$AB$12:$AB$34)*'Oppslag-fane'!$L$3))))</f>
        <v/>
      </c>
      <c r="U136" t="str">
        <f>IF(U$3="","",IF(O285="","",((O285-N285+1)/365*$G136*(_xlfn.XLOOKUP(U$3,'Oppslag-fane'!$P$12:$P$34,'Oppslag-fane'!$N$12:$N$34)*Personalkostnader!$G144*1000))))</f>
        <v/>
      </c>
      <c r="V136" t="str">
        <f>IF(U136="","",IF($D136="Vitenskapelig",((O285-N285+1)/365*$G136*(_xlfn.XLOOKUP(U$3,'Oppslag-fane'!$P$12:$P$34,'Oppslag-fane'!$AD$12:$AD$34)*'Oppslag-fane'!$J$3)),((O285-N285+1)/365*$G136*(_xlfn.XLOOKUP(U$3,'Oppslag-fane'!$P$12:$P$34,'Oppslag-fane'!$AB$12:$AB$34)*'Oppslag-fane'!$L$3))))</f>
        <v/>
      </c>
      <c r="W136" t="str">
        <f>IF(W$3="","",IF(Q285="","",((Q285-P285+1)/365*$G136*(_xlfn.XLOOKUP(W$3,'Oppslag-fane'!$P$12:$P$34,'Oppslag-fane'!$N$12:$N$34)*Personalkostnader!$G144*1000))))</f>
        <v/>
      </c>
      <c r="X136" t="str">
        <f>IF(W136="","",IF($D136="Vitenskapelig",((Q285-P285+1)/365*$G136*(_xlfn.XLOOKUP(W$3,'Oppslag-fane'!$P$12:$P$34,'Oppslag-fane'!$AD$12:$AD$34)*'Oppslag-fane'!$J$3)),((Q285-P285+1)/365*$G136*(_xlfn.XLOOKUP(W$3,'Oppslag-fane'!$P$12:$P$34,'Oppslag-fane'!$AB$12:$AB$34)*'Oppslag-fane'!$L$3))))</f>
        <v/>
      </c>
      <c r="Y136" t="str">
        <f>IF(Y$3="","",IF(S285="","",((S285-R285+1)/365*$G136*(_xlfn.XLOOKUP(Y$3,'Oppslag-fane'!$P$12:$P$34,'Oppslag-fane'!$N$12:$N$34)*Personalkostnader!$G144*1000))))</f>
        <v/>
      </c>
      <c r="Z136" t="str">
        <f>IF(Y136="","",IF($D136="Vitenskapelig",((S285-R285+1)/365*$G136*(_xlfn.XLOOKUP(Y$3,'Oppslag-fane'!$P$12:$P$34,'Oppslag-fane'!$AD$12:$AD$34)*'Oppslag-fane'!$J$3)),((S285-R285+1)/365*$G136*(_xlfn.XLOOKUP(Y$3,'Oppslag-fane'!$P$12:$P$34,'Oppslag-fane'!$AB$12:$AB$34)*'Oppslag-fane'!$L$3))))</f>
        <v/>
      </c>
      <c r="AA136" t="str">
        <f>IF(AA$3="","",IF(U285="","",((U285-T285+1)/365*$G136*(_xlfn.XLOOKUP(AA$3,'Oppslag-fane'!$P$12:$P$34,'Oppslag-fane'!$N$12:$N$34)*Personalkostnader!$G144*1000))))</f>
        <v/>
      </c>
      <c r="AB136" t="str">
        <f>IF(AA136="","",IF($D136="Vitenskapelig",((U285-T285+1)/365*$G136*(_xlfn.XLOOKUP(AA$3,'Oppslag-fane'!$P$12:$P$34,'Oppslag-fane'!$AD$12:$AD$34)*'Oppslag-fane'!$J$3)),((U285-T285+1)/365*$G136*(_xlfn.XLOOKUP(AA$3,'Oppslag-fane'!$P$12:$P$34,'Oppslag-fane'!$AB$12:$AB$34)*'Oppslag-fane'!$L$3))))</f>
        <v/>
      </c>
      <c r="AC136" t="str">
        <f>IF(AC$3="","",IF(W285="","",((W285-V285+1)/365*$G136*(_xlfn.XLOOKUP(AC$3,'Oppslag-fane'!$P$12:$P$34,'Oppslag-fane'!$N$12:$N$34)*Personalkostnader!$G144*1000))))</f>
        <v/>
      </c>
      <c r="AD136" t="str">
        <f>IF(AC136="","",IF($D136="Vitenskapelig",((W285-V285+1)/365*$G136*(_xlfn.XLOOKUP(AC$3,'Oppslag-fane'!$P$12:$P$34,'Oppslag-fane'!$AD$12:$AD$34)*'Oppslag-fane'!$J$3)),((W285-V285+1)/365*$G136*(_xlfn.XLOOKUP(AC$3,'Oppslag-fane'!$P$12:$P$34,'Oppslag-fane'!$AB$12:$AB$34)*'Oppslag-fane'!$L$3))))</f>
        <v/>
      </c>
      <c r="AE136" t="str">
        <f>IF(AE$3="","",IF(Y285="","",((Y285-X285+1)/365*$G136*(_xlfn.XLOOKUP(AE$3,'Oppslag-fane'!$P$12:$P$34,'Oppslag-fane'!$N$12:$N$34)*Personalkostnader!$G144*1000))))</f>
        <v/>
      </c>
      <c r="AF136" t="str">
        <f>IF(AE136="","",IF($D136="Vitenskapelig",((Y285-X285+1)/365*$G136*(_xlfn.XLOOKUP(AE$3,'Oppslag-fane'!$P$12:$P$34,'Oppslag-fane'!$AD$12:$AD$34)*'Oppslag-fane'!$J$3)),((Y285-X285+1)/365*$G136*(_xlfn.XLOOKUP(AE$3,'Oppslag-fane'!$P$12:$P$34,'Oppslag-fane'!$AB$12:$AB$34)*'Oppslag-fane'!$L$3))))</f>
        <v/>
      </c>
      <c r="AG136" t="str">
        <f>IF(AG$3="","",IF(AA285="","",((AA285-Z285+1)/365*$G136*(_xlfn.XLOOKUP(AG$3,'Oppslag-fane'!$P$12:$P$34,'Oppslag-fane'!$N$12:$N$34)*Personalkostnader!$G144*1000))))</f>
        <v/>
      </c>
      <c r="AH136" t="str">
        <f>IF(AG136="","",IF($D136="Vitenskapelig",((AA285-Z285+1)/365*$G136*(_xlfn.XLOOKUP(AG$3,'Oppslag-fane'!$P$12:$P$34,'Oppslag-fane'!$AD$12:$AD$34)*'Oppslag-fane'!$J$3)),((AA285-Z285+1)/365*$G136*(_xlfn.XLOOKUP(AG$3,'Oppslag-fane'!$P$12:$P$34,'Oppslag-fane'!$AB$12:$AB$34)*'Oppslag-fane'!$L$3))))</f>
        <v/>
      </c>
      <c r="AI136" s="18">
        <f t="shared" si="6"/>
        <v>0</v>
      </c>
      <c r="AJ136" s="18">
        <f t="shared" si="7"/>
        <v>0</v>
      </c>
    </row>
    <row r="137" spans="1:36" outlineLevel="1" x14ac:dyDescent="0.25">
      <c r="A137" t="str">
        <f>IF(Personalkostnader!A145="","",Personalkostnader!A145)</f>
        <v/>
      </c>
      <c r="B137">
        <f>Personalkostnader!B145</f>
        <v>0</v>
      </c>
      <c r="C137" t="str">
        <f>Personalkostnader!C145</f>
        <v/>
      </c>
      <c r="D137" t="str">
        <f>Personalkostnader!D145</f>
        <v/>
      </c>
      <c r="E137">
        <f>Personalkostnader!E145</f>
        <v>0</v>
      </c>
      <c r="F137" t="str">
        <f>LEFT(Personalkostnader!O145,2)</f>
        <v/>
      </c>
      <c r="G137" s="121" t="str">
        <f>IFERROR(Personalkostnader!N145/100,"")</f>
        <v/>
      </c>
      <c r="H137" s="23"/>
      <c r="I137" t="str">
        <f>IF(I$3="","",IF(C286="","",((C286-B286+1)/365*$G137*(_xlfn.XLOOKUP(I$3,'Oppslag-fane'!$P$12:$P$34,'Oppslag-fane'!$N$12:$N$34)*Personalkostnader!$G145*1000))))</f>
        <v/>
      </c>
      <c r="J137" t="str">
        <f>IF(I137="","",IF($D137="Vitenskapelig",((C286-B286+1)/365*$G137*(_xlfn.XLOOKUP(I$3,'Oppslag-fane'!$P$12:$P$34,'Oppslag-fane'!$AD$12:$AD$34)*'Oppslag-fane'!$J$3)),((C286-B286+1)/365*$G137*(_xlfn.XLOOKUP(I$3,'Oppslag-fane'!$P$12:$P$34,'Oppslag-fane'!$AB$12:$AB$34)*'Oppslag-fane'!$L$3))))</f>
        <v/>
      </c>
      <c r="K137" t="str">
        <f>IF(K$3="","",IF(E286="","",((E286-D286+1)/365*$G137*(_xlfn.XLOOKUP(K$3,'Oppslag-fane'!$P$12:$P$34,'Oppslag-fane'!$N$12:$N$34)*Personalkostnader!$G145*1000))))</f>
        <v/>
      </c>
      <c r="L137" t="str">
        <f>IF(K137="","",IF($D137="Vitenskapelig",((E286-D286+1)/365*$G137*(_xlfn.XLOOKUP(K$3,'Oppslag-fane'!$P$12:$P$34,'Oppslag-fane'!$AD$12:$AD$34)*'Oppslag-fane'!$J$3)),((E286-D286+1)/365*$G137*(_xlfn.XLOOKUP(K$3,'Oppslag-fane'!$P$12:$P$34,'Oppslag-fane'!$AB$12:$AB$34)*'Oppslag-fane'!$L$3))))</f>
        <v/>
      </c>
      <c r="M137" t="str">
        <f>IF(M$3="","",IF(G286="","",((G286-F286+1)/365*$G137*(_xlfn.XLOOKUP(M$3,'Oppslag-fane'!$P$12:$P$34,'Oppslag-fane'!$N$12:$N$34)*Personalkostnader!$G145*1000))))</f>
        <v/>
      </c>
      <c r="N137" t="str">
        <f>IF(M137="","",IF($D137="Vitenskapelig",((G286-F286+1)/365*$G137*(_xlfn.XLOOKUP(M$3,'Oppslag-fane'!$P$12:$P$34,'Oppslag-fane'!$AD$12:$AD$34)*'Oppslag-fane'!$J$3)),((G286-F286+1)/365*$G137*(_xlfn.XLOOKUP(M$3,'Oppslag-fane'!$P$12:$P$34,'Oppslag-fane'!$AB$12:$AB$34)*'Oppslag-fane'!$L$3))))</f>
        <v/>
      </c>
      <c r="O137" t="str">
        <f>IF(O$3="","",IF(I286="","",((I286-H286+1)/365*$G137*(_xlfn.XLOOKUP(O$3,'Oppslag-fane'!$P$12:$P$34,'Oppslag-fane'!$N$12:$N$34)*Personalkostnader!$G145*1000))))</f>
        <v/>
      </c>
      <c r="P137" t="str">
        <f>IF(O137="","",IF($D137="Vitenskapelig",((I286-H286+1)/365*$G137*(_xlfn.XLOOKUP(O$3,'Oppslag-fane'!$P$12:$P$34,'Oppslag-fane'!$AD$12:$AD$34)*'Oppslag-fane'!$J$3)),((I286-H286+1)/365*$G137*(_xlfn.XLOOKUP(O$3,'Oppslag-fane'!$P$12:$P$34,'Oppslag-fane'!$AB$12:$AB$34)*'Oppslag-fane'!$L$3))))</f>
        <v/>
      </c>
      <c r="Q137" t="str">
        <f>IF(Q$3="","",IF(K286="","",((K286-J286+1)/365*$G137*(_xlfn.XLOOKUP(Q$3,'Oppslag-fane'!$P$12:$P$34,'Oppslag-fane'!$N$12:$N$34)*Personalkostnader!$G145*1000))))</f>
        <v/>
      </c>
      <c r="R137" t="str">
        <f>IF(Q137="","",IF($D137="Vitenskapelig",((K286-J286+1)/365*$G137*(_xlfn.XLOOKUP(Q$3,'Oppslag-fane'!$P$12:$P$34,'Oppslag-fane'!$AD$12:$AD$34)*'Oppslag-fane'!$J$3)),((K286-J286+1)/365*$G137*(_xlfn.XLOOKUP(Q$3,'Oppslag-fane'!$P$12:$P$34,'Oppslag-fane'!$AB$12:$AB$34)*'Oppslag-fane'!$L$3))))</f>
        <v/>
      </c>
      <c r="S137" t="str">
        <f>IF(S$3="","",IF(M286="","",((M286-L286+1)/365*$G137*(_xlfn.XLOOKUP(S$3,'Oppslag-fane'!$P$12:$P$34,'Oppslag-fane'!$N$12:$N$34)*Personalkostnader!$G145*1000))))</f>
        <v/>
      </c>
      <c r="T137" t="str">
        <f>IF(S137="","",IF($D137="Vitenskapelig",((M286-L286+1)/365*$G137*(_xlfn.XLOOKUP(S$3,'Oppslag-fane'!$P$12:$P$34,'Oppslag-fane'!$AD$12:$AD$34)*'Oppslag-fane'!$J$3)),((M286-L286+1)/365*$G137*(_xlfn.XLOOKUP(S$3,'Oppslag-fane'!$P$12:$P$34,'Oppslag-fane'!$AB$12:$AB$34)*'Oppslag-fane'!$L$3))))</f>
        <v/>
      </c>
      <c r="U137" t="str">
        <f>IF(U$3="","",IF(O286="","",((O286-N286+1)/365*$G137*(_xlfn.XLOOKUP(U$3,'Oppslag-fane'!$P$12:$P$34,'Oppslag-fane'!$N$12:$N$34)*Personalkostnader!$G145*1000))))</f>
        <v/>
      </c>
      <c r="V137" t="str">
        <f>IF(U137="","",IF($D137="Vitenskapelig",((O286-N286+1)/365*$G137*(_xlfn.XLOOKUP(U$3,'Oppslag-fane'!$P$12:$P$34,'Oppslag-fane'!$AD$12:$AD$34)*'Oppslag-fane'!$J$3)),((O286-N286+1)/365*$G137*(_xlfn.XLOOKUP(U$3,'Oppslag-fane'!$P$12:$P$34,'Oppslag-fane'!$AB$12:$AB$34)*'Oppslag-fane'!$L$3))))</f>
        <v/>
      </c>
      <c r="W137" t="str">
        <f>IF(W$3="","",IF(Q286="","",((Q286-P286+1)/365*$G137*(_xlfn.XLOOKUP(W$3,'Oppslag-fane'!$P$12:$P$34,'Oppslag-fane'!$N$12:$N$34)*Personalkostnader!$G145*1000))))</f>
        <v/>
      </c>
      <c r="X137" t="str">
        <f>IF(W137="","",IF($D137="Vitenskapelig",((Q286-P286+1)/365*$G137*(_xlfn.XLOOKUP(W$3,'Oppslag-fane'!$P$12:$P$34,'Oppslag-fane'!$AD$12:$AD$34)*'Oppslag-fane'!$J$3)),((Q286-P286+1)/365*$G137*(_xlfn.XLOOKUP(W$3,'Oppslag-fane'!$P$12:$P$34,'Oppslag-fane'!$AB$12:$AB$34)*'Oppslag-fane'!$L$3))))</f>
        <v/>
      </c>
      <c r="Y137" t="str">
        <f>IF(Y$3="","",IF(S286="","",((S286-R286+1)/365*$G137*(_xlfn.XLOOKUP(Y$3,'Oppslag-fane'!$P$12:$P$34,'Oppslag-fane'!$N$12:$N$34)*Personalkostnader!$G145*1000))))</f>
        <v/>
      </c>
      <c r="Z137" t="str">
        <f>IF(Y137="","",IF($D137="Vitenskapelig",((S286-R286+1)/365*$G137*(_xlfn.XLOOKUP(Y$3,'Oppslag-fane'!$P$12:$P$34,'Oppslag-fane'!$AD$12:$AD$34)*'Oppslag-fane'!$J$3)),((S286-R286+1)/365*$G137*(_xlfn.XLOOKUP(Y$3,'Oppslag-fane'!$P$12:$P$34,'Oppslag-fane'!$AB$12:$AB$34)*'Oppslag-fane'!$L$3))))</f>
        <v/>
      </c>
      <c r="AA137" t="str">
        <f>IF(AA$3="","",IF(U286="","",((U286-T286+1)/365*$G137*(_xlfn.XLOOKUP(AA$3,'Oppslag-fane'!$P$12:$P$34,'Oppslag-fane'!$N$12:$N$34)*Personalkostnader!$G145*1000))))</f>
        <v/>
      </c>
      <c r="AB137" t="str">
        <f>IF(AA137="","",IF($D137="Vitenskapelig",((U286-T286+1)/365*$G137*(_xlfn.XLOOKUP(AA$3,'Oppslag-fane'!$P$12:$P$34,'Oppslag-fane'!$AD$12:$AD$34)*'Oppslag-fane'!$J$3)),((U286-T286+1)/365*$G137*(_xlfn.XLOOKUP(AA$3,'Oppslag-fane'!$P$12:$P$34,'Oppslag-fane'!$AB$12:$AB$34)*'Oppslag-fane'!$L$3))))</f>
        <v/>
      </c>
      <c r="AC137" t="str">
        <f>IF(AC$3="","",IF(W286="","",((W286-V286+1)/365*$G137*(_xlfn.XLOOKUP(AC$3,'Oppslag-fane'!$P$12:$P$34,'Oppslag-fane'!$N$12:$N$34)*Personalkostnader!$G145*1000))))</f>
        <v/>
      </c>
      <c r="AD137" t="str">
        <f>IF(AC137="","",IF($D137="Vitenskapelig",((W286-V286+1)/365*$G137*(_xlfn.XLOOKUP(AC$3,'Oppslag-fane'!$P$12:$P$34,'Oppslag-fane'!$AD$12:$AD$34)*'Oppslag-fane'!$J$3)),((W286-V286+1)/365*$G137*(_xlfn.XLOOKUP(AC$3,'Oppslag-fane'!$P$12:$P$34,'Oppslag-fane'!$AB$12:$AB$34)*'Oppslag-fane'!$L$3))))</f>
        <v/>
      </c>
      <c r="AE137" t="str">
        <f>IF(AE$3="","",IF(Y286="","",((Y286-X286+1)/365*$G137*(_xlfn.XLOOKUP(AE$3,'Oppslag-fane'!$P$12:$P$34,'Oppslag-fane'!$N$12:$N$34)*Personalkostnader!$G145*1000))))</f>
        <v/>
      </c>
      <c r="AF137" t="str">
        <f>IF(AE137="","",IF($D137="Vitenskapelig",((Y286-X286+1)/365*$G137*(_xlfn.XLOOKUP(AE$3,'Oppslag-fane'!$P$12:$P$34,'Oppslag-fane'!$AD$12:$AD$34)*'Oppslag-fane'!$J$3)),((Y286-X286+1)/365*$G137*(_xlfn.XLOOKUP(AE$3,'Oppslag-fane'!$P$12:$P$34,'Oppslag-fane'!$AB$12:$AB$34)*'Oppslag-fane'!$L$3))))</f>
        <v/>
      </c>
      <c r="AG137" t="str">
        <f>IF(AG$3="","",IF(AA286="","",((AA286-Z286+1)/365*$G137*(_xlfn.XLOOKUP(AG$3,'Oppslag-fane'!$P$12:$P$34,'Oppslag-fane'!$N$12:$N$34)*Personalkostnader!$G145*1000))))</f>
        <v/>
      </c>
      <c r="AH137" t="str">
        <f>IF(AG137="","",IF($D137="Vitenskapelig",((AA286-Z286+1)/365*$G137*(_xlfn.XLOOKUP(AG$3,'Oppslag-fane'!$P$12:$P$34,'Oppslag-fane'!$AD$12:$AD$34)*'Oppslag-fane'!$J$3)),((AA286-Z286+1)/365*$G137*(_xlfn.XLOOKUP(AG$3,'Oppslag-fane'!$P$12:$P$34,'Oppslag-fane'!$AB$12:$AB$34)*'Oppslag-fane'!$L$3))))</f>
        <v/>
      </c>
      <c r="AI137" s="18">
        <f t="shared" si="6"/>
        <v>0</v>
      </c>
      <c r="AJ137" s="18">
        <f t="shared" si="7"/>
        <v>0</v>
      </c>
    </row>
    <row r="138" spans="1:36" outlineLevel="1" x14ac:dyDescent="0.25">
      <c r="A138" t="str">
        <f>IF(Personalkostnader!A146="","",Personalkostnader!A146)</f>
        <v/>
      </c>
      <c r="B138">
        <f>Personalkostnader!B146</f>
        <v>0</v>
      </c>
      <c r="C138" t="str">
        <f>Personalkostnader!C146</f>
        <v/>
      </c>
      <c r="D138" t="str">
        <f>Personalkostnader!D146</f>
        <v/>
      </c>
      <c r="E138">
        <f>Personalkostnader!E146</f>
        <v>0</v>
      </c>
      <c r="F138" t="str">
        <f>LEFT(Personalkostnader!O146,2)</f>
        <v/>
      </c>
      <c r="G138" s="121" t="str">
        <f>IFERROR(Personalkostnader!N146/100,"")</f>
        <v/>
      </c>
      <c r="H138" s="23"/>
      <c r="I138" t="str">
        <f>IF(I$3="","",IF(C287="","",((C287-B287+1)/365*$G138*(_xlfn.XLOOKUP(I$3,'Oppslag-fane'!$P$12:$P$34,'Oppslag-fane'!$N$12:$N$34)*Personalkostnader!$G146*1000))))</f>
        <v/>
      </c>
      <c r="J138" t="str">
        <f>IF(I138="","",IF($D138="Vitenskapelig",((C287-B287+1)/365*$G138*(_xlfn.XLOOKUP(I$3,'Oppslag-fane'!$P$12:$P$34,'Oppslag-fane'!$AD$12:$AD$34)*'Oppslag-fane'!$J$3)),((C287-B287+1)/365*$G138*(_xlfn.XLOOKUP(I$3,'Oppslag-fane'!$P$12:$P$34,'Oppslag-fane'!$AB$12:$AB$34)*'Oppslag-fane'!$L$3))))</f>
        <v/>
      </c>
      <c r="K138" t="str">
        <f>IF(K$3="","",IF(E287="","",((E287-D287+1)/365*$G138*(_xlfn.XLOOKUP(K$3,'Oppslag-fane'!$P$12:$P$34,'Oppslag-fane'!$N$12:$N$34)*Personalkostnader!$G146*1000))))</f>
        <v/>
      </c>
      <c r="L138" t="str">
        <f>IF(K138="","",IF($D138="Vitenskapelig",((E287-D287+1)/365*$G138*(_xlfn.XLOOKUP(K$3,'Oppslag-fane'!$P$12:$P$34,'Oppslag-fane'!$AD$12:$AD$34)*'Oppslag-fane'!$J$3)),((E287-D287+1)/365*$G138*(_xlfn.XLOOKUP(K$3,'Oppslag-fane'!$P$12:$P$34,'Oppslag-fane'!$AB$12:$AB$34)*'Oppslag-fane'!$L$3))))</f>
        <v/>
      </c>
      <c r="M138" t="str">
        <f>IF(M$3="","",IF(G287="","",((G287-F287+1)/365*$G138*(_xlfn.XLOOKUP(M$3,'Oppslag-fane'!$P$12:$P$34,'Oppslag-fane'!$N$12:$N$34)*Personalkostnader!$G146*1000))))</f>
        <v/>
      </c>
      <c r="N138" t="str">
        <f>IF(M138="","",IF($D138="Vitenskapelig",((G287-F287+1)/365*$G138*(_xlfn.XLOOKUP(M$3,'Oppslag-fane'!$P$12:$P$34,'Oppslag-fane'!$AD$12:$AD$34)*'Oppslag-fane'!$J$3)),((G287-F287+1)/365*$G138*(_xlfn.XLOOKUP(M$3,'Oppslag-fane'!$P$12:$P$34,'Oppslag-fane'!$AB$12:$AB$34)*'Oppslag-fane'!$L$3))))</f>
        <v/>
      </c>
      <c r="O138" t="str">
        <f>IF(O$3="","",IF(I287="","",((I287-H287+1)/365*$G138*(_xlfn.XLOOKUP(O$3,'Oppslag-fane'!$P$12:$P$34,'Oppslag-fane'!$N$12:$N$34)*Personalkostnader!$G146*1000))))</f>
        <v/>
      </c>
      <c r="P138" t="str">
        <f>IF(O138="","",IF($D138="Vitenskapelig",((I287-H287+1)/365*$G138*(_xlfn.XLOOKUP(O$3,'Oppslag-fane'!$P$12:$P$34,'Oppslag-fane'!$AD$12:$AD$34)*'Oppslag-fane'!$J$3)),((I287-H287+1)/365*$G138*(_xlfn.XLOOKUP(O$3,'Oppslag-fane'!$P$12:$P$34,'Oppslag-fane'!$AB$12:$AB$34)*'Oppslag-fane'!$L$3))))</f>
        <v/>
      </c>
      <c r="Q138" t="str">
        <f>IF(Q$3="","",IF(K287="","",((K287-J287+1)/365*$G138*(_xlfn.XLOOKUP(Q$3,'Oppslag-fane'!$P$12:$P$34,'Oppslag-fane'!$N$12:$N$34)*Personalkostnader!$G146*1000))))</f>
        <v/>
      </c>
      <c r="R138" t="str">
        <f>IF(Q138="","",IF($D138="Vitenskapelig",((K287-J287+1)/365*$G138*(_xlfn.XLOOKUP(Q$3,'Oppslag-fane'!$P$12:$P$34,'Oppslag-fane'!$AD$12:$AD$34)*'Oppslag-fane'!$J$3)),((K287-J287+1)/365*$G138*(_xlfn.XLOOKUP(Q$3,'Oppslag-fane'!$P$12:$P$34,'Oppslag-fane'!$AB$12:$AB$34)*'Oppslag-fane'!$L$3))))</f>
        <v/>
      </c>
      <c r="S138" t="str">
        <f>IF(S$3="","",IF(M287="","",((M287-L287+1)/365*$G138*(_xlfn.XLOOKUP(S$3,'Oppslag-fane'!$P$12:$P$34,'Oppslag-fane'!$N$12:$N$34)*Personalkostnader!$G146*1000))))</f>
        <v/>
      </c>
      <c r="T138" t="str">
        <f>IF(S138="","",IF($D138="Vitenskapelig",((M287-L287+1)/365*$G138*(_xlfn.XLOOKUP(S$3,'Oppslag-fane'!$P$12:$P$34,'Oppslag-fane'!$AD$12:$AD$34)*'Oppslag-fane'!$J$3)),((M287-L287+1)/365*$G138*(_xlfn.XLOOKUP(S$3,'Oppslag-fane'!$P$12:$P$34,'Oppslag-fane'!$AB$12:$AB$34)*'Oppslag-fane'!$L$3))))</f>
        <v/>
      </c>
      <c r="U138" t="str">
        <f>IF(U$3="","",IF(O287="","",((O287-N287+1)/365*$G138*(_xlfn.XLOOKUP(U$3,'Oppslag-fane'!$P$12:$P$34,'Oppslag-fane'!$N$12:$N$34)*Personalkostnader!$G146*1000))))</f>
        <v/>
      </c>
      <c r="V138" t="str">
        <f>IF(U138="","",IF($D138="Vitenskapelig",((O287-N287+1)/365*$G138*(_xlfn.XLOOKUP(U$3,'Oppslag-fane'!$P$12:$P$34,'Oppslag-fane'!$AD$12:$AD$34)*'Oppslag-fane'!$J$3)),((O287-N287+1)/365*$G138*(_xlfn.XLOOKUP(U$3,'Oppslag-fane'!$P$12:$P$34,'Oppslag-fane'!$AB$12:$AB$34)*'Oppslag-fane'!$L$3))))</f>
        <v/>
      </c>
      <c r="W138" t="str">
        <f>IF(W$3="","",IF(Q287="","",((Q287-P287+1)/365*$G138*(_xlfn.XLOOKUP(W$3,'Oppslag-fane'!$P$12:$P$34,'Oppslag-fane'!$N$12:$N$34)*Personalkostnader!$G146*1000))))</f>
        <v/>
      </c>
      <c r="X138" t="str">
        <f>IF(W138="","",IF($D138="Vitenskapelig",((Q287-P287+1)/365*$G138*(_xlfn.XLOOKUP(W$3,'Oppslag-fane'!$P$12:$P$34,'Oppslag-fane'!$AD$12:$AD$34)*'Oppslag-fane'!$J$3)),((Q287-P287+1)/365*$G138*(_xlfn.XLOOKUP(W$3,'Oppslag-fane'!$P$12:$P$34,'Oppslag-fane'!$AB$12:$AB$34)*'Oppslag-fane'!$L$3))))</f>
        <v/>
      </c>
      <c r="Y138" t="str">
        <f>IF(Y$3="","",IF(S287="","",((S287-R287+1)/365*$G138*(_xlfn.XLOOKUP(Y$3,'Oppslag-fane'!$P$12:$P$34,'Oppslag-fane'!$N$12:$N$34)*Personalkostnader!$G146*1000))))</f>
        <v/>
      </c>
      <c r="Z138" t="str">
        <f>IF(Y138="","",IF($D138="Vitenskapelig",((S287-R287+1)/365*$G138*(_xlfn.XLOOKUP(Y$3,'Oppslag-fane'!$P$12:$P$34,'Oppslag-fane'!$AD$12:$AD$34)*'Oppslag-fane'!$J$3)),((S287-R287+1)/365*$G138*(_xlfn.XLOOKUP(Y$3,'Oppslag-fane'!$P$12:$P$34,'Oppslag-fane'!$AB$12:$AB$34)*'Oppslag-fane'!$L$3))))</f>
        <v/>
      </c>
      <c r="AA138" t="str">
        <f>IF(AA$3="","",IF(U287="","",((U287-T287+1)/365*$G138*(_xlfn.XLOOKUP(AA$3,'Oppslag-fane'!$P$12:$P$34,'Oppslag-fane'!$N$12:$N$34)*Personalkostnader!$G146*1000))))</f>
        <v/>
      </c>
      <c r="AB138" t="str">
        <f>IF(AA138="","",IF($D138="Vitenskapelig",((U287-T287+1)/365*$G138*(_xlfn.XLOOKUP(AA$3,'Oppslag-fane'!$P$12:$P$34,'Oppslag-fane'!$AD$12:$AD$34)*'Oppslag-fane'!$J$3)),((U287-T287+1)/365*$G138*(_xlfn.XLOOKUP(AA$3,'Oppslag-fane'!$P$12:$P$34,'Oppslag-fane'!$AB$12:$AB$34)*'Oppslag-fane'!$L$3))))</f>
        <v/>
      </c>
      <c r="AC138" t="str">
        <f>IF(AC$3="","",IF(W287="","",((W287-V287+1)/365*$G138*(_xlfn.XLOOKUP(AC$3,'Oppslag-fane'!$P$12:$P$34,'Oppslag-fane'!$N$12:$N$34)*Personalkostnader!$G146*1000))))</f>
        <v/>
      </c>
      <c r="AD138" t="str">
        <f>IF(AC138="","",IF($D138="Vitenskapelig",((W287-V287+1)/365*$G138*(_xlfn.XLOOKUP(AC$3,'Oppslag-fane'!$P$12:$P$34,'Oppslag-fane'!$AD$12:$AD$34)*'Oppslag-fane'!$J$3)),((W287-V287+1)/365*$G138*(_xlfn.XLOOKUP(AC$3,'Oppslag-fane'!$P$12:$P$34,'Oppslag-fane'!$AB$12:$AB$34)*'Oppslag-fane'!$L$3))))</f>
        <v/>
      </c>
      <c r="AE138" t="str">
        <f>IF(AE$3="","",IF(Y287="","",((Y287-X287+1)/365*$G138*(_xlfn.XLOOKUP(AE$3,'Oppslag-fane'!$P$12:$P$34,'Oppslag-fane'!$N$12:$N$34)*Personalkostnader!$G146*1000))))</f>
        <v/>
      </c>
      <c r="AF138" t="str">
        <f>IF(AE138="","",IF($D138="Vitenskapelig",((Y287-X287+1)/365*$G138*(_xlfn.XLOOKUP(AE$3,'Oppslag-fane'!$P$12:$P$34,'Oppslag-fane'!$AD$12:$AD$34)*'Oppslag-fane'!$J$3)),((Y287-X287+1)/365*$G138*(_xlfn.XLOOKUP(AE$3,'Oppslag-fane'!$P$12:$P$34,'Oppslag-fane'!$AB$12:$AB$34)*'Oppslag-fane'!$L$3))))</f>
        <v/>
      </c>
      <c r="AG138" t="str">
        <f>IF(AG$3="","",IF(AA287="","",((AA287-Z287+1)/365*$G138*(_xlfn.XLOOKUP(AG$3,'Oppslag-fane'!$P$12:$P$34,'Oppslag-fane'!$N$12:$N$34)*Personalkostnader!$G146*1000))))</f>
        <v/>
      </c>
      <c r="AH138" t="str">
        <f>IF(AG138="","",IF($D138="Vitenskapelig",((AA287-Z287+1)/365*$G138*(_xlfn.XLOOKUP(AG$3,'Oppslag-fane'!$P$12:$P$34,'Oppslag-fane'!$AD$12:$AD$34)*'Oppslag-fane'!$J$3)),((AA287-Z287+1)/365*$G138*(_xlfn.XLOOKUP(AG$3,'Oppslag-fane'!$P$12:$P$34,'Oppslag-fane'!$AB$12:$AB$34)*'Oppslag-fane'!$L$3))))</f>
        <v/>
      </c>
      <c r="AI138" s="18">
        <f t="shared" si="6"/>
        <v>0</v>
      </c>
      <c r="AJ138" s="18">
        <f t="shared" si="7"/>
        <v>0</v>
      </c>
    </row>
    <row r="139" spans="1:36" outlineLevel="1" x14ac:dyDescent="0.25">
      <c r="A139" t="str">
        <f>IF(Personalkostnader!A147="","",Personalkostnader!A147)</f>
        <v/>
      </c>
      <c r="B139">
        <f>Personalkostnader!B147</f>
        <v>0</v>
      </c>
      <c r="C139" t="str">
        <f>Personalkostnader!C147</f>
        <v/>
      </c>
      <c r="D139" t="str">
        <f>Personalkostnader!D147</f>
        <v/>
      </c>
      <c r="E139">
        <f>Personalkostnader!E147</f>
        <v>0</v>
      </c>
      <c r="F139" t="str">
        <f>LEFT(Personalkostnader!O147,2)</f>
        <v/>
      </c>
      <c r="G139" s="121" t="str">
        <f>IFERROR(Personalkostnader!N147/100,"")</f>
        <v/>
      </c>
      <c r="H139" s="23"/>
      <c r="I139" t="str">
        <f>IF(I$3="","",IF(C288="","",((C288-B288+1)/365*$G139*(_xlfn.XLOOKUP(I$3,'Oppslag-fane'!$P$12:$P$34,'Oppslag-fane'!$N$12:$N$34)*Personalkostnader!$G147*1000))))</f>
        <v/>
      </c>
      <c r="J139" t="str">
        <f>IF(I139="","",IF($D139="Vitenskapelig",((C288-B288+1)/365*$G139*(_xlfn.XLOOKUP(I$3,'Oppslag-fane'!$P$12:$P$34,'Oppslag-fane'!$AD$12:$AD$34)*'Oppslag-fane'!$J$3)),((C288-B288+1)/365*$G139*(_xlfn.XLOOKUP(I$3,'Oppslag-fane'!$P$12:$P$34,'Oppslag-fane'!$AB$12:$AB$34)*'Oppslag-fane'!$L$3))))</f>
        <v/>
      </c>
      <c r="K139" t="str">
        <f>IF(K$3="","",IF(E288="","",((E288-D288+1)/365*$G139*(_xlfn.XLOOKUP(K$3,'Oppslag-fane'!$P$12:$P$34,'Oppslag-fane'!$N$12:$N$34)*Personalkostnader!$G147*1000))))</f>
        <v/>
      </c>
      <c r="L139" t="str">
        <f>IF(K139="","",IF($D139="Vitenskapelig",((E288-D288+1)/365*$G139*(_xlfn.XLOOKUP(K$3,'Oppslag-fane'!$P$12:$P$34,'Oppslag-fane'!$AD$12:$AD$34)*'Oppslag-fane'!$J$3)),((E288-D288+1)/365*$G139*(_xlfn.XLOOKUP(K$3,'Oppslag-fane'!$P$12:$P$34,'Oppslag-fane'!$AB$12:$AB$34)*'Oppslag-fane'!$L$3))))</f>
        <v/>
      </c>
      <c r="M139" t="str">
        <f>IF(M$3="","",IF(G288="","",((G288-F288+1)/365*$G139*(_xlfn.XLOOKUP(M$3,'Oppslag-fane'!$P$12:$P$34,'Oppslag-fane'!$N$12:$N$34)*Personalkostnader!$G147*1000))))</f>
        <v/>
      </c>
      <c r="N139" t="str">
        <f>IF(M139="","",IF($D139="Vitenskapelig",((G288-F288+1)/365*$G139*(_xlfn.XLOOKUP(M$3,'Oppslag-fane'!$P$12:$P$34,'Oppslag-fane'!$AD$12:$AD$34)*'Oppslag-fane'!$J$3)),((G288-F288+1)/365*$G139*(_xlfn.XLOOKUP(M$3,'Oppslag-fane'!$P$12:$P$34,'Oppslag-fane'!$AB$12:$AB$34)*'Oppslag-fane'!$L$3))))</f>
        <v/>
      </c>
      <c r="O139" t="str">
        <f>IF(O$3="","",IF(I288="","",((I288-H288+1)/365*$G139*(_xlfn.XLOOKUP(O$3,'Oppslag-fane'!$P$12:$P$34,'Oppslag-fane'!$N$12:$N$34)*Personalkostnader!$G147*1000))))</f>
        <v/>
      </c>
      <c r="P139" t="str">
        <f>IF(O139="","",IF($D139="Vitenskapelig",((I288-H288+1)/365*$G139*(_xlfn.XLOOKUP(O$3,'Oppslag-fane'!$P$12:$P$34,'Oppslag-fane'!$AD$12:$AD$34)*'Oppslag-fane'!$J$3)),((I288-H288+1)/365*$G139*(_xlfn.XLOOKUP(O$3,'Oppslag-fane'!$P$12:$P$34,'Oppslag-fane'!$AB$12:$AB$34)*'Oppslag-fane'!$L$3))))</f>
        <v/>
      </c>
      <c r="Q139" t="str">
        <f>IF(Q$3="","",IF(K288="","",((K288-J288+1)/365*$G139*(_xlfn.XLOOKUP(Q$3,'Oppslag-fane'!$P$12:$P$34,'Oppslag-fane'!$N$12:$N$34)*Personalkostnader!$G147*1000))))</f>
        <v/>
      </c>
      <c r="R139" t="str">
        <f>IF(Q139="","",IF($D139="Vitenskapelig",((K288-J288+1)/365*$G139*(_xlfn.XLOOKUP(Q$3,'Oppslag-fane'!$P$12:$P$34,'Oppslag-fane'!$AD$12:$AD$34)*'Oppslag-fane'!$J$3)),((K288-J288+1)/365*$G139*(_xlfn.XLOOKUP(Q$3,'Oppslag-fane'!$P$12:$P$34,'Oppslag-fane'!$AB$12:$AB$34)*'Oppslag-fane'!$L$3))))</f>
        <v/>
      </c>
      <c r="S139" t="str">
        <f>IF(S$3="","",IF(M288="","",((M288-L288+1)/365*$G139*(_xlfn.XLOOKUP(S$3,'Oppslag-fane'!$P$12:$P$34,'Oppslag-fane'!$N$12:$N$34)*Personalkostnader!$G147*1000))))</f>
        <v/>
      </c>
      <c r="T139" t="str">
        <f>IF(S139="","",IF($D139="Vitenskapelig",((M288-L288+1)/365*$G139*(_xlfn.XLOOKUP(S$3,'Oppslag-fane'!$P$12:$P$34,'Oppslag-fane'!$AD$12:$AD$34)*'Oppslag-fane'!$J$3)),((M288-L288+1)/365*$G139*(_xlfn.XLOOKUP(S$3,'Oppslag-fane'!$P$12:$P$34,'Oppslag-fane'!$AB$12:$AB$34)*'Oppslag-fane'!$L$3))))</f>
        <v/>
      </c>
      <c r="U139" t="str">
        <f>IF(U$3="","",IF(O288="","",((O288-N288+1)/365*$G139*(_xlfn.XLOOKUP(U$3,'Oppslag-fane'!$P$12:$P$34,'Oppslag-fane'!$N$12:$N$34)*Personalkostnader!$G147*1000))))</f>
        <v/>
      </c>
      <c r="V139" t="str">
        <f>IF(U139="","",IF($D139="Vitenskapelig",((O288-N288+1)/365*$G139*(_xlfn.XLOOKUP(U$3,'Oppslag-fane'!$P$12:$P$34,'Oppslag-fane'!$AD$12:$AD$34)*'Oppslag-fane'!$J$3)),((O288-N288+1)/365*$G139*(_xlfn.XLOOKUP(U$3,'Oppslag-fane'!$P$12:$P$34,'Oppslag-fane'!$AB$12:$AB$34)*'Oppslag-fane'!$L$3))))</f>
        <v/>
      </c>
      <c r="W139" t="str">
        <f>IF(W$3="","",IF(Q288="","",((Q288-P288+1)/365*$G139*(_xlfn.XLOOKUP(W$3,'Oppslag-fane'!$P$12:$P$34,'Oppslag-fane'!$N$12:$N$34)*Personalkostnader!$G147*1000))))</f>
        <v/>
      </c>
      <c r="X139" t="str">
        <f>IF(W139="","",IF($D139="Vitenskapelig",((Q288-P288+1)/365*$G139*(_xlfn.XLOOKUP(W$3,'Oppslag-fane'!$P$12:$P$34,'Oppslag-fane'!$AD$12:$AD$34)*'Oppslag-fane'!$J$3)),((Q288-P288+1)/365*$G139*(_xlfn.XLOOKUP(W$3,'Oppslag-fane'!$P$12:$P$34,'Oppslag-fane'!$AB$12:$AB$34)*'Oppslag-fane'!$L$3))))</f>
        <v/>
      </c>
      <c r="Y139" t="str">
        <f>IF(Y$3="","",IF(S288="","",((S288-R288+1)/365*$G139*(_xlfn.XLOOKUP(Y$3,'Oppslag-fane'!$P$12:$P$34,'Oppslag-fane'!$N$12:$N$34)*Personalkostnader!$G147*1000))))</f>
        <v/>
      </c>
      <c r="Z139" t="str">
        <f>IF(Y139="","",IF($D139="Vitenskapelig",((S288-R288+1)/365*$G139*(_xlfn.XLOOKUP(Y$3,'Oppslag-fane'!$P$12:$P$34,'Oppslag-fane'!$AD$12:$AD$34)*'Oppslag-fane'!$J$3)),((S288-R288+1)/365*$G139*(_xlfn.XLOOKUP(Y$3,'Oppslag-fane'!$P$12:$P$34,'Oppslag-fane'!$AB$12:$AB$34)*'Oppslag-fane'!$L$3))))</f>
        <v/>
      </c>
      <c r="AA139" t="str">
        <f>IF(AA$3="","",IF(U288="","",((U288-T288+1)/365*$G139*(_xlfn.XLOOKUP(AA$3,'Oppslag-fane'!$P$12:$P$34,'Oppslag-fane'!$N$12:$N$34)*Personalkostnader!$G147*1000))))</f>
        <v/>
      </c>
      <c r="AB139" t="str">
        <f>IF(AA139="","",IF($D139="Vitenskapelig",((U288-T288+1)/365*$G139*(_xlfn.XLOOKUP(AA$3,'Oppslag-fane'!$P$12:$P$34,'Oppslag-fane'!$AD$12:$AD$34)*'Oppslag-fane'!$J$3)),((U288-T288+1)/365*$G139*(_xlfn.XLOOKUP(AA$3,'Oppslag-fane'!$P$12:$P$34,'Oppslag-fane'!$AB$12:$AB$34)*'Oppslag-fane'!$L$3))))</f>
        <v/>
      </c>
      <c r="AC139" t="str">
        <f>IF(AC$3="","",IF(W288="","",((W288-V288+1)/365*$G139*(_xlfn.XLOOKUP(AC$3,'Oppslag-fane'!$P$12:$P$34,'Oppslag-fane'!$N$12:$N$34)*Personalkostnader!$G147*1000))))</f>
        <v/>
      </c>
      <c r="AD139" t="str">
        <f>IF(AC139="","",IF($D139="Vitenskapelig",((W288-V288+1)/365*$G139*(_xlfn.XLOOKUP(AC$3,'Oppslag-fane'!$P$12:$P$34,'Oppslag-fane'!$AD$12:$AD$34)*'Oppslag-fane'!$J$3)),((W288-V288+1)/365*$G139*(_xlfn.XLOOKUP(AC$3,'Oppslag-fane'!$P$12:$P$34,'Oppslag-fane'!$AB$12:$AB$34)*'Oppslag-fane'!$L$3))))</f>
        <v/>
      </c>
      <c r="AE139" t="str">
        <f>IF(AE$3="","",IF(Y288="","",((Y288-X288+1)/365*$G139*(_xlfn.XLOOKUP(AE$3,'Oppslag-fane'!$P$12:$P$34,'Oppslag-fane'!$N$12:$N$34)*Personalkostnader!$G147*1000))))</f>
        <v/>
      </c>
      <c r="AF139" t="str">
        <f>IF(AE139="","",IF($D139="Vitenskapelig",((Y288-X288+1)/365*$G139*(_xlfn.XLOOKUP(AE$3,'Oppslag-fane'!$P$12:$P$34,'Oppslag-fane'!$AD$12:$AD$34)*'Oppslag-fane'!$J$3)),((Y288-X288+1)/365*$G139*(_xlfn.XLOOKUP(AE$3,'Oppslag-fane'!$P$12:$P$34,'Oppslag-fane'!$AB$12:$AB$34)*'Oppslag-fane'!$L$3))))</f>
        <v/>
      </c>
      <c r="AG139" t="str">
        <f>IF(AG$3="","",IF(AA288="","",((AA288-Z288+1)/365*$G139*(_xlfn.XLOOKUP(AG$3,'Oppslag-fane'!$P$12:$P$34,'Oppslag-fane'!$N$12:$N$34)*Personalkostnader!$G147*1000))))</f>
        <v/>
      </c>
      <c r="AH139" t="str">
        <f>IF(AG139="","",IF($D139="Vitenskapelig",((AA288-Z288+1)/365*$G139*(_xlfn.XLOOKUP(AG$3,'Oppslag-fane'!$P$12:$P$34,'Oppslag-fane'!$AD$12:$AD$34)*'Oppslag-fane'!$J$3)),((AA288-Z288+1)/365*$G139*(_xlfn.XLOOKUP(AG$3,'Oppslag-fane'!$P$12:$P$34,'Oppslag-fane'!$AB$12:$AB$34)*'Oppslag-fane'!$L$3))))</f>
        <v/>
      </c>
      <c r="AI139" s="18">
        <f t="shared" si="6"/>
        <v>0</v>
      </c>
      <c r="AJ139" s="18">
        <f t="shared" si="7"/>
        <v>0</v>
      </c>
    </row>
    <row r="140" spans="1:36" outlineLevel="1" x14ac:dyDescent="0.25">
      <c r="A140" t="str">
        <f>IF(Personalkostnader!A148="","",Personalkostnader!A148)</f>
        <v/>
      </c>
      <c r="B140">
        <f>Personalkostnader!B148</f>
        <v>0</v>
      </c>
      <c r="C140" t="str">
        <f>Personalkostnader!C148</f>
        <v/>
      </c>
      <c r="D140" t="str">
        <f>Personalkostnader!D148</f>
        <v/>
      </c>
      <c r="E140">
        <f>Personalkostnader!E148</f>
        <v>0</v>
      </c>
      <c r="F140" t="str">
        <f>LEFT(Personalkostnader!O148,2)</f>
        <v/>
      </c>
      <c r="G140" s="121" t="str">
        <f>IFERROR(Personalkostnader!N148/100,"")</f>
        <v/>
      </c>
      <c r="H140" s="23"/>
      <c r="I140" t="str">
        <f>IF(I$3="","",IF(C289="","",((C289-B289+1)/365*$G140*(_xlfn.XLOOKUP(I$3,'Oppslag-fane'!$P$12:$P$34,'Oppslag-fane'!$N$12:$N$34)*Personalkostnader!$G148*1000))))</f>
        <v/>
      </c>
      <c r="J140" t="str">
        <f>IF(I140="","",IF($D140="Vitenskapelig",((C289-B289+1)/365*$G140*(_xlfn.XLOOKUP(I$3,'Oppslag-fane'!$P$12:$P$34,'Oppslag-fane'!$AD$12:$AD$34)*'Oppslag-fane'!$J$3)),((C289-B289+1)/365*$G140*(_xlfn.XLOOKUP(I$3,'Oppslag-fane'!$P$12:$P$34,'Oppslag-fane'!$AB$12:$AB$34)*'Oppslag-fane'!$L$3))))</f>
        <v/>
      </c>
      <c r="K140" t="str">
        <f>IF(K$3="","",IF(E289="","",((E289-D289+1)/365*$G140*(_xlfn.XLOOKUP(K$3,'Oppslag-fane'!$P$12:$P$34,'Oppslag-fane'!$N$12:$N$34)*Personalkostnader!$G148*1000))))</f>
        <v/>
      </c>
      <c r="L140" t="str">
        <f>IF(K140="","",IF($D140="Vitenskapelig",((E289-D289+1)/365*$G140*(_xlfn.XLOOKUP(K$3,'Oppslag-fane'!$P$12:$P$34,'Oppslag-fane'!$AD$12:$AD$34)*'Oppslag-fane'!$J$3)),((E289-D289+1)/365*$G140*(_xlfn.XLOOKUP(K$3,'Oppslag-fane'!$P$12:$P$34,'Oppslag-fane'!$AB$12:$AB$34)*'Oppslag-fane'!$L$3))))</f>
        <v/>
      </c>
      <c r="M140" t="str">
        <f>IF(M$3="","",IF(G289="","",((G289-F289+1)/365*$G140*(_xlfn.XLOOKUP(M$3,'Oppslag-fane'!$P$12:$P$34,'Oppslag-fane'!$N$12:$N$34)*Personalkostnader!$G148*1000))))</f>
        <v/>
      </c>
      <c r="N140" t="str">
        <f>IF(M140="","",IF($D140="Vitenskapelig",((G289-F289+1)/365*$G140*(_xlfn.XLOOKUP(M$3,'Oppslag-fane'!$P$12:$P$34,'Oppslag-fane'!$AD$12:$AD$34)*'Oppslag-fane'!$J$3)),((G289-F289+1)/365*$G140*(_xlfn.XLOOKUP(M$3,'Oppslag-fane'!$P$12:$P$34,'Oppslag-fane'!$AB$12:$AB$34)*'Oppslag-fane'!$L$3))))</f>
        <v/>
      </c>
      <c r="O140" t="str">
        <f>IF(O$3="","",IF(I289="","",((I289-H289+1)/365*$G140*(_xlfn.XLOOKUP(O$3,'Oppslag-fane'!$P$12:$P$34,'Oppslag-fane'!$N$12:$N$34)*Personalkostnader!$G148*1000))))</f>
        <v/>
      </c>
      <c r="P140" t="str">
        <f>IF(O140="","",IF($D140="Vitenskapelig",((I289-H289+1)/365*$G140*(_xlfn.XLOOKUP(O$3,'Oppslag-fane'!$P$12:$P$34,'Oppslag-fane'!$AD$12:$AD$34)*'Oppslag-fane'!$J$3)),((I289-H289+1)/365*$G140*(_xlfn.XLOOKUP(O$3,'Oppslag-fane'!$P$12:$P$34,'Oppslag-fane'!$AB$12:$AB$34)*'Oppslag-fane'!$L$3))))</f>
        <v/>
      </c>
      <c r="Q140" t="str">
        <f>IF(Q$3="","",IF(K289="","",((K289-J289+1)/365*$G140*(_xlfn.XLOOKUP(Q$3,'Oppslag-fane'!$P$12:$P$34,'Oppslag-fane'!$N$12:$N$34)*Personalkostnader!$G148*1000))))</f>
        <v/>
      </c>
      <c r="R140" t="str">
        <f>IF(Q140="","",IF($D140="Vitenskapelig",((K289-J289+1)/365*$G140*(_xlfn.XLOOKUP(Q$3,'Oppslag-fane'!$P$12:$P$34,'Oppslag-fane'!$AD$12:$AD$34)*'Oppslag-fane'!$J$3)),((K289-J289+1)/365*$G140*(_xlfn.XLOOKUP(Q$3,'Oppslag-fane'!$P$12:$P$34,'Oppslag-fane'!$AB$12:$AB$34)*'Oppslag-fane'!$L$3))))</f>
        <v/>
      </c>
      <c r="S140" t="str">
        <f>IF(S$3="","",IF(M289="","",((M289-L289+1)/365*$G140*(_xlfn.XLOOKUP(S$3,'Oppslag-fane'!$P$12:$P$34,'Oppslag-fane'!$N$12:$N$34)*Personalkostnader!$G148*1000))))</f>
        <v/>
      </c>
      <c r="T140" t="str">
        <f>IF(S140="","",IF($D140="Vitenskapelig",((M289-L289+1)/365*$G140*(_xlfn.XLOOKUP(S$3,'Oppslag-fane'!$P$12:$P$34,'Oppslag-fane'!$AD$12:$AD$34)*'Oppslag-fane'!$J$3)),((M289-L289+1)/365*$G140*(_xlfn.XLOOKUP(S$3,'Oppslag-fane'!$P$12:$P$34,'Oppslag-fane'!$AB$12:$AB$34)*'Oppslag-fane'!$L$3))))</f>
        <v/>
      </c>
      <c r="U140" t="str">
        <f>IF(U$3="","",IF(O289="","",((O289-N289+1)/365*$G140*(_xlfn.XLOOKUP(U$3,'Oppslag-fane'!$P$12:$P$34,'Oppslag-fane'!$N$12:$N$34)*Personalkostnader!$G148*1000))))</f>
        <v/>
      </c>
      <c r="V140" t="str">
        <f>IF(U140="","",IF($D140="Vitenskapelig",((O289-N289+1)/365*$G140*(_xlfn.XLOOKUP(U$3,'Oppslag-fane'!$P$12:$P$34,'Oppslag-fane'!$AD$12:$AD$34)*'Oppslag-fane'!$J$3)),((O289-N289+1)/365*$G140*(_xlfn.XLOOKUP(U$3,'Oppslag-fane'!$P$12:$P$34,'Oppslag-fane'!$AB$12:$AB$34)*'Oppslag-fane'!$L$3))))</f>
        <v/>
      </c>
      <c r="W140" t="str">
        <f>IF(W$3="","",IF(Q289="","",((Q289-P289+1)/365*$G140*(_xlfn.XLOOKUP(W$3,'Oppslag-fane'!$P$12:$P$34,'Oppslag-fane'!$N$12:$N$34)*Personalkostnader!$G148*1000))))</f>
        <v/>
      </c>
      <c r="X140" t="str">
        <f>IF(W140="","",IF($D140="Vitenskapelig",((Q289-P289+1)/365*$G140*(_xlfn.XLOOKUP(W$3,'Oppslag-fane'!$P$12:$P$34,'Oppslag-fane'!$AD$12:$AD$34)*'Oppslag-fane'!$J$3)),((Q289-P289+1)/365*$G140*(_xlfn.XLOOKUP(W$3,'Oppslag-fane'!$P$12:$P$34,'Oppslag-fane'!$AB$12:$AB$34)*'Oppslag-fane'!$L$3))))</f>
        <v/>
      </c>
      <c r="Y140" t="str">
        <f>IF(Y$3="","",IF(S289="","",((S289-R289+1)/365*$G140*(_xlfn.XLOOKUP(Y$3,'Oppslag-fane'!$P$12:$P$34,'Oppslag-fane'!$N$12:$N$34)*Personalkostnader!$G148*1000))))</f>
        <v/>
      </c>
      <c r="Z140" t="str">
        <f>IF(Y140="","",IF($D140="Vitenskapelig",((S289-R289+1)/365*$G140*(_xlfn.XLOOKUP(Y$3,'Oppslag-fane'!$P$12:$P$34,'Oppslag-fane'!$AD$12:$AD$34)*'Oppslag-fane'!$J$3)),((S289-R289+1)/365*$G140*(_xlfn.XLOOKUP(Y$3,'Oppslag-fane'!$P$12:$P$34,'Oppslag-fane'!$AB$12:$AB$34)*'Oppslag-fane'!$L$3))))</f>
        <v/>
      </c>
      <c r="AA140" t="str">
        <f>IF(AA$3="","",IF(U289="","",((U289-T289+1)/365*$G140*(_xlfn.XLOOKUP(AA$3,'Oppslag-fane'!$P$12:$P$34,'Oppslag-fane'!$N$12:$N$34)*Personalkostnader!$G148*1000))))</f>
        <v/>
      </c>
      <c r="AB140" t="str">
        <f>IF(AA140="","",IF($D140="Vitenskapelig",((U289-T289+1)/365*$G140*(_xlfn.XLOOKUP(AA$3,'Oppslag-fane'!$P$12:$P$34,'Oppslag-fane'!$AD$12:$AD$34)*'Oppslag-fane'!$J$3)),((U289-T289+1)/365*$G140*(_xlfn.XLOOKUP(AA$3,'Oppslag-fane'!$P$12:$P$34,'Oppslag-fane'!$AB$12:$AB$34)*'Oppslag-fane'!$L$3))))</f>
        <v/>
      </c>
      <c r="AC140" t="str">
        <f>IF(AC$3="","",IF(W289="","",((W289-V289+1)/365*$G140*(_xlfn.XLOOKUP(AC$3,'Oppslag-fane'!$P$12:$P$34,'Oppslag-fane'!$N$12:$N$34)*Personalkostnader!$G148*1000))))</f>
        <v/>
      </c>
      <c r="AD140" t="str">
        <f>IF(AC140="","",IF($D140="Vitenskapelig",((W289-V289+1)/365*$G140*(_xlfn.XLOOKUP(AC$3,'Oppslag-fane'!$P$12:$P$34,'Oppslag-fane'!$AD$12:$AD$34)*'Oppslag-fane'!$J$3)),((W289-V289+1)/365*$G140*(_xlfn.XLOOKUP(AC$3,'Oppslag-fane'!$P$12:$P$34,'Oppslag-fane'!$AB$12:$AB$34)*'Oppslag-fane'!$L$3))))</f>
        <v/>
      </c>
      <c r="AE140" t="str">
        <f>IF(AE$3="","",IF(Y289="","",((Y289-X289+1)/365*$G140*(_xlfn.XLOOKUP(AE$3,'Oppslag-fane'!$P$12:$P$34,'Oppslag-fane'!$N$12:$N$34)*Personalkostnader!$G148*1000))))</f>
        <v/>
      </c>
      <c r="AF140" t="str">
        <f>IF(AE140="","",IF($D140="Vitenskapelig",((Y289-X289+1)/365*$G140*(_xlfn.XLOOKUP(AE$3,'Oppslag-fane'!$P$12:$P$34,'Oppslag-fane'!$AD$12:$AD$34)*'Oppslag-fane'!$J$3)),((Y289-X289+1)/365*$G140*(_xlfn.XLOOKUP(AE$3,'Oppslag-fane'!$P$12:$P$34,'Oppslag-fane'!$AB$12:$AB$34)*'Oppslag-fane'!$L$3))))</f>
        <v/>
      </c>
      <c r="AG140" t="str">
        <f>IF(AG$3="","",IF(AA289="","",((AA289-Z289+1)/365*$G140*(_xlfn.XLOOKUP(AG$3,'Oppslag-fane'!$P$12:$P$34,'Oppslag-fane'!$N$12:$N$34)*Personalkostnader!$G148*1000))))</f>
        <v/>
      </c>
      <c r="AH140" t="str">
        <f>IF(AG140="","",IF($D140="Vitenskapelig",((AA289-Z289+1)/365*$G140*(_xlfn.XLOOKUP(AG$3,'Oppslag-fane'!$P$12:$P$34,'Oppslag-fane'!$AD$12:$AD$34)*'Oppslag-fane'!$J$3)),((AA289-Z289+1)/365*$G140*(_xlfn.XLOOKUP(AG$3,'Oppslag-fane'!$P$12:$P$34,'Oppslag-fane'!$AB$12:$AB$34)*'Oppslag-fane'!$L$3))))</f>
        <v/>
      </c>
      <c r="AI140" s="18">
        <f t="shared" si="6"/>
        <v>0</v>
      </c>
      <c r="AJ140" s="18">
        <f t="shared" si="7"/>
        <v>0</v>
      </c>
    </row>
    <row r="141" spans="1:36" outlineLevel="1" x14ac:dyDescent="0.25">
      <c r="A141" t="str">
        <f>IF(Personalkostnader!A149="","",Personalkostnader!A149)</f>
        <v/>
      </c>
      <c r="B141">
        <f>Personalkostnader!B149</f>
        <v>0</v>
      </c>
      <c r="C141" t="str">
        <f>Personalkostnader!C149</f>
        <v/>
      </c>
      <c r="D141" t="str">
        <f>Personalkostnader!D149</f>
        <v/>
      </c>
      <c r="E141">
        <f>Personalkostnader!E149</f>
        <v>0</v>
      </c>
      <c r="F141" t="str">
        <f>LEFT(Personalkostnader!O149,2)</f>
        <v/>
      </c>
      <c r="G141" s="121" t="str">
        <f>IFERROR(Personalkostnader!N149/100,"")</f>
        <v/>
      </c>
      <c r="H141" s="23"/>
      <c r="I141" t="str">
        <f>IF(I$3="","",IF(C290="","",((C290-B290+1)/365*$G141*(_xlfn.XLOOKUP(I$3,'Oppslag-fane'!$P$12:$P$34,'Oppslag-fane'!$N$12:$N$34)*Personalkostnader!$G149*1000))))</f>
        <v/>
      </c>
      <c r="J141" t="str">
        <f>IF(I141="","",IF($D141="Vitenskapelig",((C290-B290+1)/365*$G141*(_xlfn.XLOOKUP(I$3,'Oppslag-fane'!$P$12:$P$34,'Oppslag-fane'!$AD$12:$AD$34)*'Oppslag-fane'!$J$3)),((C290-B290+1)/365*$G141*(_xlfn.XLOOKUP(I$3,'Oppslag-fane'!$P$12:$P$34,'Oppslag-fane'!$AB$12:$AB$34)*'Oppslag-fane'!$L$3))))</f>
        <v/>
      </c>
      <c r="K141" t="str">
        <f>IF(K$3="","",IF(E290="","",((E290-D290+1)/365*$G141*(_xlfn.XLOOKUP(K$3,'Oppslag-fane'!$P$12:$P$34,'Oppslag-fane'!$N$12:$N$34)*Personalkostnader!$G149*1000))))</f>
        <v/>
      </c>
      <c r="L141" t="str">
        <f>IF(K141="","",IF($D141="Vitenskapelig",((E290-D290+1)/365*$G141*(_xlfn.XLOOKUP(K$3,'Oppslag-fane'!$P$12:$P$34,'Oppslag-fane'!$AD$12:$AD$34)*'Oppslag-fane'!$J$3)),((E290-D290+1)/365*$G141*(_xlfn.XLOOKUP(K$3,'Oppslag-fane'!$P$12:$P$34,'Oppslag-fane'!$AB$12:$AB$34)*'Oppslag-fane'!$L$3))))</f>
        <v/>
      </c>
      <c r="M141" t="str">
        <f>IF(M$3="","",IF(G290="","",((G290-F290+1)/365*$G141*(_xlfn.XLOOKUP(M$3,'Oppslag-fane'!$P$12:$P$34,'Oppslag-fane'!$N$12:$N$34)*Personalkostnader!$G149*1000))))</f>
        <v/>
      </c>
      <c r="N141" t="str">
        <f>IF(M141="","",IF($D141="Vitenskapelig",((G290-F290+1)/365*$G141*(_xlfn.XLOOKUP(M$3,'Oppslag-fane'!$P$12:$P$34,'Oppslag-fane'!$AD$12:$AD$34)*'Oppslag-fane'!$J$3)),((G290-F290+1)/365*$G141*(_xlfn.XLOOKUP(M$3,'Oppslag-fane'!$P$12:$P$34,'Oppslag-fane'!$AB$12:$AB$34)*'Oppslag-fane'!$L$3))))</f>
        <v/>
      </c>
      <c r="O141" t="str">
        <f>IF(O$3="","",IF(I290="","",((I290-H290+1)/365*$G141*(_xlfn.XLOOKUP(O$3,'Oppslag-fane'!$P$12:$P$34,'Oppslag-fane'!$N$12:$N$34)*Personalkostnader!$G149*1000))))</f>
        <v/>
      </c>
      <c r="P141" t="str">
        <f>IF(O141="","",IF($D141="Vitenskapelig",((I290-H290+1)/365*$G141*(_xlfn.XLOOKUP(O$3,'Oppslag-fane'!$P$12:$P$34,'Oppslag-fane'!$AD$12:$AD$34)*'Oppslag-fane'!$J$3)),((I290-H290+1)/365*$G141*(_xlfn.XLOOKUP(O$3,'Oppslag-fane'!$P$12:$P$34,'Oppslag-fane'!$AB$12:$AB$34)*'Oppslag-fane'!$L$3))))</f>
        <v/>
      </c>
      <c r="Q141" t="str">
        <f>IF(Q$3="","",IF(K290="","",((K290-J290+1)/365*$G141*(_xlfn.XLOOKUP(Q$3,'Oppslag-fane'!$P$12:$P$34,'Oppslag-fane'!$N$12:$N$34)*Personalkostnader!$G149*1000))))</f>
        <v/>
      </c>
      <c r="R141" t="str">
        <f>IF(Q141="","",IF($D141="Vitenskapelig",((K290-J290+1)/365*$G141*(_xlfn.XLOOKUP(Q$3,'Oppslag-fane'!$P$12:$P$34,'Oppslag-fane'!$AD$12:$AD$34)*'Oppslag-fane'!$J$3)),((K290-J290+1)/365*$G141*(_xlfn.XLOOKUP(Q$3,'Oppslag-fane'!$P$12:$P$34,'Oppslag-fane'!$AB$12:$AB$34)*'Oppslag-fane'!$L$3))))</f>
        <v/>
      </c>
      <c r="S141" t="str">
        <f>IF(S$3="","",IF(M290="","",((M290-L290+1)/365*$G141*(_xlfn.XLOOKUP(S$3,'Oppslag-fane'!$P$12:$P$34,'Oppslag-fane'!$N$12:$N$34)*Personalkostnader!$G149*1000))))</f>
        <v/>
      </c>
      <c r="T141" t="str">
        <f>IF(S141="","",IF($D141="Vitenskapelig",((M290-L290+1)/365*$G141*(_xlfn.XLOOKUP(S$3,'Oppslag-fane'!$P$12:$P$34,'Oppslag-fane'!$AD$12:$AD$34)*'Oppslag-fane'!$J$3)),((M290-L290+1)/365*$G141*(_xlfn.XLOOKUP(S$3,'Oppslag-fane'!$P$12:$P$34,'Oppslag-fane'!$AB$12:$AB$34)*'Oppslag-fane'!$L$3))))</f>
        <v/>
      </c>
      <c r="U141" t="str">
        <f>IF(U$3="","",IF(O290="","",((O290-N290+1)/365*$G141*(_xlfn.XLOOKUP(U$3,'Oppslag-fane'!$P$12:$P$34,'Oppslag-fane'!$N$12:$N$34)*Personalkostnader!$G149*1000))))</f>
        <v/>
      </c>
      <c r="V141" t="str">
        <f>IF(U141="","",IF($D141="Vitenskapelig",((O290-N290+1)/365*$G141*(_xlfn.XLOOKUP(U$3,'Oppslag-fane'!$P$12:$P$34,'Oppslag-fane'!$AD$12:$AD$34)*'Oppslag-fane'!$J$3)),((O290-N290+1)/365*$G141*(_xlfn.XLOOKUP(U$3,'Oppslag-fane'!$P$12:$P$34,'Oppslag-fane'!$AB$12:$AB$34)*'Oppslag-fane'!$L$3))))</f>
        <v/>
      </c>
      <c r="W141" t="str">
        <f>IF(W$3="","",IF(Q290="","",((Q290-P290+1)/365*$G141*(_xlfn.XLOOKUP(W$3,'Oppslag-fane'!$P$12:$P$34,'Oppslag-fane'!$N$12:$N$34)*Personalkostnader!$G149*1000))))</f>
        <v/>
      </c>
      <c r="X141" t="str">
        <f>IF(W141="","",IF($D141="Vitenskapelig",((Q290-P290+1)/365*$G141*(_xlfn.XLOOKUP(W$3,'Oppslag-fane'!$P$12:$P$34,'Oppslag-fane'!$AD$12:$AD$34)*'Oppslag-fane'!$J$3)),((Q290-P290+1)/365*$G141*(_xlfn.XLOOKUP(W$3,'Oppslag-fane'!$P$12:$P$34,'Oppslag-fane'!$AB$12:$AB$34)*'Oppslag-fane'!$L$3))))</f>
        <v/>
      </c>
      <c r="Y141" t="str">
        <f>IF(Y$3="","",IF(S290="","",((S290-R290+1)/365*$G141*(_xlfn.XLOOKUP(Y$3,'Oppslag-fane'!$P$12:$P$34,'Oppslag-fane'!$N$12:$N$34)*Personalkostnader!$G149*1000))))</f>
        <v/>
      </c>
      <c r="Z141" t="str">
        <f>IF(Y141="","",IF($D141="Vitenskapelig",((S290-R290+1)/365*$G141*(_xlfn.XLOOKUP(Y$3,'Oppslag-fane'!$P$12:$P$34,'Oppslag-fane'!$AD$12:$AD$34)*'Oppslag-fane'!$J$3)),((S290-R290+1)/365*$G141*(_xlfn.XLOOKUP(Y$3,'Oppslag-fane'!$P$12:$P$34,'Oppslag-fane'!$AB$12:$AB$34)*'Oppslag-fane'!$L$3))))</f>
        <v/>
      </c>
      <c r="AA141" t="str">
        <f>IF(AA$3="","",IF(U290="","",((U290-T290+1)/365*$G141*(_xlfn.XLOOKUP(AA$3,'Oppslag-fane'!$P$12:$P$34,'Oppslag-fane'!$N$12:$N$34)*Personalkostnader!$G149*1000))))</f>
        <v/>
      </c>
      <c r="AB141" t="str">
        <f>IF(AA141="","",IF($D141="Vitenskapelig",((U290-T290+1)/365*$G141*(_xlfn.XLOOKUP(AA$3,'Oppslag-fane'!$P$12:$P$34,'Oppslag-fane'!$AD$12:$AD$34)*'Oppslag-fane'!$J$3)),((U290-T290+1)/365*$G141*(_xlfn.XLOOKUP(AA$3,'Oppslag-fane'!$P$12:$P$34,'Oppslag-fane'!$AB$12:$AB$34)*'Oppslag-fane'!$L$3))))</f>
        <v/>
      </c>
      <c r="AC141" t="str">
        <f>IF(AC$3="","",IF(W290="","",((W290-V290+1)/365*$G141*(_xlfn.XLOOKUP(AC$3,'Oppslag-fane'!$P$12:$P$34,'Oppslag-fane'!$N$12:$N$34)*Personalkostnader!$G149*1000))))</f>
        <v/>
      </c>
      <c r="AD141" t="str">
        <f>IF(AC141="","",IF($D141="Vitenskapelig",((W290-V290+1)/365*$G141*(_xlfn.XLOOKUP(AC$3,'Oppslag-fane'!$P$12:$P$34,'Oppslag-fane'!$AD$12:$AD$34)*'Oppslag-fane'!$J$3)),((W290-V290+1)/365*$G141*(_xlfn.XLOOKUP(AC$3,'Oppslag-fane'!$P$12:$P$34,'Oppslag-fane'!$AB$12:$AB$34)*'Oppslag-fane'!$L$3))))</f>
        <v/>
      </c>
      <c r="AE141" t="str">
        <f>IF(AE$3="","",IF(Y290="","",((Y290-X290+1)/365*$G141*(_xlfn.XLOOKUP(AE$3,'Oppslag-fane'!$P$12:$P$34,'Oppslag-fane'!$N$12:$N$34)*Personalkostnader!$G149*1000))))</f>
        <v/>
      </c>
      <c r="AF141" t="str">
        <f>IF(AE141="","",IF($D141="Vitenskapelig",((Y290-X290+1)/365*$G141*(_xlfn.XLOOKUP(AE$3,'Oppslag-fane'!$P$12:$P$34,'Oppslag-fane'!$AD$12:$AD$34)*'Oppslag-fane'!$J$3)),((Y290-X290+1)/365*$G141*(_xlfn.XLOOKUP(AE$3,'Oppslag-fane'!$P$12:$P$34,'Oppslag-fane'!$AB$12:$AB$34)*'Oppslag-fane'!$L$3))))</f>
        <v/>
      </c>
      <c r="AG141" t="str">
        <f>IF(AG$3="","",IF(AA290="","",((AA290-Z290+1)/365*$G141*(_xlfn.XLOOKUP(AG$3,'Oppslag-fane'!$P$12:$P$34,'Oppslag-fane'!$N$12:$N$34)*Personalkostnader!$G149*1000))))</f>
        <v/>
      </c>
      <c r="AH141" t="str">
        <f>IF(AG141="","",IF($D141="Vitenskapelig",((AA290-Z290+1)/365*$G141*(_xlfn.XLOOKUP(AG$3,'Oppslag-fane'!$P$12:$P$34,'Oppslag-fane'!$AD$12:$AD$34)*'Oppslag-fane'!$J$3)),((AA290-Z290+1)/365*$G141*(_xlfn.XLOOKUP(AG$3,'Oppslag-fane'!$P$12:$P$34,'Oppslag-fane'!$AB$12:$AB$34)*'Oppslag-fane'!$L$3))))</f>
        <v/>
      </c>
      <c r="AI141" s="18">
        <f t="shared" si="6"/>
        <v>0</v>
      </c>
      <c r="AJ141" s="18">
        <f t="shared" si="7"/>
        <v>0</v>
      </c>
    </row>
    <row r="142" spans="1:36" outlineLevel="1" x14ac:dyDescent="0.25">
      <c r="A142" t="str">
        <f>IF(Personalkostnader!A150="","",Personalkostnader!A150)</f>
        <v/>
      </c>
      <c r="B142">
        <f>Personalkostnader!B150</f>
        <v>0</v>
      </c>
      <c r="C142" t="str">
        <f>Personalkostnader!C150</f>
        <v/>
      </c>
      <c r="D142" t="str">
        <f>Personalkostnader!D150</f>
        <v/>
      </c>
      <c r="E142">
        <f>Personalkostnader!E150</f>
        <v>0</v>
      </c>
      <c r="F142" t="str">
        <f>LEFT(Personalkostnader!O150,2)</f>
        <v/>
      </c>
      <c r="G142" s="121" t="str">
        <f>IFERROR(Personalkostnader!N150/100,"")</f>
        <v/>
      </c>
      <c r="H142" s="23"/>
      <c r="I142" t="str">
        <f>IF(I$3="","",IF(C291="","",((C291-B291+1)/365*$G142*(_xlfn.XLOOKUP(I$3,'Oppslag-fane'!$P$12:$P$34,'Oppslag-fane'!$N$12:$N$34)*Personalkostnader!$G150*1000))))</f>
        <v/>
      </c>
      <c r="J142" t="str">
        <f>IF(I142="","",IF($D142="Vitenskapelig",((C291-B291+1)/365*$G142*(_xlfn.XLOOKUP(I$3,'Oppslag-fane'!$P$12:$P$34,'Oppslag-fane'!$AD$12:$AD$34)*'Oppslag-fane'!$J$3)),((C291-B291+1)/365*$G142*(_xlfn.XLOOKUP(I$3,'Oppslag-fane'!$P$12:$P$34,'Oppslag-fane'!$AB$12:$AB$34)*'Oppslag-fane'!$L$3))))</f>
        <v/>
      </c>
      <c r="K142" t="str">
        <f>IF(K$3="","",IF(E291="","",((E291-D291+1)/365*$G142*(_xlfn.XLOOKUP(K$3,'Oppslag-fane'!$P$12:$P$34,'Oppslag-fane'!$N$12:$N$34)*Personalkostnader!$G150*1000))))</f>
        <v/>
      </c>
      <c r="L142" t="str">
        <f>IF(K142="","",IF($D142="Vitenskapelig",((E291-D291+1)/365*$G142*(_xlfn.XLOOKUP(K$3,'Oppslag-fane'!$P$12:$P$34,'Oppslag-fane'!$AD$12:$AD$34)*'Oppslag-fane'!$J$3)),((E291-D291+1)/365*$G142*(_xlfn.XLOOKUP(K$3,'Oppslag-fane'!$P$12:$P$34,'Oppslag-fane'!$AB$12:$AB$34)*'Oppslag-fane'!$L$3))))</f>
        <v/>
      </c>
      <c r="M142" t="str">
        <f>IF(M$3="","",IF(G291="","",((G291-F291+1)/365*$G142*(_xlfn.XLOOKUP(M$3,'Oppslag-fane'!$P$12:$P$34,'Oppslag-fane'!$N$12:$N$34)*Personalkostnader!$G150*1000))))</f>
        <v/>
      </c>
      <c r="N142" t="str">
        <f>IF(M142="","",IF($D142="Vitenskapelig",((G291-F291+1)/365*$G142*(_xlfn.XLOOKUP(M$3,'Oppslag-fane'!$P$12:$P$34,'Oppslag-fane'!$AD$12:$AD$34)*'Oppslag-fane'!$J$3)),((G291-F291+1)/365*$G142*(_xlfn.XLOOKUP(M$3,'Oppslag-fane'!$P$12:$P$34,'Oppslag-fane'!$AB$12:$AB$34)*'Oppslag-fane'!$L$3))))</f>
        <v/>
      </c>
      <c r="O142" t="str">
        <f>IF(O$3="","",IF(I291="","",((I291-H291+1)/365*$G142*(_xlfn.XLOOKUP(O$3,'Oppslag-fane'!$P$12:$P$34,'Oppslag-fane'!$N$12:$N$34)*Personalkostnader!$G150*1000))))</f>
        <v/>
      </c>
      <c r="P142" t="str">
        <f>IF(O142="","",IF($D142="Vitenskapelig",((I291-H291+1)/365*$G142*(_xlfn.XLOOKUP(O$3,'Oppslag-fane'!$P$12:$P$34,'Oppslag-fane'!$AD$12:$AD$34)*'Oppslag-fane'!$J$3)),((I291-H291+1)/365*$G142*(_xlfn.XLOOKUP(O$3,'Oppslag-fane'!$P$12:$P$34,'Oppslag-fane'!$AB$12:$AB$34)*'Oppslag-fane'!$L$3))))</f>
        <v/>
      </c>
      <c r="Q142" t="str">
        <f>IF(Q$3="","",IF(K291="","",((K291-J291+1)/365*$G142*(_xlfn.XLOOKUP(Q$3,'Oppslag-fane'!$P$12:$P$34,'Oppslag-fane'!$N$12:$N$34)*Personalkostnader!$G150*1000))))</f>
        <v/>
      </c>
      <c r="R142" t="str">
        <f>IF(Q142="","",IF($D142="Vitenskapelig",((K291-J291+1)/365*$G142*(_xlfn.XLOOKUP(Q$3,'Oppslag-fane'!$P$12:$P$34,'Oppslag-fane'!$AD$12:$AD$34)*'Oppslag-fane'!$J$3)),((K291-J291+1)/365*$G142*(_xlfn.XLOOKUP(Q$3,'Oppslag-fane'!$P$12:$P$34,'Oppslag-fane'!$AB$12:$AB$34)*'Oppslag-fane'!$L$3))))</f>
        <v/>
      </c>
      <c r="S142" t="str">
        <f>IF(S$3="","",IF(M291="","",((M291-L291+1)/365*$G142*(_xlfn.XLOOKUP(S$3,'Oppslag-fane'!$P$12:$P$34,'Oppslag-fane'!$N$12:$N$34)*Personalkostnader!$G150*1000))))</f>
        <v/>
      </c>
      <c r="T142" t="str">
        <f>IF(S142="","",IF($D142="Vitenskapelig",((M291-L291+1)/365*$G142*(_xlfn.XLOOKUP(S$3,'Oppslag-fane'!$P$12:$P$34,'Oppslag-fane'!$AD$12:$AD$34)*'Oppslag-fane'!$J$3)),((M291-L291+1)/365*$G142*(_xlfn.XLOOKUP(S$3,'Oppslag-fane'!$P$12:$P$34,'Oppslag-fane'!$AB$12:$AB$34)*'Oppslag-fane'!$L$3))))</f>
        <v/>
      </c>
      <c r="U142" t="str">
        <f>IF(U$3="","",IF(O291="","",((O291-N291+1)/365*$G142*(_xlfn.XLOOKUP(U$3,'Oppslag-fane'!$P$12:$P$34,'Oppslag-fane'!$N$12:$N$34)*Personalkostnader!$G150*1000))))</f>
        <v/>
      </c>
      <c r="V142" t="str">
        <f>IF(U142="","",IF($D142="Vitenskapelig",((O291-N291+1)/365*$G142*(_xlfn.XLOOKUP(U$3,'Oppslag-fane'!$P$12:$P$34,'Oppslag-fane'!$AD$12:$AD$34)*'Oppslag-fane'!$J$3)),((O291-N291+1)/365*$G142*(_xlfn.XLOOKUP(U$3,'Oppslag-fane'!$P$12:$P$34,'Oppslag-fane'!$AB$12:$AB$34)*'Oppslag-fane'!$L$3))))</f>
        <v/>
      </c>
      <c r="W142" t="str">
        <f>IF(W$3="","",IF(Q291="","",((Q291-P291+1)/365*$G142*(_xlfn.XLOOKUP(W$3,'Oppslag-fane'!$P$12:$P$34,'Oppslag-fane'!$N$12:$N$34)*Personalkostnader!$G150*1000))))</f>
        <v/>
      </c>
      <c r="X142" t="str">
        <f>IF(W142="","",IF($D142="Vitenskapelig",((Q291-P291+1)/365*$G142*(_xlfn.XLOOKUP(W$3,'Oppslag-fane'!$P$12:$P$34,'Oppslag-fane'!$AD$12:$AD$34)*'Oppslag-fane'!$J$3)),((Q291-P291+1)/365*$G142*(_xlfn.XLOOKUP(W$3,'Oppslag-fane'!$P$12:$P$34,'Oppslag-fane'!$AB$12:$AB$34)*'Oppslag-fane'!$L$3))))</f>
        <v/>
      </c>
      <c r="Y142" t="str">
        <f>IF(Y$3="","",IF(S291="","",((S291-R291+1)/365*$G142*(_xlfn.XLOOKUP(Y$3,'Oppslag-fane'!$P$12:$P$34,'Oppslag-fane'!$N$12:$N$34)*Personalkostnader!$G150*1000))))</f>
        <v/>
      </c>
      <c r="Z142" t="str">
        <f>IF(Y142="","",IF($D142="Vitenskapelig",((S291-R291+1)/365*$G142*(_xlfn.XLOOKUP(Y$3,'Oppslag-fane'!$P$12:$P$34,'Oppslag-fane'!$AD$12:$AD$34)*'Oppslag-fane'!$J$3)),((S291-R291+1)/365*$G142*(_xlfn.XLOOKUP(Y$3,'Oppslag-fane'!$P$12:$P$34,'Oppslag-fane'!$AB$12:$AB$34)*'Oppslag-fane'!$L$3))))</f>
        <v/>
      </c>
      <c r="AA142" t="str">
        <f>IF(AA$3="","",IF(U291="","",((U291-T291+1)/365*$G142*(_xlfn.XLOOKUP(AA$3,'Oppslag-fane'!$P$12:$P$34,'Oppslag-fane'!$N$12:$N$34)*Personalkostnader!$G150*1000))))</f>
        <v/>
      </c>
      <c r="AB142" t="str">
        <f>IF(AA142="","",IF($D142="Vitenskapelig",((U291-T291+1)/365*$G142*(_xlfn.XLOOKUP(AA$3,'Oppslag-fane'!$P$12:$P$34,'Oppslag-fane'!$AD$12:$AD$34)*'Oppslag-fane'!$J$3)),((U291-T291+1)/365*$G142*(_xlfn.XLOOKUP(AA$3,'Oppslag-fane'!$P$12:$P$34,'Oppslag-fane'!$AB$12:$AB$34)*'Oppslag-fane'!$L$3))))</f>
        <v/>
      </c>
      <c r="AC142" t="str">
        <f>IF(AC$3="","",IF(W291="","",((W291-V291+1)/365*$G142*(_xlfn.XLOOKUP(AC$3,'Oppslag-fane'!$P$12:$P$34,'Oppslag-fane'!$N$12:$N$34)*Personalkostnader!$G150*1000))))</f>
        <v/>
      </c>
      <c r="AD142" t="str">
        <f>IF(AC142="","",IF($D142="Vitenskapelig",((W291-V291+1)/365*$G142*(_xlfn.XLOOKUP(AC$3,'Oppslag-fane'!$P$12:$P$34,'Oppslag-fane'!$AD$12:$AD$34)*'Oppslag-fane'!$J$3)),((W291-V291+1)/365*$G142*(_xlfn.XLOOKUP(AC$3,'Oppslag-fane'!$P$12:$P$34,'Oppslag-fane'!$AB$12:$AB$34)*'Oppslag-fane'!$L$3))))</f>
        <v/>
      </c>
      <c r="AE142" t="str">
        <f>IF(AE$3="","",IF(Y291="","",((Y291-X291+1)/365*$G142*(_xlfn.XLOOKUP(AE$3,'Oppslag-fane'!$P$12:$P$34,'Oppslag-fane'!$N$12:$N$34)*Personalkostnader!$G150*1000))))</f>
        <v/>
      </c>
      <c r="AF142" t="str">
        <f>IF(AE142="","",IF($D142="Vitenskapelig",((Y291-X291+1)/365*$G142*(_xlfn.XLOOKUP(AE$3,'Oppslag-fane'!$P$12:$P$34,'Oppslag-fane'!$AD$12:$AD$34)*'Oppslag-fane'!$J$3)),((Y291-X291+1)/365*$G142*(_xlfn.XLOOKUP(AE$3,'Oppslag-fane'!$P$12:$P$34,'Oppslag-fane'!$AB$12:$AB$34)*'Oppslag-fane'!$L$3))))</f>
        <v/>
      </c>
      <c r="AG142" t="str">
        <f>IF(AG$3="","",IF(AA291="","",((AA291-Z291+1)/365*$G142*(_xlfn.XLOOKUP(AG$3,'Oppslag-fane'!$P$12:$P$34,'Oppslag-fane'!$N$12:$N$34)*Personalkostnader!$G150*1000))))</f>
        <v/>
      </c>
      <c r="AH142" t="str">
        <f>IF(AG142="","",IF($D142="Vitenskapelig",((AA291-Z291+1)/365*$G142*(_xlfn.XLOOKUP(AG$3,'Oppslag-fane'!$P$12:$P$34,'Oppslag-fane'!$AD$12:$AD$34)*'Oppslag-fane'!$J$3)),((AA291-Z291+1)/365*$G142*(_xlfn.XLOOKUP(AG$3,'Oppslag-fane'!$P$12:$P$34,'Oppslag-fane'!$AB$12:$AB$34)*'Oppslag-fane'!$L$3))))</f>
        <v/>
      </c>
      <c r="AI142" s="18">
        <f t="shared" si="6"/>
        <v>0</v>
      </c>
      <c r="AJ142" s="18">
        <f t="shared" si="7"/>
        <v>0</v>
      </c>
    </row>
    <row r="143" spans="1:36" outlineLevel="1" x14ac:dyDescent="0.25">
      <c r="A143" t="str">
        <f>IF(Personalkostnader!A151="","",Personalkostnader!A151)</f>
        <v/>
      </c>
      <c r="B143">
        <f>Personalkostnader!B151</f>
        <v>0</v>
      </c>
      <c r="C143" t="str">
        <f>Personalkostnader!C151</f>
        <v/>
      </c>
      <c r="D143" t="str">
        <f>Personalkostnader!D151</f>
        <v/>
      </c>
      <c r="E143">
        <f>Personalkostnader!E151</f>
        <v>0</v>
      </c>
      <c r="F143" t="str">
        <f>LEFT(Personalkostnader!O151,2)</f>
        <v/>
      </c>
      <c r="G143" s="121" t="str">
        <f>IFERROR(Personalkostnader!N151/100,"")</f>
        <v/>
      </c>
      <c r="H143" s="23"/>
      <c r="I143" t="str">
        <f>IF(I$3="","",IF(C292="","",((C292-B292+1)/365*$G143*(_xlfn.XLOOKUP(I$3,'Oppslag-fane'!$P$12:$P$34,'Oppslag-fane'!$N$12:$N$34)*Personalkostnader!$G151*1000))))</f>
        <v/>
      </c>
      <c r="J143" t="str">
        <f>IF(I143="","",IF($D143="Vitenskapelig",((C292-B292+1)/365*$G143*(_xlfn.XLOOKUP(I$3,'Oppslag-fane'!$P$12:$P$34,'Oppslag-fane'!$AD$12:$AD$34)*'Oppslag-fane'!$J$3)),((C292-B292+1)/365*$G143*(_xlfn.XLOOKUP(I$3,'Oppslag-fane'!$P$12:$P$34,'Oppslag-fane'!$AB$12:$AB$34)*'Oppslag-fane'!$L$3))))</f>
        <v/>
      </c>
      <c r="K143" t="str">
        <f>IF(K$3="","",IF(E292="","",((E292-D292+1)/365*$G143*(_xlfn.XLOOKUP(K$3,'Oppslag-fane'!$P$12:$P$34,'Oppslag-fane'!$N$12:$N$34)*Personalkostnader!$G151*1000))))</f>
        <v/>
      </c>
      <c r="L143" t="str">
        <f>IF(K143="","",IF($D143="Vitenskapelig",((E292-D292+1)/365*$G143*(_xlfn.XLOOKUP(K$3,'Oppslag-fane'!$P$12:$P$34,'Oppslag-fane'!$AD$12:$AD$34)*'Oppslag-fane'!$J$3)),((E292-D292+1)/365*$G143*(_xlfn.XLOOKUP(K$3,'Oppslag-fane'!$P$12:$P$34,'Oppslag-fane'!$AB$12:$AB$34)*'Oppslag-fane'!$L$3))))</f>
        <v/>
      </c>
      <c r="M143" t="str">
        <f>IF(M$3="","",IF(G292="","",((G292-F292+1)/365*$G143*(_xlfn.XLOOKUP(M$3,'Oppslag-fane'!$P$12:$P$34,'Oppslag-fane'!$N$12:$N$34)*Personalkostnader!$G151*1000))))</f>
        <v/>
      </c>
      <c r="N143" t="str">
        <f>IF(M143="","",IF($D143="Vitenskapelig",((G292-F292+1)/365*$G143*(_xlfn.XLOOKUP(M$3,'Oppslag-fane'!$P$12:$P$34,'Oppslag-fane'!$AD$12:$AD$34)*'Oppslag-fane'!$J$3)),((G292-F292+1)/365*$G143*(_xlfn.XLOOKUP(M$3,'Oppslag-fane'!$P$12:$P$34,'Oppslag-fane'!$AB$12:$AB$34)*'Oppslag-fane'!$L$3))))</f>
        <v/>
      </c>
      <c r="O143" t="str">
        <f>IF(O$3="","",IF(I292="","",((I292-H292+1)/365*$G143*(_xlfn.XLOOKUP(O$3,'Oppslag-fane'!$P$12:$P$34,'Oppslag-fane'!$N$12:$N$34)*Personalkostnader!$G151*1000))))</f>
        <v/>
      </c>
      <c r="P143" t="str">
        <f>IF(O143="","",IF($D143="Vitenskapelig",((I292-H292+1)/365*$G143*(_xlfn.XLOOKUP(O$3,'Oppslag-fane'!$P$12:$P$34,'Oppslag-fane'!$AD$12:$AD$34)*'Oppslag-fane'!$J$3)),((I292-H292+1)/365*$G143*(_xlfn.XLOOKUP(O$3,'Oppslag-fane'!$P$12:$P$34,'Oppslag-fane'!$AB$12:$AB$34)*'Oppslag-fane'!$L$3))))</f>
        <v/>
      </c>
      <c r="Q143" t="str">
        <f>IF(Q$3="","",IF(K292="","",((K292-J292+1)/365*$G143*(_xlfn.XLOOKUP(Q$3,'Oppslag-fane'!$P$12:$P$34,'Oppslag-fane'!$N$12:$N$34)*Personalkostnader!$G151*1000))))</f>
        <v/>
      </c>
      <c r="R143" t="str">
        <f>IF(Q143="","",IF($D143="Vitenskapelig",((K292-J292+1)/365*$G143*(_xlfn.XLOOKUP(Q$3,'Oppslag-fane'!$P$12:$P$34,'Oppslag-fane'!$AD$12:$AD$34)*'Oppslag-fane'!$J$3)),((K292-J292+1)/365*$G143*(_xlfn.XLOOKUP(Q$3,'Oppslag-fane'!$P$12:$P$34,'Oppslag-fane'!$AB$12:$AB$34)*'Oppslag-fane'!$L$3))))</f>
        <v/>
      </c>
      <c r="S143" t="str">
        <f>IF(S$3="","",IF(M292="","",((M292-L292+1)/365*$G143*(_xlfn.XLOOKUP(S$3,'Oppslag-fane'!$P$12:$P$34,'Oppslag-fane'!$N$12:$N$34)*Personalkostnader!$G151*1000))))</f>
        <v/>
      </c>
      <c r="T143" t="str">
        <f>IF(S143="","",IF($D143="Vitenskapelig",((M292-L292+1)/365*$G143*(_xlfn.XLOOKUP(S$3,'Oppslag-fane'!$P$12:$P$34,'Oppslag-fane'!$AD$12:$AD$34)*'Oppslag-fane'!$J$3)),((M292-L292+1)/365*$G143*(_xlfn.XLOOKUP(S$3,'Oppslag-fane'!$P$12:$P$34,'Oppslag-fane'!$AB$12:$AB$34)*'Oppslag-fane'!$L$3))))</f>
        <v/>
      </c>
      <c r="U143" t="str">
        <f>IF(U$3="","",IF(O292="","",((O292-N292+1)/365*$G143*(_xlfn.XLOOKUP(U$3,'Oppslag-fane'!$P$12:$P$34,'Oppslag-fane'!$N$12:$N$34)*Personalkostnader!$G151*1000))))</f>
        <v/>
      </c>
      <c r="V143" t="str">
        <f>IF(U143="","",IF($D143="Vitenskapelig",((O292-N292+1)/365*$G143*(_xlfn.XLOOKUP(U$3,'Oppslag-fane'!$P$12:$P$34,'Oppslag-fane'!$AD$12:$AD$34)*'Oppslag-fane'!$J$3)),((O292-N292+1)/365*$G143*(_xlfn.XLOOKUP(U$3,'Oppslag-fane'!$P$12:$P$34,'Oppslag-fane'!$AB$12:$AB$34)*'Oppslag-fane'!$L$3))))</f>
        <v/>
      </c>
      <c r="W143" t="str">
        <f>IF(W$3="","",IF(Q292="","",((Q292-P292+1)/365*$G143*(_xlfn.XLOOKUP(W$3,'Oppslag-fane'!$P$12:$P$34,'Oppslag-fane'!$N$12:$N$34)*Personalkostnader!$G151*1000))))</f>
        <v/>
      </c>
      <c r="X143" t="str">
        <f>IF(W143="","",IF($D143="Vitenskapelig",((Q292-P292+1)/365*$G143*(_xlfn.XLOOKUP(W$3,'Oppslag-fane'!$P$12:$P$34,'Oppslag-fane'!$AD$12:$AD$34)*'Oppslag-fane'!$J$3)),((Q292-P292+1)/365*$G143*(_xlfn.XLOOKUP(W$3,'Oppslag-fane'!$P$12:$P$34,'Oppslag-fane'!$AB$12:$AB$34)*'Oppslag-fane'!$L$3))))</f>
        <v/>
      </c>
      <c r="Y143" t="str">
        <f>IF(Y$3="","",IF(S292="","",((S292-R292+1)/365*$G143*(_xlfn.XLOOKUP(Y$3,'Oppslag-fane'!$P$12:$P$34,'Oppslag-fane'!$N$12:$N$34)*Personalkostnader!$G151*1000))))</f>
        <v/>
      </c>
      <c r="Z143" t="str">
        <f>IF(Y143="","",IF($D143="Vitenskapelig",((S292-R292+1)/365*$G143*(_xlfn.XLOOKUP(Y$3,'Oppslag-fane'!$P$12:$P$34,'Oppslag-fane'!$AD$12:$AD$34)*'Oppslag-fane'!$J$3)),((S292-R292+1)/365*$G143*(_xlfn.XLOOKUP(Y$3,'Oppslag-fane'!$P$12:$P$34,'Oppslag-fane'!$AB$12:$AB$34)*'Oppslag-fane'!$L$3))))</f>
        <v/>
      </c>
      <c r="AA143" t="str">
        <f>IF(AA$3="","",IF(U292="","",((U292-T292+1)/365*$G143*(_xlfn.XLOOKUP(AA$3,'Oppslag-fane'!$P$12:$P$34,'Oppslag-fane'!$N$12:$N$34)*Personalkostnader!$G151*1000))))</f>
        <v/>
      </c>
      <c r="AB143" t="str">
        <f>IF(AA143="","",IF($D143="Vitenskapelig",((U292-T292+1)/365*$G143*(_xlfn.XLOOKUP(AA$3,'Oppslag-fane'!$P$12:$P$34,'Oppslag-fane'!$AD$12:$AD$34)*'Oppslag-fane'!$J$3)),((U292-T292+1)/365*$G143*(_xlfn.XLOOKUP(AA$3,'Oppslag-fane'!$P$12:$P$34,'Oppslag-fane'!$AB$12:$AB$34)*'Oppslag-fane'!$L$3))))</f>
        <v/>
      </c>
      <c r="AC143" t="str">
        <f>IF(AC$3="","",IF(W292="","",((W292-V292+1)/365*$G143*(_xlfn.XLOOKUP(AC$3,'Oppslag-fane'!$P$12:$P$34,'Oppslag-fane'!$N$12:$N$34)*Personalkostnader!$G151*1000))))</f>
        <v/>
      </c>
      <c r="AD143" t="str">
        <f>IF(AC143="","",IF($D143="Vitenskapelig",((W292-V292+1)/365*$G143*(_xlfn.XLOOKUP(AC$3,'Oppslag-fane'!$P$12:$P$34,'Oppslag-fane'!$AD$12:$AD$34)*'Oppslag-fane'!$J$3)),((W292-V292+1)/365*$G143*(_xlfn.XLOOKUP(AC$3,'Oppslag-fane'!$P$12:$P$34,'Oppslag-fane'!$AB$12:$AB$34)*'Oppslag-fane'!$L$3))))</f>
        <v/>
      </c>
      <c r="AE143" t="str">
        <f>IF(AE$3="","",IF(Y292="","",((Y292-X292+1)/365*$G143*(_xlfn.XLOOKUP(AE$3,'Oppslag-fane'!$P$12:$P$34,'Oppslag-fane'!$N$12:$N$34)*Personalkostnader!$G151*1000))))</f>
        <v/>
      </c>
      <c r="AF143" t="str">
        <f>IF(AE143="","",IF($D143="Vitenskapelig",((Y292-X292+1)/365*$G143*(_xlfn.XLOOKUP(AE$3,'Oppslag-fane'!$P$12:$P$34,'Oppslag-fane'!$AD$12:$AD$34)*'Oppslag-fane'!$J$3)),((Y292-X292+1)/365*$G143*(_xlfn.XLOOKUP(AE$3,'Oppslag-fane'!$P$12:$P$34,'Oppslag-fane'!$AB$12:$AB$34)*'Oppslag-fane'!$L$3))))</f>
        <v/>
      </c>
      <c r="AG143" t="str">
        <f>IF(AG$3="","",IF(AA292="","",((AA292-Z292+1)/365*$G143*(_xlfn.XLOOKUP(AG$3,'Oppslag-fane'!$P$12:$P$34,'Oppslag-fane'!$N$12:$N$34)*Personalkostnader!$G151*1000))))</f>
        <v/>
      </c>
      <c r="AH143" t="str">
        <f>IF(AG143="","",IF($D143="Vitenskapelig",((AA292-Z292+1)/365*$G143*(_xlfn.XLOOKUP(AG$3,'Oppslag-fane'!$P$12:$P$34,'Oppslag-fane'!$AD$12:$AD$34)*'Oppslag-fane'!$J$3)),((AA292-Z292+1)/365*$G143*(_xlfn.XLOOKUP(AG$3,'Oppslag-fane'!$P$12:$P$34,'Oppslag-fane'!$AB$12:$AB$34)*'Oppslag-fane'!$L$3))))</f>
        <v/>
      </c>
      <c r="AI143" s="18">
        <f t="shared" si="6"/>
        <v>0</v>
      </c>
      <c r="AJ143" s="18">
        <f t="shared" si="7"/>
        <v>0</v>
      </c>
    </row>
    <row r="144" spans="1:36" outlineLevel="1" x14ac:dyDescent="0.25">
      <c r="A144" t="str">
        <f>IF(Personalkostnader!A152="","",Personalkostnader!A152)</f>
        <v/>
      </c>
      <c r="B144">
        <f>Personalkostnader!B152</f>
        <v>0</v>
      </c>
      <c r="C144" t="str">
        <f>Personalkostnader!C152</f>
        <v/>
      </c>
      <c r="D144" t="str">
        <f>Personalkostnader!D152</f>
        <v/>
      </c>
      <c r="E144">
        <f>Personalkostnader!E152</f>
        <v>0</v>
      </c>
      <c r="F144" t="str">
        <f>LEFT(Personalkostnader!O152,2)</f>
        <v/>
      </c>
      <c r="G144" s="121" t="str">
        <f>IFERROR(Personalkostnader!N152/100,"")</f>
        <v/>
      </c>
      <c r="H144" s="23"/>
      <c r="I144" t="str">
        <f>IF(I$3="","",IF(C293="","",((C293-B293+1)/365*$G144*(_xlfn.XLOOKUP(I$3,'Oppslag-fane'!$P$12:$P$34,'Oppslag-fane'!$N$12:$N$34)*Personalkostnader!$G152*1000))))</f>
        <v/>
      </c>
      <c r="J144" t="str">
        <f>IF(I144="","",IF($D144="Vitenskapelig",((C293-B293+1)/365*$G144*(_xlfn.XLOOKUP(I$3,'Oppslag-fane'!$P$12:$P$34,'Oppslag-fane'!$AD$12:$AD$34)*'Oppslag-fane'!$J$3)),((C293-B293+1)/365*$G144*(_xlfn.XLOOKUP(I$3,'Oppslag-fane'!$P$12:$P$34,'Oppslag-fane'!$AB$12:$AB$34)*'Oppslag-fane'!$L$3))))</f>
        <v/>
      </c>
      <c r="K144" t="str">
        <f>IF(K$3="","",IF(E293="","",((E293-D293+1)/365*$G144*(_xlfn.XLOOKUP(K$3,'Oppslag-fane'!$P$12:$P$34,'Oppslag-fane'!$N$12:$N$34)*Personalkostnader!$G152*1000))))</f>
        <v/>
      </c>
      <c r="L144" t="str">
        <f>IF(K144="","",IF($D144="Vitenskapelig",((E293-D293+1)/365*$G144*(_xlfn.XLOOKUP(K$3,'Oppslag-fane'!$P$12:$P$34,'Oppslag-fane'!$AD$12:$AD$34)*'Oppslag-fane'!$J$3)),((E293-D293+1)/365*$G144*(_xlfn.XLOOKUP(K$3,'Oppslag-fane'!$P$12:$P$34,'Oppslag-fane'!$AB$12:$AB$34)*'Oppslag-fane'!$L$3))))</f>
        <v/>
      </c>
      <c r="M144" t="str">
        <f>IF(M$3="","",IF(G293="","",((G293-F293+1)/365*$G144*(_xlfn.XLOOKUP(M$3,'Oppslag-fane'!$P$12:$P$34,'Oppslag-fane'!$N$12:$N$34)*Personalkostnader!$G152*1000))))</f>
        <v/>
      </c>
      <c r="N144" t="str">
        <f>IF(M144="","",IF($D144="Vitenskapelig",((G293-F293+1)/365*$G144*(_xlfn.XLOOKUP(M$3,'Oppslag-fane'!$P$12:$P$34,'Oppslag-fane'!$AD$12:$AD$34)*'Oppslag-fane'!$J$3)),((G293-F293+1)/365*$G144*(_xlfn.XLOOKUP(M$3,'Oppslag-fane'!$P$12:$P$34,'Oppslag-fane'!$AB$12:$AB$34)*'Oppslag-fane'!$L$3))))</f>
        <v/>
      </c>
      <c r="O144" t="str">
        <f>IF(O$3="","",IF(I293="","",((I293-H293+1)/365*$G144*(_xlfn.XLOOKUP(O$3,'Oppslag-fane'!$P$12:$P$34,'Oppslag-fane'!$N$12:$N$34)*Personalkostnader!$G152*1000))))</f>
        <v/>
      </c>
      <c r="P144" t="str">
        <f>IF(O144="","",IF($D144="Vitenskapelig",((I293-H293+1)/365*$G144*(_xlfn.XLOOKUP(O$3,'Oppslag-fane'!$P$12:$P$34,'Oppslag-fane'!$AD$12:$AD$34)*'Oppslag-fane'!$J$3)),((I293-H293+1)/365*$G144*(_xlfn.XLOOKUP(O$3,'Oppslag-fane'!$P$12:$P$34,'Oppslag-fane'!$AB$12:$AB$34)*'Oppslag-fane'!$L$3))))</f>
        <v/>
      </c>
      <c r="Q144" t="str">
        <f>IF(Q$3="","",IF(K293="","",((K293-J293+1)/365*$G144*(_xlfn.XLOOKUP(Q$3,'Oppslag-fane'!$P$12:$P$34,'Oppslag-fane'!$N$12:$N$34)*Personalkostnader!$G152*1000))))</f>
        <v/>
      </c>
      <c r="R144" t="str">
        <f>IF(Q144="","",IF($D144="Vitenskapelig",((K293-J293+1)/365*$G144*(_xlfn.XLOOKUP(Q$3,'Oppslag-fane'!$P$12:$P$34,'Oppslag-fane'!$AD$12:$AD$34)*'Oppslag-fane'!$J$3)),((K293-J293+1)/365*$G144*(_xlfn.XLOOKUP(Q$3,'Oppslag-fane'!$P$12:$P$34,'Oppslag-fane'!$AB$12:$AB$34)*'Oppslag-fane'!$L$3))))</f>
        <v/>
      </c>
      <c r="S144" t="str">
        <f>IF(S$3="","",IF(M293="","",((M293-L293+1)/365*$G144*(_xlfn.XLOOKUP(S$3,'Oppslag-fane'!$P$12:$P$34,'Oppslag-fane'!$N$12:$N$34)*Personalkostnader!$G152*1000))))</f>
        <v/>
      </c>
      <c r="T144" t="str">
        <f>IF(S144="","",IF($D144="Vitenskapelig",((M293-L293+1)/365*$G144*(_xlfn.XLOOKUP(S$3,'Oppslag-fane'!$P$12:$P$34,'Oppslag-fane'!$AD$12:$AD$34)*'Oppslag-fane'!$J$3)),((M293-L293+1)/365*$G144*(_xlfn.XLOOKUP(S$3,'Oppslag-fane'!$P$12:$P$34,'Oppslag-fane'!$AB$12:$AB$34)*'Oppslag-fane'!$L$3))))</f>
        <v/>
      </c>
      <c r="U144" t="str">
        <f>IF(U$3="","",IF(O293="","",((O293-N293+1)/365*$G144*(_xlfn.XLOOKUP(U$3,'Oppslag-fane'!$P$12:$P$34,'Oppslag-fane'!$N$12:$N$34)*Personalkostnader!$G152*1000))))</f>
        <v/>
      </c>
      <c r="V144" t="str">
        <f>IF(U144="","",IF($D144="Vitenskapelig",((O293-N293+1)/365*$G144*(_xlfn.XLOOKUP(U$3,'Oppslag-fane'!$P$12:$P$34,'Oppslag-fane'!$AD$12:$AD$34)*'Oppslag-fane'!$J$3)),((O293-N293+1)/365*$G144*(_xlfn.XLOOKUP(U$3,'Oppslag-fane'!$P$12:$P$34,'Oppslag-fane'!$AB$12:$AB$34)*'Oppslag-fane'!$L$3))))</f>
        <v/>
      </c>
      <c r="W144" t="str">
        <f>IF(W$3="","",IF(Q293="","",((Q293-P293+1)/365*$G144*(_xlfn.XLOOKUP(W$3,'Oppslag-fane'!$P$12:$P$34,'Oppslag-fane'!$N$12:$N$34)*Personalkostnader!$G152*1000))))</f>
        <v/>
      </c>
      <c r="X144" t="str">
        <f>IF(W144="","",IF($D144="Vitenskapelig",((Q293-P293+1)/365*$G144*(_xlfn.XLOOKUP(W$3,'Oppslag-fane'!$P$12:$P$34,'Oppslag-fane'!$AD$12:$AD$34)*'Oppslag-fane'!$J$3)),((Q293-P293+1)/365*$G144*(_xlfn.XLOOKUP(W$3,'Oppslag-fane'!$P$12:$P$34,'Oppslag-fane'!$AB$12:$AB$34)*'Oppslag-fane'!$L$3))))</f>
        <v/>
      </c>
      <c r="Y144" t="str">
        <f>IF(Y$3="","",IF(S293="","",((S293-R293+1)/365*$G144*(_xlfn.XLOOKUP(Y$3,'Oppslag-fane'!$P$12:$P$34,'Oppslag-fane'!$N$12:$N$34)*Personalkostnader!$G152*1000))))</f>
        <v/>
      </c>
      <c r="Z144" t="str">
        <f>IF(Y144="","",IF($D144="Vitenskapelig",((S293-R293+1)/365*$G144*(_xlfn.XLOOKUP(Y$3,'Oppslag-fane'!$P$12:$P$34,'Oppslag-fane'!$AD$12:$AD$34)*'Oppslag-fane'!$J$3)),((S293-R293+1)/365*$G144*(_xlfn.XLOOKUP(Y$3,'Oppslag-fane'!$P$12:$P$34,'Oppslag-fane'!$AB$12:$AB$34)*'Oppslag-fane'!$L$3))))</f>
        <v/>
      </c>
      <c r="AA144" t="str">
        <f>IF(AA$3="","",IF(U293="","",((U293-T293+1)/365*$G144*(_xlfn.XLOOKUP(AA$3,'Oppslag-fane'!$P$12:$P$34,'Oppslag-fane'!$N$12:$N$34)*Personalkostnader!$G152*1000))))</f>
        <v/>
      </c>
      <c r="AB144" t="str">
        <f>IF(AA144="","",IF($D144="Vitenskapelig",((U293-T293+1)/365*$G144*(_xlfn.XLOOKUP(AA$3,'Oppslag-fane'!$P$12:$P$34,'Oppslag-fane'!$AD$12:$AD$34)*'Oppslag-fane'!$J$3)),((U293-T293+1)/365*$G144*(_xlfn.XLOOKUP(AA$3,'Oppslag-fane'!$P$12:$P$34,'Oppslag-fane'!$AB$12:$AB$34)*'Oppslag-fane'!$L$3))))</f>
        <v/>
      </c>
      <c r="AC144" t="str">
        <f>IF(AC$3="","",IF(W293="","",((W293-V293+1)/365*$G144*(_xlfn.XLOOKUP(AC$3,'Oppslag-fane'!$P$12:$P$34,'Oppslag-fane'!$N$12:$N$34)*Personalkostnader!$G152*1000))))</f>
        <v/>
      </c>
      <c r="AD144" t="str">
        <f>IF(AC144="","",IF($D144="Vitenskapelig",((W293-V293+1)/365*$G144*(_xlfn.XLOOKUP(AC$3,'Oppslag-fane'!$P$12:$P$34,'Oppslag-fane'!$AD$12:$AD$34)*'Oppslag-fane'!$J$3)),((W293-V293+1)/365*$G144*(_xlfn.XLOOKUP(AC$3,'Oppslag-fane'!$P$12:$P$34,'Oppslag-fane'!$AB$12:$AB$34)*'Oppslag-fane'!$L$3))))</f>
        <v/>
      </c>
      <c r="AE144" t="str">
        <f>IF(AE$3="","",IF(Y293="","",((Y293-X293+1)/365*$G144*(_xlfn.XLOOKUP(AE$3,'Oppslag-fane'!$P$12:$P$34,'Oppslag-fane'!$N$12:$N$34)*Personalkostnader!$G152*1000))))</f>
        <v/>
      </c>
      <c r="AF144" t="str">
        <f>IF(AE144="","",IF($D144="Vitenskapelig",((Y293-X293+1)/365*$G144*(_xlfn.XLOOKUP(AE$3,'Oppslag-fane'!$P$12:$P$34,'Oppslag-fane'!$AD$12:$AD$34)*'Oppslag-fane'!$J$3)),((Y293-X293+1)/365*$G144*(_xlfn.XLOOKUP(AE$3,'Oppslag-fane'!$P$12:$P$34,'Oppslag-fane'!$AB$12:$AB$34)*'Oppslag-fane'!$L$3))))</f>
        <v/>
      </c>
      <c r="AG144" t="str">
        <f>IF(AG$3="","",IF(AA293="","",((AA293-Z293+1)/365*$G144*(_xlfn.XLOOKUP(AG$3,'Oppslag-fane'!$P$12:$P$34,'Oppslag-fane'!$N$12:$N$34)*Personalkostnader!$G152*1000))))</f>
        <v/>
      </c>
      <c r="AH144" t="str">
        <f>IF(AG144="","",IF($D144="Vitenskapelig",((AA293-Z293+1)/365*$G144*(_xlfn.XLOOKUP(AG$3,'Oppslag-fane'!$P$12:$P$34,'Oppslag-fane'!$AD$12:$AD$34)*'Oppslag-fane'!$J$3)),((AA293-Z293+1)/365*$G144*(_xlfn.XLOOKUP(AG$3,'Oppslag-fane'!$P$12:$P$34,'Oppslag-fane'!$AB$12:$AB$34)*'Oppslag-fane'!$L$3))))</f>
        <v/>
      </c>
      <c r="AI144" s="18">
        <f t="shared" si="6"/>
        <v>0</v>
      </c>
      <c r="AJ144" s="18">
        <f t="shared" si="7"/>
        <v>0</v>
      </c>
    </row>
    <row r="145" spans="1:36" outlineLevel="1" x14ac:dyDescent="0.25">
      <c r="A145" t="str">
        <f>IF(Personalkostnader!A153="","",Personalkostnader!A153)</f>
        <v/>
      </c>
      <c r="B145">
        <f>Personalkostnader!B153</f>
        <v>0</v>
      </c>
      <c r="C145" t="str">
        <f>Personalkostnader!C153</f>
        <v/>
      </c>
      <c r="D145" t="str">
        <f>Personalkostnader!D153</f>
        <v/>
      </c>
      <c r="E145">
        <f>Personalkostnader!E153</f>
        <v>0</v>
      </c>
      <c r="F145" t="str">
        <f>LEFT(Personalkostnader!O153,2)</f>
        <v/>
      </c>
      <c r="G145" s="121" t="str">
        <f>IFERROR(Personalkostnader!N153/100,"")</f>
        <v/>
      </c>
      <c r="H145" s="23"/>
      <c r="I145" t="str">
        <f>IF(I$3="","",IF(C294="","",((C294-B294+1)/365*$G145*(_xlfn.XLOOKUP(I$3,'Oppslag-fane'!$P$12:$P$34,'Oppslag-fane'!$N$12:$N$34)*Personalkostnader!$G153*1000))))</f>
        <v/>
      </c>
      <c r="J145" t="str">
        <f>IF(I145="","",IF($D145="Vitenskapelig",((C294-B294+1)/365*$G145*(_xlfn.XLOOKUP(I$3,'Oppslag-fane'!$P$12:$P$34,'Oppslag-fane'!$AD$12:$AD$34)*'Oppslag-fane'!$J$3)),((C294-B294+1)/365*$G145*(_xlfn.XLOOKUP(I$3,'Oppslag-fane'!$P$12:$P$34,'Oppslag-fane'!$AB$12:$AB$34)*'Oppslag-fane'!$L$3))))</f>
        <v/>
      </c>
      <c r="K145" t="str">
        <f>IF(K$3="","",IF(E294="","",((E294-D294+1)/365*$G145*(_xlfn.XLOOKUP(K$3,'Oppslag-fane'!$P$12:$P$34,'Oppslag-fane'!$N$12:$N$34)*Personalkostnader!$G153*1000))))</f>
        <v/>
      </c>
      <c r="L145" t="str">
        <f>IF(K145="","",IF($D145="Vitenskapelig",((E294-D294+1)/365*$G145*(_xlfn.XLOOKUP(K$3,'Oppslag-fane'!$P$12:$P$34,'Oppslag-fane'!$AD$12:$AD$34)*'Oppslag-fane'!$J$3)),((E294-D294+1)/365*$G145*(_xlfn.XLOOKUP(K$3,'Oppslag-fane'!$P$12:$P$34,'Oppslag-fane'!$AB$12:$AB$34)*'Oppslag-fane'!$L$3))))</f>
        <v/>
      </c>
      <c r="M145" t="str">
        <f>IF(M$3="","",IF(G294="","",((G294-F294+1)/365*$G145*(_xlfn.XLOOKUP(M$3,'Oppslag-fane'!$P$12:$P$34,'Oppslag-fane'!$N$12:$N$34)*Personalkostnader!$G153*1000))))</f>
        <v/>
      </c>
      <c r="N145" t="str">
        <f>IF(M145="","",IF($D145="Vitenskapelig",((G294-F294+1)/365*$G145*(_xlfn.XLOOKUP(M$3,'Oppslag-fane'!$P$12:$P$34,'Oppslag-fane'!$AD$12:$AD$34)*'Oppslag-fane'!$J$3)),((G294-F294+1)/365*$G145*(_xlfn.XLOOKUP(M$3,'Oppslag-fane'!$P$12:$P$34,'Oppslag-fane'!$AB$12:$AB$34)*'Oppslag-fane'!$L$3))))</f>
        <v/>
      </c>
      <c r="O145" t="str">
        <f>IF(O$3="","",IF(I294="","",((I294-H294+1)/365*$G145*(_xlfn.XLOOKUP(O$3,'Oppslag-fane'!$P$12:$P$34,'Oppslag-fane'!$N$12:$N$34)*Personalkostnader!$G153*1000))))</f>
        <v/>
      </c>
      <c r="P145" t="str">
        <f>IF(O145="","",IF($D145="Vitenskapelig",((I294-H294+1)/365*$G145*(_xlfn.XLOOKUP(O$3,'Oppslag-fane'!$P$12:$P$34,'Oppslag-fane'!$AD$12:$AD$34)*'Oppslag-fane'!$J$3)),((I294-H294+1)/365*$G145*(_xlfn.XLOOKUP(O$3,'Oppslag-fane'!$P$12:$P$34,'Oppslag-fane'!$AB$12:$AB$34)*'Oppslag-fane'!$L$3))))</f>
        <v/>
      </c>
      <c r="Q145" t="str">
        <f>IF(Q$3="","",IF(K294="","",((K294-J294+1)/365*$G145*(_xlfn.XLOOKUP(Q$3,'Oppslag-fane'!$P$12:$P$34,'Oppslag-fane'!$N$12:$N$34)*Personalkostnader!$G153*1000))))</f>
        <v/>
      </c>
      <c r="R145" t="str">
        <f>IF(Q145="","",IF($D145="Vitenskapelig",((K294-J294+1)/365*$G145*(_xlfn.XLOOKUP(Q$3,'Oppslag-fane'!$P$12:$P$34,'Oppslag-fane'!$AD$12:$AD$34)*'Oppslag-fane'!$J$3)),((K294-J294+1)/365*$G145*(_xlfn.XLOOKUP(Q$3,'Oppslag-fane'!$P$12:$P$34,'Oppslag-fane'!$AB$12:$AB$34)*'Oppslag-fane'!$L$3))))</f>
        <v/>
      </c>
      <c r="S145" t="str">
        <f>IF(S$3="","",IF(M294="","",((M294-L294+1)/365*$G145*(_xlfn.XLOOKUP(S$3,'Oppslag-fane'!$P$12:$P$34,'Oppslag-fane'!$N$12:$N$34)*Personalkostnader!$G153*1000))))</f>
        <v/>
      </c>
      <c r="T145" t="str">
        <f>IF(S145="","",IF($D145="Vitenskapelig",((M294-L294+1)/365*$G145*(_xlfn.XLOOKUP(S$3,'Oppslag-fane'!$P$12:$P$34,'Oppslag-fane'!$AD$12:$AD$34)*'Oppslag-fane'!$J$3)),((M294-L294+1)/365*$G145*(_xlfn.XLOOKUP(S$3,'Oppslag-fane'!$P$12:$P$34,'Oppslag-fane'!$AB$12:$AB$34)*'Oppslag-fane'!$L$3))))</f>
        <v/>
      </c>
      <c r="U145" t="str">
        <f>IF(U$3="","",IF(O294="","",((O294-N294+1)/365*$G145*(_xlfn.XLOOKUP(U$3,'Oppslag-fane'!$P$12:$P$34,'Oppslag-fane'!$N$12:$N$34)*Personalkostnader!$G153*1000))))</f>
        <v/>
      </c>
      <c r="V145" t="str">
        <f>IF(U145="","",IF($D145="Vitenskapelig",((O294-N294+1)/365*$G145*(_xlfn.XLOOKUP(U$3,'Oppslag-fane'!$P$12:$P$34,'Oppslag-fane'!$AD$12:$AD$34)*'Oppslag-fane'!$J$3)),((O294-N294+1)/365*$G145*(_xlfn.XLOOKUP(U$3,'Oppslag-fane'!$P$12:$P$34,'Oppslag-fane'!$AB$12:$AB$34)*'Oppslag-fane'!$L$3))))</f>
        <v/>
      </c>
      <c r="W145" t="str">
        <f>IF(W$3="","",IF(Q294="","",((Q294-P294+1)/365*$G145*(_xlfn.XLOOKUP(W$3,'Oppslag-fane'!$P$12:$P$34,'Oppslag-fane'!$N$12:$N$34)*Personalkostnader!$G153*1000))))</f>
        <v/>
      </c>
      <c r="X145" t="str">
        <f>IF(W145="","",IF($D145="Vitenskapelig",((Q294-P294+1)/365*$G145*(_xlfn.XLOOKUP(W$3,'Oppslag-fane'!$P$12:$P$34,'Oppslag-fane'!$AD$12:$AD$34)*'Oppslag-fane'!$J$3)),((Q294-P294+1)/365*$G145*(_xlfn.XLOOKUP(W$3,'Oppslag-fane'!$P$12:$P$34,'Oppslag-fane'!$AB$12:$AB$34)*'Oppslag-fane'!$L$3))))</f>
        <v/>
      </c>
      <c r="Y145" t="str">
        <f>IF(Y$3="","",IF(S294="","",((S294-R294+1)/365*$G145*(_xlfn.XLOOKUP(Y$3,'Oppslag-fane'!$P$12:$P$34,'Oppslag-fane'!$N$12:$N$34)*Personalkostnader!$G153*1000))))</f>
        <v/>
      </c>
      <c r="Z145" t="str">
        <f>IF(Y145="","",IF($D145="Vitenskapelig",((S294-R294+1)/365*$G145*(_xlfn.XLOOKUP(Y$3,'Oppslag-fane'!$P$12:$P$34,'Oppslag-fane'!$AD$12:$AD$34)*'Oppslag-fane'!$J$3)),((S294-R294+1)/365*$G145*(_xlfn.XLOOKUP(Y$3,'Oppslag-fane'!$P$12:$P$34,'Oppslag-fane'!$AB$12:$AB$34)*'Oppslag-fane'!$L$3))))</f>
        <v/>
      </c>
      <c r="AA145" t="str">
        <f>IF(AA$3="","",IF(U294="","",((U294-T294+1)/365*$G145*(_xlfn.XLOOKUP(AA$3,'Oppslag-fane'!$P$12:$P$34,'Oppslag-fane'!$N$12:$N$34)*Personalkostnader!$G153*1000))))</f>
        <v/>
      </c>
      <c r="AB145" t="str">
        <f>IF(AA145="","",IF($D145="Vitenskapelig",((U294-T294+1)/365*$G145*(_xlfn.XLOOKUP(AA$3,'Oppslag-fane'!$P$12:$P$34,'Oppslag-fane'!$AD$12:$AD$34)*'Oppslag-fane'!$J$3)),((U294-T294+1)/365*$G145*(_xlfn.XLOOKUP(AA$3,'Oppslag-fane'!$P$12:$P$34,'Oppslag-fane'!$AB$12:$AB$34)*'Oppslag-fane'!$L$3))))</f>
        <v/>
      </c>
      <c r="AC145" t="str">
        <f>IF(AC$3="","",IF(W294="","",((W294-V294+1)/365*$G145*(_xlfn.XLOOKUP(AC$3,'Oppslag-fane'!$P$12:$P$34,'Oppslag-fane'!$N$12:$N$34)*Personalkostnader!$G153*1000))))</f>
        <v/>
      </c>
      <c r="AD145" t="str">
        <f>IF(AC145="","",IF($D145="Vitenskapelig",((W294-V294+1)/365*$G145*(_xlfn.XLOOKUP(AC$3,'Oppslag-fane'!$P$12:$P$34,'Oppslag-fane'!$AD$12:$AD$34)*'Oppslag-fane'!$J$3)),((W294-V294+1)/365*$G145*(_xlfn.XLOOKUP(AC$3,'Oppslag-fane'!$P$12:$P$34,'Oppslag-fane'!$AB$12:$AB$34)*'Oppslag-fane'!$L$3))))</f>
        <v/>
      </c>
      <c r="AE145" t="str">
        <f>IF(AE$3="","",IF(Y294="","",((Y294-X294+1)/365*$G145*(_xlfn.XLOOKUP(AE$3,'Oppslag-fane'!$P$12:$P$34,'Oppslag-fane'!$N$12:$N$34)*Personalkostnader!$G153*1000))))</f>
        <v/>
      </c>
      <c r="AF145" t="str">
        <f>IF(AE145="","",IF($D145="Vitenskapelig",((Y294-X294+1)/365*$G145*(_xlfn.XLOOKUP(AE$3,'Oppslag-fane'!$P$12:$P$34,'Oppslag-fane'!$AD$12:$AD$34)*'Oppslag-fane'!$J$3)),((Y294-X294+1)/365*$G145*(_xlfn.XLOOKUP(AE$3,'Oppslag-fane'!$P$12:$P$34,'Oppslag-fane'!$AB$12:$AB$34)*'Oppslag-fane'!$L$3))))</f>
        <v/>
      </c>
      <c r="AG145" t="str">
        <f>IF(AG$3="","",IF(AA294="","",((AA294-Z294+1)/365*$G145*(_xlfn.XLOOKUP(AG$3,'Oppslag-fane'!$P$12:$P$34,'Oppslag-fane'!$N$12:$N$34)*Personalkostnader!$G153*1000))))</f>
        <v/>
      </c>
      <c r="AH145" t="str">
        <f>IF(AG145="","",IF($D145="Vitenskapelig",((AA294-Z294+1)/365*$G145*(_xlfn.XLOOKUP(AG$3,'Oppslag-fane'!$P$12:$P$34,'Oppslag-fane'!$AD$12:$AD$34)*'Oppslag-fane'!$J$3)),((AA294-Z294+1)/365*$G145*(_xlfn.XLOOKUP(AG$3,'Oppslag-fane'!$P$12:$P$34,'Oppslag-fane'!$AB$12:$AB$34)*'Oppslag-fane'!$L$3))))</f>
        <v/>
      </c>
      <c r="AI145" s="18">
        <f t="shared" si="6"/>
        <v>0</v>
      </c>
      <c r="AJ145" s="18">
        <f t="shared" si="7"/>
        <v>0</v>
      </c>
    </row>
    <row r="146" spans="1:36" outlineLevel="1" x14ac:dyDescent="0.25">
      <c r="A146" t="str">
        <f>IF(Personalkostnader!A154="","",Personalkostnader!A154)</f>
        <v/>
      </c>
      <c r="B146">
        <f>Personalkostnader!B154</f>
        <v>0</v>
      </c>
      <c r="C146" t="str">
        <f>Personalkostnader!C154</f>
        <v/>
      </c>
      <c r="D146" t="str">
        <f>Personalkostnader!D154</f>
        <v/>
      </c>
      <c r="E146">
        <f>Personalkostnader!E154</f>
        <v>0</v>
      </c>
      <c r="F146" t="str">
        <f>LEFT(Personalkostnader!O154,2)</f>
        <v/>
      </c>
      <c r="G146" s="121" t="str">
        <f>IFERROR(Personalkostnader!N154/100,"")</f>
        <v/>
      </c>
      <c r="H146" s="23"/>
      <c r="I146" t="str">
        <f>IF(I$3="","",IF(C295="","",((C295-B295+1)/365*$G146*(_xlfn.XLOOKUP(I$3,'Oppslag-fane'!$P$12:$P$34,'Oppslag-fane'!$N$12:$N$34)*Personalkostnader!$G154*1000))))</f>
        <v/>
      </c>
      <c r="J146" t="str">
        <f>IF(I146="","",IF($D146="Vitenskapelig",((C295-B295+1)/365*$G146*(_xlfn.XLOOKUP(I$3,'Oppslag-fane'!$P$12:$P$34,'Oppslag-fane'!$AD$12:$AD$34)*'Oppslag-fane'!$J$3)),((C295-B295+1)/365*$G146*(_xlfn.XLOOKUP(I$3,'Oppslag-fane'!$P$12:$P$34,'Oppslag-fane'!$AB$12:$AB$34)*'Oppslag-fane'!$L$3))))</f>
        <v/>
      </c>
      <c r="K146" t="str">
        <f>IF(K$3="","",IF(E295="","",((E295-D295+1)/365*$G146*(_xlfn.XLOOKUP(K$3,'Oppslag-fane'!$P$12:$P$34,'Oppslag-fane'!$N$12:$N$34)*Personalkostnader!$G154*1000))))</f>
        <v/>
      </c>
      <c r="L146" t="str">
        <f>IF(K146="","",IF($D146="Vitenskapelig",((E295-D295+1)/365*$G146*(_xlfn.XLOOKUP(K$3,'Oppslag-fane'!$P$12:$P$34,'Oppslag-fane'!$AD$12:$AD$34)*'Oppslag-fane'!$J$3)),((E295-D295+1)/365*$G146*(_xlfn.XLOOKUP(K$3,'Oppslag-fane'!$P$12:$P$34,'Oppslag-fane'!$AB$12:$AB$34)*'Oppslag-fane'!$L$3))))</f>
        <v/>
      </c>
      <c r="M146" t="str">
        <f>IF(M$3="","",IF(G295="","",((G295-F295+1)/365*$G146*(_xlfn.XLOOKUP(M$3,'Oppslag-fane'!$P$12:$P$34,'Oppslag-fane'!$N$12:$N$34)*Personalkostnader!$G154*1000))))</f>
        <v/>
      </c>
      <c r="N146" t="str">
        <f>IF(M146="","",IF($D146="Vitenskapelig",((G295-F295+1)/365*$G146*(_xlfn.XLOOKUP(M$3,'Oppslag-fane'!$P$12:$P$34,'Oppslag-fane'!$AD$12:$AD$34)*'Oppslag-fane'!$J$3)),((G295-F295+1)/365*$G146*(_xlfn.XLOOKUP(M$3,'Oppslag-fane'!$P$12:$P$34,'Oppslag-fane'!$AB$12:$AB$34)*'Oppslag-fane'!$L$3))))</f>
        <v/>
      </c>
      <c r="O146" t="str">
        <f>IF(O$3="","",IF(I295="","",((I295-H295+1)/365*$G146*(_xlfn.XLOOKUP(O$3,'Oppslag-fane'!$P$12:$P$34,'Oppslag-fane'!$N$12:$N$34)*Personalkostnader!$G154*1000))))</f>
        <v/>
      </c>
      <c r="P146" t="str">
        <f>IF(O146="","",IF($D146="Vitenskapelig",((I295-H295+1)/365*$G146*(_xlfn.XLOOKUP(O$3,'Oppslag-fane'!$P$12:$P$34,'Oppslag-fane'!$AD$12:$AD$34)*'Oppslag-fane'!$J$3)),((I295-H295+1)/365*$G146*(_xlfn.XLOOKUP(O$3,'Oppslag-fane'!$P$12:$P$34,'Oppslag-fane'!$AB$12:$AB$34)*'Oppslag-fane'!$L$3))))</f>
        <v/>
      </c>
      <c r="Q146" t="str">
        <f>IF(Q$3="","",IF(K295="","",((K295-J295+1)/365*$G146*(_xlfn.XLOOKUP(Q$3,'Oppslag-fane'!$P$12:$P$34,'Oppslag-fane'!$N$12:$N$34)*Personalkostnader!$G154*1000))))</f>
        <v/>
      </c>
      <c r="R146" t="str">
        <f>IF(Q146="","",IF($D146="Vitenskapelig",((K295-J295+1)/365*$G146*(_xlfn.XLOOKUP(Q$3,'Oppslag-fane'!$P$12:$P$34,'Oppslag-fane'!$AD$12:$AD$34)*'Oppslag-fane'!$J$3)),((K295-J295+1)/365*$G146*(_xlfn.XLOOKUP(Q$3,'Oppslag-fane'!$P$12:$P$34,'Oppslag-fane'!$AB$12:$AB$34)*'Oppslag-fane'!$L$3))))</f>
        <v/>
      </c>
      <c r="S146" t="str">
        <f>IF(S$3="","",IF(M295="","",((M295-L295+1)/365*$G146*(_xlfn.XLOOKUP(S$3,'Oppslag-fane'!$P$12:$P$34,'Oppslag-fane'!$N$12:$N$34)*Personalkostnader!$G154*1000))))</f>
        <v/>
      </c>
      <c r="T146" t="str">
        <f>IF(S146="","",IF($D146="Vitenskapelig",((M295-L295+1)/365*$G146*(_xlfn.XLOOKUP(S$3,'Oppslag-fane'!$P$12:$P$34,'Oppslag-fane'!$AD$12:$AD$34)*'Oppslag-fane'!$J$3)),((M295-L295+1)/365*$G146*(_xlfn.XLOOKUP(S$3,'Oppslag-fane'!$P$12:$P$34,'Oppslag-fane'!$AB$12:$AB$34)*'Oppslag-fane'!$L$3))))</f>
        <v/>
      </c>
      <c r="U146" t="str">
        <f>IF(U$3="","",IF(O295="","",((O295-N295+1)/365*$G146*(_xlfn.XLOOKUP(U$3,'Oppslag-fane'!$P$12:$P$34,'Oppslag-fane'!$N$12:$N$34)*Personalkostnader!$G154*1000))))</f>
        <v/>
      </c>
      <c r="V146" t="str">
        <f>IF(U146="","",IF($D146="Vitenskapelig",((O295-N295+1)/365*$G146*(_xlfn.XLOOKUP(U$3,'Oppslag-fane'!$P$12:$P$34,'Oppslag-fane'!$AD$12:$AD$34)*'Oppslag-fane'!$J$3)),((O295-N295+1)/365*$G146*(_xlfn.XLOOKUP(U$3,'Oppslag-fane'!$P$12:$P$34,'Oppslag-fane'!$AB$12:$AB$34)*'Oppslag-fane'!$L$3))))</f>
        <v/>
      </c>
      <c r="W146" t="str">
        <f>IF(W$3="","",IF(Q295="","",((Q295-P295+1)/365*$G146*(_xlfn.XLOOKUP(W$3,'Oppslag-fane'!$P$12:$P$34,'Oppslag-fane'!$N$12:$N$34)*Personalkostnader!$G154*1000))))</f>
        <v/>
      </c>
      <c r="X146" t="str">
        <f>IF(W146="","",IF($D146="Vitenskapelig",((Q295-P295+1)/365*$G146*(_xlfn.XLOOKUP(W$3,'Oppslag-fane'!$P$12:$P$34,'Oppslag-fane'!$AD$12:$AD$34)*'Oppslag-fane'!$J$3)),((Q295-P295+1)/365*$G146*(_xlfn.XLOOKUP(W$3,'Oppslag-fane'!$P$12:$P$34,'Oppslag-fane'!$AB$12:$AB$34)*'Oppslag-fane'!$L$3))))</f>
        <v/>
      </c>
      <c r="Y146" t="str">
        <f>IF(Y$3="","",IF(S295="","",((S295-R295+1)/365*$G146*(_xlfn.XLOOKUP(Y$3,'Oppslag-fane'!$P$12:$P$34,'Oppslag-fane'!$N$12:$N$34)*Personalkostnader!$G154*1000))))</f>
        <v/>
      </c>
      <c r="Z146" t="str">
        <f>IF(Y146="","",IF($D146="Vitenskapelig",((S295-R295+1)/365*$G146*(_xlfn.XLOOKUP(Y$3,'Oppslag-fane'!$P$12:$P$34,'Oppslag-fane'!$AD$12:$AD$34)*'Oppslag-fane'!$J$3)),((S295-R295+1)/365*$G146*(_xlfn.XLOOKUP(Y$3,'Oppslag-fane'!$P$12:$P$34,'Oppslag-fane'!$AB$12:$AB$34)*'Oppslag-fane'!$L$3))))</f>
        <v/>
      </c>
      <c r="AA146" t="str">
        <f>IF(AA$3="","",IF(U295="","",((U295-T295+1)/365*$G146*(_xlfn.XLOOKUP(AA$3,'Oppslag-fane'!$P$12:$P$34,'Oppslag-fane'!$N$12:$N$34)*Personalkostnader!$G154*1000))))</f>
        <v/>
      </c>
      <c r="AB146" t="str">
        <f>IF(AA146="","",IF($D146="Vitenskapelig",((U295-T295+1)/365*$G146*(_xlfn.XLOOKUP(AA$3,'Oppslag-fane'!$P$12:$P$34,'Oppslag-fane'!$AD$12:$AD$34)*'Oppslag-fane'!$J$3)),((U295-T295+1)/365*$G146*(_xlfn.XLOOKUP(AA$3,'Oppslag-fane'!$P$12:$P$34,'Oppslag-fane'!$AB$12:$AB$34)*'Oppslag-fane'!$L$3))))</f>
        <v/>
      </c>
      <c r="AC146" t="str">
        <f>IF(AC$3="","",IF(W295="","",((W295-V295+1)/365*$G146*(_xlfn.XLOOKUP(AC$3,'Oppslag-fane'!$P$12:$P$34,'Oppslag-fane'!$N$12:$N$34)*Personalkostnader!$G154*1000))))</f>
        <v/>
      </c>
      <c r="AD146" t="str">
        <f>IF(AC146="","",IF($D146="Vitenskapelig",((W295-V295+1)/365*$G146*(_xlfn.XLOOKUP(AC$3,'Oppslag-fane'!$P$12:$P$34,'Oppslag-fane'!$AD$12:$AD$34)*'Oppslag-fane'!$J$3)),((W295-V295+1)/365*$G146*(_xlfn.XLOOKUP(AC$3,'Oppslag-fane'!$P$12:$P$34,'Oppslag-fane'!$AB$12:$AB$34)*'Oppslag-fane'!$L$3))))</f>
        <v/>
      </c>
      <c r="AE146" t="str">
        <f>IF(AE$3="","",IF(Y295="","",((Y295-X295+1)/365*$G146*(_xlfn.XLOOKUP(AE$3,'Oppslag-fane'!$P$12:$P$34,'Oppslag-fane'!$N$12:$N$34)*Personalkostnader!$G154*1000))))</f>
        <v/>
      </c>
      <c r="AF146" t="str">
        <f>IF(AE146="","",IF($D146="Vitenskapelig",((Y295-X295+1)/365*$G146*(_xlfn.XLOOKUP(AE$3,'Oppslag-fane'!$P$12:$P$34,'Oppslag-fane'!$AD$12:$AD$34)*'Oppslag-fane'!$J$3)),((Y295-X295+1)/365*$G146*(_xlfn.XLOOKUP(AE$3,'Oppslag-fane'!$P$12:$P$34,'Oppslag-fane'!$AB$12:$AB$34)*'Oppslag-fane'!$L$3))))</f>
        <v/>
      </c>
      <c r="AG146" t="str">
        <f>IF(AG$3="","",IF(AA295="","",((AA295-Z295+1)/365*$G146*(_xlfn.XLOOKUP(AG$3,'Oppslag-fane'!$P$12:$P$34,'Oppslag-fane'!$N$12:$N$34)*Personalkostnader!$G154*1000))))</f>
        <v/>
      </c>
      <c r="AH146" t="str">
        <f>IF(AG146="","",IF($D146="Vitenskapelig",((AA295-Z295+1)/365*$G146*(_xlfn.XLOOKUP(AG$3,'Oppslag-fane'!$P$12:$P$34,'Oppslag-fane'!$AD$12:$AD$34)*'Oppslag-fane'!$J$3)),((AA295-Z295+1)/365*$G146*(_xlfn.XLOOKUP(AG$3,'Oppslag-fane'!$P$12:$P$34,'Oppslag-fane'!$AB$12:$AB$34)*'Oppslag-fane'!$L$3))))</f>
        <v/>
      </c>
      <c r="AI146" s="18">
        <f t="shared" si="6"/>
        <v>0</v>
      </c>
      <c r="AJ146" s="18">
        <f t="shared" si="7"/>
        <v>0</v>
      </c>
    </row>
    <row r="147" spans="1:36" outlineLevel="1" x14ac:dyDescent="0.25">
      <c r="A147" t="str">
        <f>IF(Personalkostnader!A155="","",Personalkostnader!A155)</f>
        <v/>
      </c>
      <c r="B147">
        <f>Personalkostnader!B155</f>
        <v>0</v>
      </c>
      <c r="C147" t="str">
        <f>Personalkostnader!C155</f>
        <v/>
      </c>
      <c r="D147" t="str">
        <f>Personalkostnader!D155</f>
        <v/>
      </c>
      <c r="E147">
        <f>Personalkostnader!E155</f>
        <v>0</v>
      </c>
      <c r="F147" t="str">
        <f>LEFT(Personalkostnader!O155,2)</f>
        <v/>
      </c>
      <c r="G147" s="121" t="str">
        <f>IFERROR(Personalkostnader!N155/100,"")</f>
        <v/>
      </c>
      <c r="H147" s="23"/>
      <c r="I147" t="str">
        <f>IF(I$3="","",IF(C296="","",((C296-B296+1)/365*$G147*(_xlfn.XLOOKUP(I$3,'Oppslag-fane'!$P$12:$P$34,'Oppslag-fane'!$N$12:$N$34)*Personalkostnader!$G155*1000))))</f>
        <v/>
      </c>
      <c r="J147" t="str">
        <f>IF(I147="","",IF($D147="Vitenskapelig",((C296-B296+1)/365*$G147*(_xlfn.XLOOKUP(I$3,'Oppslag-fane'!$P$12:$P$34,'Oppslag-fane'!$AD$12:$AD$34)*'Oppslag-fane'!$J$3)),((C296-B296+1)/365*$G147*(_xlfn.XLOOKUP(I$3,'Oppslag-fane'!$P$12:$P$34,'Oppslag-fane'!$AB$12:$AB$34)*'Oppslag-fane'!$L$3))))</f>
        <v/>
      </c>
      <c r="K147" t="str">
        <f>IF(K$3="","",IF(E296="","",((E296-D296+1)/365*$G147*(_xlfn.XLOOKUP(K$3,'Oppslag-fane'!$P$12:$P$34,'Oppslag-fane'!$N$12:$N$34)*Personalkostnader!$G155*1000))))</f>
        <v/>
      </c>
      <c r="L147" t="str">
        <f>IF(K147="","",IF($D147="Vitenskapelig",((E296-D296+1)/365*$G147*(_xlfn.XLOOKUP(K$3,'Oppslag-fane'!$P$12:$P$34,'Oppslag-fane'!$AD$12:$AD$34)*'Oppslag-fane'!$J$3)),((E296-D296+1)/365*$G147*(_xlfn.XLOOKUP(K$3,'Oppslag-fane'!$P$12:$P$34,'Oppslag-fane'!$AB$12:$AB$34)*'Oppslag-fane'!$L$3))))</f>
        <v/>
      </c>
      <c r="M147" t="str">
        <f>IF(M$3="","",IF(G296="","",((G296-F296+1)/365*$G147*(_xlfn.XLOOKUP(M$3,'Oppslag-fane'!$P$12:$P$34,'Oppslag-fane'!$N$12:$N$34)*Personalkostnader!$G155*1000))))</f>
        <v/>
      </c>
      <c r="N147" t="str">
        <f>IF(M147="","",IF($D147="Vitenskapelig",((G296-F296+1)/365*$G147*(_xlfn.XLOOKUP(M$3,'Oppslag-fane'!$P$12:$P$34,'Oppslag-fane'!$AD$12:$AD$34)*'Oppslag-fane'!$J$3)),((G296-F296+1)/365*$G147*(_xlfn.XLOOKUP(M$3,'Oppslag-fane'!$P$12:$P$34,'Oppslag-fane'!$AB$12:$AB$34)*'Oppslag-fane'!$L$3))))</f>
        <v/>
      </c>
      <c r="O147" t="str">
        <f>IF(O$3="","",IF(I296="","",((I296-H296+1)/365*$G147*(_xlfn.XLOOKUP(O$3,'Oppslag-fane'!$P$12:$P$34,'Oppslag-fane'!$N$12:$N$34)*Personalkostnader!$G155*1000))))</f>
        <v/>
      </c>
      <c r="P147" t="str">
        <f>IF(O147="","",IF($D147="Vitenskapelig",((I296-H296+1)/365*$G147*(_xlfn.XLOOKUP(O$3,'Oppslag-fane'!$P$12:$P$34,'Oppslag-fane'!$AD$12:$AD$34)*'Oppslag-fane'!$J$3)),((I296-H296+1)/365*$G147*(_xlfn.XLOOKUP(O$3,'Oppslag-fane'!$P$12:$P$34,'Oppslag-fane'!$AB$12:$AB$34)*'Oppslag-fane'!$L$3))))</f>
        <v/>
      </c>
      <c r="Q147" t="str">
        <f>IF(Q$3="","",IF(K296="","",((K296-J296+1)/365*$G147*(_xlfn.XLOOKUP(Q$3,'Oppslag-fane'!$P$12:$P$34,'Oppslag-fane'!$N$12:$N$34)*Personalkostnader!$G155*1000))))</f>
        <v/>
      </c>
      <c r="R147" t="str">
        <f>IF(Q147="","",IF($D147="Vitenskapelig",((K296-J296+1)/365*$G147*(_xlfn.XLOOKUP(Q$3,'Oppslag-fane'!$P$12:$P$34,'Oppslag-fane'!$AD$12:$AD$34)*'Oppslag-fane'!$J$3)),((K296-J296+1)/365*$G147*(_xlfn.XLOOKUP(Q$3,'Oppslag-fane'!$P$12:$P$34,'Oppslag-fane'!$AB$12:$AB$34)*'Oppslag-fane'!$L$3))))</f>
        <v/>
      </c>
      <c r="S147" t="str">
        <f>IF(S$3="","",IF(M296="","",((M296-L296+1)/365*$G147*(_xlfn.XLOOKUP(S$3,'Oppslag-fane'!$P$12:$P$34,'Oppslag-fane'!$N$12:$N$34)*Personalkostnader!$G155*1000))))</f>
        <v/>
      </c>
      <c r="T147" t="str">
        <f>IF(S147="","",IF($D147="Vitenskapelig",((M296-L296+1)/365*$G147*(_xlfn.XLOOKUP(S$3,'Oppslag-fane'!$P$12:$P$34,'Oppslag-fane'!$AD$12:$AD$34)*'Oppslag-fane'!$J$3)),((M296-L296+1)/365*$G147*(_xlfn.XLOOKUP(S$3,'Oppslag-fane'!$P$12:$P$34,'Oppslag-fane'!$AB$12:$AB$34)*'Oppslag-fane'!$L$3))))</f>
        <v/>
      </c>
      <c r="U147" t="str">
        <f>IF(U$3="","",IF(O296="","",((O296-N296+1)/365*$G147*(_xlfn.XLOOKUP(U$3,'Oppslag-fane'!$P$12:$P$34,'Oppslag-fane'!$N$12:$N$34)*Personalkostnader!$G155*1000))))</f>
        <v/>
      </c>
      <c r="V147" t="str">
        <f>IF(U147="","",IF($D147="Vitenskapelig",((O296-N296+1)/365*$G147*(_xlfn.XLOOKUP(U$3,'Oppslag-fane'!$P$12:$P$34,'Oppslag-fane'!$AD$12:$AD$34)*'Oppslag-fane'!$J$3)),((O296-N296+1)/365*$G147*(_xlfn.XLOOKUP(U$3,'Oppslag-fane'!$P$12:$P$34,'Oppslag-fane'!$AB$12:$AB$34)*'Oppslag-fane'!$L$3))))</f>
        <v/>
      </c>
      <c r="W147" t="str">
        <f>IF(W$3="","",IF(Q296="","",((Q296-P296+1)/365*$G147*(_xlfn.XLOOKUP(W$3,'Oppslag-fane'!$P$12:$P$34,'Oppslag-fane'!$N$12:$N$34)*Personalkostnader!$G155*1000))))</f>
        <v/>
      </c>
      <c r="X147" t="str">
        <f>IF(W147="","",IF($D147="Vitenskapelig",((Q296-P296+1)/365*$G147*(_xlfn.XLOOKUP(W$3,'Oppslag-fane'!$P$12:$P$34,'Oppslag-fane'!$AD$12:$AD$34)*'Oppslag-fane'!$J$3)),((Q296-P296+1)/365*$G147*(_xlfn.XLOOKUP(W$3,'Oppslag-fane'!$P$12:$P$34,'Oppslag-fane'!$AB$12:$AB$34)*'Oppslag-fane'!$L$3))))</f>
        <v/>
      </c>
      <c r="Y147" t="str">
        <f>IF(Y$3="","",IF(S296="","",((S296-R296+1)/365*$G147*(_xlfn.XLOOKUP(Y$3,'Oppslag-fane'!$P$12:$P$34,'Oppslag-fane'!$N$12:$N$34)*Personalkostnader!$G155*1000))))</f>
        <v/>
      </c>
      <c r="Z147" t="str">
        <f>IF(Y147="","",IF($D147="Vitenskapelig",((S296-R296+1)/365*$G147*(_xlfn.XLOOKUP(Y$3,'Oppslag-fane'!$P$12:$P$34,'Oppslag-fane'!$AD$12:$AD$34)*'Oppslag-fane'!$J$3)),((S296-R296+1)/365*$G147*(_xlfn.XLOOKUP(Y$3,'Oppslag-fane'!$P$12:$P$34,'Oppslag-fane'!$AB$12:$AB$34)*'Oppslag-fane'!$L$3))))</f>
        <v/>
      </c>
      <c r="AA147" t="str">
        <f>IF(AA$3="","",IF(U296="","",((U296-T296+1)/365*$G147*(_xlfn.XLOOKUP(AA$3,'Oppslag-fane'!$P$12:$P$34,'Oppslag-fane'!$N$12:$N$34)*Personalkostnader!$G155*1000))))</f>
        <v/>
      </c>
      <c r="AB147" t="str">
        <f>IF(AA147="","",IF($D147="Vitenskapelig",((U296-T296+1)/365*$G147*(_xlfn.XLOOKUP(AA$3,'Oppslag-fane'!$P$12:$P$34,'Oppslag-fane'!$AD$12:$AD$34)*'Oppslag-fane'!$J$3)),((U296-T296+1)/365*$G147*(_xlfn.XLOOKUP(AA$3,'Oppslag-fane'!$P$12:$P$34,'Oppslag-fane'!$AB$12:$AB$34)*'Oppslag-fane'!$L$3))))</f>
        <v/>
      </c>
      <c r="AC147" t="str">
        <f>IF(AC$3="","",IF(W296="","",((W296-V296+1)/365*$G147*(_xlfn.XLOOKUP(AC$3,'Oppslag-fane'!$P$12:$P$34,'Oppslag-fane'!$N$12:$N$34)*Personalkostnader!$G155*1000))))</f>
        <v/>
      </c>
      <c r="AD147" t="str">
        <f>IF(AC147="","",IF($D147="Vitenskapelig",((W296-V296+1)/365*$G147*(_xlfn.XLOOKUP(AC$3,'Oppslag-fane'!$P$12:$P$34,'Oppslag-fane'!$AD$12:$AD$34)*'Oppslag-fane'!$J$3)),((W296-V296+1)/365*$G147*(_xlfn.XLOOKUP(AC$3,'Oppslag-fane'!$P$12:$P$34,'Oppslag-fane'!$AB$12:$AB$34)*'Oppslag-fane'!$L$3))))</f>
        <v/>
      </c>
      <c r="AE147" t="str">
        <f>IF(AE$3="","",IF(Y296="","",((Y296-X296+1)/365*$G147*(_xlfn.XLOOKUP(AE$3,'Oppslag-fane'!$P$12:$P$34,'Oppslag-fane'!$N$12:$N$34)*Personalkostnader!$G155*1000))))</f>
        <v/>
      </c>
      <c r="AF147" t="str">
        <f>IF(AE147="","",IF($D147="Vitenskapelig",((Y296-X296+1)/365*$G147*(_xlfn.XLOOKUP(AE$3,'Oppslag-fane'!$P$12:$P$34,'Oppslag-fane'!$AD$12:$AD$34)*'Oppslag-fane'!$J$3)),((Y296-X296+1)/365*$G147*(_xlfn.XLOOKUP(AE$3,'Oppslag-fane'!$P$12:$P$34,'Oppslag-fane'!$AB$12:$AB$34)*'Oppslag-fane'!$L$3))))</f>
        <v/>
      </c>
      <c r="AG147" t="str">
        <f>IF(AG$3="","",IF(AA296="","",((AA296-Z296+1)/365*$G147*(_xlfn.XLOOKUP(AG$3,'Oppslag-fane'!$P$12:$P$34,'Oppslag-fane'!$N$12:$N$34)*Personalkostnader!$G155*1000))))</f>
        <v/>
      </c>
      <c r="AH147" t="str">
        <f>IF(AG147="","",IF($D147="Vitenskapelig",((AA296-Z296+1)/365*$G147*(_xlfn.XLOOKUP(AG$3,'Oppslag-fane'!$P$12:$P$34,'Oppslag-fane'!$AD$12:$AD$34)*'Oppslag-fane'!$J$3)),((AA296-Z296+1)/365*$G147*(_xlfn.XLOOKUP(AG$3,'Oppslag-fane'!$P$12:$P$34,'Oppslag-fane'!$AB$12:$AB$34)*'Oppslag-fane'!$L$3))))</f>
        <v/>
      </c>
      <c r="AI147" s="18">
        <f t="shared" si="6"/>
        <v>0</v>
      </c>
      <c r="AJ147" s="18">
        <f t="shared" si="7"/>
        <v>0</v>
      </c>
    </row>
    <row r="148" spans="1:36" outlineLevel="1" x14ac:dyDescent="0.25">
      <c r="A148" t="str">
        <f>IF(Personalkostnader!A156="","",Personalkostnader!A156)</f>
        <v/>
      </c>
      <c r="B148">
        <f>Personalkostnader!B156</f>
        <v>0</v>
      </c>
      <c r="C148" t="str">
        <f>Personalkostnader!C156</f>
        <v/>
      </c>
      <c r="D148" t="str">
        <f>Personalkostnader!D156</f>
        <v/>
      </c>
      <c r="E148">
        <f>Personalkostnader!E156</f>
        <v>0</v>
      </c>
      <c r="F148" t="str">
        <f>LEFT(Personalkostnader!O156,2)</f>
        <v/>
      </c>
      <c r="G148" s="121" t="str">
        <f>IFERROR(Personalkostnader!N156/100,"")</f>
        <v/>
      </c>
      <c r="H148" s="23"/>
      <c r="I148" t="str">
        <f>IF(I$3="","",IF(C297="","",((C297-B297+1)/365*$G148*(_xlfn.XLOOKUP(I$3,'Oppslag-fane'!$P$12:$P$34,'Oppslag-fane'!$N$12:$N$34)*Personalkostnader!$G156*1000))))</f>
        <v/>
      </c>
      <c r="J148" t="str">
        <f>IF(I148="","",IF($D148="Vitenskapelig",((C297-B297+1)/365*$G148*(_xlfn.XLOOKUP(I$3,'Oppslag-fane'!$P$12:$P$34,'Oppslag-fane'!$AD$12:$AD$34)*'Oppslag-fane'!$J$3)),((C297-B297+1)/365*$G148*(_xlfn.XLOOKUP(I$3,'Oppslag-fane'!$P$12:$P$34,'Oppslag-fane'!$AB$12:$AB$34)*'Oppslag-fane'!$L$3))))</f>
        <v/>
      </c>
      <c r="K148" t="str">
        <f>IF(K$3="","",IF(E297="","",((E297-D297+1)/365*$G148*(_xlfn.XLOOKUP(K$3,'Oppslag-fane'!$P$12:$P$34,'Oppslag-fane'!$N$12:$N$34)*Personalkostnader!$G156*1000))))</f>
        <v/>
      </c>
      <c r="L148" t="str">
        <f>IF(K148="","",IF($D148="Vitenskapelig",((E297-D297+1)/365*$G148*(_xlfn.XLOOKUP(K$3,'Oppslag-fane'!$P$12:$P$34,'Oppslag-fane'!$AD$12:$AD$34)*'Oppslag-fane'!$J$3)),((E297-D297+1)/365*$G148*(_xlfn.XLOOKUP(K$3,'Oppslag-fane'!$P$12:$P$34,'Oppslag-fane'!$AB$12:$AB$34)*'Oppslag-fane'!$L$3))))</f>
        <v/>
      </c>
      <c r="M148" t="str">
        <f>IF(M$3="","",IF(G297="","",((G297-F297+1)/365*$G148*(_xlfn.XLOOKUP(M$3,'Oppslag-fane'!$P$12:$P$34,'Oppslag-fane'!$N$12:$N$34)*Personalkostnader!$G156*1000))))</f>
        <v/>
      </c>
      <c r="N148" t="str">
        <f>IF(M148="","",IF($D148="Vitenskapelig",((G297-F297+1)/365*$G148*(_xlfn.XLOOKUP(M$3,'Oppslag-fane'!$P$12:$P$34,'Oppslag-fane'!$AD$12:$AD$34)*'Oppslag-fane'!$J$3)),((G297-F297+1)/365*$G148*(_xlfn.XLOOKUP(M$3,'Oppslag-fane'!$P$12:$P$34,'Oppslag-fane'!$AB$12:$AB$34)*'Oppslag-fane'!$L$3))))</f>
        <v/>
      </c>
      <c r="O148" t="str">
        <f>IF(O$3="","",IF(I297="","",((I297-H297+1)/365*$G148*(_xlfn.XLOOKUP(O$3,'Oppslag-fane'!$P$12:$P$34,'Oppslag-fane'!$N$12:$N$34)*Personalkostnader!$G156*1000))))</f>
        <v/>
      </c>
      <c r="P148" t="str">
        <f>IF(O148="","",IF($D148="Vitenskapelig",((I297-H297+1)/365*$G148*(_xlfn.XLOOKUP(O$3,'Oppslag-fane'!$P$12:$P$34,'Oppslag-fane'!$AD$12:$AD$34)*'Oppslag-fane'!$J$3)),((I297-H297+1)/365*$G148*(_xlfn.XLOOKUP(O$3,'Oppslag-fane'!$P$12:$P$34,'Oppslag-fane'!$AB$12:$AB$34)*'Oppslag-fane'!$L$3))))</f>
        <v/>
      </c>
      <c r="Q148" t="str">
        <f>IF(Q$3="","",IF(K297="","",((K297-J297+1)/365*$G148*(_xlfn.XLOOKUP(Q$3,'Oppslag-fane'!$P$12:$P$34,'Oppslag-fane'!$N$12:$N$34)*Personalkostnader!$G156*1000))))</f>
        <v/>
      </c>
      <c r="R148" t="str">
        <f>IF(Q148="","",IF($D148="Vitenskapelig",((K297-J297+1)/365*$G148*(_xlfn.XLOOKUP(Q$3,'Oppslag-fane'!$P$12:$P$34,'Oppslag-fane'!$AD$12:$AD$34)*'Oppslag-fane'!$J$3)),((K297-J297+1)/365*$G148*(_xlfn.XLOOKUP(Q$3,'Oppslag-fane'!$P$12:$P$34,'Oppslag-fane'!$AB$12:$AB$34)*'Oppslag-fane'!$L$3))))</f>
        <v/>
      </c>
      <c r="S148" t="str">
        <f>IF(S$3="","",IF(M297="","",((M297-L297+1)/365*$G148*(_xlfn.XLOOKUP(S$3,'Oppslag-fane'!$P$12:$P$34,'Oppslag-fane'!$N$12:$N$34)*Personalkostnader!$G156*1000))))</f>
        <v/>
      </c>
      <c r="T148" t="str">
        <f>IF(S148="","",IF($D148="Vitenskapelig",((M297-L297+1)/365*$G148*(_xlfn.XLOOKUP(S$3,'Oppslag-fane'!$P$12:$P$34,'Oppslag-fane'!$AD$12:$AD$34)*'Oppslag-fane'!$J$3)),((M297-L297+1)/365*$G148*(_xlfn.XLOOKUP(S$3,'Oppslag-fane'!$P$12:$P$34,'Oppslag-fane'!$AB$12:$AB$34)*'Oppslag-fane'!$L$3))))</f>
        <v/>
      </c>
      <c r="U148" t="str">
        <f>IF(U$3="","",IF(O297="","",((O297-N297+1)/365*$G148*(_xlfn.XLOOKUP(U$3,'Oppslag-fane'!$P$12:$P$34,'Oppslag-fane'!$N$12:$N$34)*Personalkostnader!$G156*1000))))</f>
        <v/>
      </c>
      <c r="V148" t="str">
        <f>IF(U148="","",IF($D148="Vitenskapelig",((O297-N297+1)/365*$G148*(_xlfn.XLOOKUP(U$3,'Oppslag-fane'!$P$12:$P$34,'Oppslag-fane'!$AD$12:$AD$34)*'Oppslag-fane'!$J$3)),((O297-N297+1)/365*$G148*(_xlfn.XLOOKUP(U$3,'Oppslag-fane'!$P$12:$P$34,'Oppslag-fane'!$AB$12:$AB$34)*'Oppslag-fane'!$L$3))))</f>
        <v/>
      </c>
      <c r="W148" t="str">
        <f>IF(W$3="","",IF(Q297="","",((Q297-P297+1)/365*$G148*(_xlfn.XLOOKUP(W$3,'Oppslag-fane'!$P$12:$P$34,'Oppslag-fane'!$N$12:$N$34)*Personalkostnader!$G156*1000))))</f>
        <v/>
      </c>
      <c r="X148" t="str">
        <f>IF(W148="","",IF($D148="Vitenskapelig",((Q297-P297+1)/365*$G148*(_xlfn.XLOOKUP(W$3,'Oppslag-fane'!$P$12:$P$34,'Oppslag-fane'!$AD$12:$AD$34)*'Oppslag-fane'!$J$3)),((Q297-P297+1)/365*$G148*(_xlfn.XLOOKUP(W$3,'Oppslag-fane'!$P$12:$P$34,'Oppslag-fane'!$AB$12:$AB$34)*'Oppslag-fane'!$L$3))))</f>
        <v/>
      </c>
      <c r="Y148" t="str">
        <f>IF(Y$3="","",IF(S297="","",((S297-R297+1)/365*$G148*(_xlfn.XLOOKUP(Y$3,'Oppslag-fane'!$P$12:$P$34,'Oppslag-fane'!$N$12:$N$34)*Personalkostnader!$G156*1000))))</f>
        <v/>
      </c>
      <c r="Z148" t="str">
        <f>IF(Y148="","",IF($D148="Vitenskapelig",((S297-R297+1)/365*$G148*(_xlfn.XLOOKUP(Y$3,'Oppslag-fane'!$P$12:$P$34,'Oppslag-fane'!$AD$12:$AD$34)*'Oppslag-fane'!$J$3)),((S297-R297+1)/365*$G148*(_xlfn.XLOOKUP(Y$3,'Oppslag-fane'!$P$12:$P$34,'Oppslag-fane'!$AB$12:$AB$34)*'Oppslag-fane'!$L$3))))</f>
        <v/>
      </c>
      <c r="AA148" t="str">
        <f>IF(AA$3="","",IF(U297="","",((U297-T297+1)/365*$G148*(_xlfn.XLOOKUP(AA$3,'Oppslag-fane'!$P$12:$P$34,'Oppslag-fane'!$N$12:$N$34)*Personalkostnader!$G156*1000))))</f>
        <v/>
      </c>
      <c r="AB148" t="str">
        <f>IF(AA148="","",IF($D148="Vitenskapelig",((U297-T297+1)/365*$G148*(_xlfn.XLOOKUP(AA$3,'Oppslag-fane'!$P$12:$P$34,'Oppslag-fane'!$AD$12:$AD$34)*'Oppslag-fane'!$J$3)),((U297-T297+1)/365*$G148*(_xlfn.XLOOKUP(AA$3,'Oppslag-fane'!$P$12:$P$34,'Oppslag-fane'!$AB$12:$AB$34)*'Oppslag-fane'!$L$3))))</f>
        <v/>
      </c>
      <c r="AC148" t="str">
        <f>IF(AC$3="","",IF(W297="","",((W297-V297+1)/365*$G148*(_xlfn.XLOOKUP(AC$3,'Oppslag-fane'!$P$12:$P$34,'Oppslag-fane'!$N$12:$N$34)*Personalkostnader!$G156*1000))))</f>
        <v/>
      </c>
      <c r="AD148" t="str">
        <f>IF(AC148="","",IF($D148="Vitenskapelig",((W297-V297+1)/365*$G148*(_xlfn.XLOOKUP(AC$3,'Oppslag-fane'!$P$12:$P$34,'Oppslag-fane'!$AD$12:$AD$34)*'Oppslag-fane'!$J$3)),((W297-V297+1)/365*$G148*(_xlfn.XLOOKUP(AC$3,'Oppslag-fane'!$P$12:$P$34,'Oppslag-fane'!$AB$12:$AB$34)*'Oppslag-fane'!$L$3))))</f>
        <v/>
      </c>
      <c r="AE148" t="str">
        <f>IF(AE$3="","",IF(Y297="","",((Y297-X297+1)/365*$G148*(_xlfn.XLOOKUP(AE$3,'Oppslag-fane'!$P$12:$P$34,'Oppslag-fane'!$N$12:$N$34)*Personalkostnader!$G156*1000))))</f>
        <v/>
      </c>
      <c r="AF148" t="str">
        <f>IF(AE148="","",IF($D148="Vitenskapelig",((Y297-X297+1)/365*$G148*(_xlfn.XLOOKUP(AE$3,'Oppslag-fane'!$P$12:$P$34,'Oppslag-fane'!$AD$12:$AD$34)*'Oppslag-fane'!$J$3)),((Y297-X297+1)/365*$G148*(_xlfn.XLOOKUP(AE$3,'Oppslag-fane'!$P$12:$P$34,'Oppslag-fane'!$AB$12:$AB$34)*'Oppslag-fane'!$L$3))))</f>
        <v/>
      </c>
      <c r="AG148" t="str">
        <f>IF(AG$3="","",IF(AA297="","",((AA297-Z297+1)/365*$G148*(_xlfn.XLOOKUP(AG$3,'Oppslag-fane'!$P$12:$P$34,'Oppslag-fane'!$N$12:$N$34)*Personalkostnader!$G156*1000))))</f>
        <v/>
      </c>
      <c r="AH148" t="str">
        <f>IF(AG148="","",IF($D148="Vitenskapelig",((AA297-Z297+1)/365*$G148*(_xlfn.XLOOKUP(AG$3,'Oppslag-fane'!$P$12:$P$34,'Oppslag-fane'!$AD$12:$AD$34)*'Oppslag-fane'!$J$3)),((AA297-Z297+1)/365*$G148*(_xlfn.XLOOKUP(AG$3,'Oppslag-fane'!$P$12:$P$34,'Oppslag-fane'!$AB$12:$AB$34)*'Oppslag-fane'!$L$3))))</f>
        <v/>
      </c>
      <c r="AI148" s="18">
        <f t="shared" si="6"/>
        <v>0</v>
      </c>
      <c r="AJ148" s="18">
        <f t="shared" si="7"/>
        <v>0</v>
      </c>
    </row>
    <row r="149" spans="1:36" outlineLevel="1" x14ac:dyDescent="0.25">
      <c r="A149" t="str">
        <f>IF(Personalkostnader!A157="","",Personalkostnader!A157)</f>
        <v/>
      </c>
      <c r="B149">
        <f>Personalkostnader!B157</f>
        <v>0</v>
      </c>
      <c r="C149" t="str">
        <f>Personalkostnader!C157</f>
        <v/>
      </c>
      <c r="D149" t="str">
        <f>Personalkostnader!D157</f>
        <v/>
      </c>
      <c r="E149">
        <f>Personalkostnader!E157</f>
        <v>0</v>
      </c>
      <c r="F149" t="str">
        <f>LEFT(Personalkostnader!O157,2)</f>
        <v/>
      </c>
      <c r="G149" s="121" t="str">
        <f>IFERROR(Personalkostnader!N157/100,"")</f>
        <v/>
      </c>
      <c r="H149" s="23"/>
      <c r="I149" t="str">
        <f>IF(I$3="","",IF(C298="","",((C298-B298+1)/365*$G149*(_xlfn.XLOOKUP(I$3,'Oppslag-fane'!$P$12:$P$34,'Oppslag-fane'!$N$12:$N$34)*Personalkostnader!$G157*1000))))</f>
        <v/>
      </c>
      <c r="J149" t="str">
        <f>IF(I149="","",IF($D149="Vitenskapelig",((C298-B298+1)/365*$G149*(_xlfn.XLOOKUP(I$3,'Oppslag-fane'!$P$12:$P$34,'Oppslag-fane'!$AD$12:$AD$34)*'Oppslag-fane'!$J$3)),((C298-B298+1)/365*$G149*(_xlfn.XLOOKUP(I$3,'Oppslag-fane'!$P$12:$P$34,'Oppslag-fane'!$AB$12:$AB$34)*'Oppslag-fane'!$L$3))))</f>
        <v/>
      </c>
      <c r="K149" t="str">
        <f>IF(K$3="","",IF(E298="","",((E298-D298+1)/365*$G149*(_xlfn.XLOOKUP(K$3,'Oppslag-fane'!$P$12:$P$34,'Oppslag-fane'!$N$12:$N$34)*Personalkostnader!$G157*1000))))</f>
        <v/>
      </c>
      <c r="L149" t="str">
        <f>IF(K149="","",IF($D149="Vitenskapelig",((E298-D298+1)/365*$G149*(_xlfn.XLOOKUP(K$3,'Oppslag-fane'!$P$12:$P$34,'Oppslag-fane'!$AD$12:$AD$34)*'Oppslag-fane'!$J$3)),((E298-D298+1)/365*$G149*(_xlfn.XLOOKUP(K$3,'Oppslag-fane'!$P$12:$P$34,'Oppslag-fane'!$AB$12:$AB$34)*'Oppslag-fane'!$L$3))))</f>
        <v/>
      </c>
      <c r="M149" t="str">
        <f>IF(M$3="","",IF(G298="","",((G298-F298+1)/365*$G149*(_xlfn.XLOOKUP(M$3,'Oppslag-fane'!$P$12:$P$34,'Oppslag-fane'!$N$12:$N$34)*Personalkostnader!$G157*1000))))</f>
        <v/>
      </c>
      <c r="N149" t="str">
        <f>IF(M149="","",IF($D149="Vitenskapelig",((G298-F298+1)/365*$G149*(_xlfn.XLOOKUP(M$3,'Oppslag-fane'!$P$12:$P$34,'Oppslag-fane'!$AD$12:$AD$34)*'Oppslag-fane'!$J$3)),((G298-F298+1)/365*$G149*(_xlfn.XLOOKUP(M$3,'Oppslag-fane'!$P$12:$P$34,'Oppslag-fane'!$AB$12:$AB$34)*'Oppslag-fane'!$L$3))))</f>
        <v/>
      </c>
      <c r="O149" t="str">
        <f>IF(O$3="","",IF(I298="","",((I298-H298+1)/365*$G149*(_xlfn.XLOOKUP(O$3,'Oppslag-fane'!$P$12:$P$34,'Oppslag-fane'!$N$12:$N$34)*Personalkostnader!$G157*1000))))</f>
        <v/>
      </c>
      <c r="P149" t="str">
        <f>IF(O149="","",IF($D149="Vitenskapelig",((I298-H298+1)/365*$G149*(_xlfn.XLOOKUP(O$3,'Oppslag-fane'!$P$12:$P$34,'Oppslag-fane'!$AD$12:$AD$34)*'Oppslag-fane'!$J$3)),((I298-H298+1)/365*$G149*(_xlfn.XLOOKUP(O$3,'Oppslag-fane'!$P$12:$P$34,'Oppslag-fane'!$AB$12:$AB$34)*'Oppslag-fane'!$L$3))))</f>
        <v/>
      </c>
      <c r="Q149" t="str">
        <f>IF(Q$3="","",IF(K298="","",((K298-J298+1)/365*$G149*(_xlfn.XLOOKUP(Q$3,'Oppslag-fane'!$P$12:$P$34,'Oppslag-fane'!$N$12:$N$34)*Personalkostnader!$G157*1000))))</f>
        <v/>
      </c>
      <c r="R149" t="str">
        <f>IF(Q149="","",IF($D149="Vitenskapelig",((K298-J298+1)/365*$G149*(_xlfn.XLOOKUP(Q$3,'Oppslag-fane'!$P$12:$P$34,'Oppslag-fane'!$AD$12:$AD$34)*'Oppslag-fane'!$J$3)),((K298-J298+1)/365*$G149*(_xlfn.XLOOKUP(Q$3,'Oppslag-fane'!$P$12:$P$34,'Oppslag-fane'!$AB$12:$AB$34)*'Oppslag-fane'!$L$3))))</f>
        <v/>
      </c>
      <c r="S149" t="str">
        <f>IF(S$3="","",IF(M298="","",((M298-L298+1)/365*$G149*(_xlfn.XLOOKUP(S$3,'Oppslag-fane'!$P$12:$P$34,'Oppslag-fane'!$N$12:$N$34)*Personalkostnader!$G157*1000))))</f>
        <v/>
      </c>
      <c r="T149" t="str">
        <f>IF(S149="","",IF($D149="Vitenskapelig",((M298-L298+1)/365*$G149*(_xlfn.XLOOKUP(S$3,'Oppslag-fane'!$P$12:$P$34,'Oppslag-fane'!$AD$12:$AD$34)*'Oppslag-fane'!$J$3)),((M298-L298+1)/365*$G149*(_xlfn.XLOOKUP(S$3,'Oppslag-fane'!$P$12:$P$34,'Oppslag-fane'!$AB$12:$AB$34)*'Oppslag-fane'!$L$3))))</f>
        <v/>
      </c>
      <c r="U149" t="str">
        <f>IF(U$3="","",IF(O298="","",((O298-N298+1)/365*$G149*(_xlfn.XLOOKUP(U$3,'Oppslag-fane'!$P$12:$P$34,'Oppslag-fane'!$N$12:$N$34)*Personalkostnader!$G157*1000))))</f>
        <v/>
      </c>
      <c r="V149" t="str">
        <f>IF(U149="","",IF($D149="Vitenskapelig",((O298-N298+1)/365*$G149*(_xlfn.XLOOKUP(U$3,'Oppslag-fane'!$P$12:$P$34,'Oppslag-fane'!$AD$12:$AD$34)*'Oppslag-fane'!$J$3)),((O298-N298+1)/365*$G149*(_xlfn.XLOOKUP(U$3,'Oppslag-fane'!$P$12:$P$34,'Oppslag-fane'!$AB$12:$AB$34)*'Oppslag-fane'!$L$3))))</f>
        <v/>
      </c>
      <c r="W149" t="str">
        <f>IF(W$3="","",IF(Q298="","",((Q298-P298+1)/365*$G149*(_xlfn.XLOOKUP(W$3,'Oppslag-fane'!$P$12:$P$34,'Oppslag-fane'!$N$12:$N$34)*Personalkostnader!$G157*1000))))</f>
        <v/>
      </c>
      <c r="X149" t="str">
        <f>IF(W149="","",IF($D149="Vitenskapelig",((Q298-P298+1)/365*$G149*(_xlfn.XLOOKUP(W$3,'Oppslag-fane'!$P$12:$P$34,'Oppslag-fane'!$AD$12:$AD$34)*'Oppslag-fane'!$J$3)),((Q298-P298+1)/365*$G149*(_xlfn.XLOOKUP(W$3,'Oppslag-fane'!$P$12:$P$34,'Oppslag-fane'!$AB$12:$AB$34)*'Oppslag-fane'!$L$3))))</f>
        <v/>
      </c>
      <c r="Y149" t="str">
        <f>IF(Y$3="","",IF(S298="","",((S298-R298+1)/365*$G149*(_xlfn.XLOOKUP(Y$3,'Oppslag-fane'!$P$12:$P$34,'Oppslag-fane'!$N$12:$N$34)*Personalkostnader!$G157*1000))))</f>
        <v/>
      </c>
      <c r="Z149" t="str">
        <f>IF(Y149="","",IF($D149="Vitenskapelig",((S298-R298+1)/365*$G149*(_xlfn.XLOOKUP(Y$3,'Oppslag-fane'!$P$12:$P$34,'Oppslag-fane'!$AD$12:$AD$34)*'Oppslag-fane'!$J$3)),((S298-R298+1)/365*$G149*(_xlfn.XLOOKUP(Y$3,'Oppslag-fane'!$P$12:$P$34,'Oppslag-fane'!$AB$12:$AB$34)*'Oppslag-fane'!$L$3))))</f>
        <v/>
      </c>
      <c r="AA149" t="str">
        <f>IF(AA$3="","",IF(U298="","",((U298-T298+1)/365*$G149*(_xlfn.XLOOKUP(AA$3,'Oppslag-fane'!$P$12:$P$34,'Oppslag-fane'!$N$12:$N$34)*Personalkostnader!$G157*1000))))</f>
        <v/>
      </c>
      <c r="AB149" t="str">
        <f>IF(AA149="","",IF($D149="Vitenskapelig",((U298-T298+1)/365*$G149*(_xlfn.XLOOKUP(AA$3,'Oppslag-fane'!$P$12:$P$34,'Oppslag-fane'!$AD$12:$AD$34)*'Oppslag-fane'!$J$3)),((U298-T298+1)/365*$G149*(_xlfn.XLOOKUP(AA$3,'Oppslag-fane'!$P$12:$P$34,'Oppslag-fane'!$AB$12:$AB$34)*'Oppslag-fane'!$L$3))))</f>
        <v/>
      </c>
      <c r="AC149" t="str">
        <f>IF(AC$3="","",IF(W298="","",((W298-V298+1)/365*$G149*(_xlfn.XLOOKUP(AC$3,'Oppslag-fane'!$P$12:$P$34,'Oppslag-fane'!$N$12:$N$34)*Personalkostnader!$G157*1000))))</f>
        <v/>
      </c>
      <c r="AD149" t="str">
        <f>IF(AC149="","",IF($D149="Vitenskapelig",((W298-V298+1)/365*$G149*(_xlfn.XLOOKUP(AC$3,'Oppslag-fane'!$P$12:$P$34,'Oppslag-fane'!$AD$12:$AD$34)*'Oppslag-fane'!$J$3)),((W298-V298+1)/365*$G149*(_xlfn.XLOOKUP(AC$3,'Oppslag-fane'!$P$12:$P$34,'Oppslag-fane'!$AB$12:$AB$34)*'Oppslag-fane'!$L$3))))</f>
        <v/>
      </c>
      <c r="AE149" t="str">
        <f>IF(AE$3="","",IF(Y298="","",((Y298-X298+1)/365*$G149*(_xlfn.XLOOKUP(AE$3,'Oppslag-fane'!$P$12:$P$34,'Oppslag-fane'!$N$12:$N$34)*Personalkostnader!$G157*1000))))</f>
        <v/>
      </c>
      <c r="AF149" t="str">
        <f>IF(AE149="","",IF($D149="Vitenskapelig",((Y298-X298+1)/365*$G149*(_xlfn.XLOOKUP(AE$3,'Oppslag-fane'!$P$12:$P$34,'Oppslag-fane'!$AD$12:$AD$34)*'Oppslag-fane'!$J$3)),((Y298-X298+1)/365*$G149*(_xlfn.XLOOKUP(AE$3,'Oppslag-fane'!$P$12:$P$34,'Oppslag-fane'!$AB$12:$AB$34)*'Oppslag-fane'!$L$3))))</f>
        <v/>
      </c>
      <c r="AG149" t="str">
        <f>IF(AG$3="","",IF(AA298="","",((AA298-Z298+1)/365*$G149*(_xlfn.XLOOKUP(AG$3,'Oppslag-fane'!$P$12:$P$34,'Oppslag-fane'!$N$12:$N$34)*Personalkostnader!$G157*1000))))</f>
        <v/>
      </c>
      <c r="AH149" t="str">
        <f>IF(AG149="","",IF($D149="Vitenskapelig",((AA298-Z298+1)/365*$G149*(_xlfn.XLOOKUP(AG$3,'Oppslag-fane'!$P$12:$P$34,'Oppslag-fane'!$AD$12:$AD$34)*'Oppslag-fane'!$J$3)),((AA298-Z298+1)/365*$G149*(_xlfn.XLOOKUP(AG$3,'Oppslag-fane'!$P$12:$P$34,'Oppslag-fane'!$AB$12:$AB$34)*'Oppslag-fane'!$L$3))))</f>
        <v/>
      </c>
      <c r="AI149" s="18">
        <f t="shared" si="6"/>
        <v>0</v>
      </c>
      <c r="AJ149" s="18">
        <f t="shared" si="7"/>
        <v>0</v>
      </c>
    </row>
    <row r="150" spans="1:36" x14ac:dyDescent="0.25">
      <c r="G150" s="23"/>
      <c r="H150" s="23"/>
      <c r="I150">
        <f>SUM(I5:I149)</f>
        <v>0</v>
      </c>
      <c r="J150">
        <f t="shared" ref="J150:AJ150" si="8">SUM(J5:J149)</f>
        <v>0</v>
      </c>
      <c r="K150">
        <f t="shared" si="8"/>
        <v>0</v>
      </c>
      <c r="L150">
        <f t="shared" si="8"/>
        <v>0</v>
      </c>
      <c r="M150">
        <f t="shared" si="8"/>
        <v>0</v>
      </c>
      <c r="N150">
        <f t="shared" si="8"/>
        <v>0</v>
      </c>
      <c r="O150">
        <f t="shared" si="8"/>
        <v>0</v>
      </c>
      <c r="P150">
        <f t="shared" si="8"/>
        <v>0</v>
      </c>
      <c r="Q150">
        <f t="shared" si="8"/>
        <v>0</v>
      </c>
      <c r="R150">
        <f t="shared" si="8"/>
        <v>0</v>
      </c>
      <c r="S150">
        <f t="shared" si="8"/>
        <v>0</v>
      </c>
      <c r="T150">
        <f t="shared" si="8"/>
        <v>0</v>
      </c>
      <c r="U150">
        <f t="shared" si="8"/>
        <v>0</v>
      </c>
      <c r="V150">
        <f t="shared" si="8"/>
        <v>0</v>
      </c>
      <c r="W150">
        <f t="shared" si="8"/>
        <v>0</v>
      </c>
      <c r="X150">
        <f t="shared" si="8"/>
        <v>0</v>
      </c>
      <c r="Y150">
        <f t="shared" si="8"/>
        <v>0</v>
      </c>
      <c r="Z150">
        <f t="shared" si="8"/>
        <v>0</v>
      </c>
      <c r="AA150">
        <f t="shared" si="8"/>
        <v>0</v>
      </c>
      <c r="AB150">
        <f t="shared" si="8"/>
        <v>0</v>
      </c>
      <c r="AC150">
        <f t="shared" si="8"/>
        <v>0</v>
      </c>
      <c r="AD150">
        <f t="shared" si="8"/>
        <v>0</v>
      </c>
      <c r="AE150">
        <f t="shared" si="8"/>
        <v>0</v>
      </c>
      <c r="AF150">
        <f t="shared" si="8"/>
        <v>0</v>
      </c>
      <c r="AG150">
        <f t="shared" si="8"/>
        <v>0</v>
      </c>
      <c r="AH150">
        <f t="shared" si="8"/>
        <v>0</v>
      </c>
      <c r="AI150">
        <f t="shared" si="8"/>
        <v>0</v>
      </c>
      <c r="AJ150">
        <f t="shared" si="8"/>
        <v>0</v>
      </c>
    </row>
    <row r="151" spans="1:36" x14ac:dyDescent="0.25">
      <c r="G151" s="23"/>
      <c r="H151" s="23"/>
    </row>
    <row r="152" spans="1:36" s="1" customFormat="1" x14ac:dyDescent="0.25">
      <c r="B152" s="174" t="str">
        <f>I3</f>
        <v/>
      </c>
      <c r="C152" s="174"/>
      <c r="D152" s="174" t="str">
        <f>K3</f>
        <v/>
      </c>
      <c r="E152" s="174"/>
      <c r="F152" s="174" t="str">
        <f>M3</f>
        <v/>
      </c>
      <c r="G152" s="174"/>
      <c r="H152" s="174" t="str">
        <f>O3</f>
        <v/>
      </c>
      <c r="I152" s="174"/>
      <c r="J152" s="174" t="str">
        <f>Q3</f>
        <v/>
      </c>
      <c r="K152" s="174"/>
      <c r="L152" s="174" t="str">
        <f>S3</f>
        <v/>
      </c>
      <c r="M152" s="174"/>
      <c r="N152" s="174" t="str">
        <f>U3</f>
        <v/>
      </c>
      <c r="O152" s="174"/>
      <c r="P152" s="174" t="str">
        <f>W3</f>
        <v/>
      </c>
      <c r="Q152" s="174"/>
      <c r="R152" s="174" t="str">
        <f>Y3</f>
        <v/>
      </c>
      <c r="S152" s="174"/>
      <c r="T152" s="174" t="str">
        <f>AA3</f>
        <v/>
      </c>
      <c r="U152" s="174"/>
      <c r="V152" s="174" t="str">
        <f>AC3</f>
        <v/>
      </c>
      <c r="W152" s="174"/>
      <c r="X152" s="174" t="str">
        <f>AE3</f>
        <v/>
      </c>
      <c r="Y152" s="174"/>
      <c r="Z152" s="174" t="str">
        <f>AG3</f>
        <v/>
      </c>
      <c r="AA152" s="174"/>
      <c r="AI152" s="35"/>
      <c r="AJ152" s="35"/>
    </row>
    <row r="153" spans="1:36" outlineLevel="1" x14ac:dyDescent="0.25">
      <c r="B153" t="s">
        <v>378</v>
      </c>
      <c r="C153" t="s">
        <v>379</v>
      </c>
      <c r="D153" t="s">
        <v>378</v>
      </c>
      <c r="E153" t="s">
        <v>379</v>
      </c>
      <c r="F153" t="s">
        <v>378</v>
      </c>
      <c r="G153" t="s">
        <v>379</v>
      </c>
      <c r="H153" t="s">
        <v>378</v>
      </c>
      <c r="I153" t="s">
        <v>379</v>
      </c>
      <c r="J153" t="s">
        <v>378</v>
      </c>
      <c r="K153" t="s">
        <v>379</v>
      </c>
      <c r="L153" t="s">
        <v>378</v>
      </c>
      <c r="M153" t="s">
        <v>379</v>
      </c>
      <c r="N153" t="s">
        <v>378</v>
      </c>
      <c r="O153" t="s">
        <v>379</v>
      </c>
      <c r="P153" t="s">
        <v>378</v>
      </c>
      <c r="Q153" t="s">
        <v>379</v>
      </c>
      <c r="R153" t="s">
        <v>378</v>
      </c>
      <c r="S153" t="s">
        <v>379</v>
      </c>
      <c r="T153" t="s">
        <v>378</v>
      </c>
      <c r="U153" t="s">
        <v>379</v>
      </c>
      <c r="V153" t="s">
        <v>378</v>
      </c>
      <c r="W153" t="s">
        <v>379</v>
      </c>
      <c r="X153" t="s">
        <v>378</v>
      </c>
      <c r="Y153" t="s">
        <v>379</v>
      </c>
      <c r="Z153" t="s">
        <v>378</v>
      </c>
      <c r="AA153" t="s">
        <v>379</v>
      </c>
    </row>
    <row r="154" spans="1:36" ht="15.75" outlineLevel="1" x14ac:dyDescent="0.3">
      <c r="A154" t="str">
        <f t="shared" ref="A154:A185" si="9">A5</f>
        <v/>
      </c>
      <c r="B154" s="156" t="str">
        <f>IF(YEAR(Personalkostnader!$H13)&lt;B$152,"",IF(YEAR(Personalkostnader!$H13)&gt;B$152,"",IF(YEAR(Personalkostnader!$H13)=B$152,Personalkostnader!$H13,DATE(B$152,1,1))))</f>
        <v/>
      </c>
      <c r="C154" s="156" t="str">
        <f>IF(YEAR(Personalkostnader!$H13)&lt;B$152,"",IF(YEAR(Personalkostnader!$H13)&gt;B$152,"",IF(YEAR(Personalkostnader!$K13)=B$152,Personalkostnader!$K13, DATE(B$152,12,31))))</f>
        <v/>
      </c>
      <c r="D154" s="156" t="str">
        <f>IF(A154="","",IF(YEAR(Personalkostnader!$K13)&lt;D$152,"",IF(YEAR(Personalkostnader!$H13)&gt;D$152,"",IF(YEAR(Personalkostnader!$H13)=D$152,Personalkostnader!$H13,DATE(D$152,1,1)))))</f>
        <v/>
      </c>
      <c r="E154" s="34" t="str">
        <f>IF(D154="","",IF(YEAR(Personalkostnader!$H13)&gt;Hjelpeberegn_personal!D$152,"",IF(YEAR(Personalkostnader!$K13)&gt;Hjelpeberegn_personal!D$152,"31.12."&amp;D$152,Personalkostnader!$K13)))</f>
        <v/>
      </c>
      <c r="F154" s="156" t="str">
        <f>IF(A154="","",IF(YEAR(Personalkostnader!$K13)&lt;F$152,"",IF(YEAR(Personalkostnader!$H13)&gt;F$152,"",IF(YEAR(Personalkostnader!$H13)=F$152,Personalkostnader!$H13,DATE(F$152,1,1)))))</f>
        <v/>
      </c>
      <c r="G154" s="34" t="str">
        <f>IF(F154="","",IF(YEAR(Personalkostnader!$H13)&gt;Hjelpeberegn_personal!F$152,"",IF(YEAR(Personalkostnader!$K13)&gt;Hjelpeberegn_personal!F$152,"31.12."&amp;F$152,Personalkostnader!$K13)))</f>
        <v/>
      </c>
      <c r="H154" s="156" t="str">
        <f>IF(A154="","",IF(YEAR(Personalkostnader!$K13)&lt;H$152,"",IF(YEAR(Personalkostnader!$H13)&gt;H$152,"",IF(YEAR(Personalkostnader!$H13)=H$152,Personalkostnader!$H13,DATE(H$152,1,1)))))</f>
        <v/>
      </c>
      <c r="I154" s="34" t="str">
        <f>IF(H154="","",IF(YEAR(Personalkostnader!$H13)&gt;Hjelpeberegn_personal!H$152,"",IF(YEAR(Personalkostnader!$K13)&gt;Hjelpeberegn_personal!H$152,"31.12."&amp;H$152,Personalkostnader!$K13)))</f>
        <v/>
      </c>
      <c r="J154" s="156" t="str">
        <f>IF(A154="","",IF(YEAR(Personalkostnader!$K13)&lt;J$152,"",IF(YEAR(Personalkostnader!$H13)&gt;J$152,"",IF(YEAR(Personalkostnader!$H13)=J$152,Personalkostnader!$H13,DATE(J$152,1,1)))))</f>
        <v/>
      </c>
      <c r="K154" s="34" t="str">
        <f>IF(J154="","",IF(YEAR(Personalkostnader!$H13)&gt;Hjelpeberegn_personal!J$152,"",IF(YEAR(Personalkostnader!$K13)&gt;Hjelpeberegn_personal!J$152,"31.12."&amp;J$152,Personalkostnader!$K13)))</f>
        <v/>
      </c>
      <c r="L154" s="156" t="str">
        <f>IF(A154="","",IF(YEAR(Personalkostnader!$K13)&lt;L$152,"",IF(YEAR(Personalkostnader!$H13)&gt;L$152,"",IF(YEAR(Personalkostnader!$H13)=L$152,Personalkostnader!$H13,DATE(L$152,1,1)))))</f>
        <v/>
      </c>
      <c r="M154" s="34" t="str">
        <f>IF(L154="","",IF(YEAR(Personalkostnader!$H13)&gt;Hjelpeberegn_personal!L$152,"",IF(YEAR(Personalkostnader!$K13)&gt;Hjelpeberegn_personal!L$152,"31.12."&amp;L$152,Personalkostnader!$K13)))</f>
        <v/>
      </c>
      <c r="N154" s="156" t="str">
        <f>IF(A154="","",IF(YEAR(Personalkostnader!$K13)&lt;N$152,"",IF(YEAR(Personalkostnader!$H13)&gt;N$152,"",IF(YEAR(Personalkostnader!$H13)=N$152,Personalkostnader!$H13,DATE(N$152,1,1)))))</f>
        <v/>
      </c>
      <c r="O154" s="34" t="str">
        <f>IF(N154="","",IF(YEAR(Personalkostnader!$H13)&gt;Hjelpeberegn_personal!N$152,"",IF(YEAR(Personalkostnader!$K13)&gt;Hjelpeberegn_personal!N$152,"31.12."&amp;N$152,Personalkostnader!$K13)))</f>
        <v/>
      </c>
      <c r="P154" s="156" t="str">
        <f>IF(A154="","",IF(YEAR(Personalkostnader!$K13)&lt;P$152,"",IF(YEAR(Personalkostnader!$H13)&gt;P$152,"",IF(YEAR(Personalkostnader!$H13)=P$152,Personalkostnader!$H13,DATE(P$152,1,1)))))</f>
        <v/>
      </c>
      <c r="Q154" s="34" t="str">
        <f>IF(P154="","",IF(YEAR(Personalkostnader!$H13)&gt;Hjelpeberegn_personal!P$152,"",IF(YEAR(Personalkostnader!$K13)&gt;Hjelpeberegn_personal!P$152,"31.12."&amp;P$152,Personalkostnader!$K13)))</f>
        <v/>
      </c>
      <c r="R154" s="156" t="str">
        <f>IF(A154="","",IF(YEAR(Personalkostnader!$K13)&lt;R$152,"",IF(YEAR(Personalkostnader!$H13)&gt;R$152,"",IF(YEAR(Personalkostnader!$H13)=R$152,Personalkostnader!$H13,DATE(R$152,1,1)))))</f>
        <v/>
      </c>
      <c r="S154" s="34" t="str">
        <f>IF(R154="","",IF(YEAR(Personalkostnader!$H13)&gt;Hjelpeberegn_personal!R$152,"",IF(YEAR(Personalkostnader!$K13)&gt;Hjelpeberegn_personal!R$152,"31.12."&amp;R$152,Personalkostnader!$K13)))</f>
        <v/>
      </c>
      <c r="T154" s="156" t="str">
        <f>IF(A154="","",IF(YEAR(Personalkostnader!$K13)&lt;T$152,"",IF(YEAR(Personalkostnader!$H13)&gt;T$152,"",IF(YEAR(Personalkostnader!$H13)=T$152,Personalkostnader!$H13,DATE(T$152,1,1)))))</f>
        <v/>
      </c>
      <c r="U154" s="34" t="str">
        <f>IF(T154="","",IF(YEAR(Personalkostnader!$H13)&gt;Hjelpeberegn_personal!T$152,"",IF(YEAR(Personalkostnader!$K13)&gt;Hjelpeberegn_personal!T$152,"31.12."&amp;T$152,Personalkostnader!$K13)))</f>
        <v/>
      </c>
      <c r="V154" s="156" t="str">
        <f>IF(A154="","",IF(YEAR(Personalkostnader!$K13)&lt;V$152,"",IF(YEAR(Personalkostnader!$H13)&gt;V$152,"",IF(YEAR(Personalkostnader!$H13)=V$152,Personalkostnader!$H13,DATE(V$152,1,1)))))</f>
        <v/>
      </c>
      <c r="W154" s="34" t="str">
        <f>IF(V154="","",IF(YEAR(Personalkostnader!$H13)&gt;Hjelpeberegn_personal!V$152,"",IF(YEAR(Personalkostnader!$K13)&gt;Hjelpeberegn_personal!V$152,"31.12."&amp;V$152,Personalkostnader!$K13)))</f>
        <v/>
      </c>
      <c r="X154" s="156" t="str">
        <f>IF(A154="","",IF(YEAR(Personalkostnader!$K13)&lt;X$152,"",IF(YEAR(Personalkostnader!$H13)&gt;X$152,"",IF(YEAR(Personalkostnader!$H13)=X$152,Personalkostnader!$H13,DATE(X$152,1,1)))))</f>
        <v/>
      </c>
      <c r="Y154" s="34" t="str">
        <f>IF(X154="","",IF(YEAR(Personalkostnader!$H13)&gt;Hjelpeberegn_personal!X$152,"",IF(YEAR(Personalkostnader!$K13)&gt;Hjelpeberegn_personal!X$152,"31.12."&amp;X$152,Personalkostnader!$K13)))</f>
        <v/>
      </c>
      <c r="Z154" s="156" t="str">
        <f>IF(A154="","",IF(YEAR(Personalkostnader!$K13)&lt;Z$152,"",IF(YEAR(Personalkostnader!$H13)&gt;Z$152,"",IF(YEAR(Personalkostnader!$H13)=Z$152,Personalkostnader!$H13,DATE(Z$152,1,1)))))</f>
        <v/>
      </c>
      <c r="AA154" s="34" t="str">
        <f>IF(Z154="","",IF(YEAR(Personalkostnader!$H13)&gt;Hjelpeberegn_personal!Z$152,"",IF(YEAR(Personalkostnader!$K13)&gt;Hjelpeberegn_personal!Z$152,"31.12."&amp;Z$152,Personalkostnader!$K13)))</f>
        <v/>
      </c>
      <c r="AB154" s="34"/>
      <c r="AC154" s="34"/>
    </row>
    <row r="155" spans="1:36" ht="15.75" outlineLevel="1" x14ac:dyDescent="0.3">
      <c r="A155" t="str">
        <f t="shared" si="9"/>
        <v/>
      </c>
      <c r="B155" s="156" t="str">
        <f>IF(YEAR(Personalkostnader!$H14)&lt;B$152,"",IF(YEAR(Personalkostnader!$H14)&gt;B$152,"",IF(YEAR(Personalkostnader!$H14)=B$152,Personalkostnader!$H14,DATE(B$152,1,1))))</f>
        <v/>
      </c>
      <c r="C155" s="156" t="str">
        <f>IF(YEAR(Personalkostnader!$H14)&lt;B$152,"",IF(YEAR(Personalkostnader!$H14)&gt;B$152,"",IF(YEAR(Personalkostnader!$K14)=B$152,Personalkostnader!$K14, DATE(B$152,12,31))))</f>
        <v/>
      </c>
      <c r="D155" s="156" t="str">
        <f>IF(A155="","",IF(YEAR(Personalkostnader!$K14)&lt;D$152,"",IF(YEAR(Personalkostnader!$H14)&gt;D$152,"",IF(YEAR(Personalkostnader!$H14)=D$152,Personalkostnader!$H14,DATE(D$152,1,1)))))</f>
        <v/>
      </c>
      <c r="E155" s="34" t="str">
        <f>IF(D155="","",IF(YEAR(Personalkostnader!$H14)&gt;Hjelpeberegn_personal!D$152,"",IF(YEAR(Personalkostnader!$K14)&gt;Hjelpeberegn_personal!D$152,"31.12."&amp;D$152,Personalkostnader!$K14)))</f>
        <v/>
      </c>
      <c r="F155" s="156" t="str">
        <f>IF(A155="","",IF(YEAR(Personalkostnader!$K14)&lt;F$152,"",IF(YEAR(Personalkostnader!$H14)&gt;F$152,"",IF(YEAR(Personalkostnader!$H14)=F$152,Personalkostnader!$H14,DATE(F$152,1,1)))))</f>
        <v/>
      </c>
      <c r="G155" s="34" t="str">
        <f>IF(F155="","",IF(YEAR(Personalkostnader!$H14)&gt;Hjelpeberegn_personal!F$152,"",IF(YEAR(Personalkostnader!$K14)&gt;Hjelpeberegn_personal!F$152,"31.12."&amp;F$152,Personalkostnader!$K14)))</f>
        <v/>
      </c>
      <c r="H155" s="156" t="str">
        <f>IF(A155="","",IF(YEAR(Personalkostnader!$K14)&lt;H$152,"",IF(YEAR(Personalkostnader!$H14)&gt;H$152,"",IF(YEAR(Personalkostnader!$H14)=H$152,Personalkostnader!$H14,DATE(H$152,1,1)))))</f>
        <v/>
      </c>
      <c r="I155" s="34" t="str">
        <f>IF(H155="","",IF(YEAR(Personalkostnader!$H14)&gt;Hjelpeberegn_personal!H$152,"",IF(YEAR(Personalkostnader!$K14)&gt;Hjelpeberegn_personal!H$152,"31.12."&amp;H$152,Personalkostnader!$K14)))</f>
        <v/>
      </c>
      <c r="J155" s="156" t="str">
        <f>IF(A155="","",IF(YEAR(Personalkostnader!$K14)&lt;J$152,"",IF(YEAR(Personalkostnader!$H14)&gt;J$152,"",IF(YEAR(Personalkostnader!$H14)=J$152,Personalkostnader!$H14,DATE(J$152,1,1)))))</f>
        <v/>
      </c>
      <c r="K155" s="34" t="str">
        <f>IF(J155="","",IF(YEAR(Personalkostnader!$H14)&gt;Hjelpeberegn_personal!J$152,"",IF(YEAR(Personalkostnader!$K14)&gt;Hjelpeberegn_personal!J$152,"31.12."&amp;J$152,Personalkostnader!$K14)))</f>
        <v/>
      </c>
      <c r="L155" s="156" t="str">
        <f>IF(A155="","",IF(YEAR(Personalkostnader!$K14)&lt;L$152,"",IF(YEAR(Personalkostnader!$H14)&gt;L$152,"",IF(YEAR(Personalkostnader!$H14)=L$152,Personalkostnader!$H14,DATE(L$152,1,1)))))</f>
        <v/>
      </c>
      <c r="M155" s="34" t="str">
        <f>IF(L155="","",IF(YEAR(Personalkostnader!$H14)&gt;Hjelpeberegn_personal!L$152,"",IF(YEAR(Personalkostnader!$K14)&gt;Hjelpeberegn_personal!L$152,"31.12."&amp;L$152,Personalkostnader!$K14)))</f>
        <v/>
      </c>
      <c r="N155" s="156" t="str">
        <f>IF(A155="","",IF(YEAR(Personalkostnader!$K14)&lt;N$152,"",IF(YEAR(Personalkostnader!$H14)&gt;N$152,"",IF(YEAR(Personalkostnader!$H14)=N$152,Personalkostnader!$H14,DATE(N$152,1,1)))))</f>
        <v/>
      </c>
      <c r="O155" s="34" t="str">
        <f>IF(N155="","",IF(YEAR(Personalkostnader!$H14)&gt;Hjelpeberegn_personal!N$152,"",IF(YEAR(Personalkostnader!$K14)&gt;Hjelpeberegn_personal!N$152,"31.12."&amp;N$152,Personalkostnader!$K14)))</f>
        <v/>
      </c>
      <c r="P155" s="156" t="str">
        <f>IF(A155="","",IF(YEAR(Personalkostnader!$K14)&lt;P$152,"",IF(YEAR(Personalkostnader!$H14)&gt;P$152,"",IF(YEAR(Personalkostnader!$H14)=P$152,Personalkostnader!$H14,DATE(P$152,1,1)))))</f>
        <v/>
      </c>
      <c r="Q155" s="34" t="str">
        <f>IF(P155="","",IF(YEAR(Personalkostnader!$H14)&gt;Hjelpeberegn_personal!P$152,"",IF(YEAR(Personalkostnader!$K14)&gt;Hjelpeberegn_personal!P$152,"31.12."&amp;P$152,Personalkostnader!$K14)))</f>
        <v/>
      </c>
      <c r="R155" s="156" t="str">
        <f>IF(A155="","",IF(YEAR(Personalkostnader!$K14)&lt;R$152,"",IF(YEAR(Personalkostnader!$H14)&gt;R$152,"",IF(YEAR(Personalkostnader!$H14)=R$152,Personalkostnader!$H14,DATE(R$152,1,1)))))</f>
        <v/>
      </c>
      <c r="S155" s="34" t="str">
        <f>IF(R155="","",IF(YEAR(Personalkostnader!$H14)&gt;Hjelpeberegn_personal!R$152,"",IF(YEAR(Personalkostnader!$K14)&gt;Hjelpeberegn_personal!R$152,"31.12."&amp;R$152,Personalkostnader!$K14)))</f>
        <v/>
      </c>
      <c r="T155" s="156" t="str">
        <f>IF(A155="","",IF(YEAR(Personalkostnader!$K14)&lt;T$152,"",IF(YEAR(Personalkostnader!$H14)&gt;T$152,"",IF(YEAR(Personalkostnader!$H14)=T$152,Personalkostnader!$H14,DATE(T$152,1,1)))))</f>
        <v/>
      </c>
      <c r="U155" s="34" t="str">
        <f>IF(T155="","",IF(YEAR(Personalkostnader!$H14)&gt;Hjelpeberegn_personal!T$152,"",IF(YEAR(Personalkostnader!$K14)&gt;Hjelpeberegn_personal!T$152,"31.12."&amp;T$152,Personalkostnader!$K14)))</f>
        <v/>
      </c>
      <c r="V155" s="156" t="str">
        <f>IF(A155="","",IF(YEAR(Personalkostnader!$K14)&lt;V$152,"",IF(YEAR(Personalkostnader!$H14)&gt;V$152,"",IF(YEAR(Personalkostnader!$H14)=V$152,Personalkostnader!$H14,DATE(V$152,1,1)))))</f>
        <v/>
      </c>
      <c r="W155" s="34" t="str">
        <f>IF(V155="","",IF(YEAR(Personalkostnader!$H14)&gt;Hjelpeberegn_personal!V$152,"",IF(YEAR(Personalkostnader!$K14)&gt;Hjelpeberegn_personal!V$152,"31.12."&amp;V$152,Personalkostnader!$K14)))</f>
        <v/>
      </c>
      <c r="X155" s="156" t="str">
        <f>IF(A155="","",IF(YEAR(Personalkostnader!$K14)&lt;X$152,"",IF(YEAR(Personalkostnader!$H14)&gt;X$152,"",IF(YEAR(Personalkostnader!$H14)=X$152,Personalkostnader!$H14,DATE(X$152,1,1)))))</f>
        <v/>
      </c>
      <c r="Y155" s="34" t="str">
        <f>IF(X155="","",IF(YEAR(Personalkostnader!$H14)&gt;Hjelpeberegn_personal!X$152,"",IF(YEAR(Personalkostnader!$K14)&gt;Hjelpeberegn_personal!X$152,"31.12."&amp;X$152,Personalkostnader!$K14)))</f>
        <v/>
      </c>
      <c r="Z155" s="156" t="str">
        <f>IF(A155="","",IF(YEAR(Personalkostnader!$K14)&lt;Z$152,"",IF(YEAR(Personalkostnader!$H14)&gt;Z$152,"",IF(YEAR(Personalkostnader!$H14)=Z$152,Personalkostnader!$H14,DATE(Z$152,1,1)))))</f>
        <v/>
      </c>
      <c r="AA155" s="34" t="str">
        <f>IF(Z155="","",IF(YEAR(Personalkostnader!$H14)&gt;Hjelpeberegn_personal!Z$152,"",IF(YEAR(Personalkostnader!$K14)&gt;Hjelpeberegn_personal!Z$152,"31.12."&amp;Z$152,Personalkostnader!$K14)))</f>
        <v/>
      </c>
    </row>
    <row r="156" spans="1:36" ht="15.75" outlineLevel="1" x14ac:dyDescent="0.3">
      <c r="A156" t="str">
        <f t="shared" si="9"/>
        <v/>
      </c>
      <c r="B156" s="156" t="str">
        <f>IF(YEAR(Personalkostnader!$H15)&lt;B$152,"",IF(YEAR(Personalkostnader!$H15)&gt;B$152,"",IF(YEAR(Personalkostnader!$H15)=B$152,Personalkostnader!$H15,DATE(B$152,1,1))))</f>
        <v/>
      </c>
      <c r="C156" s="156" t="str">
        <f>IF(YEAR(Personalkostnader!$H15)&lt;B$152,"",IF(YEAR(Personalkostnader!$H15)&gt;B$152,"",IF(YEAR(Personalkostnader!$K15)=B$152,Personalkostnader!$K15, DATE(B$152,12,31))))</f>
        <v/>
      </c>
      <c r="D156" s="156" t="str">
        <f>IF(A156="","",IF(YEAR(Personalkostnader!$K15)&lt;D$152,"",IF(YEAR(Personalkostnader!$H15)&gt;D$152,"",IF(YEAR(Personalkostnader!$H15)=D$152,Personalkostnader!$H15,DATE(D$152,1,1)))))</f>
        <v/>
      </c>
      <c r="E156" s="34" t="str">
        <f>IF(D156="","",IF(YEAR(Personalkostnader!$H15)&gt;Hjelpeberegn_personal!D$152,"",IF(YEAR(Personalkostnader!$K15)&gt;Hjelpeberegn_personal!D$152,"31.12."&amp;D$152,Personalkostnader!$K15)))</f>
        <v/>
      </c>
      <c r="F156" s="156" t="str">
        <f>IF(A156="","",IF(YEAR(Personalkostnader!$K15)&lt;F$152,"",IF(YEAR(Personalkostnader!$H15)&gt;F$152,"",IF(YEAR(Personalkostnader!$H15)=F$152,Personalkostnader!$H15,DATE(F$152,1,1)))))</f>
        <v/>
      </c>
      <c r="G156" s="34" t="str">
        <f>IF(F156="","",IF(YEAR(Personalkostnader!$H15)&gt;Hjelpeberegn_personal!F$152,"",IF(YEAR(Personalkostnader!$K15)&gt;Hjelpeberegn_personal!F$152,"31.12."&amp;F$152,Personalkostnader!$K15)))</f>
        <v/>
      </c>
      <c r="H156" s="156" t="str">
        <f>IF(A156="","",IF(YEAR(Personalkostnader!$K15)&lt;H$152,"",IF(YEAR(Personalkostnader!$H15)&gt;H$152,"",IF(YEAR(Personalkostnader!$H15)=H$152,Personalkostnader!$H15,DATE(H$152,1,1)))))</f>
        <v/>
      </c>
      <c r="I156" s="34" t="str">
        <f>IF(H156="","",IF(YEAR(Personalkostnader!$H15)&gt;Hjelpeberegn_personal!H$152,"",IF(YEAR(Personalkostnader!$K15)&gt;Hjelpeberegn_personal!H$152,"31.12."&amp;H$152,Personalkostnader!$K15)))</f>
        <v/>
      </c>
      <c r="J156" s="156" t="str">
        <f>IF(A156="","",IF(YEAR(Personalkostnader!$K15)&lt;J$152,"",IF(YEAR(Personalkostnader!$H15)&gt;J$152,"",IF(YEAR(Personalkostnader!$H15)=J$152,Personalkostnader!$H15,DATE(J$152,1,1)))))</f>
        <v/>
      </c>
      <c r="K156" s="34" t="str">
        <f>IF(J156="","",IF(YEAR(Personalkostnader!$H15)&gt;Hjelpeberegn_personal!J$152,"",IF(YEAR(Personalkostnader!$K15)&gt;Hjelpeberegn_personal!J$152,"31.12."&amp;J$152,Personalkostnader!$K15)))</f>
        <v/>
      </c>
      <c r="L156" s="156" t="str">
        <f>IF(A156="","",IF(YEAR(Personalkostnader!$K15)&lt;L$152,"",IF(YEAR(Personalkostnader!$H15)&gt;L$152,"",IF(YEAR(Personalkostnader!$H15)=L$152,Personalkostnader!$H15,DATE(L$152,1,1)))))</f>
        <v/>
      </c>
      <c r="M156" s="34" t="str">
        <f>IF(L156="","",IF(YEAR(Personalkostnader!$H15)&gt;Hjelpeberegn_personal!L$152,"",IF(YEAR(Personalkostnader!$K15)&gt;Hjelpeberegn_personal!L$152,"31.12."&amp;L$152,Personalkostnader!$K15)))</f>
        <v/>
      </c>
      <c r="N156" s="156" t="str">
        <f>IF(A156="","",IF(YEAR(Personalkostnader!$K15)&lt;N$152,"",IF(YEAR(Personalkostnader!$H15)&gt;N$152,"",IF(YEAR(Personalkostnader!$H15)=N$152,Personalkostnader!$H15,DATE(N$152,1,1)))))</f>
        <v/>
      </c>
      <c r="O156" s="34" t="str">
        <f>IF(N156="","",IF(YEAR(Personalkostnader!$H15)&gt;Hjelpeberegn_personal!N$152,"",IF(YEAR(Personalkostnader!$K15)&gt;Hjelpeberegn_personal!N$152,"31.12."&amp;N$152,Personalkostnader!$K15)))</f>
        <v/>
      </c>
      <c r="P156" s="156" t="str">
        <f>IF(A156="","",IF(YEAR(Personalkostnader!$K15)&lt;P$152,"",IF(YEAR(Personalkostnader!$H15)&gt;P$152,"",IF(YEAR(Personalkostnader!$H15)=P$152,Personalkostnader!$H15,DATE(P$152,1,1)))))</f>
        <v/>
      </c>
      <c r="Q156" s="34" t="str">
        <f>IF(P156="","",IF(YEAR(Personalkostnader!$H15)&gt;Hjelpeberegn_personal!P$152,"",IF(YEAR(Personalkostnader!$K15)&gt;Hjelpeberegn_personal!P$152,"31.12."&amp;P$152,Personalkostnader!$K15)))</f>
        <v/>
      </c>
      <c r="R156" s="156" t="str">
        <f>IF(A156="","",IF(YEAR(Personalkostnader!$K15)&lt;R$152,"",IF(YEAR(Personalkostnader!$H15)&gt;R$152,"",IF(YEAR(Personalkostnader!$H15)=R$152,Personalkostnader!$H15,DATE(R$152,1,1)))))</f>
        <v/>
      </c>
      <c r="S156" s="34" t="str">
        <f>IF(R156="","",IF(YEAR(Personalkostnader!$H15)&gt;Hjelpeberegn_personal!R$152,"",IF(YEAR(Personalkostnader!$K15)&gt;Hjelpeberegn_personal!R$152,"31.12."&amp;R$152,Personalkostnader!$K15)))</f>
        <v/>
      </c>
      <c r="T156" s="156" t="str">
        <f>IF(A156="","",IF(YEAR(Personalkostnader!$K15)&lt;T$152,"",IF(YEAR(Personalkostnader!$H15)&gt;T$152,"",IF(YEAR(Personalkostnader!$H15)=T$152,Personalkostnader!$H15,DATE(T$152,1,1)))))</f>
        <v/>
      </c>
      <c r="U156" s="34" t="str">
        <f>IF(T156="","",IF(YEAR(Personalkostnader!$H15)&gt;Hjelpeberegn_personal!T$152,"",IF(YEAR(Personalkostnader!$K15)&gt;Hjelpeberegn_personal!T$152,"31.12."&amp;T$152,Personalkostnader!$K15)))</f>
        <v/>
      </c>
      <c r="V156" s="156" t="str">
        <f>IF(A156="","",IF(YEAR(Personalkostnader!$K15)&lt;V$152,"",IF(YEAR(Personalkostnader!$H15)&gt;V$152,"",IF(YEAR(Personalkostnader!$H15)=V$152,Personalkostnader!$H15,DATE(V$152,1,1)))))</f>
        <v/>
      </c>
      <c r="W156" s="34" t="str">
        <f>IF(V156="","",IF(YEAR(Personalkostnader!$H15)&gt;Hjelpeberegn_personal!V$152,"",IF(YEAR(Personalkostnader!$K15)&gt;Hjelpeberegn_personal!V$152,"31.12."&amp;V$152,Personalkostnader!$K15)))</f>
        <v/>
      </c>
      <c r="X156" s="156" t="str">
        <f>IF(A156="","",IF(YEAR(Personalkostnader!$K15)&lt;X$152,"",IF(YEAR(Personalkostnader!$H15)&gt;X$152,"",IF(YEAR(Personalkostnader!$H15)=X$152,Personalkostnader!$H15,DATE(X$152,1,1)))))</f>
        <v/>
      </c>
      <c r="Y156" s="34" t="str">
        <f>IF(X156="","",IF(YEAR(Personalkostnader!$H15)&gt;Hjelpeberegn_personal!X$152,"",IF(YEAR(Personalkostnader!$K15)&gt;Hjelpeberegn_personal!X$152,"31.12."&amp;X$152,Personalkostnader!$K15)))</f>
        <v/>
      </c>
      <c r="Z156" s="156" t="str">
        <f>IF(A156="","",IF(YEAR(Personalkostnader!$K15)&lt;Z$152,"",IF(YEAR(Personalkostnader!$H15)&gt;Z$152,"",IF(YEAR(Personalkostnader!$H15)=Z$152,Personalkostnader!$H15,DATE(Z$152,1,1)))))</f>
        <v/>
      </c>
      <c r="AA156" s="34" t="str">
        <f>IF(Z156="","",IF(YEAR(Personalkostnader!$H15)&gt;Hjelpeberegn_personal!Z$152,"",IF(YEAR(Personalkostnader!$K15)&gt;Hjelpeberegn_personal!Z$152,"31.12."&amp;Z$152,Personalkostnader!$K15)))</f>
        <v/>
      </c>
    </row>
    <row r="157" spans="1:36" ht="15.75" outlineLevel="1" x14ac:dyDescent="0.3">
      <c r="A157" t="str">
        <f t="shared" si="9"/>
        <v/>
      </c>
      <c r="B157" s="156" t="str">
        <f>IF(YEAR(Personalkostnader!$H16)&lt;B$152,"",IF(YEAR(Personalkostnader!$H16)&gt;B$152,"",IF(YEAR(Personalkostnader!$H16)=B$152,Personalkostnader!$H16,DATE(B$152,1,1))))</f>
        <v/>
      </c>
      <c r="C157" s="156" t="str">
        <f>IF(YEAR(Personalkostnader!$H16)&lt;B$152,"",IF(YEAR(Personalkostnader!$H16)&gt;B$152,"",IF(YEAR(Personalkostnader!$K16)=B$152,Personalkostnader!$K16, DATE(B$152,12,31))))</f>
        <v/>
      </c>
      <c r="D157" s="156" t="str">
        <f>IF(A157="","",IF(YEAR(Personalkostnader!$K16)&lt;D$152,"",IF(YEAR(Personalkostnader!$H16)&gt;D$152,"",IF(YEAR(Personalkostnader!$H16)=D$152,Personalkostnader!$H16,DATE(D$152,1,1)))))</f>
        <v/>
      </c>
      <c r="E157" s="34" t="str">
        <f>IF(D157="","",IF(YEAR(Personalkostnader!$H16)&gt;Hjelpeberegn_personal!D$152,"",IF(YEAR(Personalkostnader!$K16)&gt;Hjelpeberegn_personal!D$152,"31.12."&amp;D$152,Personalkostnader!$K16)))</f>
        <v/>
      </c>
      <c r="F157" s="156" t="str">
        <f>IF(A157="","",IF(YEAR(Personalkostnader!$K16)&lt;F$152,"",IF(YEAR(Personalkostnader!$H16)&gt;F$152,"",IF(YEAR(Personalkostnader!$H16)=F$152,Personalkostnader!$H16,DATE(F$152,1,1)))))</f>
        <v/>
      </c>
      <c r="G157" s="34" t="str">
        <f>IF(F157="","",IF(YEAR(Personalkostnader!$H16)&gt;Hjelpeberegn_personal!F$152,"",IF(YEAR(Personalkostnader!$K16)&gt;Hjelpeberegn_personal!F$152,"31.12."&amp;F$152,Personalkostnader!$K16)))</f>
        <v/>
      </c>
      <c r="H157" s="156" t="str">
        <f>IF(A157="","",IF(YEAR(Personalkostnader!$K16)&lt;H$152,"",IF(YEAR(Personalkostnader!$H16)&gt;H$152,"",IF(YEAR(Personalkostnader!$H16)=H$152,Personalkostnader!$H16,DATE(H$152,1,1)))))</f>
        <v/>
      </c>
      <c r="I157" s="34" t="str">
        <f>IF(H157="","",IF(YEAR(Personalkostnader!$H16)&gt;Hjelpeberegn_personal!H$152,"",IF(YEAR(Personalkostnader!$K16)&gt;Hjelpeberegn_personal!H$152,"31.12."&amp;H$152,Personalkostnader!$K16)))</f>
        <v/>
      </c>
      <c r="J157" s="156" t="str">
        <f>IF(A157="","",IF(YEAR(Personalkostnader!$K16)&lt;J$152,"",IF(YEAR(Personalkostnader!$H16)&gt;J$152,"",IF(YEAR(Personalkostnader!$H16)=J$152,Personalkostnader!$H16,DATE(J$152,1,1)))))</f>
        <v/>
      </c>
      <c r="K157" s="34" t="str">
        <f>IF(J157="","",IF(YEAR(Personalkostnader!$H16)&gt;Hjelpeberegn_personal!J$152,"",IF(YEAR(Personalkostnader!$K16)&gt;Hjelpeberegn_personal!J$152,"31.12."&amp;J$152,Personalkostnader!$K16)))</f>
        <v/>
      </c>
      <c r="L157" s="156" t="str">
        <f>IF(A157="","",IF(YEAR(Personalkostnader!$K16)&lt;L$152,"",IF(YEAR(Personalkostnader!$H16)&gt;L$152,"",IF(YEAR(Personalkostnader!$H16)=L$152,Personalkostnader!$H16,DATE(L$152,1,1)))))</f>
        <v/>
      </c>
      <c r="M157" s="34" t="str">
        <f>IF(L157="","",IF(YEAR(Personalkostnader!$H16)&gt;Hjelpeberegn_personal!L$152,"",IF(YEAR(Personalkostnader!$K16)&gt;Hjelpeberegn_personal!L$152,"31.12."&amp;L$152,Personalkostnader!$K16)))</f>
        <v/>
      </c>
      <c r="N157" s="156" t="str">
        <f>IF(A157="","",IF(YEAR(Personalkostnader!$K16)&lt;N$152,"",IF(YEAR(Personalkostnader!$H16)&gt;N$152,"",IF(YEAR(Personalkostnader!$H16)=N$152,Personalkostnader!$H16,DATE(N$152,1,1)))))</f>
        <v/>
      </c>
      <c r="O157" s="34" t="str">
        <f>IF(N157="","",IF(YEAR(Personalkostnader!$H16)&gt;Hjelpeberegn_personal!N$152,"",IF(YEAR(Personalkostnader!$K16)&gt;Hjelpeberegn_personal!N$152,"31.12."&amp;N$152,Personalkostnader!$K16)))</f>
        <v/>
      </c>
      <c r="P157" s="156" t="str">
        <f>IF(A157="","",IF(YEAR(Personalkostnader!$K16)&lt;P$152,"",IF(YEAR(Personalkostnader!$H16)&gt;P$152,"",IF(YEAR(Personalkostnader!$H16)=P$152,Personalkostnader!$H16,DATE(P$152,1,1)))))</f>
        <v/>
      </c>
      <c r="Q157" s="34" t="str">
        <f>IF(P157="","",IF(YEAR(Personalkostnader!$H16)&gt;Hjelpeberegn_personal!P$152,"",IF(YEAR(Personalkostnader!$K16)&gt;Hjelpeberegn_personal!P$152,"31.12."&amp;P$152,Personalkostnader!$K16)))</f>
        <v/>
      </c>
      <c r="R157" s="156" t="str">
        <f>IF(A157="","",IF(YEAR(Personalkostnader!$K16)&lt;R$152,"",IF(YEAR(Personalkostnader!$H16)&gt;R$152,"",IF(YEAR(Personalkostnader!$H16)=R$152,Personalkostnader!$H16,DATE(R$152,1,1)))))</f>
        <v/>
      </c>
      <c r="S157" s="34" t="str">
        <f>IF(R157="","",IF(YEAR(Personalkostnader!$H16)&gt;Hjelpeberegn_personal!R$152,"",IF(YEAR(Personalkostnader!$K16)&gt;Hjelpeberegn_personal!R$152,"31.12."&amp;R$152,Personalkostnader!$K16)))</f>
        <v/>
      </c>
      <c r="T157" s="156" t="str">
        <f>IF(A157="","",IF(YEAR(Personalkostnader!$K16)&lt;T$152,"",IF(YEAR(Personalkostnader!$H16)&gt;T$152,"",IF(YEAR(Personalkostnader!$H16)=T$152,Personalkostnader!$H16,DATE(T$152,1,1)))))</f>
        <v/>
      </c>
      <c r="U157" s="34" t="str">
        <f>IF(T157="","",IF(YEAR(Personalkostnader!$H16)&gt;Hjelpeberegn_personal!T$152,"",IF(YEAR(Personalkostnader!$K16)&gt;Hjelpeberegn_personal!T$152,"31.12."&amp;T$152,Personalkostnader!$K16)))</f>
        <v/>
      </c>
      <c r="V157" s="156" t="str">
        <f>IF(A157="","",IF(YEAR(Personalkostnader!$K16)&lt;V$152,"",IF(YEAR(Personalkostnader!$H16)&gt;V$152,"",IF(YEAR(Personalkostnader!$H16)=V$152,Personalkostnader!$H16,DATE(V$152,1,1)))))</f>
        <v/>
      </c>
      <c r="W157" s="34" t="str">
        <f>IF(V157="","",IF(YEAR(Personalkostnader!$H16)&gt;Hjelpeberegn_personal!V$152,"",IF(YEAR(Personalkostnader!$K16)&gt;Hjelpeberegn_personal!V$152,"31.12."&amp;V$152,Personalkostnader!$K16)))</f>
        <v/>
      </c>
      <c r="X157" s="156" t="str">
        <f>IF(A157="","",IF(YEAR(Personalkostnader!$K16)&lt;X$152,"",IF(YEAR(Personalkostnader!$H16)&gt;X$152,"",IF(YEAR(Personalkostnader!$H16)=X$152,Personalkostnader!$H16,DATE(X$152,1,1)))))</f>
        <v/>
      </c>
      <c r="Y157" s="34" t="str">
        <f>IF(X157="","",IF(YEAR(Personalkostnader!$H16)&gt;Hjelpeberegn_personal!X$152,"",IF(YEAR(Personalkostnader!$K16)&gt;Hjelpeberegn_personal!X$152,"31.12."&amp;X$152,Personalkostnader!$K16)))</f>
        <v/>
      </c>
      <c r="Z157" s="156" t="str">
        <f>IF(A157="","",IF(YEAR(Personalkostnader!$K16)&lt;Z$152,"",IF(YEAR(Personalkostnader!$H16)&gt;Z$152,"",IF(YEAR(Personalkostnader!$H16)=Z$152,Personalkostnader!$H16,DATE(Z$152,1,1)))))</f>
        <v/>
      </c>
      <c r="AA157" s="34" t="str">
        <f>IF(Z157="","",IF(YEAR(Personalkostnader!$H16)&gt;Hjelpeberegn_personal!Z$152,"",IF(YEAR(Personalkostnader!$K16)&gt;Hjelpeberegn_personal!Z$152,"31.12."&amp;Z$152,Personalkostnader!$K16)))</f>
        <v/>
      </c>
    </row>
    <row r="158" spans="1:36" ht="15.75" outlineLevel="1" x14ac:dyDescent="0.3">
      <c r="A158" t="str">
        <f t="shared" si="9"/>
        <v/>
      </c>
      <c r="B158" s="156" t="str">
        <f>IF(YEAR(Personalkostnader!$H17)&lt;B$152,"",IF(YEAR(Personalkostnader!$H17)&gt;B$152,"",IF(YEAR(Personalkostnader!$H17)=B$152,Personalkostnader!$H17,DATE(B$152,1,1))))</f>
        <v/>
      </c>
      <c r="C158" s="156" t="str">
        <f>IF(YEAR(Personalkostnader!$H17)&lt;B$152,"",IF(YEAR(Personalkostnader!$H17)&gt;B$152,"",IF(YEAR(Personalkostnader!$K17)=B$152,Personalkostnader!$K17, DATE(B$152,12,31))))</f>
        <v/>
      </c>
      <c r="D158" s="156" t="str">
        <f>IF(A158="","",IF(YEAR(Personalkostnader!$K17)&lt;D$152,"",IF(YEAR(Personalkostnader!$H17)&gt;D$152,"",IF(YEAR(Personalkostnader!$H17)=D$152,Personalkostnader!$H17,DATE(D$152,1,1)))))</f>
        <v/>
      </c>
      <c r="E158" s="34" t="str">
        <f>IF(D158="","",IF(YEAR(Personalkostnader!$H17)&gt;Hjelpeberegn_personal!D$152,"",IF(YEAR(Personalkostnader!$K17)&gt;Hjelpeberegn_personal!D$152,"31.12."&amp;D$152,Personalkostnader!$K17)))</f>
        <v/>
      </c>
      <c r="F158" s="156" t="str">
        <f>IF(A158="","",IF(YEAR(Personalkostnader!$K17)&lt;F$152,"",IF(YEAR(Personalkostnader!$H17)&gt;F$152,"",IF(YEAR(Personalkostnader!$H17)=F$152,Personalkostnader!$H17,DATE(F$152,1,1)))))</f>
        <v/>
      </c>
      <c r="G158" s="34" t="str">
        <f>IF(F158="","",IF(YEAR(Personalkostnader!$H17)&gt;Hjelpeberegn_personal!F$152,"",IF(YEAR(Personalkostnader!$K17)&gt;Hjelpeberegn_personal!F$152,"31.12."&amp;F$152,Personalkostnader!$K17)))</f>
        <v/>
      </c>
      <c r="H158" s="156" t="str">
        <f>IF(A158="","",IF(YEAR(Personalkostnader!$K17)&lt;H$152,"",IF(YEAR(Personalkostnader!$H17)&gt;H$152,"",IF(YEAR(Personalkostnader!$H17)=H$152,Personalkostnader!$H17,DATE(H$152,1,1)))))</f>
        <v/>
      </c>
      <c r="I158" s="34" t="str">
        <f>IF(H158="","",IF(YEAR(Personalkostnader!$H17)&gt;Hjelpeberegn_personal!H$152,"",IF(YEAR(Personalkostnader!$K17)&gt;Hjelpeberegn_personal!H$152,"31.12."&amp;H$152,Personalkostnader!$K17)))</f>
        <v/>
      </c>
      <c r="J158" s="156" t="str">
        <f>IF(A158="","",IF(YEAR(Personalkostnader!$K17)&lt;J$152,"",IF(YEAR(Personalkostnader!$H17)&gt;J$152,"",IF(YEAR(Personalkostnader!$H17)=J$152,Personalkostnader!$H17,DATE(J$152,1,1)))))</f>
        <v/>
      </c>
      <c r="K158" s="34" t="str">
        <f>IF(J158="","",IF(YEAR(Personalkostnader!$H17)&gt;Hjelpeberegn_personal!J$152,"",IF(YEAR(Personalkostnader!$K17)&gt;Hjelpeberegn_personal!J$152,"31.12."&amp;J$152,Personalkostnader!$K17)))</f>
        <v/>
      </c>
      <c r="L158" s="156" t="str">
        <f>IF(A158="","",IF(YEAR(Personalkostnader!$K17)&lt;L$152,"",IF(YEAR(Personalkostnader!$H17)&gt;L$152,"",IF(YEAR(Personalkostnader!$H17)=L$152,Personalkostnader!$H17,DATE(L$152,1,1)))))</f>
        <v/>
      </c>
      <c r="M158" s="34" t="str">
        <f>IF(L158="","",IF(YEAR(Personalkostnader!$H17)&gt;Hjelpeberegn_personal!L$152,"",IF(YEAR(Personalkostnader!$K17)&gt;Hjelpeberegn_personal!L$152,"31.12."&amp;L$152,Personalkostnader!$K17)))</f>
        <v/>
      </c>
      <c r="N158" s="156" t="str">
        <f>IF(A158="","",IF(YEAR(Personalkostnader!$K17)&lt;N$152,"",IF(YEAR(Personalkostnader!$H17)&gt;N$152,"",IF(YEAR(Personalkostnader!$H17)=N$152,Personalkostnader!$H17,DATE(N$152,1,1)))))</f>
        <v/>
      </c>
      <c r="O158" s="34" t="str">
        <f>IF(N158="","",IF(YEAR(Personalkostnader!$H17)&gt;Hjelpeberegn_personal!N$152,"",IF(YEAR(Personalkostnader!$K17)&gt;Hjelpeberegn_personal!N$152,"31.12."&amp;N$152,Personalkostnader!$K17)))</f>
        <v/>
      </c>
      <c r="P158" s="156" t="str">
        <f>IF(A158="","",IF(YEAR(Personalkostnader!$K17)&lt;P$152,"",IF(YEAR(Personalkostnader!$H17)&gt;P$152,"",IF(YEAR(Personalkostnader!$H17)=P$152,Personalkostnader!$H17,DATE(P$152,1,1)))))</f>
        <v/>
      </c>
      <c r="Q158" s="34" t="str">
        <f>IF(P158="","",IF(YEAR(Personalkostnader!$H17)&gt;Hjelpeberegn_personal!P$152,"",IF(YEAR(Personalkostnader!$K17)&gt;Hjelpeberegn_personal!P$152,"31.12."&amp;P$152,Personalkostnader!$K17)))</f>
        <v/>
      </c>
      <c r="R158" s="156" t="str">
        <f>IF(A158="","",IF(YEAR(Personalkostnader!$K17)&lt;R$152,"",IF(YEAR(Personalkostnader!$H17)&gt;R$152,"",IF(YEAR(Personalkostnader!$H17)=R$152,Personalkostnader!$H17,DATE(R$152,1,1)))))</f>
        <v/>
      </c>
      <c r="S158" s="34" t="str">
        <f>IF(R158="","",IF(YEAR(Personalkostnader!$H17)&gt;Hjelpeberegn_personal!R$152,"",IF(YEAR(Personalkostnader!$K17)&gt;Hjelpeberegn_personal!R$152,"31.12."&amp;R$152,Personalkostnader!$K17)))</f>
        <v/>
      </c>
      <c r="T158" s="156" t="str">
        <f>IF(A158="","",IF(YEAR(Personalkostnader!$K17)&lt;T$152,"",IF(YEAR(Personalkostnader!$H17)&gt;T$152,"",IF(YEAR(Personalkostnader!$H17)=T$152,Personalkostnader!$H17,DATE(T$152,1,1)))))</f>
        <v/>
      </c>
      <c r="U158" s="34" t="str">
        <f>IF(T158="","",IF(YEAR(Personalkostnader!$H17)&gt;Hjelpeberegn_personal!T$152,"",IF(YEAR(Personalkostnader!$K17)&gt;Hjelpeberegn_personal!T$152,"31.12."&amp;T$152,Personalkostnader!$K17)))</f>
        <v/>
      </c>
      <c r="V158" s="156" t="str">
        <f>IF(A158="","",IF(YEAR(Personalkostnader!$K17)&lt;V$152,"",IF(YEAR(Personalkostnader!$H17)&gt;V$152,"",IF(YEAR(Personalkostnader!$H17)=V$152,Personalkostnader!$H17,DATE(V$152,1,1)))))</f>
        <v/>
      </c>
      <c r="W158" s="34" t="str">
        <f>IF(V158="","",IF(YEAR(Personalkostnader!$H17)&gt;Hjelpeberegn_personal!V$152,"",IF(YEAR(Personalkostnader!$K17)&gt;Hjelpeberegn_personal!V$152,"31.12."&amp;V$152,Personalkostnader!$K17)))</f>
        <v/>
      </c>
      <c r="X158" s="156" t="str">
        <f>IF(A158="","",IF(YEAR(Personalkostnader!$K17)&lt;X$152,"",IF(YEAR(Personalkostnader!$H17)&gt;X$152,"",IF(YEAR(Personalkostnader!$H17)=X$152,Personalkostnader!$H17,DATE(X$152,1,1)))))</f>
        <v/>
      </c>
      <c r="Y158" s="34" t="str">
        <f>IF(X158="","",IF(YEAR(Personalkostnader!$H17)&gt;Hjelpeberegn_personal!X$152,"",IF(YEAR(Personalkostnader!$K17)&gt;Hjelpeberegn_personal!X$152,"31.12."&amp;X$152,Personalkostnader!$K17)))</f>
        <v/>
      </c>
      <c r="Z158" s="156" t="str">
        <f>IF(A158="","",IF(YEAR(Personalkostnader!$K17)&lt;Z$152,"",IF(YEAR(Personalkostnader!$H17)&gt;Z$152,"",IF(YEAR(Personalkostnader!$H17)=Z$152,Personalkostnader!$H17,DATE(Z$152,1,1)))))</f>
        <v/>
      </c>
      <c r="AA158" s="34" t="str">
        <f>IF(Z158="","",IF(YEAR(Personalkostnader!$H17)&gt;Hjelpeberegn_personal!Z$152,"",IF(YEAR(Personalkostnader!$K17)&gt;Hjelpeberegn_personal!Z$152,"31.12."&amp;Z$152,Personalkostnader!$K17)))</f>
        <v/>
      </c>
    </row>
    <row r="159" spans="1:36" ht="15.75" outlineLevel="1" x14ac:dyDescent="0.3">
      <c r="A159" t="str">
        <f t="shared" si="9"/>
        <v/>
      </c>
      <c r="B159" s="156" t="str">
        <f>IF(YEAR(Personalkostnader!$H18)&lt;B$152,"",IF(YEAR(Personalkostnader!$H18)&gt;B$152,"",IF(YEAR(Personalkostnader!$H18)=B$152,Personalkostnader!$H18,DATE(B$152,1,1))))</f>
        <v/>
      </c>
      <c r="C159" s="156" t="str">
        <f>IF(YEAR(Personalkostnader!$H18)&lt;B$152,"",IF(YEAR(Personalkostnader!$H18)&gt;B$152,"",IF(YEAR(Personalkostnader!$K18)=B$152,Personalkostnader!$K18, DATE(B$152,12,31))))</f>
        <v/>
      </c>
      <c r="D159" s="156" t="str">
        <f>IF(A159="","",IF(YEAR(Personalkostnader!$K18)&lt;D$152,"",IF(YEAR(Personalkostnader!$H18)&gt;D$152,"",IF(YEAR(Personalkostnader!$H18)=D$152,Personalkostnader!$H18,DATE(D$152,1,1)))))</f>
        <v/>
      </c>
      <c r="E159" s="34" t="str">
        <f>IF(D159="","",IF(YEAR(Personalkostnader!$H18)&gt;Hjelpeberegn_personal!D$152,"",IF(YEAR(Personalkostnader!$K18)&gt;Hjelpeberegn_personal!D$152,"31.12."&amp;D$152,Personalkostnader!$K18)))</f>
        <v/>
      </c>
      <c r="F159" s="156" t="str">
        <f>IF(A159="","",IF(YEAR(Personalkostnader!$K18)&lt;F$152,"",IF(YEAR(Personalkostnader!$H18)&gt;F$152,"",IF(YEAR(Personalkostnader!$H18)=F$152,Personalkostnader!$H18,DATE(F$152,1,1)))))</f>
        <v/>
      </c>
      <c r="G159" s="34" t="str">
        <f>IF(F159="","",IF(YEAR(Personalkostnader!$H18)&gt;Hjelpeberegn_personal!F$152,"",IF(YEAR(Personalkostnader!$K18)&gt;Hjelpeberegn_personal!F$152,"31.12."&amp;F$152,Personalkostnader!$K18)))</f>
        <v/>
      </c>
      <c r="H159" s="156" t="str">
        <f>IF(A159="","",IF(YEAR(Personalkostnader!$K18)&lt;H$152,"",IF(YEAR(Personalkostnader!$H18)&gt;H$152,"",IF(YEAR(Personalkostnader!$H18)=H$152,Personalkostnader!$H18,DATE(H$152,1,1)))))</f>
        <v/>
      </c>
      <c r="I159" s="34" t="str">
        <f>IF(H159="","",IF(YEAR(Personalkostnader!$H18)&gt;Hjelpeberegn_personal!H$152,"",IF(YEAR(Personalkostnader!$K18)&gt;Hjelpeberegn_personal!H$152,"31.12."&amp;H$152,Personalkostnader!$K18)))</f>
        <v/>
      </c>
      <c r="J159" s="156" t="str">
        <f>IF(A159="","",IF(YEAR(Personalkostnader!$K18)&lt;J$152,"",IF(YEAR(Personalkostnader!$H18)&gt;J$152,"",IF(YEAR(Personalkostnader!$H18)=J$152,Personalkostnader!$H18,DATE(J$152,1,1)))))</f>
        <v/>
      </c>
      <c r="K159" s="34" t="str">
        <f>IF(J159="","",IF(YEAR(Personalkostnader!$H18)&gt;Hjelpeberegn_personal!J$152,"",IF(YEAR(Personalkostnader!$K18)&gt;Hjelpeberegn_personal!J$152,"31.12."&amp;J$152,Personalkostnader!$K18)))</f>
        <v/>
      </c>
      <c r="L159" s="156" t="str">
        <f>IF(A159="","",IF(YEAR(Personalkostnader!$K18)&lt;L$152,"",IF(YEAR(Personalkostnader!$H18)&gt;L$152,"",IF(YEAR(Personalkostnader!$H18)=L$152,Personalkostnader!$H18,DATE(L$152,1,1)))))</f>
        <v/>
      </c>
      <c r="M159" s="34" t="str">
        <f>IF(L159="","",IF(YEAR(Personalkostnader!$H18)&gt;Hjelpeberegn_personal!L$152,"",IF(YEAR(Personalkostnader!$K18)&gt;Hjelpeberegn_personal!L$152,"31.12."&amp;L$152,Personalkostnader!$K18)))</f>
        <v/>
      </c>
      <c r="N159" s="156" t="str">
        <f>IF(A159="","",IF(YEAR(Personalkostnader!$K18)&lt;N$152,"",IF(YEAR(Personalkostnader!$H18)&gt;N$152,"",IF(YEAR(Personalkostnader!$H18)=N$152,Personalkostnader!$H18,DATE(N$152,1,1)))))</f>
        <v/>
      </c>
      <c r="O159" s="34" t="str">
        <f>IF(N159="","",IF(YEAR(Personalkostnader!$H18)&gt;Hjelpeberegn_personal!N$152,"",IF(YEAR(Personalkostnader!$K18)&gt;Hjelpeberegn_personal!N$152,"31.12."&amp;N$152,Personalkostnader!$K18)))</f>
        <v/>
      </c>
      <c r="P159" s="156" t="str">
        <f>IF(A159="","",IF(YEAR(Personalkostnader!$K18)&lt;P$152,"",IF(YEAR(Personalkostnader!$H18)&gt;P$152,"",IF(YEAR(Personalkostnader!$H18)=P$152,Personalkostnader!$H18,DATE(P$152,1,1)))))</f>
        <v/>
      </c>
      <c r="Q159" s="34" t="str">
        <f>IF(P159="","",IF(YEAR(Personalkostnader!$H18)&gt;Hjelpeberegn_personal!P$152,"",IF(YEAR(Personalkostnader!$K18)&gt;Hjelpeberegn_personal!P$152,"31.12."&amp;P$152,Personalkostnader!$K18)))</f>
        <v/>
      </c>
      <c r="R159" s="156" t="str">
        <f>IF(A159="","",IF(YEAR(Personalkostnader!$K18)&lt;R$152,"",IF(YEAR(Personalkostnader!$H18)&gt;R$152,"",IF(YEAR(Personalkostnader!$H18)=R$152,Personalkostnader!$H18,DATE(R$152,1,1)))))</f>
        <v/>
      </c>
      <c r="S159" s="34" t="str">
        <f>IF(R159="","",IF(YEAR(Personalkostnader!$H18)&gt;Hjelpeberegn_personal!R$152,"",IF(YEAR(Personalkostnader!$K18)&gt;Hjelpeberegn_personal!R$152,"31.12."&amp;R$152,Personalkostnader!$K18)))</f>
        <v/>
      </c>
      <c r="T159" s="156" t="str">
        <f>IF(A159="","",IF(YEAR(Personalkostnader!$K18)&lt;T$152,"",IF(YEAR(Personalkostnader!$H18)&gt;T$152,"",IF(YEAR(Personalkostnader!$H18)=T$152,Personalkostnader!$H18,DATE(T$152,1,1)))))</f>
        <v/>
      </c>
      <c r="U159" s="34" t="str">
        <f>IF(T159="","",IF(YEAR(Personalkostnader!$H18)&gt;Hjelpeberegn_personal!T$152,"",IF(YEAR(Personalkostnader!$K18)&gt;Hjelpeberegn_personal!T$152,"31.12."&amp;T$152,Personalkostnader!$K18)))</f>
        <v/>
      </c>
      <c r="V159" s="156" t="str">
        <f>IF(A159="","",IF(YEAR(Personalkostnader!$K18)&lt;V$152,"",IF(YEAR(Personalkostnader!$H18)&gt;V$152,"",IF(YEAR(Personalkostnader!$H18)=V$152,Personalkostnader!$H18,DATE(V$152,1,1)))))</f>
        <v/>
      </c>
      <c r="W159" s="34" t="str">
        <f>IF(V159="","",IF(YEAR(Personalkostnader!$H18)&gt;Hjelpeberegn_personal!V$152,"",IF(YEAR(Personalkostnader!$K18)&gt;Hjelpeberegn_personal!V$152,"31.12."&amp;V$152,Personalkostnader!$K18)))</f>
        <v/>
      </c>
      <c r="X159" s="156" t="str">
        <f>IF(A159="","",IF(YEAR(Personalkostnader!$K18)&lt;X$152,"",IF(YEAR(Personalkostnader!$H18)&gt;X$152,"",IF(YEAR(Personalkostnader!$H18)=X$152,Personalkostnader!$H18,DATE(X$152,1,1)))))</f>
        <v/>
      </c>
      <c r="Y159" s="34" t="str">
        <f>IF(X159="","",IF(YEAR(Personalkostnader!$H18)&gt;Hjelpeberegn_personal!X$152,"",IF(YEAR(Personalkostnader!$K18)&gt;Hjelpeberegn_personal!X$152,"31.12."&amp;X$152,Personalkostnader!$K18)))</f>
        <v/>
      </c>
      <c r="Z159" s="156" t="str">
        <f>IF(A159="","",IF(YEAR(Personalkostnader!$K18)&lt;Z$152,"",IF(YEAR(Personalkostnader!$H18)&gt;Z$152,"",IF(YEAR(Personalkostnader!$H18)=Z$152,Personalkostnader!$H18,DATE(Z$152,1,1)))))</f>
        <v/>
      </c>
      <c r="AA159" s="34" t="str">
        <f>IF(Z159="","",IF(YEAR(Personalkostnader!$H18)&gt;Hjelpeberegn_personal!Z$152,"",IF(YEAR(Personalkostnader!$K18)&gt;Hjelpeberegn_personal!Z$152,"31.12."&amp;Z$152,Personalkostnader!$K18)))</f>
        <v/>
      </c>
    </row>
    <row r="160" spans="1:36" ht="15.75" outlineLevel="1" x14ac:dyDescent="0.3">
      <c r="A160" t="str">
        <f t="shared" si="9"/>
        <v/>
      </c>
      <c r="B160" s="156" t="str">
        <f>IF(YEAR(Personalkostnader!$H19)&lt;B$152,"",IF(YEAR(Personalkostnader!$H19)&gt;B$152,"",IF(YEAR(Personalkostnader!$H19)=B$152,Personalkostnader!$H19,DATE(B$152,1,1))))</f>
        <v/>
      </c>
      <c r="C160" s="156" t="str">
        <f>IF(YEAR(Personalkostnader!$H19)&lt;B$152,"",IF(YEAR(Personalkostnader!$H19)&gt;B$152,"",IF(YEAR(Personalkostnader!$K19)=B$152,Personalkostnader!$K19, DATE(B$152,12,31))))</f>
        <v/>
      </c>
      <c r="D160" s="156" t="str">
        <f>IF(A160="","",IF(YEAR(Personalkostnader!$K19)&lt;D$152,"",IF(YEAR(Personalkostnader!$H19)&gt;D$152,"",IF(YEAR(Personalkostnader!$H19)=D$152,Personalkostnader!$H19,DATE(D$152,1,1)))))</f>
        <v/>
      </c>
      <c r="E160" s="34" t="str">
        <f>IF(D160="","",IF(YEAR(Personalkostnader!$H19)&gt;Hjelpeberegn_personal!D$152,"",IF(YEAR(Personalkostnader!$K19)&gt;Hjelpeberegn_personal!D$152,"31.12."&amp;D$152,Personalkostnader!$K19)))</f>
        <v/>
      </c>
      <c r="F160" s="156" t="str">
        <f>IF(A160="","",IF(YEAR(Personalkostnader!$K19)&lt;F$152,"",IF(YEAR(Personalkostnader!$H19)&gt;F$152,"",IF(YEAR(Personalkostnader!$H19)=F$152,Personalkostnader!$H19,DATE(F$152,1,1)))))</f>
        <v/>
      </c>
      <c r="G160" s="34" t="str">
        <f>IF(F160="","",IF(YEAR(Personalkostnader!$H19)&gt;Hjelpeberegn_personal!F$152,"",IF(YEAR(Personalkostnader!$K19)&gt;Hjelpeberegn_personal!F$152,"31.12."&amp;F$152,Personalkostnader!$K19)))</f>
        <v/>
      </c>
      <c r="H160" s="156" t="str">
        <f>IF(A160="","",IF(YEAR(Personalkostnader!$K19)&lt;H$152,"",IF(YEAR(Personalkostnader!$H19)&gt;H$152,"",IF(YEAR(Personalkostnader!$H19)=H$152,Personalkostnader!$H19,DATE(H$152,1,1)))))</f>
        <v/>
      </c>
      <c r="I160" s="34" t="str">
        <f>IF(H160="","",IF(YEAR(Personalkostnader!$H19)&gt;Hjelpeberegn_personal!H$152,"",IF(YEAR(Personalkostnader!$K19)&gt;Hjelpeberegn_personal!H$152,"31.12."&amp;H$152,Personalkostnader!$K19)))</f>
        <v/>
      </c>
      <c r="J160" s="156" t="str">
        <f>IF(A160="","",IF(YEAR(Personalkostnader!$K19)&lt;J$152,"",IF(YEAR(Personalkostnader!$H19)&gt;J$152,"",IF(YEAR(Personalkostnader!$H19)=J$152,Personalkostnader!$H19,DATE(J$152,1,1)))))</f>
        <v/>
      </c>
      <c r="K160" s="34" t="str">
        <f>IF(J160="","",IF(YEAR(Personalkostnader!$H19)&gt;Hjelpeberegn_personal!J$152,"",IF(YEAR(Personalkostnader!$K19)&gt;Hjelpeberegn_personal!J$152,"31.12."&amp;J$152,Personalkostnader!$K19)))</f>
        <v/>
      </c>
      <c r="L160" s="156" t="str">
        <f>IF(A160="","",IF(YEAR(Personalkostnader!$K19)&lt;L$152,"",IF(YEAR(Personalkostnader!$H19)&gt;L$152,"",IF(YEAR(Personalkostnader!$H19)=L$152,Personalkostnader!$H19,DATE(L$152,1,1)))))</f>
        <v/>
      </c>
      <c r="M160" s="34" t="str">
        <f>IF(L160="","",IF(YEAR(Personalkostnader!$H19)&gt;Hjelpeberegn_personal!L$152,"",IF(YEAR(Personalkostnader!$K19)&gt;Hjelpeberegn_personal!L$152,"31.12."&amp;L$152,Personalkostnader!$K19)))</f>
        <v/>
      </c>
      <c r="N160" s="156" t="str">
        <f>IF(A160="","",IF(YEAR(Personalkostnader!$K19)&lt;N$152,"",IF(YEAR(Personalkostnader!$H19)&gt;N$152,"",IF(YEAR(Personalkostnader!$H19)=N$152,Personalkostnader!$H19,DATE(N$152,1,1)))))</f>
        <v/>
      </c>
      <c r="O160" s="34" t="str">
        <f>IF(N160="","",IF(YEAR(Personalkostnader!$H19)&gt;Hjelpeberegn_personal!N$152,"",IF(YEAR(Personalkostnader!$K19)&gt;Hjelpeberegn_personal!N$152,"31.12."&amp;N$152,Personalkostnader!$K19)))</f>
        <v/>
      </c>
      <c r="P160" s="156" t="str">
        <f>IF(A160="","",IF(YEAR(Personalkostnader!$K19)&lt;P$152,"",IF(YEAR(Personalkostnader!$H19)&gt;P$152,"",IF(YEAR(Personalkostnader!$H19)=P$152,Personalkostnader!$H19,DATE(P$152,1,1)))))</f>
        <v/>
      </c>
      <c r="Q160" s="34" t="str">
        <f>IF(P160="","",IF(YEAR(Personalkostnader!$H19)&gt;Hjelpeberegn_personal!P$152,"",IF(YEAR(Personalkostnader!$K19)&gt;Hjelpeberegn_personal!P$152,"31.12."&amp;P$152,Personalkostnader!$K19)))</f>
        <v/>
      </c>
      <c r="R160" s="156" t="str">
        <f>IF(A160="","",IF(YEAR(Personalkostnader!$K19)&lt;R$152,"",IF(YEAR(Personalkostnader!$H19)&gt;R$152,"",IF(YEAR(Personalkostnader!$H19)=R$152,Personalkostnader!$H19,DATE(R$152,1,1)))))</f>
        <v/>
      </c>
      <c r="S160" s="34" t="str">
        <f>IF(R160="","",IF(YEAR(Personalkostnader!$H19)&gt;Hjelpeberegn_personal!R$152,"",IF(YEAR(Personalkostnader!$K19)&gt;Hjelpeberegn_personal!R$152,"31.12."&amp;R$152,Personalkostnader!$K19)))</f>
        <v/>
      </c>
      <c r="T160" s="156" t="str">
        <f>IF(A160="","",IF(YEAR(Personalkostnader!$K19)&lt;T$152,"",IF(YEAR(Personalkostnader!$H19)&gt;T$152,"",IF(YEAR(Personalkostnader!$H19)=T$152,Personalkostnader!$H19,DATE(T$152,1,1)))))</f>
        <v/>
      </c>
      <c r="U160" s="34" t="str">
        <f>IF(T160="","",IF(YEAR(Personalkostnader!$H19)&gt;Hjelpeberegn_personal!T$152,"",IF(YEAR(Personalkostnader!$K19)&gt;Hjelpeberegn_personal!T$152,"31.12."&amp;T$152,Personalkostnader!$K19)))</f>
        <v/>
      </c>
      <c r="V160" s="156" t="str">
        <f>IF(A160="","",IF(YEAR(Personalkostnader!$K19)&lt;V$152,"",IF(YEAR(Personalkostnader!$H19)&gt;V$152,"",IF(YEAR(Personalkostnader!$H19)=V$152,Personalkostnader!$H19,DATE(V$152,1,1)))))</f>
        <v/>
      </c>
      <c r="W160" s="34" t="str">
        <f>IF(V160="","",IF(YEAR(Personalkostnader!$H19)&gt;Hjelpeberegn_personal!V$152,"",IF(YEAR(Personalkostnader!$K19)&gt;Hjelpeberegn_personal!V$152,"31.12."&amp;V$152,Personalkostnader!$K19)))</f>
        <v/>
      </c>
      <c r="X160" s="156" t="str">
        <f>IF(A160="","",IF(YEAR(Personalkostnader!$K19)&lt;X$152,"",IF(YEAR(Personalkostnader!$H19)&gt;X$152,"",IF(YEAR(Personalkostnader!$H19)=X$152,Personalkostnader!$H19,DATE(X$152,1,1)))))</f>
        <v/>
      </c>
      <c r="Y160" s="34" t="str">
        <f>IF(X160="","",IF(YEAR(Personalkostnader!$H19)&gt;Hjelpeberegn_personal!X$152,"",IF(YEAR(Personalkostnader!$K19)&gt;Hjelpeberegn_personal!X$152,"31.12."&amp;X$152,Personalkostnader!$K19)))</f>
        <v/>
      </c>
      <c r="Z160" s="156" t="str">
        <f>IF(A160="","",IF(YEAR(Personalkostnader!$K19)&lt;Z$152,"",IF(YEAR(Personalkostnader!$H19)&gt;Z$152,"",IF(YEAR(Personalkostnader!$H19)=Z$152,Personalkostnader!$H19,DATE(Z$152,1,1)))))</f>
        <v/>
      </c>
      <c r="AA160" s="34" t="str">
        <f>IF(Z160="","",IF(YEAR(Personalkostnader!$H19)&gt;Hjelpeberegn_personal!Z$152,"",IF(YEAR(Personalkostnader!$K19)&gt;Hjelpeberegn_personal!Z$152,"31.12."&amp;Z$152,Personalkostnader!$K19)))</f>
        <v/>
      </c>
    </row>
    <row r="161" spans="1:27" ht="15.75" outlineLevel="1" x14ac:dyDescent="0.3">
      <c r="A161" t="str">
        <f t="shared" si="9"/>
        <v/>
      </c>
      <c r="B161" s="156" t="str">
        <f>IF(YEAR(Personalkostnader!$H20)&lt;B$152,"",IF(YEAR(Personalkostnader!$H20)&gt;B$152,"",IF(YEAR(Personalkostnader!$H20)=B$152,Personalkostnader!$H20,DATE(B$152,1,1))))</f>
        <v/>
      </c>
      <c r="C161" s="156" t="str">
        <f>IF(YEAR(Personalkostnader!$H20)&lt;B$152,"",IF(YEAR(Personalkostnader!$H20)&gt;B$152,"",IF(YEAR(Personalkostnader!$K20)=B$152,Personalkostnader!$K20, DATE(B$152,12,31))))</f>
        <v/>
      </c>
      <c r="D161" s="156" t="str">
        <f>IF(A161="","",IF(YEAR(Personalkostnader!$K20)&lt;D$152,"",IF(YEAR(Personalkostnader!$H20)&gt;D$152,"",IF(YEAR(Personalkostnader!$H20)=D$152,Personalkostnader!$H20,DATE(D$152,1,1)))))</f>
        <v/>
      </c>
      <c r="E161" s="34" t="str">
        <f>IF(D161="","",IF(YEAR(Personalkostnader!$H20)&gt;Hjelpeberegn_personal!D$152,"",IF(YEAR(Personalkostnader!$K20)&gt;Hjelpeberegn_personal!D$152,"31.12."&amp;D$152,Personalkostnader!$K20)))</f>
        <v/>
      </c>
      <c r="F161" s="156" t="str">
        <f>IF(A161="","",IF(YEAR(Personalkostnader!$K20)&lt;F$152,"",IF(YEAR(Personalkostnader!$H20)&gt;F$152,"",IF(YEAR(Personalkostnader!$H20)=F$152,Personalkostnader!$H20,DATE(F$152,1,1)))))</f>
        <v/>
      </c>
      <c r="G161" s="34" t="str">
        <f>IF(F161="","",IF(YEAR(Personalkostnader!$H20)&gt;Hjelpeberegn_personal!F$152,"",IF(YEAR(Personalkostnader!$K20)&gt;Hjelpeberegn_personal!F$152,"31.12."&amp;F$152,Personalkostnader!$K20)))</f>
        <v/>
      </c>
      <c r="H161" s="156" t="str">
        <f>IF(A161="","",IF(YEAR(Personalkostnader!$K20)&lt;H$152,"",IF(YEAR(Personalkostnader!$H20)&gt;H$152,"",IF(YEAR(Personalkostnader!$H20)=H$152,Personalkostnader!$H20,DATE(H$152,1,1)))))</f>
        <v/>
      </c>
      <c r="I161" s="34" t="str">
        <f>IF(H161="","",IF(YEAR(Personalkostnader!$H20)&gt;Hjelpeberegn_personal!H$152,"",IF(YEAR(Personalkostnader!$K20)&gt;Hjelpeberegn_personal!H$152,"31.12."&amp;H$152,Personalkostnader!$K20)))</f>
        <v/>
      </c>
      <c r="J161" s="156" t="str">
        <f>IF(A161="","",IF(YEAR(Personalkostnader!$K20)&lt;J$152,"",IF(YEAR(Personalkostnader!$H20)&gt;J$152,"",IF(YEAR(Personalkostnader!$H20)=J$152,Personalkostnader!$H20,DATE(J$152,1,1)))))</f>
        <v/>
      </c>
      <c r="K161" s="34" t="str">
        <f>IF(J161="","",IF(YEAR(Personalkostnader!$H20)&gt;Hjelpeberegn_personal!J$152,"",IF(YEAR(Personalkostnader!$K20)&gt;Hjelpeberegn_personal!J$152,"31.12."&amp;J$152,Personalkostnader!$K20)))</f>
        <v/>
      </c>
      <c r="L161" s="156" t="str">
        <f>IF(A161="","",IF(YEAR(Personalkostnader!$K20)&lt;L$152,"",IF(YEAR(Personalkostnader!$H20)&gt;L$152,"",IF(YEAR(Personalkostnader!$H20)=L$152,Personalkostnader!$H20,DATE(L$152,1,1)))))</f>
        <v/>
      </c>
      <c r="M161" s="34" t="str">
        <f>IF(L161="","",IF(YEAR(Personalkostnader!$H20)&gt;Hjelpeberegn_personal!L$152,"",IF(YEAR(Personalkostnader!$K20)&gt;Hjelpeberegn_personal!L$152,"31.12."&amp;L$152,Personalkostnader!$K20)))</f>
        <v/>
      </c>
      <c r="N161" s="156" t="str">
        <f>IF(A161="","",IF(YEAR(Personalkostnader!$K20)&lt;N$152,"",IF(YEAR(Personalkostnader!$H20)&gt;N$152,"",IF(YEAR(Personalkostnader!$H20)=N$152,Personalkostnader!$H20,DATE(N$152,1,1)))))</f>
        <v/>
      </c>
      <c r="O161" s="34" t="str">
        <f>IF(N161="","",IF(YEAR(Personalkostnader!$H20)&gt;Hjelpeberegn_personal!N$152,"",IF(YEAR(Personalkostnader!$K20)&gt;Hjelpeberegn_personal!N$152,"31.12."&amp;N$152,Personalkostnader!$K20)))</f>
        <v/>
      </c>
      <c r="P161" s="156" t="str">
        <f>IF(A161="","",IF(YEAR(Personalkostnader!$K20)&lt;P$152,"",IF(YEAR(Personalkostnader!$H20)&gt;P$152,"",IF(YEAR(Personalkostnader!$H20)=P$152,Personalkostnader!$H20,DATE(P$152,1,1)))))</f>
        <v/>
      </c>
      <c r="Q161" s="34" t="str">
        <f>IF(P161="","",IF(YEAR(Personalkostnader!$H20)&gt;Hjelpeberegn_personal!P$152,"",IF(YEAR(Personalkostnader!$K20)&gt;Hjelpeberegn_personal!P$152,"31.12."&amp;P$152,Personalkostnader!$K20)))</f>
        <v/>
      </c>
      <c r="R161" s="156" t="str">
        <f>IF(A161="","",IF(YEAR(Personalkostnader!$K20)&lt;R$152,"",IF(YEAR(Personalkostnader!$H20)&gt;R$152,"",IF(YEAR(Personalkostnader!$H20)=R$152,Personalkostnader!$H20,DATE(R$152,1,1)))))</f>
        <v/>
      </c>
      <c r="S161" s="34" t="str">
        <f>IF(R161="","",IF(YEAR(Personalkostnader!$H20)&gt;Hjelpeberegn_personal!R$152,"",IF(YEAR(Personalkostnader!$K20)&gt;Hjelpeberegn_personal!R$152,"31.12."&amp;R$152,Personalkostnader!$K20)))</f>
        <v/>
      </c>
      <c r="T161" s="156" t="str">
        <f>IF(A161="","",IF(YEAR(Personalkostnader!$K20)&lt;T$152,"",IF(YEAR(Personalkostnader!$H20)&gt;T$152,"",IF(YEAR(Personalkostnader!$H20)=T$152,Personalkostnader!$H20,DATE(T$152,1,1)))))</f>
        <v/>
      </c>
      <c r="U161" s="34" t="str">
        <f>IF(T161="","",IF(YEAR(Personalkostnader!$H20)&gt;Hjelpeberegn_personal!T$152,"",IF(YEAR(Personalkostnader!$K20)&gt;Hjelpeberegn_personal!T$152,"31.12."&amp;T$152,Personalkostnader!$K20)))</f>
        <v/>
      </c>
      <c r="V161" s="156" t="str">
        <f>IF(A161="","",IF(YEAR(Personalkostnader!$K20)&lt;V$152,"",IF(YEAR(Personalkostnader!$H20)&gt;V$152,"",IF(YEAR(Personalkostnader!$H20)=V$152,Personalkostnader!$H20,DATE(V$152,1,1)))))</f>
        <v/>
      </c>
      <c r="W161" s="34" t="str">
        <f>IF(V161="","",IF(YEAR(Personalkostnader!$H20)&gt;Hjelpeberegn_personal!V$152,"",IF(YEAR(Personalkostnader!$K20)&gt;Hjelpeberegn_personal!V$152,"31.12."&amp;V$152,Personalkostnader!$K20)))</f>
        <v/>
      </c>
      <c r="X161" s="156" t="str">
        <f>IF(A161="","",IF(YEAR(Personalkostnader!$K20)&lt;X$152,"",IF(YEAR(Personalkostnader!$H20)&gt;X$152,"",IF(YEAR(Personalkostnader!$H20)=X$152,Personalkostnader!$H20,DATE(X$152,1,1)))))</f>
        <v/>
      </c>
      <c r="Y161" s="34" t="str">
        <f>IF(X161="","",IF(YEAR(Personalkostnader!$H20)&gt;Hjelpeberegn_personal!X$152,"",IF(YEAR(Personalkostnader!$K20)&gt;Hjelpeberegn_personal!X$152,"31.12."&amp;X$152,Personalkostnader!$K20)))</f>
        <v/>
      </c>
      <c r="Z161" s="156" t="str">
        <f>IF(A161="","",IF(YEAR(Personalkostnader!$K20)&lt;Z$152,"",IF(YEAR(Personalkostnader!$H20)&gt;Z$152,"",IF(YEAR(Personalkostnader!$H20)=Z$152,Personalkostnader!$H20,DATE(Z$152,1,1)))))</f>
        <v/>
      </c>
      <c r="AA161" s="34" t="str">
        <f>IF(Z161="","",IF(YEAR(Personalkostnader!$H20)&gt;Hjelpeberegn_personal!Z$152,"",IF(YEAR(Personalkostnader!$K20)&gt;Hjelpeberegn_personal!Z$152,"31.12."&amp;Z$152,Personalkostnader!$K20)))</f>
        <v/>
      </c>
    </row>
    <row r="162" spans="1:27" ht="15.75" outlineLevel="1" x14ac:dyDescent="0.3">
      <c r="A162" t="str">
        <f t="shared" si="9"/>
        <v/>
      </c>
      <c r="B162" s="156" t="str">
        <f>IF(YEAR(Personalkostnader!$H21)&lt;B$152,"",IF(YEAR(Personalkostnader!$H21)&gt;B$152,"",IF(YEAR(Personalkostnader!$H21)=B$152,Personalkostnader!$H21,DATE(B$152,1,1))))</f>
        <v/>
      </c>
      <c r="C162" s="156" t="str">
        <f>IF(YEAR(Personalkostnader!$H21)&lt;B$152,"",IF(YEAR(Personalkostnader!$H21)&gt;B$152,"",IF(YEAR(Personalkostnader!$K21)=B$152,Personalkostnader!$K21, DATE(B$152,12,31))))</f>
        <v/>
      </c>
      <c r="D162" s="156" t="str">
        <f>IF(A162="","",IF(YEAR(Personalkostnader!$K21)&lt;D$152,"",IF(YEAR(Personalkostnader!$H21)&gt;D$152,"",IF(YEAR(Personalkostnader!$H21)=D$152,Personalkostnader!$H21,DATE(D$152,1,1)))))</f>
        <v/>
      </c>
      <c r="E162" s="34" t="str">
        <f>IF(D162="","",IF(YEAR(Personalkostnader!$H21)&gt;Hjelpeberegn_personal!D$152,"",IF(YEAR(Personalkostnader!$K21)&gt;Hjelpeberegn_personal!D$152,"31.12."&amp;D$152,Personalkostnader!$K21)))</f>
        <v/>
      </c>
      <c r="F162" s="156" t="str">
        <f>IF(A162="","",IF(YEAR(Personalkostnader!$K21)&lt;F$152,"",IF(YEAR(Personalkostnader!$H21)&gt;F$152,"",IF(YEAR(Personalkostnader!$H21)=F$152,Personalkostnader!$H21,DATE(F$152,1,1)))))</f>
        <v/>
      </c>
      <c r="G162" s="34" t="str">
        <f>IF(F162="","",IF(YEAR(Personalkostnader!$H21)&gt;Hjelpeberegn_personal!F$152,"",IF(YEAR(Personalkostnader!$K21)&gt;Hjelpeberegn_personal!F$152,"31.12."&amp;F$152,Personalkostnader!$K21)))</f>
        <v/>
      </c>
      <c r="H162" s="156" t="str">
        <f>IF(A162="","",IF(YEAR(Personalkostnader!$K21)&lt;H$152,"",IF(YEAR(Personalkostnader!$H21)&gt;H$152,"",IF(YEAR(Personalkostnader!$H21)=H$152,Personalkostnader!$H21,DATE(H$152,1,1)))))</f>
        <v/>
      </c>
      <c r="I162" s="34" t="str">
        <f>IF(H162="","",IF(YEAR(Personalkostnader!$H21)&gt;Hjelpeberegn_personal!H$152,"",IF(YEAR(Personalkostnader!$K21)&gt;Hjelpeberegn_personal!H$152,"31.12."&amp;H$152,Personalkostnader!$K21)))</f>
        <v/>
      </c>
      <c r="J162" s="156" t="str">
        <f>IF(A162="","",IF(YEAR(Personalkostnader!$K21)&lt;J$152,"",IF(YEAR(Personalkostnader!$H21)&gt;J$152,"",IF(YEAR(Personalkostnader!$H21)=J$152,Personalkostnader!$H21,DATE(J$152,1,1)))))</f>
        <v/>
      </c>
      <c r="K162" s="34" t="str">
        <f>IF(J162="","",IF(YEAR(Personalkostnader!$H21)&gt;Hjelpeberegn_personal!J$152,"",IF(YEAR(Personalkostnader!$K21)&gt;Hjelpeberegn_personal!J$152,"31.12."&amp;J$152,Personalkostnader!$K21)))</f>
        <v/>
      </c>
      <c r="L162" s="156" t="str">
        <f>IF(A162="","",IF(YEAR(Personalkostnader!$K21)&lt;L$152,"",IF(YEAR(Personalkostnader!$H21)&gt;L$152,"",IF(YEAR(Personalkostnader!$H21)=L$152,Personalkostnader!$H21,DATE(L$152,1,1)))))</f>
        <v/>
      </c>
      <c r="M162" s="34" t="str">
        <f>IF(L162="","",IF(YEAR(Personalkostnader!$H21)&gt;Hjelpeberegn_personal!L$152,"",IF(YEAR(Personalkostnader!$K21)&gt;Hjelpeberegn_personal!L$152,"31.12."&amp;L$152,Personalkostnader!$K21)))</f>
        <v/>
      </c>
      <c r="N162" s="156" t="str">
        <f>IF(A162="","",IF(YEAR(Personalkostnader!$K21)&lt;N$152,"",IF(YEAR(Personalkostnader!$H21)&gt;N$152,"",IF(YEAR(Personalkostnader!$H21)=N$152,Personalkostnader!$H21,DATE(N$152,1,1)))))</f>
        <v/>
      </c>
      <c r="O162" s="34" t="str">
        <f>IF(N162="","",IF(YEAR(Personalkostnader!$H21)&gt;Hjelpeberegn_personal!N$152,"",IF(YEAR(Personalkostnader!$K21)&gt;Hjelpeberegn_personal!N$152,"31.12."&amp;N$152,Personalkostnader!$K21)))</f>
        <v/>
      </c>
      <c r="P162" s="156" t="str">
        <f>IF(A162="","",IF(YEAR(Personalkostnader!$K21)&lt;P$152,"",IF(YEAR(Personalkostnader!$H21)&gt;P$152,"",IF(YEAR(Personalkostnader!$H21)=P$152,Personalkostnader!$H21,DATE(P$152,1,1)))))</f>
        <v/>
      </c>
      <c r="Q162" s="34" t="str">
        <f>IF(P162="","",IF(YEAR(Personalkostnader!$H21)&gt;Hjelpeberegn_personal!P$152,"",IF(YEAR(Personalkostnader!$K21)&gt;Hjelpeberegn_personal!P$152,"31.12."&amp;P$152,Personalkostnader!$K21)))</f>
        <v/>
      </c>
      <c r="R162" s="156" t="str">
        <f>IF(A162="","",IF(YEAR(Personalkostnader!$K21)&lt;R$152,"",IF(YEAR(Personalkostnader!$H21)&gt;R$152,"",IF(YEAR(Personalkostnader!$H21)=R$152,Personalkostnader!$H21,DATE(R$152,1,1)))))</f>
        <v/>
      </c>
      <c r="S162" s="34" t="str">
        <f>IF(R162="","",IF(YEAR(Personalkostnader!$H21)&gt;Hjelpeberegn_personal!R$152,"",IF(YEAR(Personalkostnader!$K21)&gt;Hjelpeberegn_personal!R$152,"31.12."&amp;R$152,Personalkostnader!$K21)))</f>
        <v/>
      </c>
      <c r="T162" s="156" t="str">
        <f>IF(A162="","",IF(YEAR(Personalkostnader!$K21)&lt;T$152,"",IF(YEAR(Personalkostnader!$H21)&gt;T$152,"",IF(YEAR(Personalkostnader!$H21)=T$152,Personalkostnader!$H21,DATE(T$152,1,1)))))</f>
        <v/>
      </c>
      <c r="U162" s="34" t="str">
        <f>IF(T162="","",IF(YEAR(Personalkostnader!$H21)&gt;Hjelpeberegn_personal!T$152,"",IF(YEAR(Personalkostnader!$K21)&gt;Hjelpeberegn_personal!T$152,"31.12."&amp;T$152,Personalkostnader!$K21)))</f>
        <v/>
      </c>
      <c r="V162" s="156" t="str">
        <f>IF(A162="","",IF(YEAR(Personalkostnader!$K21)&lt;V$152,"",IF(YEAR(Personalkostnader!$H21)&gt;V$152,"",IF(YEAR(Personalkostnader!$H21)=V$152,Personalkostnader!$H21,DATE(V$152,1,1)))))</f>
        <v/>
      </c>
      <c r="W162" s="34" t="str">
        <f>IF(V162="","",IF(YEAR(Personalkostnader!$H21)&gt;Hjelpeberegn_personal!V$152,"",IF(YEAR(Personalkostnader!$K21)&gt;Hjelpeberegn_personal!V$152,"31.12."&amp;V$152,Personalkostnader!$K21)))</f>
        <v/>
      </c>
      <c r="X162" s="156" t="str">
        <f>IF(A162="","",IF(YEAR(Personalkostnader!$K21)&lt;X$152,"",IF(YEAR(Personalkostnader!$H21)&gt;X$152,"",IF(YEAR(Personalkostnader!$H21)=X$152,Personalkostnader!$H21,DATE(X$152,1,1)))))</f>
        <v/>
      </c>
      <c r="Y162" s="34" t="str">
        <f>IF(X162="","",IF(YEAR(Personalkostnader!$H21)&gt;Hjelpeberegn_personal!X$152,"",IF(YEAR(Personalkostnader!$K21)&gt;Hjelpeberegn_personal!X$152,"31.12."&amp;X$152,Personalkostnader!$K21)))</f>
        <v/>
      </c>
      <c r="Z162" s="156" t="str">
        <f>IF(A162="","",IF(YEAR(Personalkostnader!$K21)&lt;Z$152,"",IF(YEAR(Personalkostnader!$H21)&gt;Z$152,"",IF(YEAR(Personalkostnader!$H21)=Z$152,Personalkostnader!$H21,DATE(Z$152,1,1)))))</f>
        <v/>
      </c>
      <c r="AA162" s="34" t="str">
        <f>IF(Z162="","",IF(YEAR(Personalkostnader!$H21)&gt;Hjelpeberegn_personal!Z$152,"",IF(YEAR(Personalkostnader!$K21)&gt;Hjelpeberegn_personal!Z$152,"31.12."&amp;Z$152,Personalkostnader!$K21)))</f>
        <v/>
      </c>
    </row>
    <row r="163" spans="1:27" ht="15.75" outlineLevel="1" x14ac:dyDescent="0.3">
      <c r="A163" t="str">
        <f t="shared" si="9"/>
        <v/>
      </c>
      <c r="B163" s="156" t="str">
        <f>IF(YEAR(Personalkostnader!$H22)&lt;B$152,"",IF(YEAR(Personalkostnader!$H22)&gt;B$152,"",IF(YEAR(Personalkostnader!$H22)=B$152,Personalkostnader!$H22,DATE(B$152,1,1))))</f>
        <v/>
      </c>
      <c r="C163" s="156" t="str">
        <f>IF(YEAR(Personalkostnader!$H22)&lt;B$152,"",IF(YEAR(Personalkostnader!$H22)&gt;B$152,"",IF(YEAR(Personalkostnader!$K22)=B$152,Personalkostnader!$K22, DATE(B$152,12,31))))</f>
        <v/>
      </c>
      <c r="D163" s="156" t="str">
        <f>IF(A163="","",IF(YEAR(Personalkostnader!$K22)&lt;D$152,"",IF(YEAR(Personalkostnader!$H22)&gt;D$152,"",IF(YEAR(Personalkostnader!$H22)=D$152,Personalkostnader!$H22,DATE(D$152,1,1)))))</f>
        <v/>
      </c>
      <c r="E163" s="34" t="str">
        <f>IF(D163="","",IF(YEAR(Personalkostnader!$H22)&gt;Hjelpeberegn_personal!D$152,"",IF(YEAR(Personalkostnader!$K22)&gt;Hjelpeberegn_personal!D$152,"31.12."&amp;D$152,Personalkostnader!$K22)))</f>
        <v/>
      </c>
      <c r="F163" s="156" t="str">
        <f>IF(A163="","",IF(YEAR(Personalkostnader!$K22)&lt;F$152,"",IF(YEAR(Personalkostnader!$H22)&gt;F$152,"",IF(YEAR(Personalkostnader!$H22)=F$152,Personalkostnader!$H22,DATE(F$152,1,1)))))</f>
        <v/>
      </c>
      <c r="G163" s="34" t="str">
        <f>IF(F163="","",IF(YEAR(Personalkostnader!$H22)&gt;Hjelpeberegn_personal!F$152,"",IF(YEAR(Personalkostnader!$K22)&gt;Hjelpeberegn_personal!F$152,"31.12."&amp;F$152,Personalkostnader!$K22)))</f>
        <v/>
      </c>
      <c r="H163" s="156" t="str">
        <f>IF(A163="","",IF(YEAR(Personalkostnader!$K22)&lt;H$152,"",IF(YEAR(Personalkostnader!$H22)&gt;H$152,"",IF(YEAR(Personalkostnader!$H22)=H$152,Personalkostnader!$H22,DATE(H$152,1,1)))))</f>
        <v/>
      </c>
      <c r="I163" s="34" t="str">
        <f>IF(H163="","",IF(YEAR(Personalkostnader!$H22)&gt;Hjelpeberegn_personal!H$152,"",IF(YEAR(Personalkostnader!$K22)&gt;Hjelpeberegn_personal!H$152,"31.12."&amp;H$152,Personalkostnader!$K22)))</f>
        <v/>
      </c>
      <c r="J163" s="156" t="str">
        <f>IF(A163="","",IF(YEAR(Personalkostnader!$K22)&lt;J$152,"",IF(YEAR(Personalkostnader!$H22)&gt;J$152,"",IF(YEAR(Personalkostnader!$H22)=J$152,Personalkostnader!$H22,DATE(J$152,1,1)))))</f>
        <v/>
      </c>
      <c r="K163" s="34" t="str">
        <f>IF(J163="","",IF(YEAR(Personalkostnader!$H22)&gt;Hjelpeberegn_personal!J$152,"",IF(YEAR(Personalkostnader!$K22)&gt;Hjelpeberegn_personal!J$152,"31.12."&amp;J$152,Personalkostnader!$K22)))</f>
        <v/>
      </c>
      <c r="L163" s="156" t="str">
        <f>IF(A163="","",IF(YEAR(Personalkostnader!$K22)&lt;L$152,"",IF(YEAR(Personalkostnader!$H22)&gt;L$152,"",IF(YEAR(Personalkostnader!$H22)=L$152,Personalkostnader!$H22,DATE(L$152,1,1)))))</f>
        <v/>
      </c>
      <c r="M163" s="34" t="str">
        <f>IF(L163="","",IF(YEAR(Personalkostnader!$H22)&gt;Hjelpeberegn_personal!L$152,"",IF(YEAR(Personalkostnader!$K22)&gt;Hjelpeberegn_personal!L$152,"31.12."&amp;L$152,Personalkostnader!$K22)))</f>
        <v/>
      </c>
      <c r="N163" s="156" t="str">
        <f>IF(A163="","",IF(YEAR(Personalkostnader!$K22)&lt;N$152,"",IF(YEAR(Personalkostnader!$H22)&gt;N$152,"",IF(YEAR(Personalkostnader!$H22)=N$152,Personalkostnader!$H22,DATE(N$152,1,1)))))</f>
        <v/>
      </c>
      <c r="O163" s="34" t="str">
        <f>IF(N163="","",IF(YEAR(Personalkostnader!$H22)&gt;Hjelpeberegn_personal!N$152,"",IF(YEAR(Personalkostnader!$K22)&gt;Hjelpeberegn_personal!N$152,"31.12."&amp;N$152,Personalkostnader!$K22)))</f>
        <v/>
      </c>
      <c r="P163" s="156" t="str">
        <f>IF(A163="","",IF(YEAR(Personalkostnader!$K22)&lt;P$152,"",IF(YEAR(Personalkostnader!$H22)&gt;P$152,"",IF(YEAR(Personalkostnader!$H22)=P$152,Personalkostnader!$H22,DATE(P$152,1,1)))))</f>
        <v/>
      </c>
      <c r="Q163" s="34" t="str">
        <f>IF(P163="","",IF(YEAR(Personalkostnader!$H22)&gt;Hjelpeberegn_personal!P$152,"",IF(YEAR(Personalkostnader!$K22)&gt;Hjelpeberegn_personal!P$152,"31.12."&amp;P$152,Personalkostnader!$K22)))</f>
        <v/>
      </c>
      <c r="R163" s="156" t="str">
        <f>IF(A163="","",IF(YEAR(Personalkostnader!$K22)&lt;R$152,"",IF(YEAR(Personalkostnader!$H22)&gt;R$152,"",IF(YEAR(Personalkostnader!$H22)=R$152,Personalkostnader!$H22,DATE(R$152,1,1)))))</f>
        <v/>
      </c>
      <c r="S163" s="34" t="str">
        <f>IF(R163="","",IF(YEAR(Personalkostnader!$H22)&gt;Hjelpeberegn_personal!R$152,"",IF(YEAR(Personalkostnader!$K22)&gt;Hjelpeberegn_personal!R$152,"31.12."&amp;R$152,Personalkostnader!$K22)))</f>
        <v/>
      </c>
      <c r="T163" s="156" t="str">
        <f>IF(A163="","",IF(YEAR(Personalkostnader!$K22)&lt;T$152,"",IF(YEAR(Personalkostnader!$H22)&gt;T$152,"",IF(YEAR(Personalkostnader!$H22)=T$152,Personalkostnader!$H22,DATE(T$152,1,1)))))</f>
        <v/>
      </c>
      <c r="U163" s="34" t="str">
        <f>IF(T163="","",IF(YEAR(Personalkostnader!$H22)&gt;Hjelpeberegn_personal!T$152,"",IF(YEAR(Personalkostnader!$K22)&gt;Hjelpeberegn_personal!T$152,"31.12."&amp;T$152,Personalkostnader!$K22)))</f>
        <v/>
      </c>
      <c r="V163" s="156" t="str">
        <f>IF(A163="","",IF(YEAR(Personalkostnader!$K22)&lt;V$152,"",IF(YEAR(Personalkostnader!$H22)&gt;V$152,"",IF(YEAR(Personalkostnader!$H22)=V$152,Personalkostnader!$H22,DATE(V$152,1,1)))))</f>
        <v/>
      </c>
      <c r="W163" s="34" t="str">
        <f>IF(V163="","",IF(YEAR(Personalkostnader!$H22)&gt;Hjelpeberegn_personal!V$152,"",IF(YEAR(Personalkostnader!$K22)&gt;Hjelpeberegn_personal!V$152,"31.12."&amp;V$152,Personalkostnader!$K22)))</f>
        <v/>
      </c>
      <c r="X163" s="156" t="str">
        <f>IF(A163="","",IF(YEAR(Personalkostnader!$K22)&lt;X$152,"",IF(YEAR(Personalkostnader!$H22)&gt;X$152,"",IF(YEAR(Personalkostnader!$H22)=X$152,Personalkostnader!$H22,DATE(X$152,1,1)))))</f>
        <v/>
      </c>
      <c r="Y163" s="34" t="str">
        <f>IF(X163="","",IF(YEAR(Personalkostnader!$H22)&gt;Hjelpeberegn_personal!X$152,"",IF(YEAR(Personalkostnader!$K22)&gt;Hjelpeberegn_personal!X$152,"31.12."&amp;X$152,Personalkostnader!$K22)))</f>
        <v/>
      </c>
      <c r="Z163" s="156" t="str">
        <f>IF(A163="","",IF(YEAR(Personalkostnader!$K22)&lt;Z$152,"",IF(YEAR(Personalkostnader!$H22)&gt;Z$152,"",IF(YEAR(Personalkostnader!$H22)=Z$152,Personalkostnader!$H22,DATE(Z$152,1,1)))))</f>
        <v/>
      </c>
      <c r="AA163" s="34" t="str">
        <f>IF(Z163="","",IF(YEAR(Personalkostnader!$H22)&gt;Hjelpeberegn_personal!Z$152,"",IF(YEAR(Personalkostnader!$K22)&gt;Hjelpeberegn_personal!Z$152,"31.12."&amp;Z$152,Personalkostnader!$K22)))</f>
        <v/>
      </c>
    </row>
    <row r="164" spans="1:27" ht="15.75" outlineLevel="1" x14ac:dyDescent="0.3">
      <c r="A164" t="str">
        <f t="shared" si="9"/>
        <v/>
      </c>
      <c r="B164" s="156" t="str">
        <f>IF(YEAR(Personalkostnader!$H23)&lt;B$152,"",IF(YEAR(Personalkostnader!$H23)&gt;B$152,"",IF(YEAR(Personalkostnader!$H23)=B$152,Personalkostnader!$H23,DATE(B$152,1,1))))</f>
        <v/>
      </c>
      <c r="C164" s="156" t="str">
        <f>IF(YEAR(Personalkostnader!$H23)&lt;B$152,"",IF(YEAR(Personalkostnader!$H23)&gt;B$152,"",IF(YEAR(Personalkostnader!$K23)=B$152,Personalkostnader!$K23, DATE(B$152,12,31))))</f>
        <v/>
      </c>
      <c r="D164" s="156" t="str">
        <f>IF(A164="","",IF(YEAR(Personalkostnader!$K23)&lt;D$152,"",IF(YEAR(Personalkostnader!$H23)&gt;D$152,"",IF(YEAR(Personalkostnader!$H23)=D$152,Personalkostnader!$H23,DATE(D$152,1,1)))))</f>
        <v/>
      </c>
      <c r="E164" s="34" t="str">
        <f>IF(D164="","",IF(YEAR(Personalkostnader!$H23)&gt;Hjelpeberegn_personal!D$152,"",IF(YEAR(Personalkostnader!$K23)&gt;Hjelpeberegn_personal!D$152,"31.12."&amp;D$152,Personalkostnader!$K23)))</f>
        <v/>
      </c>
      <c r="F164" s="156" t="str">
        <f>IF(A164="","",IF(YEAR(Personalkostnader!$K23)&lt;F$152,"",IF(YEAR(Personalkostnader!$H23)&gt;F$152,"",IF(YEAR(Personalkostnader!$H23)=F$152,Personalkostnader!$H23,DATE(F$152,1,1)))))</f>
        <v/>
      </c>
      <c r="G164" s="34" t="str">
        <f>IF(F164="","",IF(YEAR(Personalkostnader!$H23)&gt;Hjelpeberegn_personal!F$152,"",IF(YEAR(Personalkostnader!$K23)&gt;Hjelpeberegn_personal!F$152,"31.12."&amp;F$152,Personalkostnader!$K23)))</f>
        <v/>
      </c>
      <c r="H164" s="156" t="str">
        <f>IF(A164="","",IF(YEAR(Personalkostnader!$K23)&lt;H$152,"",IF(YEAR(Personalkostnader!$H23)&gt;H$152,"",IF(YEAR(Personalkostnader!$H23)=H$152,Personalkostnader!$H23,DATE(H$152,1,1)))))</f>
        <v/>
      </c>
      <c r="I164" s="34" t="str">
        <f>IF(H164="","",IF(YEAR(Personalkostnader!$H23)&gt;Hjelpeberegn_personal!H$152,"",IF(YEAR(Personalkostnader!$K23)&gt;Hjelpeberegn_personal!H$152,"31.12."&amp;H$152,Personalkostnader!$K23)))</f>
        <v/>
      </c>
      <c r="J164" s="156" t="str">
        <f>IF(A164="","",IF(YEAR(Personalkostnader!$K23)&lt;J$152,"",IF(YEAR(Personalkostnader!$H23)&gt;J$152,"",IF(YEAR(Personalkostnader!$H23)=J$152,Personalkostnader!$H23,DATE(J$152,1,1)))))</f>
        <v/>
      </c>
      <c r="K164" s="34" t="str">
        <f>IF(J164="","",IF(YEAR(Personalkostnader!$H23)&gt;Hjelpeberegn_personal!J$152,"",IF(YEAR(Personalkostnader!$K23)&gt;Hjelpeberegn_personal!J$152,"31.12."&amp;J$152,Personalkostnader!$K23)))</f>
        <v/>
      </c>
      <c r="L164" s="156" t="str">
        <f>IF(A164="","",IF(YEAR(Personalkostnader!$K23)&lt;L$152,"",IF(YEAR(Personalkostnader!$H23)&gt;L$152,"",IF(YEAR(Personalkostnader!$H23)=L$152,Personalkostnader!$H23,DATE(L$152,1,1)))))</f>
        <v/>
      </c>
      <c r="M164" s="34" t="str">
        <f>IF(L164="","",IF(YEAR(Personalkostnader!$H23)&gt;Hjelpeberegn_personal!L$152,"",IF(YEAR(Personalkostnader!$K23)&gt;Hjelpeberegn_personal!L$152,"31.12."&amp;L$152,Personalkostnader!$K23)))</f>
        <v/>
      </c>
      <c r="N164" s="156" t="str">
        <f>IF(A164="","",IF(YEAR(Personalkostnader!$K23)&lt;N$152,"",IF(YEAR(Personalkostnader!$H23)&gt;N$152,"",IF(YEAR(Personalkostnader!$H23)=N$152,Personalkostnader!$H23,DATE(N$152,1,1)))))</f>
        <v/>
      </c>
      <c r="O164" s="34" t="str">
        <f>IF(N164="","",IF(YEAR(Personalkostnader!$H23)&gt;Hjelpeberegn_personal!N$152,"",IF(YEAR(Personalkostnader!$K23)&gt;Hjelpeberegn_personal!N$152,"31.12."&amp;N$152,Personalkostnader!$K23)))</f>
        <v/>
      </c>
      <c r="P164" s="156" t="str">
        <f>IF(A164="","",IF(YEAR(Personalkostnader!$K23)&lt;P$152,"",IF(YEAR(Personalkostnader!$H23)&gt;P$152,"",IF(YEAR(Personalkostnader!$H23)=P$152,Personalkostnader!$H23,DATE(P$152,1,1)))))</f>
        <v/>
      </c>
      <c r="Q164" s="34" t="str">
        <f>IF(P164="","",IF(YEAR(Personalkostnader!$H23)&gt;Hjelpeberegn_personal!P$152,"",IF(YEAR(Personalkostnader!$K23)&gt;Hjelpeberegn_personal!P$152,"31.12."&amp;P$152,Personalkostnader!$K23)))</f>
        <v/>
      </c>
      <c r="R164" s="156" t="str">
        <f>IF(A164="","",IF(YEAR(Personalkostnader!$K23)&lt;R$152,"",IF(YEAR(Personalkostnader!$H23)&gt;R$152,"",IF(YEAR(Personalkostnader!$H23)=R$152,Personalkostnader!$H23,DATE(R$152,1,1)))))</f>
        <v/>
      </c>
      <c r="S164" s="34" t="str">
        <f>IF(R164="","",IF(YEAR(Personalkostnader!$H23)&gt;Hjelpeberegn_personal!R$152,"",IF(YEAR(Personalkostnader!$K23)&gt;Hjelpeberegn_personal!R$152,"31.12."&amp;R$152,Personalkostnader!$K23)))</f>
        <v/>
      </c>
      <c r="T164" s="156" t="str">
        <f>IF(A164="","",IF(YEAR(Personalkostnader!$K23)&lt;T$152,"",IF(YEAR(Personalkostnader!$H23)&gt;T$152,"",IF(YEAR(Personalkostnader!$H23)=T$152,Personalkostnader!$H23,DATE(T$152,1,1)))))</f>
        <v/>
      </c>
      <c r="U164" s="34" t="str">
        <f>IF(T164="","",IF(YEAR(Personalkostnader!$H23)&gt;Hjelpeberegn_personal!T$152,"",IF(YEAR(Personalkostnader!$K23)&gt;Hjelpeberegn_personal!T$152,"31.12."&amp;T$152,Personalkostnader!$K23)))</f>
        <v/>
      </c>
      <c r="V164" s="156" t="str">
        <f>IF(A164="","",IF(YEAR(Personalkostnader!$K23)&lt;V$152,"",IF(YEAR(Personalkostnader!$H23)&gt;V$152,"",IF(YEAR(Personalkostnader!$H23)=V$152,Personalkostnader!$H23,DATE(V$152,1,1)))))</f>
        <v/>
      </c>
      <c r="W164" s="34" t="str">
        <f>IF(V164="","",IF(YEAR(Personalkostnader!$H23)&gt;Hjelpeberegn_personal!V$152,"",IF(YEAR(Personalkostnader!$K23)&gt;Hjelpeberegn_personal!V$152,"31.12."&amp;V$152,Personalkostnader!$K23)))</f>
        <v/>
      </c>
      <c r="X164" s="156" t="str">
        <f>IF(A164="","",IF(YEAR(Personalkostnader!$K23)&lt;X$152,"",IF(YEAR(Personalkostnader!$H23)&gt;X$152,"",IF(YEAR(Personalkostnader!$H23)=X$152,Personalkostnader!$H23,DATE(X$152,1,1)))))</f>
        <v/>
      </c>
      <c r="Y164" s="34" t="str">
        <f>IF(X164="","",IF(YEAR(Personalkostnader!$H23)&gt;Hjelpeberegn_personal!X$152,"",IF(YEAR(Personalkostnader!$K23)&gt;Hjelpeberegn_personal!X$152,"31.12."&amp;X$152,Personalkostnader!$K23)))</f>
        <v/>
      </c>
      <c r="Z164" s="156" t="str">
        <f>IF(A164="","",IF(YEAR(Personalkostnader!$K23)&lt;Z$152,"",IF(YEAR(Personalkostnader!$H23)&gt;Z$152,"",IF(YEAR(Personalkostnader!$H23)=Z$152,Personalkostnader!$H23,DATE(Z$152,1,1)))))</f>
        <v/>
      </c>
      <c r="AA164" s="34" t="str">
        <f>IF(Z164="","",IF(YEAR(Personalkostnader!$H23)&gt;Hjelpeberegn_personal!Z$152,"",IF(YEAR(Personalkostnader!$K23)&gt;Hjelpeberegn_personal!Z$152,"31.12."&amp;Z$152,Personalkostnader!$K23)))</f>
        <v/>
      </c>
    </row>
    <row r="165" spans="1:27" ht="15.75" outlineLevel="1" x14ac:dyDescent="0.3">
      <c r="A165" t="str">
        <f t="shared" si="9"/>
        <v/>
      </c>
      <c r="B165" s="156" t="str">
        <f>IF(YEAR(Personalkostnader!$H24)&lt;B$152,"",IF(YEAR(Personalkostnader!$H24)&gt;B$152,"",IF(YEAR(Personalkostnader!$H24)=B$152,Personalkostnader!$H24,DATE(B$152,1,1))))</f>
        <v/>
      </c>
      <c r="C165" s="156" t="str">
        <f>IF(YEAR(Personalkostnader!$H24)&lt;B$152,"",IF(YEAR(Personalkostnader!$H24)&gt;B$152,"",IF(YEAR(Personalkostnader!$K24)=B$152,Personalkostnader!$K24, DATE(B$152,12,31))))</f>
        <v/>
      </c>
      <c r="D165" s="156" t="str">
        <f>IF(A165="","",IF(YEAR(Personalkostnader!$K24)&lt;D$152,"",IF(YEAR(Personalkostnader!$H24)&gt;D$152,"",IF(YEAR(Personalkostnader!$H24)=D$152,Personalkostnader!$H24,DATE(D$152,1,1)))))</f>
        <v/>
      </c>
      <c r="E165" s="34" t="str">
        <f>IF(D165="","",IF(YEAR(Personalkostnader!$H24)&gt;Hjelpeberegn_personal!D$152,"",IF(YEAR(Personalkostnader!$K24)&gt;Hjelpeberegn_personal!D$152,"31.12."&amp;D$152,Personalkostnader!$K24)))</f>
        <v/>
      </c>
      <c r="F165" s="156" t="str">
        <f>IF(A165="","",IF(YEAR(Personalkostnader!$K24)&lt;F$152,"",IF(YEAR(Personalkostnader!$H24)&gt;F$152,"",IF(YEAR(Personalkostnader!$H24)=F$152,Personalkostnader!$H24,DATE(F$152,1,1)))))</f>
        <v/>
      </c>
      <c r="G165" s="34" t="str">
        <f>IF(F165="","",IF(YEAR(Personalkostnader!$H24)&gt;Hjelpeberegn_personal!F$152,"",IF(YEAR(Personalkostnader!$K24)&gt;Hjelpeberegn_personal!F$152,"31.12."&amp;F$152,Personalkostnader!$K24)))</f>
        <v/>
      </c>
      <c r="H165" s="156" t="str">
        <f>IF(A165="","",IF(YEAR(Personalkostnader!$K24)&lt;H$152,"",IF(YEAR(Personalkostnader!$H24)&gt;H$152,"",IF(YEAR(Personalkostnader!$H24)=H$152,Personalkostnader!$H24,DATE(H$152,1,1)))))</f>
        <v/>
      </c>
      <c r="I165" s="34" t="str">
        <f>IF(H165="","",IF(YEAR(Personalkostnader!$H24)&gt;Hjelpeberegn_personal!H$152,"",IF(YEAR(Personalkostnader!$K24)&gt;Hjelpeberegn_personal!H$152,"31.12."&amp;H$152,Personalkostnader!$K24)))</f>
        <v/>
      </c>
      <c r="J165" s="156" t="str">
        <f>IF(A165="","",IF(YEAR(Personalkostnader!$K24)&lt;J$152,"",IF(YEAR(Personalkostnader!$H24)&gt;J$152,"",IF(YEAR(Personalkostnader!$H24)=J$152,Personalkostnader!$H24,DATE(J$152,1,1)))))</f>
        <v/>
      </c>
      <c r="K165" s="34" t="str">
        <f>IF(J165="","",IF(YEAR(Personalkostnader!$H24)&gt;Hjelpeberegn_personal!J$152,"",IF(YEAR(Personalkostnader!$K24)&gt;Hjelpeberegn_personal!J$152,"31.12."&amp;J$152,Personalkostnader!$K24)))</f>
        <v/>
      </c>
      <c r="L165" s="156" t="str">
        <f>IF(A165="","",IF(YEAR(Personalkostnader!$K24)&lt;L$152,"",IF(YEAR(Personalkostnader!$H24)&gt;L$152,"",IF(YEAR(Personalkostnader!$H24)=L$152,Personalkostnader!$H24,DATE(L$152,1,1)))))</f>
        <v/>
      </c>
      <c r="M165" s="34" t="str">
        <f>IF(L165="","",IF(YEAR(Personalkostnader!$H24)&gt;Hjelpeberegn_personal!L$152,"",IF(YEAR(Personalkostnader!$K24)&gt;Hjelpeberegn_personal!L$152,"31.12."&amp;L$152,Personalkostnader!$K24)))</f>
        <v/>
      </c>
      <c r="N165" s="156" t="str">
        <f>IF(A165="","",IF(YEAR(Personalkostnader!$K24)&lt;N$152,"",IF(YEAR(Personalkostnader!$H24)&gt;N$152,"",IF(YEAR(Personalkostnader!$H24)=N$152,Personalkostnader!$H24,DATE(N$152,1,1)))))</f>
        <v/>
      </c>
      <c r="O165" s="34" t="str">
        <f>IF(N165="","",IF(YEAR(Personalkostnader!$H24)&gt;Hjelpeberegn_personal!N$152,"",IF(YEAR(Personalkostnader!$K24)&gt;Hjelpeberegn_personal!N$152,"31.12."&amp;N$152,Personalkostnader!$K24)))</f>
        <v/>
      </c>
      <c r="P165" s="156" t="str">
        <f>IF(A165="","",IF(YEAR(Personalkostnader!$K24)&lt;P$152,"",IF(YEAR(Personalkostnader!$H24)&gt;P$152,"",IF(YEAR(Personalkostnader!$H24)=P$152,Personalkostnader!$H24,DATE(P$152,1,1)))))</f>
        <v/>
      </c>
      <c r="Q165" s="34" t="str">
        <f>IF(P165="","",IF(YEAR(Personalkostnader!$H24)&gt;Hjelpeberegn_personal!P$152,"",IF(YEAR(Personalkostnader!$K24)&gt;Hjelpeberegn_personal!P$152,"31.12."&amp;P$152,Personalkostnader!$K24)))</f>
        <v/>
      </c>
      <c r="R165" s="156" t="str">
        <f>IF(A165="","",IF(YEAR(Personalkostnader!$K24)&lt;R$152,"",IF(YEAR(Personalkostnader!$H24)&gt;R$152,"",IF(YEAR(Personalkostnader!$H24)=R$152,Personalkostnader!$H24,DATE(R$152,1,1)))))</f>
        <v/>
      </c>
      <c r="S165" s="34" t="str">
        <f>IF(R165="","",IF(YEAR(Personalkostnader!$H24)&gt;Hjelpeberegn_personal!R$152,"",IF(YEAR(Personalkostnader!$K24)&gt;Hjelpeberegn_personal!R$152,"31.12."&amp;R$152,Personalkostnader!$K24)))</f>
        <v/>
      </c>
      <c r="T165" s="156" t="str">
        <f>IF(A165="","",IF(YEAR(Personalkostnader!$K24)&lt;T$152,"",IF(YEAR(Personalkostnader!$H24)&gt;T$152,"",IF(YEAR(Personalkostnader!$H24)=T$152,Personalkostnader!$H24,DATE(T$152,1,1)))))</f>
        <v/>
      </c>
      <c r="U165" s="34" t="str">
        <f>IF(T165="","",IF(YEAR(Personalkostnader!$H24)&gt;Hjelpeberegn_personal!T$152,"",IF(YEAR(Personalkostnader!$K24)&gt;Hjelpeberegn_personal!T$152,"31.12."&amp;T$152,Personalkostnader!$K24)))</f>
        <v/>
      </c>
      <c r="V165" s="156" t="str">
        <f>IF(A165="","",IF(YEAR(Personalkostnader!$K24)&lt;V$152,"",IF(YEAR(Personalkostnader!$H24)&gt;V$152,"",IF(YEAR(Personalkostnader!$H24)=V$152,Personalkostnader!$H24,DATE(V$152,1,1)))))</f>
        <v/>
      </c>
      <c r="W165" s="34" t="str">
        <f>IF(V165="","",IF(YEAR(Personalkostnader!$H24)&gt;Hjelpeberegn_personal!V$152,"",IF(YEAR(Personalkostnader!$K24)&gt;Hjelpeberegn_personal!V$152,"31.12."&amp;V$152,Personalkostnader!$K24)))</f>
        <v/>
      </c>
      <c r="X165" s="156" t="str">
        <f>IF(A165="","",IF(YEAR(Personalkostnader!$K24)&lt;X$152,"",IF(YEAR(Personalkostnader!$H24)&gt;X$152,"",IF(YEAR(Personalkostnader!$H24)=X$152,Personalkostnader!$H24,DATE(X$152,1,1)))))</f>
        <v/>
      </c>
      <c r="Y165" s="34" t="str">
        <f>IF(X165="","",IF(YEAR(Personalkostnader!$H24)&gt;Hjelpeberegn_personal!X$152,"",IF(YEAR(Personalkostnader!$K24)&gt;Hjelpeberegn_personal!X$152,"31.12."&amp;X$152,Personalkostnader!$K24)))</f>
        <v/>
      </c>
      <c r="Z165" s="156" t="str">
        <f>IF(A165="","",IF(YEAR(Personalkostnader!$K24)&lt;Z$152,"",IF(YEAR(Personalkostnader!$H24)&gt;Z$152,"",IF(YEAR(Personalkostnader!$H24)=Z$152,Personalkostnader!$H24,DATE(Z$152,1,1)))))</f>
        <v/>
      </c>
      <c r="AA165" s="34" t="str">
        <f>IF(Z165="","",IF(YEAR(Personalkostnader!$H24)&gt;Hjelpeberegn_personal!Z$152,"",IF(YEAR(Personalkostnader!$K24)&gt;Hjelpeberegn_personal!Z$152,"31.12."&amp;Z$152,Personalkostnader!$K24)))</f>
        <v/>
      </c>
    </row>
    <row r="166" spans="1:27" ht="15.75" outlineLevel="1" x14ac:dyDescent="0.3">
      <c r="A166" t="str">
        <f t="shared" si="9"/>
        <v/>
      </c>
      <c r="B166" s="156" t="str">
        <f>IF(YEAR(Personalkostnader!$H25)&lt;B$152,"",IF(YEAR(Personalkostnader!$H25)&gt;B$152,"",IF(YEAR(Personalkostnader!$H25)=B$152,Personalkostnader!$H25,DATE(B$152,1,1))))</f>
        <v/>
      </c>
      <c r="C166" s="156" t="str">
        <f>IF(YEAR(Personalkostnader!$H25)&lt;B$152,"",IF(YEAR(Personalkostnader!$H25)&gt;B$152,"",IF(YEAR(Personalkostnader!$K25)=B$152,Personalkostnader!$K25, DATE(B$152,12,31))))</f>
        <v/>
      </c>
      <c r="D166" s="156" t="str">
        <f>IF(A166="","",IF(YEAR(Personalkostnader!$K25)&lt;D$152,"",IF(YEAR(Personalkostnader!$H25)&gt;D$152,"",IF(YEAR(Personalkostnader!$H25)=D$152,Personalkostnader!$H25,DATE(D$152,1,1)))))</f>
        <v/>
      </c>
      <c r="E166" s="34" t="str">
        <f>IF(D166="","",IF(YEAR(Personalkostnader!$H25)&gt;Hjelpeberegn_personal!D$152,"",IF(YEAR(Personalkostnader!$K25)&gt;Hjelpeberegn_personal!D$152,"31.12."&amp;D$152,Personalkostnader!$K25)))</f>
        <v/>
      </c>
      <c r="F166" s="156" t="str">
        <f>IF(A166="","",IF(YEAR(Personalkostnader!$K25)&lt;F$152,"",IF(YEAR(Personalkostnader!$H25)&gt;F$152,"",IF(YEAR(Personalkostnader!$H25)=F$152,Personalkostnader!$H25,DATE(F$152,1,1)))))</f>
        <v/>
      </c>
      <c r="G166" s="34" t="str">
        <f>IF(F166="","",IF(YEAR(Personalkostnader!$H25)&gt;Hjelpeberegn_personal!F$152,"",IF(YEAR(Personalkostnader!$K25)&gt;Hjelpeberegn_personal!F$152,"31.12."&amp;F$152,Personalkostnader!$K25)))</f>
        <v/>
      </c>
      <c r="H166" s="156" t="str">
        <f>IF(A166="","",IF(YEAR(Personalkostnader!$K25)&lt;H$152,"",IF(YEAR(Personalkostnader!$H25)&gt;H$152,"",IF(YEAR(Personalkostnader!$H25)=H$152,Personalkostnader!$H25,DATE(H$152,1,1)))))</f>
        <v/>
      </c>
      <c r="I166" s="34" t="str">
        <f>IF(H166="","",IF(YEAR(Personalkostnader!$H25)&gt;Hjelpeberegn_personal!H$152,"",IF(YEAR(Personalkostnader!$K25)&gt;Hjelpeberegn_personal!H$152,"31.12."&amp;H$152,Personalkostnader!$K25)))</f>
        <v/>
      </c>
      <c r="J166" s="156" t="str">
        <f>IF(A166="","",IF(YEAR(Personalkostnader!$K25)&lt;J$152,"",IF(YEAR(Personalkostnader!$H25)&gt;J$152,"",IF(YEAR(Personalkostnader!$H25)=J$152,Personalkostnader!$H25,DATE(J$152,1,1)))))</f>
        <v/>
      </c>
      <c r="K166" s="34" t="str">
        <f>IF(J166="","",IF(YEAR(Personalkostnader!$H25)&gt;Hjelpeberegn_personal!J$152,"",IF(YEAR(Personalkostnader!$K25)&gt;Hjelpeberegn_personal!J$152,"31.12."&amp;J$152,Personalkostnader!$K25)))</f>
        <v/>
      </c>
      <c r="L166" s="156" t="str">
        <f>IF(A166="","",IF(YEAR(Personalkostnader!$K25)&lt;L$152,"",IF(YEAR(Personalkostnader!$H25)&gt;L$152,"",IF(YEAR(Personalkostnader!$H25)=L$152,Personalkostnader!$H25,DATE(L$152,1,1)))))</f>
        <v/>
      </c>
      <c r="M166" s="34" t="str">
        <f>IF(L166="","",IF(YEAR(Personalkostnader!$H25)&gt;Hjelpeberegn_personal!L$152,"",IF(YEAR(Personalkostnader!$K25)&gt;Hjelpeberegn_personal!L$152,"31.12."&amp;L$152,Personalkostnader!$K25)))</f>
        <v/>
      </c>
      <c r="N166" s="156" t="str">
        <f>IF(A166="","",IF(YEAR(Personalkostnader!$K25)&lt;N$152,"",IF(YEAR(Personalkostnader!$H25)&gt;N$152,"",IF(YEAR(Personalkostnader!$H25)=N$152,Personalkostnader!$H25,DATE(N$152,1,1)))))</f>
        <v/>
      </c>
      <c r="O166" s="34" t="str">
        <f>IF(N166="","",IF(YEAR(Personalkostnader!$H25)&gt;Hjelpeberegn_personal!N$152,"",IF(YEAR(Personalkostnader!$K25)&gt;Hjelpeberegn_personal!N$152,"31.12."&amp;N$152,Personalkostnader!$K25)))</f>
        <v/>
      </c>
      <c r="P166" s="156" t="str">
        <f>IF(A166="","",IF(YEAR(Personalkostnader!$K25)&lt;P$152,"",IF(YEAR(Personalkostnader!$H25)&gt;P$152,"",IF(YEAR(Personalkostnader!$H25)=P$152,Personalkostnader!$H25,DATE(P$152,1,1)))))</f>
        <v/>
      </c>
      <c r="Q166" s="34" t="str">
        <f>IF(P166="","",IF(YEAR(Personalkostnader!$H25)&gt;Hjelpeberegn_personal!P$152,"",IF(YEAR(Personalkostnader!$K25)&gt;Hjelpeberegn_personal!P$152,"31.12."&amp;P$152,Personalkostnader!$K25)))</f>
        <v/>
      </c>
      <c r="R166" s="156" t="str">
        <f>IF(A166="","",IF(YEAR(Personalkostnader!$K25)&lt;R$152,"",IF(YEAR(Personalkostnader!$H25)&gt;R$152,"",IF(YEAR(Personalkostnader!$H25)=R$152,Personalkostnader!$H25,DATE(R$152,1,1)))))</f>
        <v/>
      </c>
      <c r="S166" s="34" t="str">
        <f>IF(R166="","",IF(YEAR(Personalkostnader!$H25)&gt;Hjelpeberegn_personal!R$152,"",IF(YEAR(Personalkostnader!$K25)&gt;Hjelpeberegn_personal!R$152,"31.12."&amp;R$152,Personalkostnader!$K25)))</f>
        <v/>
      </c>
      <c r="T166" s="156" t="str">
        <f>IF(A166="","",IF(YEAR(Personalkostnader!$K25)&lt;T$152,"",IF(YEAR(Personalkostnader!$H25)&gt;T$152,"",IF(YEAR(Personalkostnader!$H25)=T$152,Personalkostnader!$H25,DATE(T$152,1,1)))))</f>
        <v/>
      </c>
      <c r="U166" s="34" t="str">
        <f>IF(T166="","",IF(YEAR(Personalkostnader!$H25)&gt;Hjelpeberegn_personal!T$152,"",IF(YEAR(Personalkostnader!$K25)&gt;Hjelpeberegn_personal!T$152,"31.12."&amp;T$152,Personalkostnader!$K25)))</f>
        <v/>
      </c>
      <c r="V166" s="156" t="str">
        <f>IF(A166="","",IF(YEAR(Personalkostnader!$K25)&lt;V$152,"",IF(YEAR(Personalkostnader!$H25)&gt;V$152,"",IF(YEAR(Personalkostnader!$H25)=V$152,Personalkostnader!$H25,DATE(V$152,1,1)))))</f>
        <v/>
      </c>
      <c r="W166" s="34" t="str">
        <f>IF(V166="","",IF(YEAR(Personalkostnader!$H25)&gt;Hjelpeberegn_personal!V$152,"",IF(YEAR(Personalkostnader!$K25)&gt;Hjelpeberegn_personal!V$152,"31.12."&amp;V$152,Personalkostnader!$K25)))</f>
        <v/>
      </c>
      <c r="X166" s="156" t="str">
        <f>IF(A166="","",IF(YEAR(Personalkostnader!$K25)&lt;X$152,"",IF(YEAR(Personalkostnader!$H25)&gt;X$152,"",IF(YEAR(Personalkostnader!$H25)=X$152,Personalkostnader!$H25,DATE(X$152,1,1)))))</f>
        <v/>
      </c>
      <c r="Y166" s="34" t="str">
        <f>IF(X166="","",IF(YEAR(Personalkostnader!$H25)&gt;Hjelpeberegn_personal!X$152,"",IF(YEAR(Personalkostnader!$K25)&gt;Hjelpeberegn_personal!X$152,"31.12."&amp;X$152,Personalkostnader!$K25)))</f>
        <v/>
      </c>
      <c r="Z166" s="156" t="str">
        <f>IF(A166="","",IF(YEAR(Personalkostnader!$K25)&lt;Z$152,"",IF(YEAR(Personalkostnader!$H25)&gt;Z$152,"",IF(YEAR(Personalkostnader!$H25)=Z$152,Personalkostnader!$H25,DATE(Z$152,1,1)))))</f>
        <v/>
      </c>
      <c r="AA166" s="34" t="str">
        <f>IF(Z166="","",IF(YEAR(Personalkostnader!$H25)&gt;Hjelpeberegn_personal!Z$152,"",IF(YEAR(Personalkostnader!$K25)&gt;Hjelpeberegn_personal!Z$152,"31.12."&amp;Z$152,Personalkostnader!$K25)))</f>
        <v/>
      </c>
    </row>
    <row r="167" spans="1:27" ht="15.75" outlineLevel="1" x14ac:dyDescent="0.3">
      <c r="A167" t="str">
        <f t="shared" si="9"/>
        <v/>
      </c>
      <c r="B167" s="156" t="str">
        <f>IF(YEAR(Personalkostnader!$H26)&lt;B$152,"",IF(YEAR(Personalkostnader!$H26)&gt;B$152,"",IF(YEAR(Personalkostnader!$H26)=B$152,Personalkostnader!$H26,DATE(B$152,1,1))))</f>
        <v/>
      </c>
      <c r="C167" s="156" t="str">
        <f>IF(YEAR(Personalkostnader!$H26)&lt;B$152,"",IF(YEAR(Personalkostnader!$H26)&gt;B$152,"",IF(YEAR(Personalkostnader!$K26)=B$152,Personalkostnader!$K26, DATE(B$152,12,31))))</f>
        <v/>
      </c>
      <c r="D167" s="156" t="str">
        <f>IF(A167="","",IF(YEAR(Personalkostnader!$K26)&lt;D$152,"",IF(YEAR(Personalkostnader!$H26)&gt;D$152,"",IF(YEAR(Personalkostnader!$H26)=D$152,Personalkostnader!$H26,DATE(D$152,1,1)))))</f>
        <v/>
      </c>
      <c r="E167" s="34" t="str">
        <f>IF(D167="","",IF(YEAR(Personalkostnader!$H26)&gt;Hjelpeberegn_personal!D$152,"",IF(YEAR(Personalkostnader!$K26)&gt;Hjelpeberegn_personal!D$152,"31.12."&amp;D$152,Personalkostnader!$K26)))</f>
        <v/>
      </c>
      <c r="F167" s="156" t="str">
        <f>IF(A167="","",IF(YEAR(Personalkostnader!$K26)&lt;F$152,"",IF(YEAR(Personalkostnader!$H26)&gt;F$152,"",IF(YEAR(Personalkostnader!$H26)=F$152,Personalkostnader!$H26,DATE(F$152,1,1)))))</f>
        <v/>
      </c>
      <c r="G167" s="34" t="str">
        <f>IF(F167="","",IF(YEAR(Personalkostnader!$H26)&gt;Hjelpeberegn_personal!F$152,"",IF(YEAR(Personalkostnader!$K26)&gt;Hjelpeberegn_personal!F$152,"31.12."&amp;F$152,Personalkostnader!$K26)))</f>
        <v/>
      </c>
      <c r="H167" s="156" t="str">
        <f>IF(A167="","",IF(YEAR(Personalkostnader!$K26)&lt;H$152,"",IF(YEAR(Personalkostnader!$H26)&gt;H$152,"",IF(YEAR(Personalkostnader!$H26)=H$152,Personalkostnader!$H26,DATE(H$152,1,1)))))</f>
        <v/>
      </c>
      <c r="I167" s="34" t="str">
        <f>IF(H167="","",IF(YEAR(Personalkostnader!$H26)&gt;Hjelpeberegn_personal!H$152,"",IF(YEAR(Personalkostnader!$K26)&gt;Hjelpeberegn_personal!H$152,"31.12."&amp;H$152,Personalkostnader!$K26)))</f>
        <v/>
      </c>
      <c r="J167" s="156" t="str">
        <f>IF(A167="","",IF(YEAR(Personalkostnader!$K26)&lt;J$152,"",IF(YEAR(Personalkostnader!$H26)&gt;J$152,"",IF(YEAR(Personalkostnader!$H26)=J$152,Personalkostnader!$H26,DATE(J$152,1,1)))))</f>
        <v/>
      </c>
      <c r="K167" s="34" t="str">
        <f>IF(J167="","",IF(YEAR(Personalkostnader!$H26)&gt;Hjelpeberegn_personal!J$152,"",IF(YEAR(Personalkostnader!$K26)&gt;Hjelpeberegn_personal!J$152,"31.12."&amp;J$152,Personalkostnader!$K26)))</f>
        <v/>
      </c>
      <c r="L167" s="156" t="str">
        <f>IF(A167="","",IF(YEAR(Personalkostnader!$K26)&lt;L$152,"",IF(YEAR(Personalkostnader!$H26)&gt;L$152,"",IF(YEAR(Personalkostnader!$H26)=L$152,Personalkostnader!$H26,DATE(L$152,1,1)))))</f>
        <v/>
      </c>
      <c r="M167" s="34" t="str">
        <f>IF(L167="","",IF(YEAR(Personalkostnader!$H26)&gt;Hjelpeberegn_personal!L$152,"",IF(YEAR(Personalkostnader!$K26)&gt;Hjelpeberegn_personal!L$152,"31.12."&amp;L$152,Personalkostnader!$K26)))</f>
        <v/>
      </c>
      <c r="N167" s="156" t="str">
        <f>IF(A167="","",IF(YEAR(Personalkostnader!$K26)&lt;N$152,"",IF(YEAR(Personalkostnader!$H26)&gt;N$152,"",IF(YEAR(Personalkostnader!$H26)=N$152,Personalkostnader!$H26,DATE(N$152,1,1)))))</f>
        <v/>
      </c>
      <c r="O167" s="34" t="str">
        <f>IF(N167="","",IF(YEAR(Personalkostnader!$H26)&gt;Hjelpeberegn_personal!N$152,"",IF(YEAR(Personalkostnader!$K26)&gt;Hjelpeberegn_personal!N$152,"31.12."&amp;N$152,Personalkostnader!$K26)))</f>
        <v/>
      </c>
      <c r="P167" s="156" t="str">
        <f>IF(A167="","",IF(YEAR(Personalkostnader!$K26)&lt;P$152,"",IF(YEAR(Personalkostnader!$H26)&gt;P$152,"",IF(YEAR(Personalkostnader!$H26)=P$152,Personalkostnader!$H26,DATE(P$152,1,1)))))</f>
        <v/>
      </c>
      <c r="Q167" s="34" t="str">
        <f>IF(P167="","",IF(YEAR(Personalkostnader!$H26)&gt;Hjelpeberegn_personal!P$152,"",IF(YEAR(Personalkostnader!$K26)&gt;Hjelpeberegn_personal!P$152,"31.12."&amp;P$152,Personalkostnader!$K26)))</f>
        <v/>
      </c>
      <c r="R167" s="156" t="str">
        <f>IF(A167="","",IF(YEAR(Personalkostnader!$K26)&lt;R$152,"",IF(YEAR(Personalkostnader!$H26)&gt;R$152,"",IF(YEAR(Personalkostnader!$H26)=R$152,Personalkostnader!$H26,DATE(R$152,1,1)))))</f>
        <v/>
      </c>
      <c r="S167" s="34" t="str">
        <f>IF(R167="","",IF(YEAR(Personalkostnader!$H26)&gt;Hjelpeberegn_personal!R$152,"",IF(YEAR(Personalkostnader!$K26)&gt;Hjelpeberegn_personal!R$152,"31.12."&amp;R$152,Personalkostnader!$K26)))</f>
        <v/>
      </c>
      <c r="T167" s="156" t="str">
        <f>IF(A167="","",IF(YEAR(Personalkostnader!$K26)&lt;T$152,"",IF(YEAR(Personalkostnader!$H26)&gt;T$152,"",IF(YEAR(Personalkostnader!$H26)=T$152,Personalkostnader!$H26,DATE(T$152,1,1)))))</f>
        <v/>
      </c>
      <c r="U167" s="34" t="str">
        <f>IF(T167="","",IF(YEAR(Personalkostnader!$H26)&gt;Hjelpeberegn_personal!T$152,"",IF(YEAR(Personalkostnader!$K26)&gt;Hjelpeberegn_personal!T$152,"31.12."&amp;T$152,Personalkostnader!$K26)))</f>
        <v/>
      </c>
      <c r="V167" s="156" t="str">
        <f>IF(A167="","",IF(YEAR(Personalkostnader!$K26)&lt;V$152,"",IF(YEAR(Personalkostnader!$H26)&gt;V$152,"",IF(YEAR(Personalkostnader!$H26)=V$152,Personalkostnader!$H26,DATE(V$152,1,1)))))</f>
        <v/>
      </c>
      <c r="W167" s="34" t="str">
        <f>IF(V167="","",IF(YEAR(Personalkostnader!$H26)&gt;Hjelpeberegn_personal!V$152,"",IF(YEAR(Personalkostnader!$K26)&gt;Hjelpeberegn_personal!V$152,"31.12."&amp;V$152,Personalkostnader!$K26)))</f>
        <v/>
      </c>
      <c r="X167" s="156" t="str">
        <f>IF(A167="","",IF(YEAR(Personalkostnader!$K26)&lt;X$152,"",IF(YEAR(Personalkostnader!$H26)&gt;X$152,"",IF(YEAR(Personalkostnader!$H26)=X$152,Personalkostnader!$H26,DATE(X$152,1,1)))))</f>
        <v/>
      </c>
      <c r="Y167" s="34" t="str">
        <f>IF(X167="","",IF(YEAR(Personalkostnader!$H26)&gt;Hjelpeberegn_personal!X$152,"",IF(YEAR(Personalkostnader!$K26)&gt;Hjelpeberegn_personal!X$152,"31.12."&amp;X$152,Personalkostnader!$K26)))</f>
        <v/>
      </c>
      <c r="Z167" s="156" t="str">
        <f>IF(A167="","",IF(YEAR(Personalkostnader!$K26)&lt;Z$152,"",IF(YEAR(Personalkostnader!$H26)&gt;Z$152,"",IF(YEAR(Personalkostnader!$H26)=Z$152,Personalkostnader!$H26,DATE(Z$152,1,1)))))</f>
        <v/>
      </c>
      <c r="AA167" s="34" t="str">
        <f>IF(Z167="","",IF(YEAR(Personalkostnader!$H26)&gt;Hjelpeberegn_personal!Z$152,"",IF(YEAR(Personalkostnader!$K26)&gt;Hjelpeberegn_personal!Z$152,"31.12."&amp;Z$152,Personalkostnader!$K26)))</f>
        <v/>
      </c>
    </row>
    <row r="168" spans="1:27" ht="15.75" outlineLevel="1" x14ac:dyDescent="0.3">
      <c r="A168" t="str">
        <f t="shared" si="9"/>
        <v/>
      </c>
      <c r="B168" s="156" t="str">
        <f>IF(YEAR(Personalkostnader!$H27)&lt;B$152,"",IF(YEAR(Personalkostnader!$H27)&gt;B$152,"",IF(YEAR(Personalkostnader!$H27)=B$152,Personalkostnader!$H27,DATE(B$152,1,1))))</f>
        <v/>
      </c>
      <c r="C168" s="156" t="str">
        <f>IF(YEAR(Personalkostnader!$H27)&lt;B$152,"",IF(YEAR(Personalkostnader!$H27)&gt;B$152,"",IF(YEAR(Personalkostnader!$K27)=B$152,Personalkostnader!$K27, DATE(B$152,12,31))))</f>
        <v/>
      </c>
      <c r="D168" s="156" t="str">
        <f>IF(A168="","",IF(YEAR(Personalkostnader!$K27)&lt;D$152,"",IF(YEAR(Personalkostnader!$H27)&gt;D$152,"",IF(YEAR(Personalkostnader!$H27)=D$152,Personalkostnader!$H27,DATE(D$152,1,1)))))</f>
        <v/>
      </c>
      <c r="E168" s="34" t="str">
        <f>IF(D168="","",IF(YEAR(Personalkostnader!$H27)&gt;Hjelpeberegn_personal!D$152,"",IF(YEAR(Personalkostnader!$K27)&gt;Hjelpeberegn_personal!D$152,"31.12."&amp;D$152,Personalkostnader!$K27)))</f>
        <v/>
      </c>
      <c r="F168" s="156" t="str">
        <f>IF(A168="","",IF(YEAR(Personalkostnader!$K27)&lt;F$152,"",IF(YEAR(Personalkostnader!$H27)&gt;F$152,"",IF(YEAR(Personalkostnader!$H27)=F$152,Personalkostnader!$H27,DATE(F$152,1,1)))))</f>
        <v/>
      </c>
      <c r="G168" s="34" t="str">
        <f>IF(F168="","",IF(YEAR(Personalkostnader!$H27)&gt;Hjelpeberegn_personal!F$152,"",IF(YEAR(Personalkostnader!$K27)&gt;Hjelpeberegn_personal!F$152,"31.12."&amp;F$152,Personalkostnader!$K27)))</f>
        <v/>
      </c>
      <c r="H168" s="156" t="str">
        <f>IF(A168="","",IF(YEAR(Personalkostnader!$K27)&lt;H$152,"",IF(YEAR(Personalkostnader!$H27)&gt;H$152,"",IF(YEAR(Personalkostnader!$H27)=H$152,Personalkostnader!$H27,DATE(H$152,1,1)))))</f>
        <v/>
      </c>
      <c r="I168" s="34" t="str">
        <f>IF(H168="","",IF(YEAR(Personalkostnader!$H27)&gt;Hjelpeberegn_personal!H$152,"",IF(YEAR(Personalkostnader!$K27)&gt;Hjelpeberegn_personal!H$152,"31.12."&amp;H$152,Personalkostnader!$K27)))</f>
        <v/>
      </c>
      <c r="J168" s="156" t="str">
        <f>IF(A168="","",IF(YEAR(Personalkostnader!$K27)&lt;J$152,"",IF(YEAR(Personalkostnader!$H27)&gt;J$152,"",IF(YEAR(Personalkostnader!$H27)=J$152,Personalkostnader!$H27,DATE(J$152,1,1)))))</f>
        <v/>
      </c>
      <c r="K168" s="34" t="str">
        <f>IF(J168="","",IF(YEAR(Personalkostnader!$H27)&gt;Hjelpeberegn_personal!J$152,"",IF(YEAR(Personalkostnader!$K27)&gt;Hjelpeberegn_personal!J$152,"31.12."&amp;J$152,Personalkostnader!$K27)))</f>
        <v/>
      </c>
      <c r="L168" s="156" t="str">
        <f>IF(A168="","",IF(YEAR(Personalkostnader!$K27)&lt;L$152,"",IF(YEAR(Personalkostnader!$H27)&gt;L$152,"",IF(YEAR(Personalkostnader!$H27)=L$152,Personalkostnader!$H27,DATE(L$152,1,1)))))</f>
        <v/>
      </c>
      <c r="M168" s="34" t="str">
        <f>IF(L168="","",IF(YEAR(Personalkostnader!$H27)&gt;Hjelpeberegn_personal!L$152,"",IF(YEAR(Personalkostnader!$K27)&gt;Hjelpeberegn_personal!L$152,"31.12."&amp;L$152,Personalkostnader!$K27)))</f>
        <v/>
      </c>
      <c r="N168" s="156" t="str">
        <f>IF(A168="","",IF(YEAR(Personalkostnader!$K27)&lt;N$152,"",IF(YEAR(Personalkostnader!$H27)&gt;N$152,"",IF(YEAR(Personalkostnader!$H27)=N$152,Personalkostnader!$H27,DATE(N$152,1,1)))))</f>
        <v/>
      </c>
      <c r="O168" s="34" t="str">
        <f>IF(N168="","",IF(YEAR(Personalkostnader!$H27)&gt;Hjelpeberegn_personal!N$152,"",IF(YEAR(Personalkostnader!$K27)&gt;Hjelpeberegn_personal!N$152,"31.12."&amp;N$152,Personalkostnader!$K27)))</f>
        <v/>
      </c>
      <c r="P168" s="156" t="str">
        <f>IF(A168="","",IF(YEAR(Personalkostnader!$K27)&lt;P$152,"",IF(YEAR(Personalkostnader!$H27)&gt;P$152,"",IF(YEAR(Personalkostnader!$H27)=P$152,Personalkostnader!$H27,DATE(P$152,1,1)))))</f>
        <v/>
      </c>
      <c r="Q168" s="34" t="str">
        <f>IF(P168="","",IF(YEAR(Personalkostnader!$H27)&gt;Hjelpeberegn_personal!P$152,"",IF(YEAR(Personalkostnader!$K27)&gt;Hjelpeberegn_personal!P$152,"31.12."&amp;P$152,Personalkostnader!$K27)))</f>
        <v/>
      </c>
      <c r="R168" s="156" t="str">
        <f>IF(A168="","",IF(YEAR(Personalkostnader!$K27)&lt;R$152,"",IF(YEAR(Personalkostnader!$H27)&gt;R$152,"",IF(YEAR(Personalkostnader!$H27)=R$152,Personalkostnader!$H27,DATE(R$152,1,1)))))</f>
        <v/>
      </c>
      <c r="S168" s="34" t="str">
        <f>IF(R168="","",IF(YEAR(Personalkostnader!$H27)&gt;Hjelpeberegn_personal!R$152,"",IF(YEAR(Personalkostnader!$K27)&gt;Hjelpeberegn_personal!R$152,"31.12."&amp;R$152,Personalkostnader!$K27)))</f>
        <v/>
      </c>
      <c r="T168" s="156" t="str">
        <f>IF(A168="","",IF(YEAR(Personalkostnader!$K27)&lt;T$152,"",IF(YEAR(Personalkostnader!$H27)&gt;T$152,"",IF(YEAR(Personalkostnader!$H27)=T$152,Personalkostnader!$H27,DATE(T$152,1,1)))))</f>
        <v/>
      </c>
      <c r="U168" s="34" t="str">
        <f>IF(T168="","",IF(YEAR(Personalkostnader!$H27)&gt;Hjelpeberegn_personal!T$152,"",IF(YEAR(Personalkostnader!$K27)&gt;Hjelpeberegn_personal!T$152,"31.12."&amp;T$152,Personalkostnader!$K27)))</f>
        <v/>
      </c>
      <c r="V168" s="156" t="str">
        <f>IF(A168="","",IF(YEAR(Personalkostnader!$K27)&lt;V$152,"",IF(YEAR(Personalkostnader!$H27)&gt;V$152,"",IF(YEAR(Personalkostnader!$H27)=V$152,Personalkostnader!$H27,DATE(V$152,1,1)))))</f>
        <v/>
      </c>
      <c r="W168" s="34" t="str">
        <f>IF(V168="","",IF(YEAR(Personalkostnader!$H27)&gt;Hjelpeberegn_personal!V$152,"",IF(YEAR(Personalkostnader!$K27)&gt;Hjelpeberegn_personal!V$152,"31.12."&amp;V$152,Personalkostnader!$K27)))</f>
        <v/>
      </c>
      <c r="X168" s="156" t="str">
        <f>IF(A168="","",IF(YEAR(Personalkostnader!$K27)&lt;X$152,"",IF(YEAR(Personalkostnader!$H27)&gt;X$152,"",IF(YEAR(Personalkostnader!$H27)=X$152,Personalkostnader!$H27,DATE(X$152,1,1)))))</f>
        <v/>
      </c>
      <c r="Y168" s="34" t="str">
        <f>IF(X168="","",IF(YEAR(Personalkostnader!$H27)&gt;Hjelpeberegn_personal!X$152,"",IF(YEAR(Personalkostnader!$K27)&gt;Hjelpeberegn_personal!X$152,"31.12."&amp;X$152,Personalkostnader!$K27)))</f>
        <v/>
      </c>
      <c r="Z168" s="156" t="str">
        <f>IF(A168="","",IF(YEAR(Personalkostnader!$K27)&lt;Z$152,"",IF(YEAR(Personalkostnader!$H27)&gt;Z$152,"",IF(YEAR(Personalkostnader!$H27)=Z$152,Personalkostnader!$H27,DATE(Z$152,1,1)))))</f>
        <v/>
      </c>
      <c r="AA168" s="34" t="str">
        <f>IF(Z168="","",IF(YEAR(Personalkostnader!$H27)&gt;Hjelpeberegn_personal!Z$152,"",IF(YEAR(Personalkostnader!$K27)&gt;Hjelpeberegn_personal!Z$152,"31.12."&amp;Z$152,Personalkostnader!$K27)))</f>
        <v/>
      </c>
    </row>
    <row r="169" spans="1:27" ht="15.75" outlineLevel="1" x14ac:dyDescent="0.3">
      <c r="A169" t="str">
        <f t="shared" si="9"/>
        <v/>
      </c>
      <c r="B169" s="156" t="str">
        <f>IF(YEAR(Personalkostnader!$H28)&lt;B$152,"",IF(YEAR(Personalkostnader!$H28)&gt;B$152,"",IF(YEAR(Personalkostnader!$H28)=B$152,Personalkostnader!$H28,DATE(B$152,1,1))))</f>
        <v/>
      </c>
      <c r="C169" s="156" t="str">
        <f>IF(YEAR(Personalkostnader!$H28)&lt;B$152,"",IF(YEAR(Personalkostnader!$H28)&gt;B$152,"",IF(YEAR(Personalkostnader!$K28)=B$152,Personalkostnader!$K28, DATE(B$152,12,31))))</f>
        <v/>
      </c>
      <c r="D169" s="156" t="str">
        <f>IF(A169="","",IF(YEAR(Personalkostnader!$K28)&lt;D$152,"",IF(YEAR(Personalkostnader!$H28)&gt;D$152,"",IF(YEAR(Personalkostnader!$H28)=D$152,Personalkostnader!$H28,DATE(D$152,1,1)))))</f>
        <v/>
      </c>
      <c r="E169" s="34" t="str">
        <f>IF(D169="","",IF(YEAR(Personalkostnader!$H28)&gt;Hjelpeberegn_personal!D$152,"",IF(YEAR(Personalkostnader!$K28)&gt;Hjelpeberegn_personal!D$152,"31.12."&amp;D$152,Personalkostnader!$K28)))</f>
        <v/>
      </c>
      <c r="F169" s="156" t="str">
        <f>IF(A169="","",IF(YEAR(Personalkostnader!$K28)&lt;F$152,"",IF(YEAR(Personalkostnader!$H28)&gt;F$152,"",IF(YEAR(Personalkostnader!$H28)=F$152,Personalkostnader!$H28,DATE(F$152,1,1)))))</f>
        <v/>
      </c>
      <c r="G169" s="34" t="str">
        <f>IF(F169="","",IF(YEAR(Personalkostnader!$H28)&gt;Hjelpeberegn_personal!F$152,"",IF(YEAR(Personalkostnader!$K28)&gt;Hjelpeberegn_personal!F$152,"31.12."&amp;F$152,Personalkostnader!$K28)))</f>
        <v/>
      </c>
      <c r="H169" s="156" t="str">
        <f>IF(A169="","",IF(YEAR(Personalkostnader!$K28)&lt;H$152,"",IF(YEAR(Personalkostnader!$H28)&gt;H$152,"",IF(YEAR(Personalkostnader!$H28)=H$152,Personalkostnader!$H28,DATE(H$152,1,1)))))</f>
        <v/>
      </c>
      <c r="I169" s="34" t="str">
        <f>IF(H169="","",IF(YEAR(Personalkostnader!$H28)&gt;Hjelpeberegn_personal!H$152,"",IF(YEAR(Personalkostnader!$K28)&gt;Hjelpeberegn_personal!H$152,"31.12."&amp;H$152,Personalkostnader!$K28)))</f>
        <v/>
      </c>
      <c r="J169" s="156" t="str">
        <f>IF(A169="","",IF(YEAR(Personalkostnader!$K28)&lt;J$152,"",IF(YEAR(Personalkostnader!$H28)&gt;J$152,"",IF(YEAR(Personalkostnader!$H28)=J$152,Personalkostnader!$H28,DATE(J$152,1,1)))))</f>
        <v/>
      </c>
      <c r="K169" s="34" t="str">
        <f>IF(J169="","",IF(YEAR(Personalkostnader!$H28)&gt;Hjelpeberegn_personal!J$152,"",IF(YEAR(Personalkostnader!$K28)&gt;Hjelpeberegn_personal!J$152,"31.12."&amp;J$152,Personalkostnader!$K28)))</f>
        <v/>
      </c>
      <c r="L169" s="156" t="str">
        <f>IF(A169="","",IF(YEAR(Personalkostnader!$K28)&lt;L$152,"",IF(YEAR(Personalkostnader!$H28)&gt;L$152,"",IF(YEAR(Personalkostnader!$H28)=L$152,Personalkostnader!$H28,DATE(L$152,1,1)))))</f>
        <v/>
      </c>
      <c r="M169" s="34" t="str">
        <f>IF(L169="","",IF(YEAR(Personalkostnader!$H28)&gt;Hjelpeberegn_personal!L$152,"",IF(YEAR(Personalkostnader!$K28)&gt;Hjelpeberegn_personal!L$152,"31.12."&amp;L$152,Personalkostnader!$K28)))</f>
        <v/>
      </c>
      <c r="N169" s="156" t="str">
        <f>IF(A169="","",IF(YEAR(Personalkostnader!$K28)&lt;N$152,"",IF(YEAR(Personalkostnader!$H28)&gt;N$152,"",IF(YEAR(Personalkostnader!$H28)=N$152,Personalkostnader!$H28,DATE(N$152,1,1)))))</f>
        <v/>
      </c>
      <c r="O169" s="34" t="str">
        <f>IF(N169="","",IF(YEAR(Personalkostnader!$H28)&gt;Hjelpeberegn_personal!N$152,"",IF(YEAR(Personalkostnader!$K28)&gt;Hjelpeberegn_personal!N$152,"31.12."&amp;N$152,Personalkostnader!$K28)))</f>
        <v/>
      </c>
      <c r="P169" s="156" t="str">
        <f>IF(A169="","",IF(YEAR(Personalkostnader!$K28)&lt;P$152,"",IF(YEAR(Personalkostnader!$H28)&gt;P$152,"",IF(YEAR(Personalkostnader!$H28)=P$152,Personalkostnader!$H28,DATE(P$152,1,1)))))</f>
        <v/>
      </c>
      <c r="Q169" s="34" t="str">
        <f>IF(P169="","",IF(YEAR(Personalkostnader!$H28)&gt;Hjelpeberegn_personal!P$152,"",IF(YEAR(Personalkostnader!$K28)&gt;Hjelpeberegn_personal!P$152,"31.12."&amp;P$152,Personalkostnader!$K28)))</f>
        <v/>
      </c>
      <c r="R169" s="156" t="str">
        <f>IF(A169="","",IF(YEAR(Personalkostnader!$K28)&lt;R$152,"",IF(YEAR(Personalkostnader!$H28)&gt;R$152,"",IF(YEAR(Personalkostnader!$H28)=R$152,Personalkostnader!$H28,DATE(R$152,1,1)))))</f>
        <v/>
      </c>
      <c r="S169" s="34" t="str">
        <f>IF(R169="","",IF(YEAR(Personalkostnader!$H28)&gt;Hjelpeberegn_personal!R$152,"",IF(YEAR(Personalkostnader!$K28)&gt;Hjelpeberegn_personal!R$152,"31.12."&amp;R$152,Personalkostnader!$K28)))</f>
        <v/>
      </c>
      <c r="T169" s="156" t="str">
        <f>IF(A169="","",IF(YEAR(Personalkostnader!$K28)&lt;T$152,"",IF(YEAR(Personalkostnader!$H28)&gt;T$152,"",IF(YEAR(Personalkostnader!$H28)=T$152,Personalkostnader!$H28,DATE(T$152,1,1)))))</f>
        <v/>
      </c>
      <c r="U169" s="34" t="str">
        <f>IF(T169="","",IF(YEAR(Personalkostnader!$H28)&gt;Hjelpeberegn_personal!T$152,"",IF(YEAR(Personalkostnader!$K28)&gt;Hjelpeberegn_personal!T$152,"31.12."&amp;T$152,Personalkostnader!$K28)))</f>
        <v/>
      </c>
      <c r="V169" s="156" t="str">
        <f>IF(A169="","",IF(YEAR(Personalkostnader!$K28)&lt;V$152,"",IF(YEAR(Personalkostnader!$H28)&gt;V$152,"",IF(YEAR(Personalkostnader!$H28)=V$152,Personalkostnader!$H28,DATE(V$152,1,1)))))</f>
        <v/>
      </c>
      <c r="W169" s="34" t="str">
        <f>IF(V169="","",IF(YEAR(Personalkostnader!$H28)&gt;Hjelpeberegn_personal!V$152,"",IF(YEAR(Personalkostnader!$K28)&gt;Hjelpeberegn_personal!V$152,"31.12."&amp;V$152,Personalkostnader!$K28)))</f>
        <v/>
      </c>
      <c r="X169" s="156" t="str">
        <f>IF(A169="","",IF(YEAR(Personalkostnader!$K28)&lt;X$152,"",IF(YEAR(Personalkostnader!$H28)&gt;X$152,"",IF(YEAR(Personalkostnader!$H28)=X$152,Personalkostnader!$H28,DATE(X$152,1,1)))))</f>
        <v/>
      </c>
      <c r="Y169" s="34" t="str">
        <f>IF(X169="","",IF(YEAR(Personalkostnader!$H28)&gt;Hjelpeberegn_personal!X$152,"",IF(YEAR(Personalkostnader!$K28)&gt;Hjelpeberegn_personal!X$152,"31.12."&amp;X$152,Personalkostnader!$K28)))</f>
        <v/>
      </c>
      <c r="Z169" s="156" t="str">
        <f>IF(A169="","",IF(YEAR(Personalkostnader!$K28)&lt;Z$152,"",IF(YEAR(Personalkostnader!$H28)&gt;Z$152,"",IF(YEAR(Personalkostnader!$H28)=Z$152,Personalkostnader!$H28,DATE(Z$152,1,1)))))</f>
        <v/>
      </c>
      <c r="AA169" s="34" t="str">
        <f>IF(Z169="","",IF(YEAR(Personalkostnader!$H28)&gt;Hjelpeberegn_personal!Z$152,"",IF(YEAR(Personalkostnader!$K28)&gt;Hjelpeberegn_personal!Z$152,"31.12."&amp;Z$152,Personalkostnader!$K28)))</f>
        <v/>
      </c>
    </row>
    <row r="170" spans="1:27" ht="15.75" outlineLevel="1" x14ac:dyDescent="0.3">
      <c r="A170" t="str">
        <f t="shared" si="9"/>
        <v/>
      </c>
      <c r="B170" s="156" t="str">
        <f>IF(YEAR(Personalkostnader!$H29)&lt;B$152,"",IF(YEAR(Personalkostnader!$H29)&gt;B$152,"",IF(YEAR(Personalkostnader!$H29)=B$152,Personalkostnader!$H29,DATE(B$152,1,1))))</f>
        <v/>
      </c>
      <c r="C170" s="156" t="str">
        <f>IF(YEAR(Personalkostnader!$H29)&lt;B$152,"",IF(YEAR(Personalkostnader!$H29)&gt;B$152,"",IF(YEAR(Personalkostnader!$K29)=B$152,Personalkostnader!$K29, DATE(B$152,12,31))))</f>
        <v/>
      </c>
      <c r="D170" s="156" t="str">
        <f>IF(A170="","",IF(YEAR(Personalkostnader!$K29)&lt;D$152,"",IF(YEAR(Personalkostnader!$H29)&gt;D$152,"",IF(YEAR(Personalkostnader!$H29)=D$152,Personalkostnader!$H29,DATE(D$152,1,1)))))</f>
        <v/>
      </c>
      <c r="E170" s="34" t="str">
        <f>IF(D170="","",IF(YEAR(Personalkostnader!$H29)&gt;Hjelpeberegn_personal!D$152,"",IF(YEAR(Personalkostnader!$K29)&gt;Hjelpeberegn_personal!D$152,"31.12."&amp;D$152,Personalkostnader!$K29)))</f>
        <v/>
      </c>
      <c r="F170" s="156" t="str">
        <f>IF(A170="","",IF(YEAR(Personalkostnader!$K29)&lt;F$152,"",IF(YEAR(Personalkostnader!$H29)&gt;F$152,"",IF(YEAR(Personalkostnader!$H29)=F$152,Personalkostnader!$H29,DATE(F$152,1,1)))))</f>
        <v/>
      </c>
      <c r="G170" s="34" t="str">
        <f>IF(F170="","",IF(YEAR(Personalkostnader!$H29)&gt;Hjelpeberegn_personal!F$152,"",IF(YEAR(Personalkostnader!$K29)&gt;Hjelpeberegn_personal!F$152,"31.12."&amp;F$152,Personalkostnader!$K29)))</f>
        <v/>
      </c>
      <c r="H170" s="156" t="str">
        <f>IF(A170="","",IF(YEAR(Personalkostnader!$K29)&lt;H$152,"",IF(YEAR(Personalkostnader!$H29)&gt;H$152,"",IF(YEAR(Personalkostnader!$H29)=H$152,Personalkostnader!$H29,DATE(H$152,1,1)))))</f>
        <v/>
      </c>
      <c r="I170" s="34" t="str">
        <f>IF(H170="","",IF(YEAR(Personalkostnader!$H29)&gt;Hjelpeberegn_personal!H$152,"",IF(YEAR(Personalkostnader!$K29)&gt;Hjelpeberegn_personal!H$152,"31.12."&amp;H$152,Personalkostnader!$K29)))</f>
        <v/>
      </c>
      <c r="J170" s="156" t="str">
        <f>IF(A170="","",IF(YEAR(Personalkostnader!$K29)&lt;J$152,"",IF(YEAR(Personalkostnader!$H29)&gt;J$152,"",IF(YEAR(Personalkostnader!$H29)=J$152,Personalkostnader!$H29,DATE(J$152,1,1)))))</f>
        <v/>
      </c>
      <c r="K170" s="34" t="str">
        <f>IF(J170="","",IF(YEAR(Personalkostnader!$H29)&gt;Hjelpeberegn_personal!J$152,"",IF(YEAR(Personalkostnader!$K29)&gt;Hjelpeberegn_personal!J$152,"31.12."&amp;J$152,Personalkostnader!$K29)))</f>
        <v/>
      </c>
      <c r="L170" s="156" t="str">
        <f>IF(A170="","",IF(YEAR(Personalkostnader!$K29)&lt;L$152,"",IF(YEAR(Personalkostnader!$H29)&gt;L$152,"",IF(YEAR(Personalkostnader!$H29)=L$152,Personalkostnader!$H29,DATE(L$152,1,1)))))</f>
        <v/>
      </c>
      <c r="M170" s="34" t="str">
        <f>IF(L170="","",IF(YEAR(Personalkostnader!$H29)&gt;Hjelpeberegn_personal!L$152,"",IF(YEAR(Personalkostnader!$K29)&gt;Hjelpeberegn_personal!L$152,"31.12."&amp;L$152,Personalkostnader!$K29)))</f>
        <v/>
      </c>
      <c r="N170" s="156" t="str">
        <f>IF(A170="","",IF(YEAR(Personalkostnader!$K29)&lt;N$152,"",IF(YEAR(Personalkostnader!$H29)&gt;N$152,"",IF(YEAR(Personalkostnader!$H29)=N$152,Personalkostnader!$H29,DATE(N$152,1,1)))))</f>
        <v/>
      </c>
      <c r="O170" s="34" t="str">
        <f>IF(N170="","",IF(YEAR(Personalkostnader!$H29)&gt;Hjelpeberegn_personal!N$152,"",IF(YEAR(Personalkostnader!$K29)&gt;Hjelpeberegn_personal!N$152,"31.12."&amp;N$152,Personalkostnader!$K29)))</f>
        <v/>
      </c>
      <c r="P170" s="156" t="str">
        <f>IF(A170="","",IF(YEAR(Personalkostnader!$K29)&lt;P$152,"",IF(YEAR(Personalkostnader!$H29)&gt;P$152,"",IF(YEAR(Personalkostnader!$H29)=P$152,Personalkostnader!$H29,DATE(P$152,1,1)))))</f>
        <v/>
      </c>
      <c r="Q170" s="34" t="str">
        <f>IF(P170="","",IF(YEAR(Personalkostnader!$H29)&gt;Hjelpeberegn_personal!P$152,"",IF(YEAR(Personalkostnader!$K29)&gt;Hjelpeberegn_personal!P$152,"31.12."&amp;P$152,Personalkostnader!$K29)))</f>
        <v/>
      </c>
      <c r="R170" s="156" t="str">
        <f>IF(A170="","",IF(YEAR(Personalkostnader!$K29)&lt;R$152,"",IF(YEAR(Personalkostnader!$H29)&gt;R$152,"",IF(YEAR(Personalkostnader!$H29)=R$152,Personalkostnader!$H29,DATE(R$152,1,1)))))</f>
        <v/>
      </c>
      <c r="S170" s="34" t="str">
        <f>IF(R170="","",IF(YEAR(Personalkostnader!$H29)&gt;Hjelpeberegn_personal!R$152,"",IF(YEAR(Personalkostnader!$K29)&gt;Hjelpeberegn_personal!R$152,"31.12."&amp;R$152,Personalkostnader!$K29)))</f>
        <v/>
      </c>
      <c r="T170" s="156" t="str">
        <f>IF(A170="","",IF(YEAR(Personalkostnader!$K29)&lt;T$152,"",IF(YEAR(Personalkostnader!$H29)&gt;T$152,"",IF(YEAR(Personalkostnader!$H29)=T$152,Personalkostnader!$H29,DATE(T$152,1,1)))))</f>
        <v/>
      </c>
      <c r="U170" s="34" t="str">
        <f>IF(T170="","",IF(YEAR(Personalkostnader!$H29)&gt;Hjelpeberegn_personal!T$152,"",IF(YEAR(Personalkostnader!$K29)&gt;Hjelpeberegn_personal!T$152,"31.12."&amp;T$152,Personalkostnader!$K29)))</f>
        <v/>
      </c>
      <c r="V170" s="156" t="str">
        <f>IF(A170="","",IF(YEAR(Personalkostnader!$K29)&lt;V$152,"",IF(YEAR(Personalkostnader!$H29)&gt;V$152,"",IF(YEAR(Personalkostnader!$H29)=V$152,Personalkostnader!$H29,DATE(V$152,1,1)))))</f>
        <v/>
      </c>
      <c r="W170" s="34" t="str">
        <f>IF(V170="","",IF(YEAR(Personalkostnader!$H29)&gt;Hjelpeberegn_personal!V$152,"",IF(YEAR(Personalkostnader!$K29)&gt;Hjelpeberegn_personal!V$152,"31.12."&amp;V$152,Personalkostnader!$K29)))</f>
        <v/>
      </c>
      <c r="X170" s="156" t="str">
        <f>IF(A170="","",IF(YEAR(Personalkostnader!$K29)&lt;X$152,"",IF(YEAR(Personalkostnader!$H29)&gt;X$152,"",IF(YEAR(Personalkostnader!$H29)=X$152,Personalkostnader!$H29,DATE(X$152,1,1)))))</f>
        <v/>
      </c>
      <c r="Y170" s="34" t="str">
        <f>IF(X170="","",IF(YEAR(Personalkostnader!$H29)&gt;Hjelpeberegn_personal!X$152,"",IF(YEAR(Personalkostnader!$K29)&gt;Hjelpeberegn_personal!X$152,"31.12."&amp;X$152,Personalkostnader!$K29)))</f>
        <v/>
      </c>
      <c r="Z170" s="156" t="str">
        <f>IF(A170="","",IF(YEAR(Personalkostnader!$K29)&lt;Z$152,"",IF(YEAR(Personalkostnader!$H29)&gt;Z$152,"",IF(YEAR(Personalkostnader!$H29)=Z$152,Personalkostnader!$H29,DATE(Z$152,1,1)))))</f>
        <v/>
      </c>
      <c r="AA170" s="34" t="str">
        <f>IF(Z170="","",IF(YEAR(Personalkostnader!$H29)&gt;Hjelpeberegn_personal!Z$152,"",IF(YEAR(Personalkostnader!$K29)&gt;Hjelpeberegn_personal!Z$152,"31.12."&amp;Z$152,Personalkostnader!$K29)))</f>
        <v/>
      </c>
    </row>
    <row r="171" spans="1:27" ht="15.75" outlineLevel="1" x14ac:dyDescent="0.3">
      <c r="A171" t="str">
        <f t="shared" si="9"/>
        <v/>
      </c>
      <c r="B171" s="156" t="str">
        <f>IF(YEAR(Personalkostnader!$H30)&lt;B$152,"",IF(YEAR(Personalkostnader!$H30)&gt;B$152,"",IF(YEAR(Personalkostnader!$H30)=B$152,Personalkostnader!$H30,DATE(B$152,1,1))))</f>
        <v/>
      </c>
      <c r="C171" s="156" t="str">
        <f>IF(YEAR(Personalkostnader!$H30)&lt;B$152,"",IF(YEAR(Personalkostnader!$H30)&gt;B$152,"",IF(YEAR(Personalkostnader!$K30)=B$152,Personalkostnader!$K30, DATE(B$152,12,31))))</f>
        <v/>
      </c>
      <c r="D171" s="156" t="str">
        <f>IF(A171="","",IF(YEAR(Personalkostnader!$K30)&lt;D$152,"",IF(YEAR(Personalkostnader!$H30)&gt;D$152,"",IF(YEAR(Personalkostnader!$H30)=D$152,Personalkostnader!$H30,DATE(D$152,1,1)))))</f>
        <v/>
      </c>
      <c r="E171" s="34" t="str">
        <f>IF(D171="","",IF(YEAR(Personalkostnader!$H30)&gt;Hjelpeberegn_personal!D$152,"",IF(YEAR(Personalkostnader!$K30)&gt;Hjelpeberegn_personal!D$152,"31.12."&amp;D$152,Personalkostnader!$K30)))</f>
        <v/>
      </c>
      <c r="F171" s="156" t="str">
        <f>IF(A171="","",IF(YEAR(Personalkostnader!$K30)&lt;F$152,"",IF(YEAR(Personalkostnader!$H30)&gt;F$152,"",IF(YEAR(Personalkostnader!$H30)=F$152,Personalkostnader!$H30,DATE(F$152,1,1)))))</f>
        <v/>
      </c>
      <c r="G171" s="34" t="str">
        <f>IF(F171="","",IF(YEAR(Personalkostnader!$H30)&gt;Hjelpeberegn_personal!F$152,"",IF(YEAR(Personalkostnader!$K30)&gt;Hjelpeberegn_personal!F$152,"31.12."&amp;F$152,Personalkostnader!$K30)))</f>
        <v/>
      </c>
      <c r="H171" s="156" t="str">
        <f>IF(A171="","",IF(YEAR(Personalkostnader!$K30)&lt;H$152,"",IF(YEAR(Personalkostnader!$H30)&gt;H$152,"",IF(YEAR(Personalkostnader!$H30)=H$152,Personalkostnader!$H30,DATE(H$152,1,1)))))</f>
        <v/>
      </c>
      <c r="I171" s="34" t="str">
        <f>IF(H171="","",IF(YEAR(Personalkostnader!$H30)&gt;Hjelpeberegn_personal!H$152,"",IF(YEAR(Personalkostnader!$K30)&gt;Hjelpeberegn_personal!H$152,"31.12."&amp;H$152,Personalkostnader!$K30)))</f>
        <v/>
      </c>
      <c r="J171" s="156" t="str">
        <f>IF(A171="","",IF(YEAR(Personalkostnader!$K30)&lt;J$152,"",IF(YEAR(Personalkostnader!$H30)&gt;J$152,"",IF(YEAR(Personalkostnader!$H30)=J$152,Personalkostnader!$H30,DATE(J$152,1,1)))))</f>
        <v/>
      </c>
      <c r="K171" s="34" t="str">
        <f>IF(J171="","",IF(YEAR(Personalkostnader!$H30)&gt;Hjelpeberegn_personal!J$152,"",IF(YEAR(Personalkostnader!$K30)&gt;Hjelpeberegn_personal!J$152,"31.12."&amp;J$152,Personalkostnader!$K30)))</f>
        <v/>
      </c>
      <c r="L171" s="156" t="str">
        <f>IF(A171="","",IF(YEAR(Personalkostnader!$K30)&lt;L$152,"",IF(YEAR(Personalkostnader!$H30)&gt;L$152,"",IF(YEAR(Personalkostnader!$H30)=L$152,Personalkostnader!$H30,DATE(L$152,1,1)))))</f>
        <v/>
      </c>
      <c r="M171" s="34" t="str">
        <f>IF(L171="","",IF(YEAR(Personalkostnader!$H30)&gt;Hjelpeberegn_personal!L$152,"",IF(YEAR(Personalkostnader!$K30)&gt;Hjelpeberegn_personal!L$152,"31.12."&amp;L$152,Personalkostnader!$K30)))</f>
        <v/>
      </c>
      <c r="N171" s="156" t="str">
        <f>IF(A171="","",IF(YEAR(Personalkostnader!$K30)&lt;N$152,"",IF(YEAR(Personalkostnader!$H30)&gt;N$152,"",IF(YEAR(Personalkostnader!$H30)=N$152,Personalkostnader!$H30,DATE(N$152,1,1)))))</f>
        <v/>
      </c>
      <c r="O171" s="34" t="str">
        <f>IF(N171="","",IF(YEAR(Personalkostnader!$H30)&gt;Hjelpeberegn_personal!N$152,"",IF(YEAR(Personalkostnader!$K30)&gt;Hjelpeberegn_personal!N$152,"31.12."&amp;N$152,Personalkostnader!$K30)))</f>
        <v/>
      </c>
      <c r="P171" s="156" t="str">
        <f>IF(A171="","",IF(YEAR(Personalkostnader!$K30)&lt;P$152,"",IF(YEAR(Personalkostnader!$H30)&gt;P$152,"",IF(YEAR(Personalkostnader!$H30)=P$152,Personalkostnader!$H30,DATE(P$152,1,1)))))</f>
        <v/>
      </c>
      <c r="Q171" s="34" t="str">
        <f>IF(P171="","",IF(YEAR(Personalkostnader!$H30)&gt;Hjelpeberegn_personal!P$152,"",IF(YEAR(Personalkostnader!$K30)&gt;Hjelpeberegn_personal!P$152,"31.12."&amp;P$152,Personalkostnader!$K30)))</f>
        <v/>
      </c>
      <c r="R171" s="156" t="str">
        <f>IF(A171="","",IF(YEAR(Personalkostnader!$K30)&lt;R$152,"",IF(YEAR(Personalkostnader!$H30)&gt;R$152,"",IF(YEAR(Personalkostnader!$H30)=R$152,Personalkostnader!$H30,DATE(R$152,1,1)))))</f>
        <v/>
      </c>
      <c r="S171" s="34" t="str">
        <f>IF(R171="","",IF(YEAR(Personalkostnader!$H30)&gt;Hjelpeberegn_personal!R$152,"",IF(YEAR(Personalkostnader!$K30)&gt;Hjelpeberegn_personal!R$152,"31.12."&amp;R$152,Personalkostnader!$K30)))</f>
        <v/>
      </c>
      <c r="T171" s="156" t="str">
        <f>IF(A171="","",IF(YEAR(Personalkostnader!$K30)&lt;T$152,"",IF(YEAR(Personalkostnader!$H30)&gt;T$152,"",IF(YEAR(Personalkostnader!$H30)=T$152,Personalkostnader!$H30,DATE(T$152,1,1)))))</f>
        <v/>
      </c>
      <c r="U171" s="34" t="str">
        <f>IF(T171="","",IF(YEAR(Personalkostnader!$H30)&gt;Hjelpeberegn_personal!T$152,"",IF(YEAR(Personalkostnader!$K30)&gt;Hjelpeberegn_personal!T$152,"31.12."&amp;T$152,Personalkostnader!$K30)))</f>
        <v/>
      </c>
      <c r="V171" s="156" t="str">
        <f>IF(A171="","",IF(YEAR(Personalkostnader!$K30)&lt;V$152,"",IF(YEAR(Personalkostnader!$H30)&gt;V$152,"",IF(YEAR(Personalkostnader!$H30)=V$152,Personalkostnader!$H30,DATE(V$152,1,1)))))</f>
        <v/>
      </c>
      <c r="W171" s="34" t="str">
        <f>IF(V171="","",IF(YEAR(Personalkostnader!$H30)&gt;Hjelpeberegn_personal!V$152,"",IF(YEAR(Personalkostnader!$K30)&gt;Hjelpeberegn_personal!V$152,"31.12."&amp;V$152,Personalkostnader!$K30)))</f>
        <v/>
      </c>
      <c r="X171" s="156" t="str">
        <f>IF(A171="","",IF(YEAR(Personalkostnader!$K30)&lt;X$152,"",IF(YEAR(Personalkostnader!$H30)&gt;X$152,"",IF(YEAR(Personalkostnader!$H30)=X$152,Personalkostnader!$H30,DATE(X$152,1,1)))))</f>
        <v/>
      </c>
      <c r="Y171" s="34" t="str">
        <f>IF(X171="","",IF(YEAR(Personalkostnader!$H30)&gt;Hjelpeberegn_personal!X$152,"",IF(YEAR(Personalkostnader!$K30)&gt;Hjelpeberegn_personal!X$152,"31.12."&amp;X$152,Personalkostnader!$K30)))</f>
        <v/>
      </c>
      <c r="Z171" s="156" t="str">
        <f>IF(A171="","",IF(YEAR(Personalkostnader!$K30)&lt;Z$152,"",IF(YEAR(Personalkostnader!$H30)&gt;Z$152,"",IF(YEAR(Personalkostnader!$H30)=Z$152,Personalkostnader!$H30,DATE(Z$152,1,1)))))</f>
        <v/>
      </c>
      <c r="AA171" s="34" t="str">
        <f>IF(Z171="","",IF(YEAR(Personalkostnader!$H30)&gt;Hjelpeberegn_personal!Z$152,"",IF(YEAR(Personalkostnader!$K30)&gt;Hjelpeberegn_personal!Z$152,"31.12."&amp;Z$152,Personalkostnader!$K30)))</f>
        <v/>
      </c>
    </row>
    <row r="172" spans="1:27" ht="15.75" outlineLevel="1" x14ac:dyDescent="0.3">
      <c r="A172" t="str">
        <f t="shared" si="9"/>
        <v/>
      </c>
      <c r="B172" s="156" t="str">
        <f>IF(YEAR(Personalkostnader!$H31)&lt;B$152,"",IF(YEAR(Personalkostnader!$H31)&gt;B$152,"",IF(YEAR(Personalkostnader!$H31)=B$152,Personalkostnader!$H31,DATE(B$152,1,1))))</f>
        <v/>
      </c>
      <c r="C172" s="156" t="str">
        <f>IF(YEAR(Personalkostnader!$H31)&lt;B$152,"",IF(YEAR(Personalkostnader!$H31)&gt;B$152,"",IF(YEAR(Personalkostnader!$K31)=B$152,Personalkostnader!$K31, DATE(B$152,12,31))))</f>
        <v/>
      </c>
      <c r="D172" s="156" t="str">
        <f>IF(A172="","",IF(YEAR(Personalkostnader!$K31)&lt;D$152,"",IF(YEAR(Personalkostnader!$H31)&gt;D$152,"",IF(YEAR(Personalkostnader!$H31)=D$152,Personalkostnader!$H31,DATE(D$152,1,1)))))</f>
        <v/>
      </c>
      <c r="E172" s="34" t="str">
        <f>IF(D172="","",IF(YEAR(Personalkostnader!$H31)&gt;Hjelpeberegn_personal!D$152,"",IF(YEAR(Personalkostnader!$K31)&gt;Hjelpeberegn_personal!D$152,"31.12."&amp;D$152,Personalkostnader!$K31)))</f>
        <v/>
      </c>
      <c r="F172" s="156" t="str">
        <f>IF(A172="","",IF(YEAR(Personalkostnader!$K31)&lt;F$152,"",IF(YEAR(Personalkostnader!$H31)&gt;F$152,"",IF(YEAR(Personalkostnader!$H31)=F$152,Personalkostnader!$H31,DATE(F$152,1,1)))))</f>
        <v/>
      </c>
      <c r="G172" s="34" t="str">
        <f>IF(F172="","",IF(YEAR(Personalkostnader!$H31)&gt;Hjelpeberegn_personal!F$152,"",IF(YEAR(Personalkostnader!$K31)&gt;Hjelpeberegn_personal!F$152,"31.12."&amp;F$152,Personalkostnader!$K31)))</f>
        <v/>
      </c>
      <c r="H172" s="156" t="str">
        <f>IF(A172="","",IF(YEAR(Personalkostnader!$K31)&lt;H$152,"",IF(YEAR(Personalkostnader!$H31)&gt;H$152,"",IF(YEAR(Personalkostnader!$H31)=H$152,Personalkostnader!$H31,DATE(H$152,1,1)))))</f>
        <v/>
      </c>
      <c r="I172" s="34" t="str">
        <f>IF(H172="","",IF(YEAR(Personalkostnader!$H31)&gt;Hjelpeberegn_personal!H$152,"",IF(YEAR(Personalkostnader!$K31)&gt;Hjelpeberegn_personal!H$152,"31.12."&amp;H$152,Personalkostnader!$K31)))</f>
        <v/>
      </c>
      <c r="J172" s="156" t="str">
        <f>IF(A172="","",IF(YEAR(Personalkostnader!$K31)&lt;J$152,"",IF(YEAR(Personalkostnader!$H31)&gt;J$152,"",IF(YEAR(Personalkostnader!$H31)=J$152,Personalkostnader!$H31,DATE(J$152,1,1)))))</f>
        <v/>
      </c>
      <c r="K172" s="34" t="str">
        <f>IF(J172="","",IF(YEAR(Personalkostnader!$H31)&gt;Hjelpeberegn_personal!J$152,"",IF(YEAR(Personalkostnader!$K31)&gt;Hjelpeberegn_personal!J$152,"31.12."&amp;J$152,Personalkostnader!$K31)))</f>
        <v/>
      </c>
      <c r="L172" s="156" t="str">
        <f>IF(A172="","",IF(YEAR(Personalkostnader!$K31)&lt;L$152,"",IF(YEAR(Personalkostnader!$H31)&gt;L$152,"",IF(YEAR(Personalkostnader!$H31)=L$152,Personalkostnader!$H31,DATE(L$152,1,1)))))</f>
        <v/>
      </c>
      <c r="M172" s="34" t="str">
        <f>IF(L172="","",IF(YEAR(Personalkostnader!$H31)&gt;Hjelpeberegn_personal!L$152,"",IF(YEAR(Personalkostnader!$K31)&gt;Hjelpeberegn_personal!L$152,"31.12."&amp;L$152,Personalkostnader!$K31)))</f>
        <v/>
      </c>
      <c r="N172" s="156" t="str">
        <f>IF(A172="","",IF(YEAR(Personalkostnader!$K31)&lt;N$152,"",IF(YEAR(Personalkostnader!$H31)&gt;N$152,"",IF(YEAR(Personalkostnader!$H31)=N$152,Personalkostnader!$H31,DATE(N$152,1,1)))))</f>
        <v/>
      </c>
      <c r="O172" s="34" t="str">
        <f>IF(N172="","",IF(YEAR(Personalkostnader!$H31)&gt;Hjelpeberegn_personal!N$152,"",IF(YEAR(Personalkostnader!$K31)&gt;Hjelpeberegn_personal!N$152,"31.12."&amp;N$152,Personalkostnader!$K31)))</f>
        <v/>
      </c>
      <c r="P172" s="156" t="str">
        <f>IF(A172="","",IF(YEAR(Personalkostnader!$K31)&lt;P$152,"",IF(YEAR(Personalkostnader!$H31)&gt;P$152,"",IF(YEAR(Personalkostnader!$H31)=P$152,Personalkostnader!$H31,DATE(P$152,1,1)))))</f>
        <v/>
      </c>
      <c r="Q172" s="34" t="str">
        <f>IF(P172="","",IF(YEAR(Personalkostnader!$H31)&gt;Hjelpeberegn_personal!P$152,"",IF(YEAR(Personalkostnader!$K31)&gt;Hjelpeberegn_personal!P$152,"31.12."&amp;P$152,Personalkostnader!$K31)))</f>
        <v/>
      </c>
      <c r="R172" s="156" t="str">
        <f>IF(A172="","",IF(YEAR(Personalkostnader!$K31)&lt;R$152,"",IF(YEAR(Personalkostnader!$H31)&gt;R$152,"",IF(YEAR(Personalkostnader!$H31)=R$152,Personalkostnader!$H31,DATE(R$152,1,1)))))</f>
        <v/>
      </c>
      <c r="S172" s="34" t="str">
        <f>IF(R172="","",IF(YEAR(Personalkostnader!$H31)&gt;Hjelpeberegn_personal!R$152,"",IF(YEAR(Personalkostnader!$K31)&gt;Hjelpeberegn_personal!R$152,"31.12."&amp;R$152,Personalkostnader!$K31)))</f>
        <v/>
      </c>
      <c r="T172" s="156" t="str">
        <f>IF(A172="","",IF(YEAR(Personalkostnader!$K31)&lt;T$152,"",IF(YEAR(Personalkostnader!$H31)&gt;T$152,"",IF(YEAR(Personalkostnader!$H31)=T$152,Personalkostnader!$H31,DATE(T$152,1,1)))))</f>
        <v/>
      </c>
      <c r="U172" s="34" t="str">
        <f>IF(T172="","",IF(YEAR(Personalkostnader!$H31)&gt;Hjelpeberegn_personal!T$152,"",IF(YEAR(Personalkostnader!$K31)&gt;Hjelpeberegn_personal!T$152,"31.12."&amp;T$152,Personalkostnader!$K31)))</f>
        <v/>
      </c>
      <c r="V172" s="156" t="str">
        <f>IF(A172="","",IF(YEAR(Personalkostnader!$K31)&lt;V$152,"",IF(YEAR(Personalkostnader!$H31)&gt;V$152,"",IF(YEAR(Personalkostnader!$H31)=V$152,Personalkostnader!$H31,DATE(V$152,1,1)))))</f>
        <v/>
      </c>
      <c r="W172" s="34" t="str">
        <f>IF(V172="","",IF(YEAR(Personalkostnader!$H31)&gt;Hjelpeberegn_personal!V$152,"",IF(YEAR(Personalkostnader!$K31)&gt;Hjelpeberegn_personal!V$152,"31.12."&amp;V$152,Personalkostnader!$K31)))</f>
        <v/>
      </c>
      <c r="X172" s="156" t="str">
        <f>IF(A172="","",IF(YEAR(Personalkostnader!$K31)&lt;X$152,"",IF(YEAR(Personalkostnader!$H31)&gt;X$152,"",IF(YEAR(Personalkostnader!$H31)=X$152,Personalkostnader!$H31,DATE(X$152,1,1)))))</f>
        <v/>
      </c>
      <c r="Y172" s="34" t="str">
        <f>IF(X172="","",IF(YEAR(Personalkostnader!$H31)&gt;Hjelpeberegn_personal!X$152,"",IF(YEAR(Personalkostnader!$K31)&gt;Hjelpeberegn_personal!X$152,"31.12."&amp;X$152,Personalkostnader!$K31)))</f>
        <v/>
      </c>
      <c r="Z172" s="156" t="str">
        <f>IF(A172="","",IF(YEAR(Personalkostnader!$K31)&lt;Z$152,"",IF(YEAR(Personalkostnader!$H31)&gt;Z$152,"",IF(YEAR(Personalkostnader!$H31)=Z$152,Personalkostnader!$H31,DATE(Z$152,1,1)))))</f>
        <v/>
      </c>
      <c r="AA172" s="34" t="str">
        <f>IF(Z172="","",IF(YEAR(Personalkostnader!$H31)&gt;Hjelpeberegn_personal!Z$152,"",IF(YEAR(Personalkostnader!$K31)&gt;Hjelpeberegn_personal!Z$152,"31.12."&amp;Z$152,Personalkostnader!$K31)))</f>
        <v/>
      </c>
    </row>
    <row r="173" spans="1:27" ht="15.75" outlineLevel="1" x14ac:dyDescent="0.3">
      <c r="A173" t="str">
        <f t="shared" si="9"/>
        <v/>
      </c>
      <c r="B173" s="156" t="str">
        <f>IF(YEAR(Personalkostnader!$H32)&lt;B$152,"",IF(YEAR(Personalkostnader!$H32)&gt;B$152,"",IF(YEAR(Personalkostnader!$H32)=B$152,Personalkostnader!$H32,DATE(B$152,1,1))))</f>
        <v/>
      </c>
      <c r="C173" s="156" t="str">
        <f>IF(YEAR(Personalkostnader!$H32)&lt;B$152,"",IF(YEAR(Personalkostnader!$H32)&gt;B$152,"",IF(YEAR(Personalkostnader!$K32)=B$152,Personalkostnader!$K32, DATE(B$152,12,31))))</f>
        <v/>
      </c>
      <c r="D173" s="156" t="str">
        <f>IF(A173="","",IF(YEAR(Personalkostnader!$K32)&lt;D$152,"",IF(YEAR(Personalkostnader!$H32)&gt;D$152,"",IF(YEAR(Personalkostnader!$H32)=D$152,Personalkostnader!$H32,DATE(D$152,1,1)))))</f>
        <v/>
      </c>
      <c r="E173" s="34" t="str">
        <f>IF(D173="","",IF(YEAR(Personalkostnader!$H32)&gt;Hjelpeberegn_personal!D$152,"",IF(YEAR(Personalkostnader!$K32)&gt;Hjelpeberegn_personal!D$152,"31.12."&amp;D$152,Personalkostnader!$K32)))</f>
        <v/>
      </c>
      <c r="F173" s="156" t="str">
        <f>IF(A173="","",IF(YEAR(Personalkostnader!$K32)&lt;F$152,"",IF(YEAR(Personalkostnader!$H32)&gt;F$152,"",IF(YEAR(Personalkostnader!$H32)=F$152,Personalkostnader!$H32,DATE(F$152,1,1)))))</f>
        <v/>
      </c>
      <c r="G173" s="34" t="str">
        <f>IF(F173="","",IF(YEAR(Personalkostnader!$H32)&gt;Hjelpeberegn_personal!F$152,"",IF(YEAR(Personalkostnader!$K32)&gt;Hjelpeberegn_personal!F$152,"31.12."&amp;F$152,Personalkostnader!$K32)))</f>
        <v/>
      </c>
      <c r="H173" s="156" t="str">
        <f>IF(A173="","",IF(YEAR(Personalkostnader!$K32)&lt;H$152,"",IF(YEAR(Personalkostnader!$H32)&gt;H$152,"",IF(YEAR(Personalkostnader!$H32)=H$152,Personalkostnader!$H32,DATE(H$152,1,1)))))</f>
        <v/>
      </c>
      <c r="I173" s="34" t="str">
        <f>IF(H173="","",IF(YEAR(Personalkostnader!$H32)&gt;Hjelpeberegn_personal!H$152,"",IF(YEAR(Personalkostnader!$K32)&gt;Hjelpeberegn_personal!H$152,"31.12."&amp;H$152,Personalkostnader!$K32)))</f>
        <v/>
      </c>
      <c r="J173" s="156" t="str">
        <f>IF(A173="","",IF(YEAR(Personalkostnader!$K32)&lt;J$152,"",IF(YEAR(Personalkostnader!$H32)&gt;J$152,"",IF(YEAR(Personalkostnader!$H32)=J$152,Personalkostnader!$H32,DATE(J$152,1,1)))))</f>
        <v/>
      </c>
      <c r="K173" s="34" t="str">
        <f>IF(J173="","",IF(YEAR(Personalkostnader!$H32)&gt;Hjelpeberegn_personal!J$152,"",IF(YEAR(Personalkostnader!$K32)&gt;Hjelpeberegn_personal!J$152,"31.12."&amp;J$152,Personalkostnader!$K32)))</f>
        <v/>
      </c>
      <c r="L173" s="156" t="str">
        <f>IF(A173="","",IF(YEAR(Personalkostnader!$K32)&lt;L$152,"",IF(YEAR(Personalkostnader!$H32)&gt;L$152,"",IF(YEAR(Personalkostnader!$H32)=L$152,Personalkostnader!$H32,DATE(L$152,1,1)))))</f>
        <v/>
      </c>
      <c r="M173" s="34" t="str">
        <f>IF(L173="","",IF(YEAR(Personalkostnader!$H32)&gt;Hjelpeberegn_personal!L$152,"",IF(YEAR(Personalkostnader!$K32)&gt;Hjelpeberegn_personal!L$152,"31.12."&amp;L$152,Personalkostnader!$K32)))</f>
        <v/>
      </c>
      <c r="N173" s="156" t="str">
        <f>IF(A173="","",IF(YEAR(Personalkostnader!$K32)&lt;N$152,"",IF(YEAR(Personalkostnader!$H32)&gt;N$152,"",IF(YEAR(Personalkostnader!$H32)=N$152,Personalkostnader!$H32,DATE(N$152,1,1)))))</f>
        <v/>
      </c>
      <c r="O173" s="34" t="str">
        <f>IF(N173="","",IF(YEAR(Personalkostnader!$H32)&gt;Hjelpeberegn_personal!N$152,"",IF(YEAR(Personalkostnader!$K32)&gt;Hjelpeberegn_personal!N$152,"31.12."&amp;N$152,Personalkostnader!$K32)))</f>
        <v/>
      </c>
      <c r="P173" s="156" t="str">
        <f>IF(A173="","",IF(YEAR(Personalkostnader!$K32)&lt;P$152,"",IF(YEAR(Personalkostnader!$H32)&gt;P$152,"",IF(YEAR(Personalkostnader!$H32)=P$152,Personalkostnader!$H32,DATE(P$152,1,1)))))</f>
        <v/>
      </c>
      <c r="Q173" s="34" t="str">
        <f>IF(P173="","",IF(YEAR(Personalkostnader!$H32)&gt;Hjelpeberegn_personal!P$152,"",IF(YEAR(Personalkostnader!$K32)&gt;Hjelpeberegn_personal!P$152,"31.12."&amp;P$152,Personalkostnader!$K32)))</f>
        <v/>
      </c>
      <c r="R173" s="156" t="str">
        <f>IF(A173="","",IF(YEAR(Personalkostnader!$K32)&lt;R$152,"",IF(YEAR(Personalkostnader!$H32)&gt;R$152,"",IF(YEAR(Personalkostnader!$H32)=R$152,Personalkostnader!$H32,DATE(R$152,1,1)))))</f>
        <v/>
      </c>
      <c r="S173" s="34" t="str">
        <f>IF(R173="","",IF(YEAR(Personalkostnader!$H32)&gt;Hjelpeberegn_personal!R$152,"",IF(YEAR(Personalkostnader!$K32)&gt;Hjelpeberegn_personal!R$152,"31.12."&amp;R$152,Personalkostnader!$K32)))</f>
        <v/>
      </c>
      <c r="T173" s="156" t="str">
        <f>IF(A173="","",IF(YEAR(Personalkostnader!$K32)&lt;T$152,"",IF(YEAR(Personalkostnader!$H32)&gt;T$152,"",IF(YEAR(Personalkostnader!$H32)=T$152,Personalkostnader!$H32,DATE(T$152,1,1)))))</f>
        <v/>
      </c>
      <c r="U173" s="34" t="str">
        <f>IF(T173="","",IF(YEAR(Personalkostnader!$H32)&gt;Hjelpeberegn_personal!T$152,"",IF(YEAR(Personalkostnader!$K32)&gt;Hjelpeberegn_personal!T$152,"31.12."&amp;T$152,Personalkostnader!$K32)))</f>
        <v/>
      </c>
      <c r="V173" s="156" t="str">
        <f>IF(A173="","",IF(YEAR(Personalkostnader!$K32)&lt;V$152,"",IF(YEAR(Personalkostnader!$H32)&gt;V$152,"",IF(YEAR(Personalkostnader!$H32)=V$152,Personalkostnader!$H32,DATE(V$152,1,1)))))</f>
        <v/>
      </c>
      <c r="W173" s="34" t="str">
        <f>IF(V173="","",IF(YEAR(Personalkostnader!$H32)&gt;Hjelpeberegn_personal!V$152,"",IF(YEAR(Personalkostnader!$K32)&gt;Hjelpeberegn_personal!V$152,"31.12."&amp;V$152,Personalkostnader!$K32)))</f>
        <v/>
      </c>
      <c r="X173" s="156" t="str">
        <f>IF(A173="","",IF(YEAR(Personalkostnader!$K32)&lt;X$152,"",IF(YEAR(Personalkostnader!$H32)&gt;X$152,"",IF(YEAR(Personalkostnader!$H32)=X$152,Personalkostnader!$H32,DATE(X$152,1,1)))))</f>
        <v/>
      </c>
      <c r="Y173" s="34" t="str">
        <f>IF(X173="","",IF(YEAR(Personalkostnader!$H32)&gt;Hjelpeberegn_personal!X$152,"",IF(YEAR(Personalkostnader!$K32)&gt;Hjelpeberegn_personal!X$152,"31.12."&amp;X$152,Personalkostnader!$K32)))</f>
        <v/>
      </c>
      <c r="Z173" s="156" t="str">
        <f>IF(A173="","",IF(YEAR(Personalkostnader!$K32)&lt;Z$152,"",IF(YEAR(Personalkostnader!$H32)&gt;Z$152,"",IF(YEAR(Personalkostnader!$H32)=Z$152,Personalkostnader!$H32,DATE(Z$152,1,1)))))</f>
        <v/>
      </c>
      <c r="AA173" s="34" t="str">
        <f>IF(Z173="","",IF(YEAR(Personalkostnader!$H32)&gt;Hjelpeberegn_personal!Z$152,"",IF(YEAR(Personalkostnader!$K32)&gt;Hjelpeberegn_personal!Z$152,"31.12."&amp;Z$152,Personalkostnader!$K32)))</f>
        <v/>
      </c>
    </row>
    <row r="174" spans="1:27" ht="15.75" outlineLevel="1" x14ac:dyDescent="0.3">
      <c r="A174" t="str">
        <f t="shared" si="9"/>
        <v/>
      </c>
      <c r="B174" s="156" t="str">
        <f>IF(YEAR(Personalkostnader!$H33)&lt;B$152,"",IF(YEAR(Personalkostnader!$H33)&gt;B$152,"",IF(YEAR(Personalkostnader!$H33)=B$152,Personalkostnader!$H33,DATE(B$152,1,1))))</f>
        <v/>
      </c>
      <c r="C174" s="156" t="str">
        <f>IF(YEAR(Personalkostnader!$H33)&lt;B$152,"",IF(YEAR(Personalkostnader!$H33)&gt;B$152,"",IF(YEAR(Personalkostnader!$K33)=B$152,Personalkostnader!$K33, DATE(B$152,12,31))))</f>
        <v/>
      </c>
      <c r="D174" s="156" t="str">
        <f>IF(A174="","",IF(YEAR(Personalkostnader!$K33)&lt;D$152,"",IF(YEAR(Personalkostnader!$H33)&gt;D$152,"",IF(YEAR(Personalkostnader!$H33)=D$152,Personalkostnader!$H33,DATE(D$152,1,1)))))</f>
        <v/>
      </c>
      <c r="E174" s="34" t="str">
        <f>IF(D174="","",IF(YEAR(Personalkostnader!$H33)&gt;Hjelpeberegn_personal!D$152,"",IF(YEAR(Personalkostnader!$K33)&gt;Hjelpeberegn_personal!D$152,"31.12."&amp;D$152,Personalkostnader!$K33)))</f>
        <v/>
      </c>
      <c r="F174" s="156" t="str">
        <f>IF(A174="","",IF(YEAR(Personalkostnader!$K33)&lt;F$152,"",IF(YEAR(Personalkostnader!$H33)&gt;F$152,"",IF(YEAR(Personalkostnader!$H33)=F$152,Personalkostnader!$H33,DATE(F$152,1,1)))))</f>
        <v/>
      </c>
      <c r="G174" s="34" t="str">
        <f>IF(F174="","",IF(YEAR(Personalkostnader!$H33)&gt;Hjelpeberegn_personal!F$152,"",IF(YEAR(Personalkostnader!$K33)&gt;Hjelpeberegn_personal!F$152,"31.12."&amp;F$152,Personalkostnader!$K33)))</f>
        <v/>
      </c>
      <c r="H174" s="156" t="str">
        <f>IF(A174="","",IF(YEAR(Personalkostnader!$K33)&lt;H$152,"",IF(YEAR(Personalkostnader!$H33)&gt;H$152,"",IF(YEAR(Personalkostnader!$H33)=H$152,Personalkostnader!$H33,DATE(H$152,1,1)))))</f>
        <v/>
      </c>
      <c r="I174" s="34" t="str">
        <f>IF(H174="","",IF(YEAR(Personalkostnader!$H33)&gt;Hjelpeberegn_personal!H$152,"",IF(YEAR(Personalkostnader!$K33)&gt;Hjelpeberegn_personal!H$152,"31.12."&amp;H$152,Personalkostnader!$K33)))</f>
        <v/>
      </c>
      <c r="J174" s="156" t="str">
        <f>IF(A174="","",IF(YEAR(Personalkostnader!$K33)&lt;J$152,"",IF(YEAR(Personalkostnader!$H33)&gt;J$152,"",IF(YEAR(Personalkostnader!$H33)=J$152,Personalkostnader!$H33,DATE(J$152,1,1)))))</f>
        <v/>
      </c>
      <c r="K174" s="34" t="str">
        <f>IF(J174="","",IF(YEAR(Personalkostnader!$H33)&gt;Hjelpeberegn_personal!J$152,"",IF(YEAR(Personalkostnader!$K33)&gt;Hjelpeberegn_personal!J$152,"31.12."&amp;J$152,Personalkostnader!$K33)))</f>
        <v/>
      </c>
      <c r="L174" s="156" t="str">
        <f>IF(A174="","",IF(YEAR(Personalkostnader!$K33)&lt;L$152,"",IF(YEAR(Personalkostnader!$H33)&gt;L$152,"",IF(YEAR(Personalkostnader!$H33)=L$152,Personalkostnader!$H33,DATE(L$152,1,1)))))</f>
        <v/>
      </c>
      <c r="M174" s="34" t="str">
        <f>IF(L174="","",IF(YEAR(Personalkostnader!$H33)&gt;Hjelpeberegn_personal!L$152,"",IF(YEAR(Personalkostnader!$K33)&gt;Hjelpeberegn_personal!L$152,"31.12."&amp;L$152,Personalkostnader!$K33)))</f>
        <v/>
      </c>
      <c r="N174" s="156" t="str">
        <f>IF(A174="","",IF(YEAR(Personalkostnader!$K33)&lt;N$152,"",IF(YEAR(Personalkostnader!$H33)&gt;N$152,"",IF(YEAR(Personalkostnader!$H33)=N$152,Personalkostnader!$H33,DATE(N$152,1,1)))))</f>
        <v/>
      </c>
      <c r="O174" s="34" t="str">
        <f>IF(N174="","",IF(YEAR(Personalkostnader!$H33)&gt;Hjelpeberegn_personal!N$152,"",IF(YEAR(Personalkostnader!$K33)&gt;Hjelpeberegn_personal!N$152,"31.12."&amp;N$152,Personalkostnader!$K33)))</f>
        <v/>
      </c>
      <c r="P174" s="156" t="str">
        <f>IF(A174="","",IF(YEAR(Personalkostnader!$K33)&lt;P$152,"",IF(YEAR(Personalkostnader!$H33)&gt;P$152,"",IF(YEAR(Personalkostnader!$H33)=P$152,Personalkostnader!$H33,DATE(P$152,1,1)))))</f>
        <v/>
      </c>
      <c r="Q174" s="34" t="str">
        <f>IF(P174="","",IF(YEAR(Personalkostnader!$H33)&gt;Hjelpeberegn_personal!P$152,"",IF(YEAR(Personalkostnader!$K33)&gt;Hjelpeberegn_personal!P$152,"31.12."&amp;P$152,Personalkostnader!$K33)))</f>
        <v/>
      </c>
      <c r="R174" s="156" t="str">
        <f>IF(A174="","",IF(YEAR(Personalkostnader!$K33)&lt;R$152,"",IF(YEAR(Personalkostnader!$H33)&gt;R$152,"",IF(YEAR(Personalkostnader!$H33)=R$152,Personalkostnader!$H33,DATE(R$152,1,1)))))</f>
        <v/>
      </c>
      <c r="S174" s="34" t="str">
        <f>IF(R174="","",IF(YEAR(Personalkostnader!$H33)&gt;Hjelpeberegn_personal!R$152,"",IF(YEAR(Personalkostnader!$K33)&gt;Hjelpeberegn_personal!R$152,"31.12."&amp;R$152,Personalkostnader!$K33)))</f>
        <v/>
      </c>
      <c r="T174" s="156" t="str">
        <f>IF(A174="","",IF(YEAR(Personalkostnader!$K33)&lt;T$152,"",IF(YEAR(Personalkostnader!$H33)&gt;T$152,"",IF(YEAR(Personalkostnader!$H33)=T$152,Personalkostnader!$H33,DATE(T$152,1,1)))))</f>
        <v/>
      </c>
      <c r="U174" s="34" t="str">
        <f>IF(T174="","",IF(YEAR(Personalkostnader!$H33)&gt;Hjelpeberegn_personal!T$152,"",IF(YEAR(Personalkostnader!$K33)&gt;Hjelpeberegn_personal!T$152,"31.12."&amp;T$152,Personalkostnader!$K33)))</f>
        <v/>
      </c>
      <c r="V174" s="156" t="str">
        <f>IF(A174="","",IF(YEAR(Personalkostnader!$K33)&lt;V$152,"",IF(YEAR(Personalkostnader!$H33)&gt;V$152,"",IF(YEAR(Personalkostnader!$H33)=V$152,Personalkostnader!$H33,DATE(V$152,1,1)))))</f>
        <v/>
      </c>
      <c r="W174" s="34" t="str">
        <f>IF(V174="","",IF(YEAR(Personalkostnader!$H33)&gt;Hjelpeberegn_personal!V$152,"",IF(YEAR(Personalkostnader!$K33)&gt;Hjelpeberegn_personal!V$152,"31.12."&amp;V$152,Personalkostnader!$K33)))</f>
        <v/>
      </c>
      <c r="X174" s="156" t="str">
        <f>IF(A174="","",IF(YEAR(Personalkostnader!$K33)&lt;X$152,"",IF(YEAR(Personalkostnader!$H33)&gt;X$152,"",IF(YEAR(Personalkostnader!$H33)=X$152,Personalkostnader!$H33,DATE(X$152,1,1)))))</f>
        <v/>
      </c>
      <c r="Y174" s="34" t="str">
        <f>IF(X174="","",IF(YEAR(Personalkostnader!$H33)&gt;Hjelpeberegn_personal!X$152,"",IF(YEAR(Personalkostnader!$K33)&gt;Hjelpeberegn_personal!X$152,"31.12."&amp;X$152,Personalkostnader!$K33)))</f>
        <v/>
      </c>
      <c r="Z174" s="156" t="str">
        <f>IF(A174="","",IF(YEAR(Personalkostnader!$K33)&lt;Z$152,"",IF(YEAR(Personalkostnader!$H33)&gt;Z$152,"",IF(YEAR(Personalkostnader!$H33)=Z$152,Personalkostnader!$H33,DATE(Z$152,1,1)))))</f>
        <v/>
      </c>
      <c r="AA174" s="34" t="str">
        <f>IF(Z174="","",IF(YEAR(Personalkostnader!$H33)&gt;Hjelpeberegn_personal!Z$152,"",IF(YEAR(Personalkostnader!$K33)&gt;Hjelpeberegn_personal!Z$152,"31.12."&amp;Z$152,Personalkostnader!$K33)))</f>
        <v/>
      </c>
    </row>
    <row r="175" spans="1:27" ht="15.75" outlineLevel="1" x14ac:dyDescent="0.3">
      <c r="A175" t="str">
        <f t="shared" si="9"/>
        <v/>
      </c>
      <c r="B175" s="156" t="str">
        <f>IF(YEAR(Personalkostnader!$H34)&lt;B$152,"",IF(YEAR(Personalkostnader!$H34)&gt;B$152,"",IF(YEAR(Personalkostnader!$H34)=B$152,Personalkostnader!$H34,DATE(B$152,1,1))))</f>
        <v/>
      </c>
      <c r="C175" s="156" t="str">
        <f>IF(YEAR(Personalkostnader!$H34)&lt;B$152,"",IF(YEAR(Personalkostnader!$H34)&gt;B$152,"",IF(YEAR(Personalkostnader!$K34)=B$152,Personalkostnader!$K34, DATE(B$152,12,31))))</f>
        <v/>
      </c>
      <c r="D175" s="156" t="str">
        <f>IF(A175="","",IF(YEAR(Personalkostnader!$K34)&lt;D$152,"",IF(YEAR(Personalkostnader!$H34)&gt;D$152,"",IF(YEAR(Personalkostnader!$H34)=D$152,Personalkostnader!$H34,DATE(D$152,1,1)))))</f>
        <v/>
      </c>
      <c r="E175" s="34" t="str">
        <f>IF(D175="","",IF(YEAR(Personalkostnader!$H34)&gt;Hjelpeberegn_personal!D$152,"",IF(YEAR(Personalkostnader!$K34)&gt;Hjelpeberegn_personal!D$152,"31.12."&amp;D$152,Personalkostnader!$K34)))</f>
        <v/>
      </c>
      <c r="F175" s="156" t="str">
        <f>IF(A175="","",IF(YEAR(Personalkostnader!$K34)&lt;F$152,"",IF(YEAR(Personalkostnader!$H34)&gt;F$152,"",IF(YEAR(Personalkostnader!$H34)=F$152,Personalkostnader!$H34,DATE(F$152,1,1)))))</f>
        <v/>
      </c>
      <c r="G175" s="34" t="str">
        <f>IF(F175="","",IF(YEAR(Personalkostnader!$H34)&gt;Hjelpeberegn_personal!F$152,"",IF(YEAR(Personalkostnader!$K34)&gt;Hjelpeberegn_personal!F$152,"31.12."&amp;F$152,Personalkostnader!$K34)))</f>
        <v/>
      </c>
      <c r="H175" s="156" t="str">
        <f>IF(A175="","",IF(YEAR(Personalkostnader!$K34)&lt;H$152,"",IF(YEAR(Personalkostnader!$H34)&gt;H$152,"",IF(YEAR(Personalkostnader!$H34)=H$152,Personalkostnader!$H34,DATE(H$152,1,1)))))</f>
        <v/>
      </c>
      <c r="I175" s="34" t="str">
        <f>IF(H175="","",IF(YEAR(Personalkostnader!$H34)&gt;Hjelpeberegn_personal!H$152,"",IF(YEAR(Personalkostnader!$K34)&gt;Hjelpeberegn_personal!H$152,"31.12."&amp;H$152,Personalkostnader!$K34)))</f>
        <v/>
      </c>
      <c r="J175" s="156" t="str">
        <f>IF(A175="","",IF(YEAR(Personalkostnader!$K34)&lt;J$152,"",IF(YEAR(Personalkostnader!$H34)&gt;J$152,"",IF(YEAR(Personalkostnader!$H34)=J$152,Personalkostnader!$H34,DATE(J$152,1,1)))))</f>
        <v/>
      </c>
      <c r="K175" s="34" t="str">
        <f>IF(J175="","",IF(YEAR(Personalkostnader!$H34)&gt;Hjelpeberegn_personal!J$152,"",IF(YEAR(Personalkostnader!$K34)&gt;Hjelpeberegn_personal!J$152,"31.12."&amp;J$152,Personalkostnader!$K34)))</f>
        <v/>
      </c>
      <c r="L175" s="156" t="str">
        <f>IF(A175="","",IF(YEAR(Personalkostnader!$K34)&lt;L$152,"",IF(YEAR(Personalkostnader!$H34)&gt;L$152,"",IF(YEAR(Personalkostnader!$H34)=L$152,Personalkostnader!$H34,DATE(L$152,1,1)))))</f>
        <v/>
      </c>
      <c r="M175" s="34" t="str">
        <f>IF(L175="","",IF(YEAR(Personalkostnader!$H34)&gt;Hjelpeberegn_personal!L$152,"",IF(YEAR(Personalkostnader!$K34)&gt;Hjelpeberegn_personal!L$152,"31.12."&amp;L$152,Personalkostnader!$K34)))</f>
        <v/>
      </c>
      <c r="N175" s="156" t="str">
        <f>IF(A175="","",IF(YEAR(Personalkostnader!$K34)&lt;N$152,"",IF(YEAR(Personalkostnader!$H34)&gt;N$152,"",IF(YEAR(Personalkostnader!$H34)=N$152,Personalkostnader!$H34,DATE(N$152,1,1)))))</f>
        <v/>
      </c>
      <c r="O175" s="34" t="str">
        <f>IF(N175="","",IF(YEAR(Personalkostnader!$H34)&gt;Hjelpeberegn_personal!N$152,"",IF(YEAR(Personalkostnader!$K34)&gt;Hjelpeberegn_personal!N$152,"31.12."&amp;N$152,Personalkostnader!$K34)))</f>
        <v/>
      </c>
      <c r="P175" s="156" t="str">
        <f>IF(A175="","",IF(YEAR(Personalkostnader!$K34)&lt;P$152,"",IF(YEAR(Personalkostnader!$H34)&gt;P$152,"",IF(YEAR(Personalkostnader!$H34)=P$152,Personalkostnader!$H34,DATE(P$152,1,1)))))</f>
        <v/>
      </c>
      <c r="Q175" s="34" t="str">
        <f>IF(P175="","",IF(YEAR(Personalkostnader!$H34)&gt;Hjelpeberegn_personal!P$152,"",IF(YEAR(Personalkostnader!$K34)&gt;Hjelpeberegn_personal!P$152,"31.12."&amp;P$152,Personalkostnader!$K34)))</f>
        <v/>
      </c>
      <c r="R175" s="156" t="str">
        <f>IF(A175="","",IF(YEAR(Personalkostnader!$K34)&lt;R$152,"",IF(YEAR(Personalkostnader!$H34)&gt;R$152,"",IF(YEAR(Personalkostnader!$H34)=R$152,Personalkostnader!$H34,DATE(R$152,1,1)))))</f>
        <v/>
      </c>
      <c r="S175" s="34" t="str">
        <f>IF(R175="","",IF(YEAR(Personalkostnader!$H34)&gt;Hjelpeberegn_personal!R$152,"",IF(YEAR(Personalkostnader!$K34)&gt;Hjelpeberegn_personal!R$152,"31.12."&amp;R$152,Personalkostnader!$K34)))</f>
        <v/>
      </c>
      <c r="T175" s="156" t="str">
        <f>IF(A175="","",IF(YEAR(Personalkostnader!$K34)&lt;T$152,"",IF(YEAR(Personalkostnader!$H34)&gt;T$152,"",IF(YEAR(Personalkostnader!$H34)=T$152,Personalkostnader!$H34,DATE(T$152,1,1)))))</f>
        <v/>
      </c>
      <c r="U175" s="34" t="str">
        <f>IF(T175="","",IF(YEAR(Personalkostnader!$H34)&gt;Hjelpeberegn_personal!T$152,"",IF(YEAR(Personalkostnader!$K34)&gt;Hjelpeberegn_personal!T$152,"31.12."&amp;T$152,Personalkostnader!$K34)))</f>
        <v/>
      </c>
      <c r="V175" s="156" t="str">
        <f>IF(A175="","",IF(YEAR(Personalkostnader!$K34)&lt;V$152,"",IF(YEAR(Personalkostnader!$H34)&gt;V$152,"",IF(YEAR(Personalkostnader!$H34)=V$152,Personalkostnader!$H34,DATE(V$152,1,1)))))</f>
        <v/>
      </c>
      <c r="W175" s="34" t="str">
        <f>IF(V175="","",IF(YEAR(Personalkostnader!$H34)&gt;Hjelpeberegn_personal!V$152,"",IF(YEAR(Personalkostnader!$K34)&gt;Hjelpeberegn_personal!V$152,"31.12."&amp;V$152,Personalkostnader!$K34)))</f>
        <v/>
      </c>
      <c r="X175" s="156" t="str">
        <f>IF(A175="","",IF(YEAR(Personalkostnader!$K34)&lt;X$152,"",IF(YEAR(Personalkostnader!$H34)&gt;X$152,"",IF(YEAR(Personalkostnader!$H34)=X$152,Personalkostnader!$H34,DATE(X$152,1,1)))))</f>
        <v/>
      </c>
      <c r="Y175" s="34" t="str">
        <f>IF(X175="","",IF(YEAR(Personalkostnader!$H34)&gt;Hjelpeberegn_personal!X$152,"",IF(YEAR(Personalkostnader!$K34)&gt;Hjelpeberegn_personal!X$152,"31.12."&amp;X$152,Personalkostnader!$K34)))</f>
        <v/>
      </c>
      <c r="Z175" s="156" t="str">
        <f>IF(A175="","",IF(YEAR(Personalkostnader!$K34)&lt;Z$152,"",IF(YEAR(Personalkostnader!$H34)&gt;Z$152,"",IF(YEAR(Personalkostnader!$H34)=Z$152,Personalkostnader!$H34,DATE(Z$152,1,1)))))</f>
        <v/>
      </c>
      <c r="AA175" s="34" t="str">
        <f>IF(Z175="","",IF(YEAR(Personalkostnader!$H34)&gt;Hjelpeberegn_personal!Z$152,"",IF(YEAR(Personalkostnader!$K34)&gt;Hjelpeberegn_personal!Z$152,"31.12."&amp;Z$152,Personalkostnader!$K34)))</f>
        <v/>
      </c>
    </row>
    <row r="176" spans="1:27" ht="15.75" outlineLevel="1" x14ac:dyDescent="0.3">
      <c r="A176" t="str">
        <f t="shared" si="9"/>
        <v/>
      </c>
      <c r="B176" s="156" t="str">
        <f>IF(YEAR(Personalkostnader!$H35)&lt;B$152,"",IF(YEAR(Personalkostnader!$H35)&gt;B$152,"",IF(YEAR(Personalkostnader!$H35)=B$152,Personalkostnader!$H35,DATE(B$152,1,1))))</f>
        <v/>
      </c>
      <c r="C176" s="156" t="str">
        <f>IF(YEAR(Personalkostnader!$H35)&lt;B$152,"",IF(YEAR(Personalkostnader!$H35)&gt;B$152,"",IF(YEAR(Personalkostnader!$K35)=B$152,Personalkostnader!$K35, DATE(B$152,12,31))))</f>
        <v/>
      </c>
      <c r="D176" s="156" t="str">
        <f>IF(A176="","",IF(YEAR(Personalkostnader!$K35)&lt;D$152,"",IF(YEAR(Personalkostnader!$H35)&gt;D$152,"",IF(YEAR(Personalkostnader!$H35)=D$152,Personalkostnader!$H35,DATE(D$152,1,1)))))</f>
        <v/>
      </c>
      <c r="E176" s="34" t="str">
        <f>IF(D176="","",IF(YEAR(Personalkostnader!$H35)&gt;Hjelpeberegn_personal!D$152,"",IF(YEAR(Personalkostnader!$K35)&gt;Hjelpeberegn_personal!D$152,"31.12."&amp;D$152,Personalkostnader!$K35)))</f>
        <v/>
      </c>
      <c r="F176" s="156" t="str">
        <f>IF(A176="","",IF(YEAR(Personalkostnader!$K35)&lt;F$152,"",IF(YEAR(Personalkostnader!$H35)&gt;F$152,"",IF(YEAR(Personalkostnader!$H35)=F$152,Personalkostnader!$H35,DATE(F$152,1,1)))))</f>
        <v/>
      </c>
      <c r="G176" s="34" t="str">
        <f>IF(F176="","",IF(YEAR(Personalkostnader!$H35)&gt;Hjelpeberegn_personal!F$152,"",IF(YEAR(Personalkostnader!$K35)&gt;Hjelpeberegn_personal!F$152,"31.12."&amp;F$152,Personalkostnader!$K35)))</f>
        <v/>
      </c>
      <c r="H176" s="156" t="str">
        <f>IF(A176="","",IF(YEAR(Personalkostnader!$K35)&lt;H$152,"",IF(YEAR(Personalkostnader!$H35)&gt;H$152,"",IF(YEAR(Personalkostnader!$H35)=H$152,Personalkostnader!$H35,DATE(H$152,1,1)))))</f>
        <v/>
      </c>
      <c r="I176" s="34" t="str">
        <f>IF(H176="","",IF(YEAR(Personalkostnader!$H35)&gt;Hjelpeberegn_personal!H$152,"",IF(YEAR(Personalkostnader!$K35)&gt;Hjelpeberegn_personal!H$152,"31.12."&amp;H$152,Personalkostnader!$K35)))</f>
        <v/>
      </c>
      <c r="J176" s="156" t="str">
        <f>IF(A176="","",IF(YEAR(Personalkostnader!$K35)&lt;J$152,"",IF(YEAR(Personalkostnader!$H35)&gt;J$152,"",IF(YEAR(Personalkostnader!$H35)=J$152,Personalkostnader!$H35,DATE(J$152,1,1)))))</f>
        <v/>
      </c>
      <c r="K176" s="34" t="str">
        <f>IF(J176="","",IF(YEAR(Personalkostnader!$H35)&gt;Hjelpeberegn_personal!J$152,"",IF(YEAR(Personalkostnader!$K35)&gt;Hjelpeberegn_personal!J$152,"31.12."&amp;J$152,Personalkostnader!$K35)))</f>
        <v/>
      </c>
      <c r="L176" s="156" t="str">
        <f>IF(A176="","",IF(YEAR(Personalkostnader!$K35)&lt;L$152,"",IF(YEAR(Personalkostnader!$H35)&gt;L$152,"",IF(YEAR(Personalkostnader!$H35)=L$152,Personalkostnader!$H35,DATE(L$152,1,1)))))</f>
        <v/>
      </c>
      <c r="M176" s="34" t="str">
        <f>IF(L176="","",IF(YEAR(Personalkostnader!$H35)&gt;Hjelpeberegn_personal!L$152,"",IF(YEAR(Personalkostnader!$K35)&gt;Hjelpeberegn_personal!L$152,"31.12."&amp;L$152,Personalkostnader!$K35)))</f>
        <v/>
      </c>
      <c r="N176" s="156" t="str">
        <f>IF(A176="","",IF(YEAR(Personalkostnader!$K35)&lt;N$152,"",IF(YEAR(Personalkostnader!$H35)&gt;N$152,"",IF(YEAR(Personalkostnader!$H35)=N$152,Personalkostnader!$H35,DATE(N$152,1,1)))))</f>
        <v/>
      </c>
      <c r="O176" s="34" t="str">
        <f>IF(N176="","",IF(YEAR(Personalkostnader!$H35)&gt;Hjelpeberegn_personal!N$152,"",IF(YEAR(Personalkostnader!$K35)&gt;Hjelpeberegn_personal!N$152,"31.12."&amp;N$152,Personalkostnader!$K35)))</f>
        <v/>
      </c>
      <c r="P176" s="156" t="str">
        <f>IF(A176="","",IF(YEAR(Personalkostnader!$K35)&lt;P$152,"",IF(YEAR(Personalkostnader!$H35)&gt;P$152,"",IF(YEAR(Personalkostnader!$H35)=P$152,Personalkostnader!$H35,DATE(P$152,1,1)))))</f>
        <v/>
      </c>
      <c r="Q176" s="34" t="str">
        <f>IF(P176="","",IF(YEAR(Personalkostnader!$H35)&gt;Hjelpeberegn_personal!P$152,"",IF(YEAR(Personalkostnader!$K35)&gt;Hjelpeberegn_personal!P$152,"31.12."&amp;P$152,Personalkostnader!$K35)))</f>
        <v/>
      </c>
      <c r="R176" s="156" t="str">
        <f>IF(A176="","",IF(YEAR(Personalkostnader!$K35)&lt;R$152,"",IF(YEAR(Personalkostnader!$H35)&gt;R$152,"",IF(YEAR(Personalkostnader!$H35)=R$152,Personalkostnader!$H35,DATE(R$152,1,1)))))</f>
        <v/>
      </c>
      <c r="S176" s="34" t="str">
        <f>IF(R176="","",IF(YEAR(Personalkostnader!$H35)&gt;Hjelpeberegn_personal!R$152,"",IF(YEAR(Personalkostnader!$K35)&gt;Hjelpeberegn_personal!R$152,"31.12."&amp;R$152,Personalkostnader!$K35)))</f>
        <v/>
      </c>
      <c r="T176" s="156" t="str">
        <f>IF(A176="","",IF(YEAR(Personalkostnader!$K35)&lt;T$152,"",IF(YEAR(Personalkostnader!$H35)&gt;T$152,"",IF(YEAR(Personalkostnader!$H35)=T$152,Personalkostnader!$H35,DATE(T$152,1,1)))))</f>
        <v/>
      </c>
      <c r="U176" s="34" t="str">
        <f>IF(T176="","",IF(YEAR(Personalkostnader!$H35)&gt;Hjelpeberegn_personal!T$152,"",IF(YEAR(Personalkostnader!$K35)&gt;Hjelpeberegn_personal!T$152,"31.12."&amp;T$152,Personalkostnader!$K35)))</f>
        <v/>
      </c>
      <c r="V176" s="156" t="str">
        <f>IF(A176="","",IF(YEAR(Personalkostnader!$K35)&lt;V$152,"",IF(YEAR(Personalkostnader!$H35)&gt;V$152,"",IF(YEAR(Personalkostnader!$H35)=V$152,Personalkostnader!$H35,DATE(V$152,1,1)))))</f>
        <v/>
      </c>
      <c r="W176" s="34" t="str">
        <f>IF(V176="","",IF(YEAR(Personalkostnader!$H35)&gt;Hjelpeberegn_personal!V$152,"",IF(YEAR(Personalkostnader!$K35)&gt;Hjelpeberegn_personal!V$152,"31.12."&amp;V$152,Personalkostnader!$K35)))</f>
        <v/>
      </c>
      <c r="X176" s="156" t="str">
        <f>IF(A176="","",IF(YEAR(Personalkostnader!$K35)&lt;X$152,"",IF(YEAR(Personalkostnader!$H35)&gt;X$152,"",IF(YEAR(Personalkostnader!$H35)=X$152,Personalkostnader!$H35,DATE(X$152,1,1)))))</f>
        <v/>
      </c>
      <c r="Y176" s="34" t="str">
        <f>IF(X176="","",IF(YEAR(Personalkostnader!$H35)&gt;Hjelpeberegn_personal!X$152,"",IF(YEAR(Personalkostnader!$K35)&gt;Hjelpeberegn_personal!X$152,"31.12."&amp;X$152,Personalkostnader!$K35)))</f>
        <v/>
      </c>
      <c r="Z176" s="156" t="str">
        <f>IF(A176="","",IF(YEAR(Personalkostnader!$K35)&lt;Z$152,"",IF(YEAR(Personalkostnader!$H35)&gt;Z$152,"",IF(YEAR(Personalkostnader!$H35)=Z$152,Personalkostnader!$H35,DATE(Z$152,1,1)))))</f>
        <v/>
      </c>
      <c r="AA176" s="34" t="str">
        <f>IF(Z176="","",IF(YEAR(Personalkostnader!$H35)&gt;Hjelpeberegn_personal!Z$152,"",IF(YEAR(Personalkostnader!$K35)&gt;Hjelpeberegn_personal!Z$152,"31.12."&amp;Z$152,Personalkostnader!$K35)))</f>
        <v/>
      </c>
    </row>
    <row r="177" spans="1:27" ht="15.75" outlineLevel="1" x14ac:dyDescent="0.3">
      <c r="A177" t="str">
        <f t="shared" si="9"/>
        <v/>
      </c>
      <c r="B177" s="156" t="str">
        <f>IF(YEAR(Personalkostnader!$H36)&lt;B$152,"",IF(YEAR(Personalkostnader!$H36)&gt;B$152,"",IF(YEAR(Personalkostnader!$H36)=B$152,Personalkostnader!$H36,DATE(B$152,1,1))))</f>
        <v/>
      </c>
      <c r="C177" s="156" t="str">
        <f>IF(YEAR(Personalkostnader!$H36)&lt;B$152,"",IF(YEAR(Personalkostnader!$H36)&gt;B$152,"",IF(YEAR(Personalkostnader!$K36)=B$152,Personalkostnader!$K36, DATE(B$152,12,31))))</f>
        <v/>
      </c>
      <c r="D177" s="156" t="str">
        <f>IF(A177="","",IF(YEAR(Personalkostnader!$K36)&lt;D$152,"",IF(YEAR(Personalkostnader!$H36)&gt;D$152,"",IF(YEAR(Personalkostnader!$H36)=D$152,Personalkostnader!$H36,DATE(D$152,1,1)))))</f>
        <v/>
      </c>
      <c r="E177" s="34" t="str">
        <f>IF(D177="","",IF(YEAR(Personalkostnader!$H36)&gt;Hjelpeberegn_personal!D$152,"",IF(YEAR(Personalkostnader!$K36)&gt;Hjelpeberegn_personal!D$152,"31.12."&amp;D$152,Personalkostnader!$K36)))</f>
        <v/>
      </c>
      <c r="F177" s="156" t="str">
        <f>IF(A177="","",IF(YEAR(Personalkostnader!$K36)&lt;F$152,"",IF(YEAR(Personalkostnader!$H36)&gt;F$152,"",IF(YEAR(Personalkostnader!$H36)=F$152,Personalkostnader!$H36,DATE(F$152,1,1)))))</f>
        <v/>
      </c>
      <c r="G177" s="34" t="str">
        <f>IF(F177="","",IF(YEAR(Personalkostnader!$H36)&gt;Hjelpeberegn_personal!F$152,"",IF(YEAR(Personalkostnader!$K36)&gt;Hjelpeberegn_personal!F$152,"31.12."&amp;F$152,Personalkostnader!$K36)))</f>
        <v/>
      </c>
      <c r="H177" s="156" t="str">
        <f>IF(A177="","",IF(YEAR(Personalkostnader!$K36)&lt;H$152,"",IF(YEAR(Personalkostnader!$H36)&gt;H$152,"",IF(YEAR(Personalkostnader!$H36)=H$152,Personalkostnader!$H36,DATE(H$152,1,1)))))</f>
        <v/>
      </c>
      <c r="I177" s="34" t="str">
        <f>IF(H177="","",IF(YEAR(Personalkostnader!$H36)&gt;Hjelpeberegn_personal!H$152,"",IF(YEAR(Personalkostnader!$K36)&gt;Hjelpeberegn_personal!H$152,"31.12."&amp;H$152,Personalkostnader!$K36)))</f>
        <v/>
      </c>
      <c r="J177" s="156" t="str">
        <f>IF(A177="","",IF(YEAR(Personalkostnader!$K36)&lt;J$152,"",IF(YEAR(Personalkostnader!$H36)&gt;J$152,"",IF(YEAR(Personalkostnader!$H36)=J$152,Personalkostnader!$H36,DATE(J$152,1,1)))))</f>
        <v/>
      </c>
      <c r="K177" s="34" t="str">
        <f>IF(J177="","",IF(YEAR(Personalkostnader!$H36)&gt;Hjelpeberegn_personal!J$152,"",IF(YEAR(Personalkostnader!$K36)&gt;Hjelpeberegn_personal!J$152,"31.12."&amp;J$152,Personalkostnader!$K36)))</f>
        <v/>
      </c>
      <c r="L177" s="156" t="str">
        <f>IF(A177="","",IF(YEAR(Personalkostnader!$K36)&lt;L$152,"",IF(YEAR(Personalkostnader!$H36)&gt;L$152,"",IF(YEAR(Personalkostnader!$H36)=L$152,Personalkostnader!$H36,DATE(L$152,1,1)))))</f>
        <v/>
      </c>
      <c r="M177" s="34" t="str">
        <f>IF(L177="","",IF(YEAR(Personalkostnader!$H36)&gt;Hjelpeberegn_personal!L$152,"",IF(YEAR(Personalkostnader!$K36)&gt;Hjelpeberegn_personal!L$152,"31.12."&amp;L$152,Personalkostnader!$K36)))</f>
        <v/>
      </c>
      <c r="N177" s="156" t="str">
        <f>IF(A177="","",IF(YEAR(Personalkostnader!$K36)&lt;N$152,"",IF(YEAR(Personalkostnader!$H36)&gt;N$152,"",IF(YEAR(Personalkostnader!$H36)=N$152,Personalkostnader!$H36,DATE(N$152,1,1)))))</f>
        <v/>
      </c>
      <c r="O177" s="34" t="str">
        <f>IF(N177="","",IF(YEAR(Personalkostnader!$H36)&gt;Hjelpeberegn_personal!N$152,"",IF(YEAR(Personalkostnader!$K36)&gt;Hjelpeberegn_personal!N$152,"31.12."&amp;N$152,Personalkostnader!$K36)))</f>
        <v/>
      </c>
      <c r="P177" s="156" t="str">
        <f>IF(A177="","",IF(YEAR(Personalkostnader!$K36)&lt;P$152,"",IF(YEAR(Personalkostnader!$H36)&gt;P$152,"",IF(YEAR(Personalkostnader!$H36)=P$152,Personalkostnader!$H36,DATE(P$152,1,1)))))</f>
        <v/>
      </c>
      <c r="Q177" s="34" t="str">
        <f>IF(P177="","",IF(YEAR(Personalkostnader!$H36)&gt;Hjelpeberegn_personal!P$152,"",IF(YEAR(Personalkostnader!$K36)&gt;Hjelpeberegn_personal!P$152,"31.12."&amp;P$152,Personalkostnader!$K36)))</f>
        <v/>
      </c>
      <c r="R177" s="156" t="str">
        <f>IF(A177="","",IF(YEAR(Personalkostnader!$K36)&lt;R$152,"",IF(YEAR(Personalkostnader!$H36)&gt;R$152,"",IF(YEAR(Personalkostnader!$H36)=R$152,Personalkostnader!$H36,DATE(R$152,1,1)))))</f>
        <v/>
      </c>
      <c r="S177" s="34" t="str">
        <f>IF(R177="","",IF(YEAR(Personalkostnader!$H36)&gt;Hjelpeberegn_personal!R$152,"",IF(YEAR(Personalkostnader!$K36)&gt;Hjelpeberegn_personal!R$152,"31.12."&amp;R$152,Personalkostnader!$K36)))</f>
        <v/>
      </c>
      <c r="T177" s="156" t="str">
        <f>IF(A177="","",IF(YEAR(Personalkostnader!$K36)&lt;T$152,"",IF(YEAR(Personalkostnader!$H36)&gt;T$152,"",IF(YEAR(Personalkostnader!$H36)=T$152,Personalkostnader!$H36,DATE(T$152,1,1)))))</f>
        <v/>
      </c>
      <c r="U177" s="34" t="str">
        <f>IF(T177="","",IF(YEAR(Personalkostnader!$H36)&gt;Hjelpeberegn_personal!T$152,"",IF(YEAR(Personalkostnader!$K36)&gt;Hjelpeberegn_personal!T$152,"31.12."&amp;T$152,Personalkostnader!$K36)))</f>
        <v/>
      </c>
      <c r="V177" s="156" t="str">
        <f>IF(A177="","",IF(YEAR(Personalkostnader!$K36)&lt;V$152,"",IF(YEAR(Personalkostnader!$H36)&gt;V$152,"",IF(YEAR(Personalkostnader!$H36)=V$152,Personalkostnader!$H36,DATE(V$152,1,1)))))</f>
        <v/>
      </c>
      <c r="W177" s="34" t="str">
        <f>IF(V177="","",IF(YEAR(Personalkostnader!$H36)&gt;Hjelpeberegn_personal!V$152,"",IF(YEAR(Personalkostnader!$K36)&gt;Hjelpeberegn_personal!V$152,"31.12."&amp;V$152,Personalkostnader!$K36)))</f>
        <v/>
      </c>
      <c r="X177" s="156" t="str">
        <f>IF(A177="","",IF(YEAR(Personalkostnader!$K36)&lt;X$152,"",IF(YEAR(Personalkostnader!$H36)&gt;X$152,"",IF(YEAR(Personalkostnader!$H36)=X$152,Personalkostnader!$H36,DATE(X$152,1,1)))))</f>
        <v/>
      </c>
      <c r="Y177" s="34" t="str">
        <f>IF(X177="","",IF(YEAR(Personalkostnader!$H36)&gt;Hjelpeberegn_personal!X$152,"",IF(YEAR(Personalkostnader!$K36)&gt;Hjelpeberegn_personal!X$152,"31.12."&amp;X$152,Personalkostnader!$K36)))</f>
        <v/>
      </c>
      <c r="Z177" s="156" t="str">
        <f>IF(A177="","",IF(YEAR(Personalkostnader!$K36)&lt;Z$152,"",IF(YEAR(Personalkostnader!$H36)&gt;Z$152,"",IF(YEAR(Personalkostnader!$H36)=Z$152,Personalkostnader!$H36,DATE(Z$152,1,1)))))</f>
        <v/>
      </c>
      <c r="AA177" s="34" t="str">
        <f>IF(Z177="","",IF(YEAR(Personalkostnader!$H36)&gt;Hjelpeberegn_personal!Z$152,"",IF(YEAR(Personalkostnader!$K36)&gt;Hjelpeberegn_personal!Z$152,"31.12."&amp;Z$152,Personalkostnader!$K36)))</f>
        <v/>
      </c>
    </row>
    <row r="178" spans="1:27" ht="15.75" outlineLevel="1" x14ac:dyDescent="0.3">
      <c r="A178" t="str">
        <f t="shared" si="9"/>
        <v/>
      </c>
      <c r="B178" s="156" t="str">
        <f>IF(YEAR(Personalkostnader!$H37)&lt;B$152,"",IF(YEAR(Personalkostnader!$H37)&gt;B$152,"",IF(YEAR(Personalkostnader!$H37)=B$152,Personalkostnader!$H37,DATE(B$152,1,1))))</f>
        <v/>
      </c>
      <c r="C178" s="156" t="str">
        <f>IF(YEAR(Personalkostnader!$H37)&lt;B$152,"",IF(YEAR(Personalkostnader!$H37)&gt;B$152,"",IF(YEAR(Personalkostnader!$K37)=B$152,Personalkostnader!$K37, DATE(B$152,12,31))))</f>
        <v/>
      </c>
      <c r="D178" s="156" t="str">
        <f>IF(A178="","",IF(YEAR(Personalkostnader!$K37)&lt;D$152,"",IF(YEAR(Personalkostnader!$H37)&gt;D$152,"",IF(YEAR(Personalkostnader!$H37)=D$152,Personalkostnader!$H37,DATE(D$152,1,1)))))</f>
        <v/>
      </c>
      <c r="E178" s="34" t="str">
        <f>IF(D178="","",IF(YEAR(Personalkostnader!$H37)&gt;Hjelpeberegn_personal!D$152,"",IF(YEAR(Personalkostnader!$K37)&gt;Hjelpeberegn_personal!D$152,"31.12."&amp;D$152,Personalkostnader!$K37)))</f>
        <v/>
      </c>
      <c r="F178" s="156" t="str">
        <f>IF(A178="","",IF(YEAR(Personalkostnader!$K37)&lt;F$152,"",IF(YEAR(Personalkostnader!$H37)&gt;F$152,"",IF(YEAR(Personalkostnader!$H37)=F$152,Personalkostnader!$H37,DATE(F$152,1,1)))))</f>
        <v/>
      </c>
      <c r="G178" s="34" t="str">
        <f>IF(F178="","",IF(YEAR(Personalkostnader!$H37)&gt;Hjelpeberegn_personal!F$152,"",IF(YEAR(Personalkostnader!$K37)&gt;Hjelpeberegn_personal!F$152,"31.12."&amp;F$152,Personalkostnader!$K37)))</f>
        <v/>
      </c>
      <c r="H178" s="156" t="str">
        <f>IF(A178="","",IF(YEAR(Personalkostnader!$K37)&lt;H$152,"",IF(YEAR(Personalkostnader!$H37)&gt;H$152,"",IF(YEAR(Personalkostnader!$H37)=H$152,Personalkostnader!$H37,DATE(H$152,1,1)))))</f>
        <v/>
      </c>
      <c r="I178" s="34" t="str">
        <f>IF(H178="","",IF(YEAR(Personalkostnader!$H37)&gt;Hjelpeberegn_personal!H$152,"",IF(YEAR(Personalkostnader!$K37)&gt;Hjelpeberegn_personal!H$152,"31.12."&amp;H$152,Personalkostnader!$K37)))</f>
        <v/>
      </c>
      <c r="J178" s="156" t="str">
        <f>IF(A178="","",IF(YEAR(Personalkostnader!$K37)&lt;J$152,"",IF(YEAR(Personalkostnader!$H37)&gt;J$152,"",IF(YEAR(Personalkostnader!$H37)=J$152,Personalkostnader!$H37,DATE(J$152,1,1)))))</f>
        <v/>
      </c>
      <c r="K178" s="34" t="str">
        <f>IF(J178="","",IF(YEAR(Personalkostnader!$H37)&gt;Hjelpeberegn_personal!J$152,"",IF(YEAR(Personalkostnader!$K37)&gt;Hjelpeberegn_personal!J$152,"31.12."&amp;J$152,Personalkostnader!$K37)))</f>
        <v/>
      </c>
      <c r="L178" s="156" t="str">
        <f>IF(A178="","",IF(YEAR(Personalkostnader!$K37)&lt;L$152,"",IF(YEAR(Personalkostnader!$H37)&gt;L$152,"",IF(YEAR(Personalkostnader!$H37)=L$152,Personalkostnader!$H37,DATE(L$152,1,1)))))</f>
        <v/>
      </c>
      <c r="M178" s="34" t="str">
        <f>IF(L178="","",IF(YEAR(Personalkostnader!$H37)&gt;Hjelpeberegn_personal!L$152,"",IF(YEAR(Personalkostnader!$K37)&gt;Hjelpeberegn_personal!L$152,"31.12."&amp;L$152,Personalkostnader!$K37)))</f>
        <v/>
      </c>
      <c r="N178" s="156" t="str">
        <f>IF(A178="","",IF(YEAR(Personalkostnader!$K37)&lt;N$152,"",IF(YEAR(Personalkostnader!$H37)&gt;N$152,"",IF(YEAR(Personalkostnader!$H37)=N$152,Personalkostnader!$H37,DATE(N$152,1,1)))))</f>
        <v/>
      </c>
      <c r="O178" s="34" t="str">
        <f>IF(N178="","",IF(YEAR(Personalkostnader!$H37)&gt;Hjelpeberegn_personal!N$152,"",IF(YEAR(Personalkostnader!$K37)&gt;Hjelpeberegn_personal!N$152,"31.12."&amp;N$152,Personalkostnader!$K37)))</f>
        <v/>
      </c>
      <c r="P178" s="156" t="str">
        <f>IF(A178="","",IF(YEAR(Personalkostnader!$K37)&lt;P$152,"",IF(YEAR(Personalkostnader!$H37)&gt;P$152,"",IF(YEAR(Personalkostnader!$H37)=P$152,Personalkostnader!$H37,DATE(P$152,1,1)))))</f>
        <v/>
      </c>
      <c r="Q178" s="34" t="str">
        <f>IF(P178="","",IF(YEAR(Personalkostnader!$H37)&gt;Hjelpeberegn_personal!P$152,"",IF(YEAR(Personalkostnader!$K37)&gt;Hjelpeberegn_personal!P$152,"31.12."&amp;P$152,Personalkostnader!$K37)))</f>
        <v/>
      </c>
      <c r="R178" s="156" t="str">
        <f>IF(A178="","",IF(YEAR(Personalkostnader!$K37)&lt;R$152,"",IF(YEAR(Personalkostnader!$H37)&gt;R$152,"",IF(YEAR(Personalkostnader!$H37)=R$152,Personalkostnader!$H37,DATE(R$152,1,1)))))</f>
        <v/>
      </c>
      <c r="S178" s="34" t="str">
        <f>IF(R178="","",IF(YEAR(Personalkostnader!$H37)&gt;Hjelpeberegn_personal!R$152,"",IF(YEAR(Personalkostnader!$K37)&gt;Hjelpeberegn_personal!R$152,"31.12."&amp;R$152,Personalkostnader!$K37)))</f>
        <v/>
      </c>
      <c r="T178" s="156" t="str">
        <f>IF(A178="","",IF(YEAR(Personalkostnader!$K37)&lt;T$152,"",IF(YEAR(Personalkostnader!$H37)&gt;T$152,"",IF(YEAR(Personalkostnader!$H37)=T$152,Personalkostnader!$H37,DATE(T$152,1,1)))))</f>
        <v/>
      </c>
      <c r="U178" s="34" t="str">
        <f>IF(T178="","",IF(YEAR(Personalkostnader!$H37)&gt;Hjelpeberegn_personal!T$152,"",IF(YEAR(Personalkostnader!$K37)&gt;Hjelpeberegn_personal!T$152,"31.12."&amp;T$152,Personalkostnader!$K37)))</f>
        <v/>
      </c>
      <c r="V178" s="156" t="str">
        <f>IF(A178="","",IF(YEAR(Personalkostnader!$K37)&lt;V$152,"",IF(YEAR(Personalkostnader!$H37)&gt;V$152,"",IF(YEAR(Personalkostnader!$H37)=V$152,Personalkostnader!$H37,DATE(V$152,1,1)))))</f>
        <v/>
      </c>
      <c r="W178" s="34" t="str">
        <f>IF(V178="","",IF(YEAR(Personalkostnader!$H37)&gt;Hjelpeberegn_personal!V$152,"",IF(YEAR(Personalkostnader!$K37)&gt;Hjelpeberegn_personal!V$152,"31.12."&amp;V$152,Personalkostnader!$K37)))</f>
        <v/>
      </c>
      <c r="X178" s="156" t="str">
        <f>IF(A178="","",IF(YEAR(Personalkostnader!$K37)&lt;X$152,"",IF(YEAR(Personalkostnader!$H37)&gt;X$152,"",IF(YEAR(Personalkostnader!$H37)=X$152,Personalkostnader!$H37,DATE(X$152,1,1)))))</f>
        <v/>
      </c>
      <c r="Y178" s="34" t="str">
        <f>IF(X178="","",IF(YEAR(Personalkostnader!$H37)&gt;Hjelpeberegn_personal!X$152,"",IF(YEAR(Personalkostnader!$K37)&gt;Hjelpeberegn_personal!X$152,"31.12."&amp;X$152,Personalkostnader!$K37)))</f>
        <v/>
      </c>
      <c r="Z178" s="156" t="str">
        <f>IF(A178="","",IF(YEAR(Personalkostnader!$K37)&lt;Z$152,"",IF(YEAR(Personalkostnader!$H37)&gt;Z$152,"",IF(YEAR(Personalkostnader!$H37)=Z$152,Personalkostnader!$H37,DATE(Z$152,1,1)))))</f>
        <v/>
      </c>
      <c r="AA178" s="34" t="str">
        <f>IF(Z178="","",IF(YEAR(Personalkostnader!$H37)&gt;Hjelpeberegn_personal!Z$152,"",IF(YEAR(Personalkostnader!$K37)&gt;Hjelpeberegn_personal!Z$152,"31.12."&amp;Z$152,Personalkostnader!$K37)))</f>
        <v/>
      </c>
    </row>
    <row r="179" spans="1:27" ht="15.75" outlineLevel="1" x14ac:dyDescent="0.3">
      <c r="A179" t="str">
        <f t="shared" si="9"/>
        <v/>
      </c>
      <c r="B179" s="156" t="str">
        <f>IF(YEAR(Personalkostnader!$H38)&lt;B$152,"",IF(YEAR(Personalkostnader!$H38)&gt;B$152,"",IF(YEAR(Personalkostnader!$H38)=B$152,Personalkostnader!$H38,DATE(B$152,1,1))))</f>
        <v/>
      </c>
      <c r="C179" s="156" t="str">
        <f>IF(YEAR(Personalkostnader!$H38)&lt;B$152,"",IF(YEAR(Personalkostnader!$H38)&gt;B$152,"",IF(YEAR(Personalkostnader!$K38)=B$152,Personalkostnader!$K38, DATE(B$152,12,31))))</f>
        <v/>
      </c>
      <c r="D179" s="156" t="str">
        <f>IF(A179="","",IF(YEAR(Personalkostnader!$K38)&lt;D$152,"",IF(YEAR(Personalkostnader!$H38)&gt;D$152,"",IF(YEAR(Personalkostnader!$H38)=D$152,Personalkostnader!$H38,DATE(D$152,1,1)))))</f>
        <v/>
      </c>
      <c r="E179" s="34" t="str">
        <f>IF(D179="","",IF(YEAR(Personalkostnader!$H38)&gt;Hjelpeberegn_personal!D$152,"",IF(YEAR(Personalkostnader!$K38)&gt;Hjelpeberegn_personal!D$152,"31.12."&amp;D$152,Personalkostnader!$K38)))</f>
        <v/>
      </c>
      <c r="F179" s="156" t="str">
        <f>IF(A179="","",IF(YEAR(Personalkostnader!$K38)&lt;F$152,"",IF(YEAR(Personalkostnader!$H38)&gt;F$152,"",IF(YEAR(Personalkostnader!$H38)=F$152,Personalkostnader!$H38,DATE(F$152,1,1)))))</f>
        <v/>
      </c>
      <c r="G179" s="34" t="str">
        <f>IF(F179="","",IF(YEAR(Personalkostnader!$H38)&gt;Hjelpeberegn_personal!F$152,"",IF(YEAR(Personalkostnader!$K38)&gt;Hjelpeberegn_personal!F$152,"31.12."&amp;F$152,Personalkostnader!$K38)))</f>
        <v/>
      </c>
      <c r="H179" s="156" t="str">
        <f>IF(A179="","",IF(YEAR(Personalkostnader!$K38)&lt;H$152,"",IF(YEAR(Personalkostnader!$H38)&gt;H$152,"",IF(YEAR(Personalkostnader!$H38)=H$152,Personalkostnader!$H38,DATE(H$152,1,1)))))</f>
        <v/>
      </c>
      <c r="I179" s="34" t="str">
        <f>IF(H179="","",IF(YEAR(Personalkostnader!$H38)&gt;Hjelpeberegn_personal!H$152,"",IF(YEAR(Personalkostnader!$K38)&gt;Hjelpeberegn_personal!H$152,"31.12."&amp;H$152,Personalkostnader!$K38)))</f>
        <v/>
      </c>
      <c r="J179" s="156" t="str">
        <f>IF(A179="","",IF(YEAR(Personalkostnader!$K38)&lt;J$152,"",IF(YEAR(Personalkostnader!$H38)&gt;J$152,"",IF(YEAR(Personalkostnader!$H38)=J$152,Personalkostnader!$H38,DATE(J$152,1,1)))))</f>
        <v/>
      </c>
      <c r="K179" s="34" t="str">
        <f>IF(J179="","",IF(YEAR(Personalkostnader!$H38)&gt;Hjelpeberegn_personal!J$152,"",IF(YEAR(Personalkostnader!$K38)&gt;Hjelpeberegn_personal!J$152,"31.12."&amp;J$152,Personalkostnader!$K38)))</f>
        <v/>
      </c>
      <c r="L179" s="156" t="str">
        <f>IF(A179="","",IF(YEAR(Personalkostnader!$K38)&lt;L$152,"",IF(YEAR(Personalkostnader!$H38)&gt;L$152,"",IF(YEAR(Personalkostnader!$H38)=L$152,Personalkostnader!$H38,DATE(L$152,1,1)))))</f>
        <v/>
      </c>
      <c r="M179" s="34" t="str">
        <f>IF(L179="","",IF(YEAR(Personalkostnader!$H38)&gt;Hjelpeberegn_personal!L$152,"",IF(YEAR(Personalkostnader!$K38)&gt;Hjelpeberegn_personal!L$152,"31.12."&amp;L$152,Personalkostnader!$K38)))</f>
        <v/>
      </c>
      <c r="N179" s="156" t="str">
        <f>IF(A179="","",IF(YEAR(Personalkostnader!$K38)&lt;N$152,"",IF(YEAR(Personalkostnader!$H38)&gt;N$152,"",IF(YEAR(Personalkostnader!$H38)=N$152,Personalkostnader!$H38,DATE(N$152,1,1)))))</f>
        <v/>
      </c>
      <c r="O179" s="34" t="str">
        <f>IF(N179="","",IF(YEAR(Personalkostnader!$H38)&gt;Hjelpeberegn_personal!N$152,"",IF(YEAR(Personalkostnader!$K38)&gt;Hjelpeberegn_personal!N$152,"31.12."&amp;N$152,Personalkostnader!$K38)))</f>
        <v/>
      </c>
      <c r="P179" s="156" t="str">
        <f>IF(A179="","",IF(YEAR(Personalkostnader!$K38)&lt;P$152,"",IF(YEAR(Personalkostnader!$H38)&gt;P$152,"",IF(YEAR(Personalkostnader!$H38)=P$152,Personalkostnader!$H38,DATE(P$152,1,1)))))</f>
        <v/>
      </c>
      <c r="Q179" s="34" t="str">
        <f>IF(P179="","",IF(YEAR(Personalkostnader!$H38)&gt;Hjelpeberegn_personal!P$152,"",IF(YEAR(Personalkostnader!$K38)&gt;Hjelpeberegn_personal!P$152,"31.12."&amp;P$152,Personalkostnader!$K38)))</f>
        <v/>
      </c>
      <c r="R179" s="156" t="str">
        <f>IF(A179="","",IF(YEAR(Personalkostnader!$K38)&lt;R$152,"",IF(YEAR(Personalkostnader!$H38)&gt;R$152,"",IF(YEAR(Personalkostnader!$H38)=R$152,Personalkostnader!$H38,DATE(R$152,1,1)))))</f>
        <v/>
      </c>
      <c r="S179" s="34" t="str">
        <f>IF(R179="","",IF(YEAR(Personalkostnader!$H38)&gt;Hjelpeberegn_personal!R$152,"",IF(YEAR(Personalkostnader!$K38)&gt;Hjelpeberegn_personal!R$152,"31.12."&amp;R$152,Personalkostnader!$K38)))</f>
        <v/>
      </c>
      <c r="T179" s="156" t="str">
        <f>IF(A179="","",IF(YEAR(Personalkostnader!$K38)&lt;T$152,"",IF(YEAR(Personalkostnader!$H38)&gt;T$152,"",IF(YEAR(Personalkostnader!$H38)=T$152,Personalkostnader!$H38,DATE(T$152,1,1)))))</f>
        <v/>
      </c>
      <c r="U179" s="34" t="str">
        <f>IF(T179="","",IF(YEAR(Personalkostnader!$H38)&gt;Hjelpeberegn_personal!T$152,"",IF(YEAR(Personalkostnader!$K38)&gt;Hjelpeberegn_personal!T$152,"31.12."&amp;T$152,Personalkostnader!$K38)))</f>
        <v/>
      </c>
      <c r="V179" s="156" t="str">
        <f>IF(A179="","",IF(YEAR(Personalkostnader!$K38)&lt;V$152,"",IF(YEAR(Personalkostnader!$H38)&gt;V$152,"",IF(YEAR(Personalkostnader!$H38)=V$152,Personalkostnader!$H38,DATE(V$152,1,1)))))</f>
        <v/>
      </c>
      <c r="W179" s="34" t="str">
        <f>IF(V179="","",IF(YEAR(Personalkostnader!$H38)&gt;Hjelpeberegn_personal!V$152,"",IF(YEAR(Personalkostnader!$K38)&gt;Hjelpeberegn_personal!V$152,"31.12."&amp;V$152,Personalkostnader!$K38)))</f>
        <v/>
      </c>
      <c r="X179" s="156" t="str">
        <f>IF(A179="","",IF(YEAR(Personalkostnader!$K38)&lt;X$152,"",IF(YEAR(Personalkostnader!$H38)&gt;X$152,"",IF(YEAR(Personalkostnader!$H38)=X$152,Personalkostnader!$H38,DATE(X$152,1,1)))))</f>
        <v/>
      </c>
      <c r="Y179" s="34" t="str">
        <f>IF(X179="","",IF(YEAR(Personalkostnader!$H38)&gt;Hjelpeberegn_personal!X$152,"",IF(YEAR(Personalkostnader!$K38)&gt;Hjelpeberegn_personal!X$152,"31.12."&amp;X$152,Personalkostnader!$K38)))</f>
        <v/>
      </c>
      <c r="Z179" s="156" t="str">
        <f>IF(A179="","",IF(YEAR(Personalkostnader!$K38)&lt;Z$152,"",IF(YEAR(Personalkostnader!$H38)&gt;Z$152,"",IF(YEAR(Personalkostnader!$H38)=Z$152,Personalkostnader!$H38,DATE(Z$152,1,1)))))</f>
        <v/>
      </c>
      <c r="AA179" s="34" t="str">
        <f>IF(Z179="","",IF(YEAR(Personalkostnader!$H38)&gt;Hjelpeberegn_personal!Z$152,"",IF(YEAR(Personalkostnader!$K38)&gt;Hjelpeberegn_personal!Z$152,"31.12."&amp;Z$152,Personalkostnader!$K38)))</f>
        <v/>
      </c>
    </row>
    <row r="180" spans="1:27" ht="15.75" outlineLevel="1" x14ac:dyDescent="0.3">
      <c r="A180" t="str">
        <f t="shared" si="9"/>
        <v/>
      </c>
      <c r="B180" s="156" t="str">
        <f>IF(YEAR(Personalkostnader!$H39)&lt;B$152,"",IF(YEAR(Personalkostnader!$H39)&gt;B$152,"",IF(YEAR(Personalkostnader!$H39)=B$152,Personalkostnader!$H39,DATE(B$152,1,1))))</f>
        <v/>
      </c>
      <c r="C180" s="156" t="str">
        <f>IF(YEAR(Personalkostnader!$H39)&lt;B$152,"",IF(YEAR(Personalkostnader!$H39)&gt;B$152,"",IF(YEAR(Personalkostnader!$K39)=B$152,Personalkostnader!$K39, DATE(B$152,12,31))))</f>
        <v/>
      </c>
      <c r="D180" s="156" t="str">
        <f>IF(A180="","",IF(YEAR(Personalkostnader!$K39)&lt;D$152,"",IF(YEAR(Personalkostnader!$H39)&gt;D$152,"",IF(YEAR(Personalkostnader!$H39)=D$152,Personalkostnader!$H39,DATE(D$152,1,1)))))</f>
        <v/>
      </c>
      <c r="E180" s="34" t="str">
        <f>IF(D180="","",IF(YEAR(Personalkostnader!$H39)&gt;Hjelpeberegn_personal!D$152,"",IF(YEAR(Personalkostnader!$K39)&gt;Hjelpeberegn_personal!D$152,"31.12."&amp;D$152,Personalkostnader!$K39)))</f>
        <v/>
      </c>
      <c r="F180" s="156" t="str">
        <f>IF(A180="","",IF(YEAR(Personalkostnader!$K39)&lt;F$152,"",IF(YEAR(Personalkostnader!$H39)&gt;F$152,"",IF(YEAR(Personalkostnader!$H39)=F$152,Personalkostnader!$H39,DATE(F$152,1,1)))))</f>
        <v/>
      </c>
      <c r="G180" s="34" t="str">
        <f>IF(F180="","",IF(YEAR(Personalkostnader!$H39)&gt;Hjelpeberegn_personal!F$152,"",IF(YEAR(Personalkostnader!$K39)&gt;Hjelpeberegn_personal!F$152,"31.12."&amp;F$152,Personalkostnader!$K39)))</f>
        <v/>
      </c>
      <c r="H180" s="156" t="str">
        <f>IF(A180="","",IF(YEAR(Personalkostnader!$K39)&lt;H$152,"",IF(YEAR(Personalkostnader!$H39)&gt;H$152,"",IF(YEAR(Personalkostnader!$H39)=H$152,Personalkostnader!$H39,DATE(H$152,1,1)))))</f>
        <v/>
      </c>
      <c r="I180" s="34" t="str">
        <f>IF(H180="","",IF(YEAR(Personalkostnader!$H39)&gt;Hjelpeberegn_personal!H$152,"",IF(YEAR(Personalkostnader!$K39)&gt;Hjelpeberegn_personal!H$152,"31.12."&amp;H$152,Personalkostnader!$K39)))</f>
        <v/>
      </c>
      <c r="J180" s="156" t="str">
        <f>IF(A180="","",IF(YEAR(Personalkostnader!$K39)&lt;J$152,"",IF(YEAR(Personalkostnader!$H39)&gt;J$152,"",IF(YEAR(Personalkostnader!$H39)=J$152,Personalkostnader!$H39,DATE(J$152,1,1)))))</f>
        <v/>
      </c>
      <c r="K180" s="34" t="str">
        <f>IF(J180="","",IF(YEAR(Personalkostnader!$H39)&gt;Hjelpeberegn_personal!J$152,"",IF(YEAR(Personalkostnader!$K39)&gt;Hjelpeberegn_personal!J$152,"31.12."&amp;J$152,Personalkostnader!$K39)))</f>
        <v/>
      </c>
      <c r="L180" s="156" t="str">
        <f>IF(A180="","",IF(YEAR(Personalkostnader!$K39)&lt;L$152,"",IF(YEAR(Personalkostnader!$H39)&gt;L$152,"",IF(YEAR(Personalkostnader!$H39)=L$152,Personalkostnader!$H39,DATE(L$152,1,1)))))</f>
        <v/>
      </c>
      <c r="M180" s="34" t="str">
        <f>IF(L180="","",IF(YEAR(Personalkostnader!$H39)&gt;Hjelpeberegn_personal!L$152,"",IF(YEAR(Personalkostnader!$K39)&gt;Hjelpeberegn_personal!L$152,"31.12."&amp;L$152,Personalkostnader!$K39)))</f>
        <v/>
      </c>
      <c r="N180" s="156" t="str">
        <f>IF(A180="","",IF(YEAR(Personalkostnader!$K39)&lt;N$152,"",IF(YEAR(Personalkostnader!$H39)&gt;N$152,"",IF(YEAR(Personalkostnader!$H39)=N$152,Personalkostnader!$H39,DATE(N$152,1,1)))))</f>
        <v/>
      </c>
      <c r="O180" s="34" t="str">
        <f>IF(N180="","",IF(YEAR(Personalkostnader!$H39)&gt;Hjelpeberegn_personal!N$152,"",IF(YEAR(Personalkostnader!$K39)&gt;Hjelpeberegn_personal!N$152,"31.12."&amp;N$152,Personalkostnader!$K39)))</f>
        <v/>
      </c>
      <c r="P180" s="156" t="str">
        <f>IF(A180="","",IF(YEAR(Personalkostnader!$K39)&lt;P$152,"",IF(YEAR(Personalkostnader!$H39)&gt;P$152,"",IF(YEAR(Personalkostnader!$H39)=P$152,Personalkostnader!$H39,DATE(P$152,1,1)))))</f>
        <v/>
      </c>
      <c r="Q180" s="34" t="str">
        <f>IF(P180="","",IF(YEAR(Personalkostnader!$H39)&gt;Hjelpeberegn_personal!P$152,"",IF(YEAR(Personalkostnader!$K39)&gt;Hjelpeberegn_personal!P$152,"31.12."&amp;P$152,Personalkostnader!$K39)))</f>
        <v/>
      </c>
      <c r="R180" s="156" t="str">
        <f>IF(A180="","",IF(YEAR(Personalkostnader!$K39)&lt;R$152,"",IF(YEAR(Personalkostnader!$H39)&gt;R$152,"",IF(YEAR(Personalkostnader!$H39)=R$152,Personalkostnader!$H39,DATE(R$152,1,1)))))</f>
        <v/>
      </c>
      <c r="S180" s="34" t="str">
        <f>IF(R180="","",IF(YEAR(Personalkostnader!$H39)&gt;Hjelpeberegn_personal!R$152,"",IF(YEAR(Personalkostnader!$K39)&gt;Hjelpeberegn_personal!R$152,"31.12."&amp;R$152,Personalkostnader!$K39)))</f>
        <v/>
      </c>
      <c r="T180" s="156" t="str">
        <f>IF(A180="","",IF(YEAR(Personalkostnader!$K39)&lt;T$152,"",IF(YEAR(Personalkostnader!$H39)&gt;T$152,"",IF(YEAR(Personalkostnader!$H39)=T$152,Personalkostnader!$H39,DATE(T$152,1,1)))))</f>
        <v/>
      </c>
      <c r="U180" s="34" t="str">
        <f>IF(T180="","",IF(YEAR(Personalkostnader!$H39)&gt;Hjelpeberegn_personal!T$152,"",IF(YEAR(Personalkostnader!$K39)&gt;Hjelpeberegn_personal!T$152,"31.12."&amp;T$152,Personalkostnader!$K39)))</f>
        <v/>
      </c>
      <c r="V180" s="156" t="str">
        <f>IF(A180="","",IF(YEAR(Personalkostnader!$K39)&lt;V$152,"",IF(YEAR(Personalkostnader!$H39)&gt;V$152,"",IF(YEAR(Personalkostnader!$H39)=V$152,Personalkostnader!$H39,DATE(V$152,1,1)))))</f>
        <v/>
      </c>
      <c r="W180" s="34" t="str">
        <f>IF(V180="","",IF(YEAR(Personalkostnader!$H39)&gt;Hjelpeberegn_personal!V$152,"",IF(YEAR(Personalkostnader!$K39)&gt;Hjelpeberegn_personal!V$152,"31.12."&amp;V$152,Personalkostnader!$K39)))</f>
        <v/>
      </c>
      <c r="X180" s="156" t="str">
        <f>IF(A180="","",IF(YEAR(Personalkostnader!$K39)&lt;X$152,"",IF(YEAR(Personalkostnader!$H39)&gt;X$152,"",IF(YEAR(Personalkostnader!$H39)=X$152,Personalkostnader!$H39,DATE(X$152,1,1)))))</f>
        <v/>
      </c>
      <c r="Y180" s="34" t="str">
        <f>IF(X180="","",IF(YEAR(Personalkostnader!$H39)&gt;Hjelpeberegn_personal!X$152,"",IF(YEAR(Personalkostnader!$K39)&gt;Hjelpeberegn_personal!X$152,"31.12."&amp;X$152,Personalkostnader!$K39)))</f>
        <v/>
      </c>
      <c r="Z180" s="156" t="str">
        <f>IF(A180="","",IF(YEAR(Personalkostnader!$K39)&lt;Z$152,"",IF(YEAR(Personalkostnader!$H39)&gt;Z$152,"",IF(YEAR(Personalkostnader!$H39)=Z$152,Personalkostnader!$H39,DATE(Z$152,1,1)))))</f>
        <v/>
      </c>
      <c r="AA180" s="34" t="str">
        <f>IF(Z180="","",IF(YEAR(Personalkostnader!$H39)&gt;Hjelpeberegn_personal!Z$152,"",IF(YEAR(Personalkostnader!$K39)&gt;Hjelpeberegn_personal!Z$152,"31.12."&amp;Z$152,Personalkostnader!$K39)))</f>
        <v/>
      </c>
    </row>
    <row r="181" spans="1:27" ht="15.75" outlineLevel="1" x14ac:dyDescent="0.3">
      <c r="A181" t="str">
        <f t="shared" si="9"/>
        <v/>
      </c>
      <c r="B181" s="156" t="str">
        <f>IF(YEAR(Personalkostnader!$H40)&lt;B$152,"",IF(YEAR(Personalkostnader!$H40)&gt;B$152,"",IF(YEAR(Personalkostnader!$H40)=B$152,Personalkostnader!$H40,DATE(B$152,1,1))))</f>
        <v/>
      </c>
      <c r="C181" s="156" t="str">
        <f>IF(YEAR(Personalkostnader!$H40)&lt;B$152,"",IF(YEAR(Personalkostnader!$H40)&gt;B$152,"",IF(YEAR(Personalkostnader!$K40)=B$152,Personalkostnader!$K40, DATE(B$152,12,31))))</f>
        <v/>
      </c>
      <c r="D181" s="156" t="str">
        <f>IF(A181="","",IF(YEAR(Personalkostnader!$K40)&lt;D$152,"",IF(YEAR(Personalkostnader!$H40)&gt;D$152,"",IF(YEAR(Personalkostnader!$H40)=D$152,Personalkostnader!$H40,DATE(D$152,1,1)))))</f>
        <v/>
      </c>
      <c r="E181" s="34" t="str">
        <f>IF(D181="","",IF(YEAR(Personalkostnader!$H40)&gt;Hjelpeberegn_personal!D$152,"",IF(YEAR(Personalkostnader!$K40)&gt;Hjelpeberegn_personal!D$152,"31.12."&amp;D$152,Personalkostnader!$K40)))</f>
        <v/>
      </c>
      <c r="F181" s="156" t="str">
        <f>IF(A181="","",IF(YEAR(Personalkostnader!$K40)&lt;F$152,"",IF(YEAR(Personalkostnader!$H40)&gt;F$152,"",IF(YEAR(Personalkostnader!$H40)=F$152,Personalkostnader!$H40,DATE(F$152,1,1)))))</f>
        <v/>
      </c>
      <c r="G181" s="34" t="str">
        <f>IF(F181="","",IF(YEAR(Personalkostnader!$H40)&gt;Hjelpeberegn_personal!F$152,"",IF(YEAR(Personalkostnader!$K40)&gt;Hjelpeberegn_personal!F$152,"31.12."&amp;F$152,Personalkostnader!$K40)))</f>
        <v/>
      </c>
      <c r="H181" s="156" t="str">
        <f>IF(A181="","",IF(YEAR(Personalkostnader!$K40)&lt;H$152,"",IF(YEAR(Personalkostnader!$H40)&gt;H$152,"",IF(YEAR(Personalkostnader!$H40)=H$152,Personalkostnader!$H40,DATE(H$152,1,1)))))</f>
        <v/>
      </c>
      <c r="I181" s="34" t="str">
        <f>IF(H181="","",IF(YEAR(Personalkostnader!$H40)&gt;Hjelpeberegn_personal!H$152,"",IF(YEAR(Personalkostnader!$K40)&gt;Hjelpeberegn_personal!H$152,"31.12."&amp;H$152,Personalkostnader!$K40)))</f>
        <v/>
      </c>
      <c r="J181" s="156" t="str">
        <f>IF(A181="","",IF(YEAR(Personalkostnader!$K40)&lt;J$152,"",IF(YEAR(Personalkostnader!$H40)&gt;J$152,"",IF(YEAR(Personalkostnader!$H40)=J$152,Personalkostnader!$H40,DATE(J$152,1,1)))))</f>
        <v/>
      </c>
      <c r="K181" s="34" t="str">
        <f>IF(J181="","",IF(YEAR(Personalkostnader!$H40)&gt;Hjelpeberegn_personal!J$152,"",IF(YEAR(Personalkostnader!$K40)&gt;Hjelpeberegn_personal!J$152,"31.12."&amp;J$152,Personalkostnader!$K40)))</f>
        <v/>
      </c>
      <c r="L181" s="156" t="str">
        <f>IF(A181="","",IF(YEAR(Personalkostnader!$K40)&lt;L$152,"",IF(YEAR(Personalkostnader!$H40)&gt;L$152,"",IF(YEAR(Personalkostnader!$H40)=L$152,Personalkostnader!$H40,DATE(L$152,1,1)))))</f>
        <v/>
      </c>
      <c r="M181" s="34" t="str">
        <f>IF(L181="","",IF(YEAR(Personalkostnader!$H40)&gt;Hjelpeberegn_personal!L$152,"",IF(YEAR(Personalkostnader!$K40)&gt;Hjelpeberegn_personal!L$152,"31.12."&amp;L$152,Personalkostnader!$K40)))</f>
        <v/>
      </c>
      <c r="N181" s="156" t="str">
        <f>IF(A181="","",IF(YEAR(Personalkostnader!$K40)&lt;N$152,"",IF(YEAR(Personalkostnader!$H40)&gt;N$152,"",IF(YEAR(Personalkostnader!$H40)=N$152,Personalkostnader!$H40,DATE(N$152,1,1)))))</f>
        <v/>
      </c>
      <c r="O181" s="34" t="str">
        <f>IF(N181="","",IF(YEAR(Personalkostnader!$H40)&gt;Hjelpeberegn_personal!N$152,"",IF(YEAR(Personalkostnader!$K40)&gt;Hjelpeberegn_personal!N$152,"31.12."&amp;N$152,Personalkostnader!$K40)))</f>
        <v/>
      </c>
      <c r="P181" s="156" t="str">
        <f>IF(A181="","",IF(YEAR(Personalkostnader!$K40)&lt;P$152,"",IF(YEAR(Personalkostnader!$H40)&gt;P$152,"",IF(YEAR(Personalkostnader!$H40)=P$152,Personalkostnader!$H40,DATE(P$152,1,1)))))</f>
        <v/>
      </c>
      <c r="Q181" s="34" t="str">
        <f>IF(P181="","",IF(YEAR(Personalkostnader!$H40)&gt;Hjelpeberegn_personal!P$152,"",IF(YEAR(Personalkostnader!$K40)&gt;Hjelpeberegn_personal!P$152,"31.12."&amp;P$152,Personalkostnader!$K40)))</f>
        <v/>
      </c>
      <c r="R181" s="156" t="str">
        <f>IF(A181="","",IF(YEAR(Personalkostnader!$K40)&lt;R$152,"",IF(YEAR(Personalkostnader!$H40)&gt;R$152,"",IF(YEAR(Personalkostnader!$H40)=R$152,Personalkostnader!$H40,DATE(R$152,1,1)))))</f>
        <v/>
      </c>
      <c r="S181" s="34" t="str">
        <f>IF(R181="","",IF(YEAR(Personalkostnader!$H40)&gt;Hjelpeberegn_personal!R$152,"",IF(YEAR(Personalkostnader!$K40)&gt;Hjelpeberegn_personal!R$152,"31.12."&amp;R$152,Personalkostnader!$K40)))</f>
        <v/>
      </c>
      <c r="T181" s="156" t="str">
        <f>IF(A181="","",IF(YEAR(Personalkostnader!$K40)&lt;T$152,"",IF(YEAR(Personalkostnader!$H40)&gt;T$152,"",IF(YEAR(Personalkostnader!$H40)=T$152,Personalkostnader!$H40,DATE(T$152,1,1)))))</f>
        <v/>
      </c>
      <c r="U181" s="34" t="str">
        <f>IF(T181="","",IF(YEAR(Personalkostnader!$H40)&gt;Hjelpeberegn_personal!T$152,"",IF(YEAR(Personalkostnader!$K40)&gt;Hjelpeberegn_personal!T$152,"31.12."&amp;T$152,Personalkostnader!$K40)))</f>
        <v/>
      </c>
      <c r="V181" s="156" t="str">
        <f>IF(A181="","",IF(YEAR(Personalkostnader!$K40)&lt;V$152,"",IF(YEAR(Personalkostnader!$H40)&gt;V$152,"",IF(YEAR(Personalkostnader!$H40)=V$152,Personalkostnader!$H40,DATE(V$152,1,1)))))</f>
        <v/>
      </c>
      <c r="W181" s="34" t="str">
        <f>IF(V181="","",IF(YEAR(Personalkostnader!$H40)&gt;Hjelpeberegn_personal!V$152,"",IF(YEAR(Personalkostnader!$K40)&gt;Hjelpeberegn_personal!V$152,"31.12."&amp;V$152,Personalkostnader!$K40)))</f>
        <v/>
      </c>
      <c r="X181" s="156" t="str">
        <f>IF(A181="","",IF(YEAR(Personalkostnader!$K40)&lt;X$152,"",IF(YEAR(Personalkostnader!$H40)&gt;X$152,"",IF(YEAR(Personalkostnader!$H40)=X$152,Personalkostnader!$H40,DATE(X$152,1,1)))))</f>
        <v/>
      </c>
      <c r="Y181" s="34" t="str">
        <f>IF(X181="","",IF(YEAR(Personalkostnader!$H40)&gt;Hjelpeberegn_personal!X$152,"",IF(YEAR(Personalkostnader!$K40)&gt;Hjelpeberegn_personal!X$152,"31.12."&amp;X$152,Personalkostnader!$K40)))</f>
        <v/>
      </c>
      <c r="Z181" s="156" t="str">
        <f>IF(A181="","",IF(YEAR(Personalkostnader!$K40)&lt;Z$152,"",IF(YEAR(Personalkostnader!$H40)&gt;Z$152,"",IF(YEAR(Personalkostnader!$H40)=Z$152,Personalkostnader!$H40,DATE(Z$152,1,1)))))</f>
        <v/>
      </c>
      <c r="AA181" s="34" t="str">
        <f>IF(Z181="","",IF(YEAR(Personalkostnader!$H40)&gt;Hjelpeberegn_personal!Z$152,"",IF(YEAR(Personalkostnader!$K40)&gt;Hjelpeberegn_personal!Z$152,"31.12."&amp;Z$152,Personalkostnader!$K40)))</f>
        <v/>
      </c>
    </row>
    <row r="182" spans="1:27" ht="15.75" outlineLevel="1" x14ac:dyDescent="0.3">
      <c r="A182" t="str">
        <f t="shared" si="9"/>
        <v/>
      </c>
      <c r="B182" s="156" t="str">
        <f>IF(YEAR(Personalkostnader!$H41)&lt;B$152,"",IF(YEAR(Personalkostnader!$H41)&gt;B$152,"",IF(YEAR(Personalkostnader!$H41)=B$152,Personalkostnader!$H41,DATE(B$152,1,1))))</f>
        <v/>
      </c>
      <c r="C182" s="156" t="str">
        <f>IF(YEAR(Personalkostnader!$H41)&lt;B$152,"",IF(YEAR(Personalkostnader!$H41)&gt;B$152,"",IF(YEAR(Personalkostnader!$K41)=B$152,Personalkostnader!$K41, DATE(B$152,12,31))))</f>
        <v/>
      </c>
      <c r="D182" s="156" t="str">
        <f>IF(A182="","",IF(YEAR(Personalkostnader!$K41)&lt;D$152,"",IF(YEAR(Personalkostnader!$H41)&gt;D$152,"",IF(YEAR(Personalkostnader!$H41)=D$152,Personalkostnader!$H41,DATE(D$152,1,1)))))</f>
        <v/>
      </c>
      <c r="E182" s="34" t="str">
        <f>IF(D182="","",IF(YEAR(Personalkostnader!$H41)&gt;Hjelpeberegn_personal!D$152,"",IF(YEAR(Personalkostnader!$K41)&gt;Hjelpeberegn_personal!D$152,"31.12."&amp;D$152,Personalkostnader!$K41)))</f>
        <v/>
      </c>
      <c r="F182" s="156" t="str">
        <f>IF(A182="","",IF(YEAR(Personalkostnader!$K41)&lt;F$152,"",IF(YEAR(Personalkostnader!$H41)&gt;F$152,"",IF(YEAR(Personalkostnader!$H41)=F$152,Personalkostnader!$H41,DATE(F$152,1,1)))))</f>
        <v/>
      </c>
      <c r="G182" s="34" t="str">
        <f>IF(F182="","",IF(YEAR(Personalkostnader!$H41)&gt;Hjelpeberegn_personal!F$152,"",IF(YEAR(Personalkostnader!$K41)&gt;Hjelpeberegn_personal!F$152,"31.12."&amp;F$152,Personalkostnader!$K41)))</f>
        <v/>
      </c>
      <c r="H182" s="156" t="str">
        <f>IF(A182="","",IF(YEAR(Personalkostnader!$K41)&lt;H$152,"",IF(YEAR(Personalkostnader!$H41)&gt;H$152,"",IF(YEAR(Personalkostnader!$H41)=H$152,Personalkostnader!$H41,DATE(H$152,1,1)))))</f>
        <v/>
      </c>
      <c r="I182" s="34" t="str">
        <f>IF(H182="","",IF(YEAR(Personalkostnader!$H41)&gt;Hjelpeberegn_personal!H$152,"",IF(YEAR(Personalkostnader!$K41)&gt;Hjelpeberegn_personal!H$152,"31.12."&amp;H$152,Personalkostnader!$K41)))</f>
        <v/>
      </c>
      <c r="J182" s="156" t="str">
        <f>IF(A182="","",IF(YEAR(Personalkostnader!$K41)&lt;J$152,"",IF(YEAR(Personalkostnader!$H41)&gt;J$152,"",IF(YEAR(Personalkostnader!$H41)=J$152,Personalkostnader!$H41,DATE(J$152,1,1)))))</f>
        <v/>
      </c>
      <c r="K182" s="34" t="str">
        <f>IF(J182="","",IF(YEAR(Personalkostnader!$H41)&gt;Hjelpeberegn_personal!J$152,"",IF(YEAR(Personalkostnader!$K41)&gt;Hjelpeberegn_personal!J$152,"31.12."&amp;J$152,Personalkostnader!$K41)))</f>
        <v/>
      </c>
      <c r="L182" s="156" t="str">
        <f>IF(A182="","",IF(YEAR(Personalkostnader!$K41)&lt;L$152,"",IF(YEAR(Personalkostnader!$H41)&gt;L$152,"",IF(YEAR(Personalkostnader!$H41)=L$152,Personalkostnader!$H41,DATE(L$152,1,1)))))</f>
        <v/>
      </c>
      <c r="M182" s="34" t="str">
        <f>IF(L182="","",IF(YEAR(Personalkostnader!$H41)&gt;Hjelpeberegn_personal!L$152,"",IF(YEAR(Personalkostnader!$K41)&gt;Hjelpeberegn_personal!L$152,"31.12."&amp;L$152,Personalkostnader!$K41)))</f>
        <v/>
      </c>
      <c r="N182" s="156" t="str">
        <f>IF(A182="","",IF(YEAR(Personalkostnader!$K41)&lt;N$152,"",IF(YEAR(Personalkostnader!$H41)&gt;N$152,"",IF(YEAR(Personalkostnader!$H41)=N$152,Personalkostnader!$H41,DATE(N$152,1,1)))))</f>
        <v/>
      </c>
      <c r="O182" s="34" t="str">
        <f>IF(N182="","",IF(YEAR(Personalkostnader!$H41)&gt;Hjelpeberegn_personal!N$152,"",IF(YEAR(Personalkostnader!$K41)&gt;Hjelpeberegn_personal!N$152,"31.12."&amp;N$152,Personalkostnader!$K41)))</f>
        <v/>
      </c>
      <c r="P182" s="156" t="str">
        <f>IF(A182="","",IF(YEAR(Personalkostnader!$K41)&lt;P$152,"",IF(YEAR(Personalkostnader!$H41)&gt;P$152,"",IF(YEAR(Personalkostnader!$H41)=P$152,Personalkostnader!$H41,DATE(P$152,1,1)))))</f>
        <v/>
      </c>
      <c r="Q182" s="34" t="str">
        <f>IF(P182="","",IF(YEAR(Personalkostnader!$H41)&gt;Hjelpeberegn_personal!P$152,"",IF(YEAR(Personalkostnader!$K41)&gt;Hjelpeberegn_personal!P$152,"31.12."&amp;P$152,Personalkostnader!$K41)))</f>
        <v/>
      </c>
      <c r="R182" s="156" t="str">
        <f>IF(A182="","",IF(YEAR(Personalkostnader!$K41)&lt;R$152,"",IF(YEAR(Personalkostnader!$H41)&gt;R$152,"",IF(YEAR(Personalkostnader!$H41)=R$152,Personalkostnader!$H41,DATE(R$152,1,1)))))</f>
        <v/>
      </c>
      <c r="S182" s="34" t="str">
        <f>IF(R182="","",IF(YEAR(Personalkostnader!$H41)&gt;Hjelpeberegn_personal!R$152,"",IF(YEAR(Personalkostnader!$K41)&gt;Hjelpeberegn_personal!R$152,"31.12."&amp;R$152,Personalkostnader!$K41)))</f>
        <v/>
      </c>
      <c r="T182" s="156" t="str">
        <f>IF(A182="","",IF(YEAR(Personalkostnader!$K41)&lt;T$152,"",IF(YEAR(Personalkostnader!$H41)&gt;T$152,"",IF(YEAR(Personalkostnader!$H41)=T$152,Personalkostnader!$H41,DATE(T$152,1,1)))))</f>
        <v/>
      </c>
      <c r="U182" s="34" t="str">
        <f>IF(T182="","",IF(YEAR(Personalkostnader!$H41)&gt;Hjelpeberegn_personal!T$152,"",IF(YEAR(Personalkostnader!$K41)&gt;Hjelpeberegn_personal!T$152,"31.12."&amp;T$152,Personalkostnader!$K41)))</f>
        <v/>
      </c>
      <c r="V182" s="156" t="str">
        <f>IF(A182="","",IF(YEAR(Personalkostnader!$K41)&lt;V$152,"",IF(YEAR(Personalkostnader!$H41)&gt;V$152,"",IF(YEAR(Personalkostnader!$H41)=V$152,Personalkostnader!$H41,DATE(V$152,1,1)))))</f>
        <v/>
      </c>
      <c r="W182" s="34" t="str">
        <f>IF(V182="","",IF(YEAR(Personalkostnader!$H41)&gt;Hjelpeberegn_personal!V$152,"",IF(YEAR(Personalkostnader!$K41)&gt;Hjelpeberegn_personal!V$152,"31.12."&amp;V$152,Personalkostnader!$K41)))</f>
        <v/>
      </c>
      <c r="X182" s="156" t="str">
        <f>IF(A182="","",IF(YEAR(Personalkostnader!$K41)&lt;X$152,"",IF(YEAR(Personalkostnader!$H41)&gt;X$152,"",IF(YEAR(Personalkostnader!$H41)=X$152,Personalkostnader!$H41,DATE(X$152,1,1)))))</f>
        <v/>
      </c>
      <c r="Y182" s="34" t="str">
        <f>IF(X182="","",IF(YEAR(Personalkostnader!$H41)&gt;Hjelpeberegn_personal!X$152,"",IF(YEAR(Personalkostnader!$K41)&gt;Hjelpeberegn_personal!X$152,"31.12."&amp;X$152,Personalkostnader!$K41)))</f>
        <v/>
      </c>
      <c r="Z182" s="156" t="str">
        <f>IF(A182="","",IF(YEAR(Personalkostnader!$K41)&lt;Z$152,"",IF(YEAR(Personalkostnader!$H41)&gt;Z$152,"",IF(YEAR(Personalkostnader!$H41)=Z$152,Personalkostnader!$H41,DATE(Z$152,1,1)))))</f>
        <v/>
      </c>
      <c r="AA182" s="34" t="str">
        <f>IF(Z182="","",IF(YEAR(Personalkostnader!$H41)&gt;Hjelpeberegn_personal!Z$152,"",IF(YEAR(Personalkostnader!$K41)&gt;Hjelpeberegn_personal!Z$152,"31.12."&amp;Z$152,Personalkostnader!$K41)))</f>
        <v/>
      </c>
    </row>
    <row r="183" spans="1:27" ht="15.75" outlineLevel="1" x14ac:dyDescent="0.3">
      <c r="A183" t="str">
        <f t="shared" si="9"/>
        <v/>
      </c>
      <c r="B183" s="156" t="str">
        <f>IF(YEAR(Personalkostnader!$H42)&lt;B$152,"",IF(YEAR(Personalkostnader!$H42)&gt;B$152,"",IF(YEAR(Personalkostnader!$H42)=B$152,Personalkostnader!$H42,DATE(B$152,1,1))))</f>
        <v/>
      </c>
      <c r="C183" s="156" t="str">
        <f>IF(YEAR(Personalkostnader!$H42)&lt;B$152,"",IF(YEAR(Personalkostnader!$H42)&gt;B$152,"",IF(YEAR(Personalkostnader!$K42)=B$152,Personalkostnader!$K42, DATE(B$152,12,31))))</f>
        <v/>
      </c>
      <c r="D183" s="156" t="str">
        <f>IF(A183="","",IF(YEAR(Personalkostnader!$K42)&lt;D$152,"",IF(YEAR(Personalkostnader!$H42)&gt;D$152,"",IF(YEAR(Personalkostnader!$H42)=D$152,Personalkostnader!$H42,DATE(D$152,1,1)))))</f>
        <v/>
      </c>
      <c r="E183" s="34" t="str">
        <f>IF(D183="","",IF(YEAR(Personalkostnader!$H42)&gt;Hjelpeberegn_personal!D$152,"",IF(YEAR(Personalkostnader!$K42)&gt;Hjelpeberegn_personal!D$152,"31.12."&amp;D$152,Personalkostnader!$K42)))</f>
        <v/>
      </c>
      <c r="F183" s="156" t="str">
        <f>IF(A183="","",IF(YEAR(Personalkostnader!$K42)&lt;F$152,"",IF(YEAR(Personalkostnader!$H42)&gt;F$152,"",IF(YEAR(Personalkostnader!$H42)=F$152,Personalkostnader!$H42,DATE(F$152,1,1)))))</f>
        <v/>
      </c>
      <c r="G183" s="34" t="str">
        <f>IF(F183="","",IF(YEAR(Personalkostnader!$H42)&gt;Hjelpeberegn_personal!F$152,"",IF(YEAR(Personalkostnader!$K42)&gt;Hjelpeberegn_personal!F$152,"31.12."&amp;F$152,Personalkostnader!$K42)))</f>
        <v/>
      </c>
      <c r="H183" s="156" t="str">
        <f>IF(A183="","",IF(YEAR(Personalkostnader!$K42)&lt;H$152,"",IF(YEAR(Personalkostnader!$H42)&gt;H$152,"",IF(YEAR(Personalkostnader!$H42)=H$152,Personalkostnader!$H42,DATE(H$152,1,1)))))</f>
        <v/>
      </c>
      <c r="I183" s="34" t="str">
        <f>IF(H183="","",IF(YEAR(Personalkostnader!$H42)&gt;Hjelpeberegn_personal!H$152,"",IF(YEAR(Personalkostnader!$K42)&gt;Hjelpeberegn_personal!H$152,"31.12."&amp;H$152,Personalkostnader!$K42)))</f>
        <v/>
      </c>
      <c r="J183" s="156" t="str">
        <f>IF(A183="","",IF(YEAR(Personalkostnader!$K42)&lt;J$152,"",IF(YEAR(Personalkostnader!$H42)&gt;J$152,"",IF(YEAR(Personalkostnader!$H42)=J$152,Personalkostnader!$H42,DATE(J$152,1,1)))))</f>
        <v/>
      </c>
      <c r="K183" s="34" t="str">
        <f>IF(J183="","",IF(YEAR(Personalkostnader!$H42)&gt;Hjelpeberegn_personal!J$152,"",IF(YEAR(Personalkostnader!$K42)&gt;Hjelpeberegn_personal!J$152,"31.12."&amp;J$152,Personalkostnader!$K42)))</f>
        <v/>
      </c>
      <c r="L183" s="156" t="str">
        <f>IF(A183="","",IF(YEAR(Personalkostnader!$K42)&lt;L$152,"",IF(YEAR(Personalkostnader!$H42)&gt;L$152,"",IF(YEAR(Personalkostnader!$H42)=L$152,Personalkostnader!$H42,DATE(L$152,1,1)))))</f>
        <v/>
      </c>
      <c r="M183" s="34" t="str">
        <f>IF(L183="","",IF(YEAR(Personalkostnader!$H42)&gt;Hjelpeberegn_personal!L$152,"",IF(YEAR(Personalkostnader!$K42)&gt;Hjelpeberegn_personal!L$152,"31.12."&amp;L$152,Personalkostnader!$K42)))</f>
        <v/>
      </c>
      <c r="N183" s="156" t="str">
        <f>IF(A183="","",IF(YEAR(Personalkostnader!$K42)&lt;N$152,"",IF(YEAR(Personalkostnader!$H42)&gt;N$152,"",IF(YEAR(Personalkostnader!$H42)=N$152,Personalkostnader!$H42,DATE(N$152,1,1)))))</f>
        <v/>
      </c>
      <c r="O183" s="34" t="str">
        <f>IF(N183="","",IF(YEAR(Personalkostnader!$H42)&gt;Hjelpeberegn_personal!N$152,"",IF(YEAR(Personalkostnader!$K42)&gt;Hjelpeberegn_personal!N$152,"31.12."&amp;N$152,Personalkostnader!$K42)))</f>
        <v/>
      </c>
      <c r="P183" s="156" t="str">
        <f>IF(A183="","",IF(YEAR(Personalkostnader!$K42)&lt;P$152,"",IF(YEAR(Personalkostnader!$H42)&gt;P$152,"",IF(YEAR(Personalkostnader!$H42)=P$152,Personalkostnader!$H42,DATE(P$152,1,1)))))</f>
        <v/>
      </c>
      <c r="Q183" s="34" t="str">
        <f>IF(P183="","",IF(YEAR(Personalkostnader!$H42)&gt;Hjelpeberegn_personal!P$152,"",IF(YEAR(Personalkostnader!$K42)&gt;Hjelpeberegn_personal!P$152,"31.12."&amp;P$152,Personalkostnader!$K42)))</f>
        <v/>
      </c>
      <c r="R183" s="156" t="str">
        <f>IF(A183="","",IF(YEAR(Personalkostnader!$K42)&lt;R$152,"",IF(YEAR(Personalkostnader!$H42)&gt;R$152,"",IF(YEAR(Personalkostnader!$H42)=R$152,Personalkostnader!$H42,DATE(R$152,1,1)))))</f>
        <v/>
      </c>
      <c r="S183" s="34" t="str">
        <f>IF(R183="","",IF(YEAR(Personalkostnader!$H42)&gt;Hjelpeberegn_personal!R$152,"",IF(YEAR(Personalkostnader!$K42)&gt;Hjelpeberegn_personal!R$152,"31.12."&amp;R$152,Personalkostnader!$K42)))</f>
        <v/>
      </c>
      <c r="T183" s="156" t="str">
        <f>IF(A183="","",IF(YEAR(Personalkostnader!$K42)&lt;T$152,"",IF(YEAR(Personalkostnader!$H42)&gt;T$152,"",IF(YEAR(Personalkostnader!$H42)=T$152,Personalkostnader!$H42,DATE(T$152,1,1)))))</f>
        <v/>
      </c>
      <c r="U183" s="34" t="str">
        <f>IF(T183="","",IF(YEAR(Personalkostnader!$H42)&gt;Hjelpeberegn_personal!T$152,"",IF(YEAR(Personalkostnader!$K42)&gt;Hjelpeberegn_personal!T$152,"31.12."&amp;T$152,Personalkostnader!$K42)))</f>
        <v/>
      </c>
      <c r="V183" s="156" t="str">
        <f>IF(A183="","",IF(YEAR(Personalkostnader!$K42)&lt;V$152,"",IF(YEAR(Personalkostnader!$H42)&gt;V$152,"",IF(YEAR(Personalkostnader!$H42)=V$152,Personalkostnader!$H42,DATE(V$152,1,1)))))</f>
        <v/>
      </c>
      <c r="W183" s="34" t="str">
        <f>IF(V183="","",IF(YEAR(Personalkostnader!$H42)&gt;Hjelpeberegn_personal!V$152,"",IF(YEAR(Personalkostnader!$K42)&gt;Hjelpeberegn_personal!V$152,"31.12."&amp;V$152,Personalkostnader!$K42)))</f>
        <v/>
      </c>
      <c r="X183" s="156" t="str">
        <f>IF(A183="","",IF(YEAR(Personalkostnader!$K42)&lt;X$152,"",IF(YEAR(Personalkostnader!$H42)&gt;X$152,"",IF(YEAR(Personalkostnader!$H42)=X$152,Personalkostnader!$H42,DATE(X$152,1,1)))))</f>
        <v/>
      </c>
      <c r="Y183" s="34" t="str">
        <f>IF(X183="","",IF(YEAR(Personalkostnader!$H42)&gt;Hjelpeberegn_personal!X$152,"",IF(YEAR(Personalkostnader!$K42)&gt;Hjelpeberegn_personal!X$152,"31.12."&amp;X$152,Personalkostnader!$K42)))</f>
        <v/>
      </c>
      <c r="Z183" s="156" t="str">
        <f>IF(A183="","",IF(YEAR(Personalkostnader!$K42)&lt;Z$152,"",IF(YEAR(Personalkostnader!$H42)&gt;Z$152,"",IF(YEAR(Personalkostnader!$H42)=Z$152,Personalkostnader!$H42,DATE(Z$152,1,1)))))</f>
        <v/>
      </c>
      <c r="AA183" s="34" t="str">
        <f>IF(Z183="","",IF(YEAR(Personalkostnader!$H42)&gt;Hjelpeberegn_personal!Z$152,"",IF(YEAR(Personalkostnader!$K42)&gt;Hjelpeberegn_personal!Z$152,"31.12."&amp;Z$152,Personalkostnader!$K42)))</f>
        <v/>
      </c>
    </row>
    <row r="184" spans="1:27" ht="15.75" outlineLevel="1" x14ac:dyDescent="0.3">
      <c r="A184" t="str">
        <f t="shared" si="9"/>
        <v/>
      </c>
      <c r="B184" s="156" t="str">
        <f>IF(YEAR(Personalkostnader!$H43)&lt;B$152,"",IF(YEAR(Personalkostnader!$H43)&gt;B$152,"",IF(YEAR(Personalkostnader!$H43)=B$152,Personalkostnader!$H43,DATE(B$152,1,1))))</f>
        <v/>
      </c>
      <c r="C184" s="156" t="str">
        <f>IF(YEAR(Personalkostnader!$H43)&lt;B$152,"",IF(YEAR(Personalkostnader!$H43)&gt;B$152,"",IF(YEAR(Personalkostnader!$K43)=B$152,Personalkostnader!$K43, DATE(B$152,12,31))))</f>
        <v/>
      </c>
      <c r="D184" s="156" t="str">
        <f>IF(A184="","",IF(YEAR(Personalkostnader!$K43)&lt;D$152,"",IF(YEAR(Personalkostnader!$H43)&gt;D$152,"",IF(YEAR(Personalkostnader!$H43)=D$152,Personalkostnader!$H43,DATE(D$152,1,1)))))</f>
        <v/>
      </c>
      <c r="E184" s="34" t="str">
        <f>IF(D184="","",IF(YEAR(Personalkostnader!$H43)&gt;Hjelpeberegn_personal!D$152,"",IF(YEAR(Personalkostnader!$K43)&gt;Hjelpeberegn_personal!D$152,"31.12."&amp;D$152,Personalkostnader!$K43)))</f>
        <v/>
      </c>
      <c r="F184" s="156" t="str">
        <f>IF(A184="","",IF(YEAR(Personalkostnader!$K43)&lt;F$152,"",IF(YEAR(Personalkostnader!$H43)&gt;F$152,"",IF(YEAR(Personalkostnader!$H43)=F$152,Personalkostnader!$H43,DATE(F$152,1,1)))))</f>
        <v/>
      </c>
      <c r="G184" s="34" t="str">
        <f>IF(F184="","",IF(YEAR(Personalkostnader!$H43)&gt;Hjelpeberegn_personal!F$152,"",IF(YEAR(Personalkostnader!$K43)&gt;Hjelpeberegn_personal!F$152,"31.12."&amp;F$152,Personalkostnader!$K43)))</f>
        <v/>
      </c>
      <c r="H184" s="156" t="str">
        <f>IF(A184="","",IF(YEAR(Personalkostnader!$K43)&lt;H$152,"",IF(YEAR(Personalkostnader!$H43)&gt;H$152,"",IF(YEAR(Personalkostnader!$H43)=H$152,Personalkostnader!$H43,DATE(H$152,1,1)))))</f>
        <v/>
      </c>
      <c r="I184" s="34" t="str">
        <f>IF(H184="","",IF(YEAR(Personalkostnader!$H43)&gt;Hjelpeberegn_personal!H$152,"",IF(YEAR(Personalkostnader!$K43)&gt;Hjelpeberegn_personal!H$152,"31.12."&amp;H$152,Personalkostnader!$K43)))</f>
        <v/>
      </c>
      <c r="J184" s="156" t="str">
        <f>IF(A184="","",IF(YEAR(Personalkostnader!$K43)&lt;J$152,"",IF(YEAR(Personalkostnader!$H43)&gt;J$152,"",IF(YEAR(Personalkostnader!$H43)=J$152,Personalkostnader!$H43,DATE(J$152,1,1)))))</f>
        <v/>
      </c>
      <c r="K184" s="34" t="str">
        <f>IF(J184="","",IF(YEAR(Personalkostnader!$H43)&gt;Hjelpeberegn_personal!J$152,"",IF(YEAR(Personalkostnader!$K43)&gt;Hjelpeberegn_personal!J$152,"31.12."&amp;J$152,Personalkostnader!$K43)))</f>
        <v/>
      </c>
      <c r="L184" s="156" t="str">
        <f>IF(A184="","",IF(YEAR(Personalkostnader!$K43)&lt;L$152,"",IF(YEAR(Personalkostnader!$H43)&gt;L$152,"",IF(YEAR(Personalkostnader!$H43)=L$152,Personalkostnader!$H43,DATE(L$152,1,1)))))</f>
        <v/>
      </c>
      <c r="M184" s="34" t="str">
        <f>IF(L184="","",IF(YEAR(Personalkostnader!$H43)&gt;Hjelpeberegn_personal!L$152,"",IF(YEAR(Personalkostnader!$K43)&gt;Hjelpeberegn_personal!L$152,"31.12."&amp;L$152,Personalkostnader!$K43)))</f>
        <v/>
      </c>
      <c r="N184" s="156" t="str">
        <f>IF(A184="","",IF(YEAR(Personalkostnader!$K43)&lt;N$152,"",IF(YEAR(Personalkostnader!$H43)&gt;N$152,"",IF(YEAR(Personalkostnader!$H43)=N$152,Personalkostnader!$H43,DATE(N$152,1,1)))))</f>
        <v/>
      </c>
      <c r="O184" s="34" t="str">
        <f>IF(N184="","",IF(YEAR(Personalkostnader!$H43)&gt;Hjelpeberegn_personal!N$152,"",IF(YEAR(Personalkostnader!$K43)&gt;Hjelpeberegn_personal!N$152,"31.12."&amp;N$152,Personalkostnader!$K43)))</f>
        <v/>
      </c>
      <c r="P184" s="156" t="str">
        <f>IF(A184="","",IF(YEAR(Personalkostnader!$K43)&lt;P$152,"",IF(YEAR(Personalkostnader!$H43)&gt;P$152,"",IF(YEAR(Personalkostnader!$H43)=P$152,Personalkostnader!$H43,DATE(P$152,1,1)))))</f>
        <v/>
      </c>
      <c r="Q184" s="34" t="str">
        <f>IF(P184="","",IF(YEAR(Personalkostnader!$H43)&gt;Hjelpeberegn_personal!P$152,"",IF(YEAR(Personalkostnader!$K43)&gt;Hjelpeberegn_personal!P$152,"31.12."&amp;P$152,Personalkostnader!$K43)))</f>
        <v/>
      </c>
      <c r="R184" s="156" t="str">
        <f>IF(A184="","",IF(YEAR(Personalkostnader!$K43)&lt;R$152,"",IF(YEAR(Personalkostnader!$H43)&gt;R$152,"",IF(YEAR(Personalkostnader!$H43)=R$152,Personalkostnader!$H43,DATE(R$152,1,1)))))</f>
        <v/>
      </c>
      <c r="S184" s="34" t="str">
        <f>IF(R184="","",IF(YEAR(Personalkostnader!$H43)&gt;Hjelpeberegn_personal!R$152,"",IF(YEAR(Personalkostnader!$K43)&gt;Hjelpeberegn_personal!R$152,"31.12."&amp;R$152,Personalkostnader!$K43)))</f>
        <v/>
      </c>
      <c r="T184" s="156" t="str">
        <f>IF(A184="","",IF(YEAR(Personalkostnader!$K43)&lt;T$152,"",IF(YEAR(Personalkostnader!$H43)&gt;T$152,"",IF(YEAR(Personalkostnader!$H43)=T$152,Personalkostnader!$H43,DATE(T$152,1,1)))))</f>
        <v/>
      </c>
      <c r="U184" s="34" t="str">
        <f>IF(T184="","",IF(YEAR(Personalkostnader!$H43)&gt;Hjelpeberegn_personal!T$152,"",IF(YEAR(Personalkostnader!$K43)&gt;Hjelpeberegn_personal!T$152,"31.12."&amp;T$152,Personalkostnader!$K43)))</f>
        <v/>
      </c>
      <c r="V184" s="156" t="str">
        <f>IF(A184="","",IF(YEAR(Personalkostnader!$K43)&lt;V$152,"",IF(YEAR(Personalkostnader!$H43)&gt;V$152,"",IF(YEAR(Personalkostnader!$H43)=V$152,Personalkostnader!$H43,DATE(V$152,1,1)))))</f>
        <v/>
      </c>
      <c r="W184" s="34" t="str">
        <f>IF(V184="","",IF(YEAR(Personalkostnader!$H43)&gt;Hjelpeberegn_personal!V$152,"",IF(YEAR(Personalkostnader!$K43)&gt;Hjelpeberegn_personal!V$152,"31.12."&amp;V$152,Personalkostnader!$K43)))</f>
        <v/>
      </c>
      <c r="X184" s="156" t="str">
        <f>IF(A184="","",IF(YEAR(Personalkostnader!$K43)&lt;X$152,"",IF(YEAR(Personalkostnader!$H43)&gt;X$152,"",IF(YEAR(Personalkostnader!$H43)=X$152,Personalkostnader!$H43,DATE(X$152,1,1)))))</f>
        <v/>
      </c>
      <c r="Y184" s="34" t="str">
        <f>IF(X184="","",IF(YEAR(Personalkostnader!$H43)&gt;Hjelpeberegn_personal!X$152,"",IF(YEAR(Personalkostnader!$K43)&gt;Hjelpeberegn_personal!X$152,"31.12."&amp;X$152,Personalkostnader!$K43)))</f>
        <v/>
      </c>
      <c r="Z184" s="156" t="str">
        <f>IF(A184="","",IF(YEAR(Personalkostnader!$K43)&lt;Z$152,"",IF(YEAR(Personalkostnader!$H43)&gt;Z$152,"",IF(YEAR(Personalkostnader!$H43)=Z$152,Personalkostnader!$H43,DATE(Z$152,1,1)))))</f>
        <v/>
      </c>
      <c r="AA184" s="34" t="str">
        <f>IF(Z184="","",IF(YEAR(Personalkostnader!$H43)&gt;Hjelpeberegn_personal!Z$152,"",IF(YEAR(Personalkostnader!$K43)&gt;Hjelpeberegn_personal!Z$152,"31.12."&amp;Z$152,Personalkostnader!$K43)))</f>
        <v/>
      </c>
    </row>
    <row r="185" spans="1:27" ht="15.75" outlineLevel="1" x14ac:dyDescent="0.3">
      <c r="A185" t="str">
        <f t="shared" si="9"/>
        <v/>
      </c>
      <c r="B185" s="156" t="str">
        <f>IF(YEAR(Personalkostnader!$H44)&lt;B$152,"",IF(YEAR(Personalkostnader!$H44)&gt;B$152,"",IF(YEAR(Personalkostnader!$H44)=B$152,Personalkostnader!$H44,DATE(B$152,1,1))))</f>
        <v/>
      </c>
      <c r="C185" s="156" t="str">
        <f>IF(YEAR(Personalkostnader!$H44)&lt;B$152,"",IF(YEAR(Personalkostnader!$H44)&gt;B$152,"",IF(YEAR(Personalkostnader!$K44)=B$152,Personalkostnader!$K44, DATE(B$152,12,31))))</f>
        <v/>
      </c>
      <c r="D185" s="156" t="str">
        <f>IF(A185="","",IF(YEAR(Personalkostnader!$K44)&lt;D$152,"",IF(YEAR(Personalkostnader!$H44)&gt;D$152,"",IF(YEAR(Personalkostnader!$H44)=D$152,Personalkostnader!$H44,DATE(D$152,1,1)))))</f>
        <v/>
      </c>
      <c r="E185" s="34" t="str">
        <f>IF(D185="","",IF(YEAR(Personalkostnader!$H44)&gt;Hjelpeberegn_personal!D$152,"",IF(YEAR(Personalkostnader!$K44)&gt;Hjelpeberegn_personal!D$152,"31.12."&amp;D$152,Personalkostnader!$K44)))</f>
        <v/>
      </c>
      <c r="F185" s="156" t="str">
        <f>IF(A185="","",IF(YEAR(Personalkostnader!$K44)&lt;F$152,"",IF(YEAR(Personalkostnader!$H44)&gt;F$152,"",IF(YEAR(Personalkostnader!$H44)=F$152,Personalkostnader!$H44,DATE(F$152,1,1)))))</f>
        <v/>
      </c>
      <c r="G185" s="34" t="str">
        <f>IF(F185="","",IF(YEAR(Personalkostnader!$H44)&gt;Hjelpeberegn_personal!F$152,"",IF(YEAR(Personalkostnader!$K44)&gt;Hjelpeberegn_personal!F$152,"31.12."&amp;F$152,Personalkostnader!$K44)))</f>
        <v/>
      </c>
      <c r="H185" s="156" t="str">
        <f>IF(A185="","",IF(YEAR(Personalkostnader!$K44)&lt;H$152,"",IF(YEAR(Personalkostnader!$H44)&gt;H$152,"",IF(YEAR(Personalkostnader!$H44)=H$152,Personalkostnader!$H44,DATE(H$152,1,1)))))</f>
        <v/>
      </c>
      <c r="I185" s="34" t="str">
        <f>IF(H185="","",IF(YEAR(Personalkostnader!$H44)&gt;Hjelpeberegn_personal!H$152,"",IF(YEAR(Personalkostnader!$K44)&gt;Hjelpeberegn_personal!H$152,"31.12."&amp;H$152,Personalkostnader!$K44)))</f>
        <v/>
      </c>
      <c r="J185" s="156" t="str">
        <f>IF(A185="","",IF(YEAR(Personalkostnader!$K44)&lt;J$152,"",IF(YEAR(Personalkostnader!$H44)&gt;J$152,"",IF(YEAR(Personalkostnader!$H44)=J$152,Personalkostnader!$H44,DATE(J$152,1,1)))))</f>
        <v/>
      </c>
      <c r="K185" s="34" t="str">
        <f>IF(J185="","",IF(YEAR(Personalkostnader!$H44)&gt;Hjelpeberegn_personal!J$152,"",IF(YEAR(Personalkostnader!$K44)&gt;Hjelpeberegn_personal!J$152,"31.12."&amp;J$152,Personalkostnader!$K44)))</f>
        <v/>
      </c>
      <c r="L185" s="156" t="str">
        <f>IF(A185="","",IF(YEAR(Personalkostnader!$K44)&lt;L$152,"",IF(YEAR(Personalkostnader!$H44)&gt;L$152,"",IF(YEAR(Personalkostnader!$H44)=L$152,Personalkostnader!$H44,DATE(L$152,1,1)))))</f>
        <v/>
      </c>
      <c r="M185" s="34" t="str">
        <f>IF(L185="","",IF(YEAR(Personalkostnader!$H44)&gt;Hjelpeberegn_personal!L$152,"",IF(YEAR(Personalkostnader!$K44)&gt;Hjelpeberegn_personal!L$152,"31.12."&amp;L$152,Personalkostnader!$K44)))</f>
        <v/>
      </c>
      <c r="N185" s="156" t="str">
        <f>IF(A185="","",IF(YEAR(Personalkostnader!$K44)&lt;N$152,"",IF(YEAR(Personalkostnader!$H44)&gt;N$152,"",IF(YEAR(Personalkostnader!$H44)=N$152,Personalkostnader!$H44,DATE(N$152,1,1)))))</f>
        <v/>
      </c>
      <c r="O185" s="34" t="str">
        <f>IF(N185="","",IF(YEAR(Personalkostnader!$H44)&gt;Hjelpeberegn_personal!N$152,"",IF(YEAR(Personalkostnader!$K44)&gt;Hjelpeberegn_personal!N$152,"31.12."&amp;N$152,Personalkostnader!$K44)))</f>
        <v/>
      </c>
      <c r="P185" s="156" t="str">
        <f>IF(A185="","",IF(YEAR(Personalkostnader!$K44)&lt;P$152,"",IF(YEAR(Personalkostnader!$H44)&gt;P$152,"",IF(YEAR(Personalkostnader!$H44)=P$152,Personalkostnader!$H44,DATE(P$152,1,1)))))</f>
        <v/>
      </c>
      <c r="Q185" s="34" t="str">
        <f>IF(P185="","",IF(YEAR(Personalkostnader!$H44)&gt;Hjelpeberegn_personal!P$152,"",IF(YEAR(Personalkostnader!$K44)&gt;Hjelpeberegn_personal!P$152,"31.12."&amp;P$152,Personalkostnader!$K44)))</f>
        <v/>
      </c>
      <c r="R185" s="156" t="str">
        <f>IF(A185="","",IF(YEAR(Personalkostnader!$K44)&lt;R$152,"",IF(YEAR(Personalkostnader!$H44)&gt;R$152,"",IF(YEAR(Personalkostnader!$H44)=R$152,Personalkostnader!$H44,DATE(R$152,1,1)))))</f>
        <v/>
      </c>
      <c r="S185" s="34" t="str">
        <f>IF(R185="","",IF(YEAR(Personalkostnader!$H44)&gt;Hjelpeberegn_personal!R$152,"",IF(YEAR(Personalkostnader!$K44)&gt;Hjelpeberegn_personal!R$152,"31.12."&amp;R$152,Personalkostnader!$K44)))</f>
        <v/>
      </c>
      <c r="T185" s="156" t="str">
        <f>IF(A185="","",IF(YEAR(Personalkostnader!$K44)&lt;T$152,"",IF(YEAR(Personalkostnader!$H44)&gt;T$152,"",IF(YEAR(Personalkostnader!$H44)=T$152,Personalkostnader!$H44,DATE(T$152,1,1)))))</f>
        <v/>
      </c>
      <c r="U185" s="34" t="str">
        <f>IF(T185="","",IF(YEAR(Personalkostnader!$H44)&gt;Hjelpeberegn_personal!T$152,"",IF(YEAR(Personalkostnader!$K44)&gt;Hjelpeberegn_personal!T$152,"31.12."&amp;T$152,Personalkostnader!$K44)))</f>
        <v/>
      </c>
      <c r="V185" s="156" t="str">
        <f>IF(A185="","",IF(YEAR(Personalkostnader!$K44)&lt;V$152,"",IF(YEAR(Personalkostnader!$H44)&gt;V$152,"",IF(YEAR(Personalkostnader!$H44)=V$152,Personalkostnader!$H44,DATE(V$152,1,1)))))</f>
        <v/>
      </c>
      <c r="W185" s="34" t="str">
        <f>IF(V185="","",IF(YEAR(Personalkostnader!$H44)&gt;Hjelpeberegn_personal!V$152,"",IF(YEAR(Personalkostnader!$K44)&gt;Hjelpeberegn_personal!V$152,"31.12."&amp;V$152,Personalkostnader!$K44)))</f>
        <v/>
      </c>
      <c r="X185" s="156" t="str">
        <f>IF(A185="","",IF(YEAR(Personalkostnader!$K44)&lt;X$152,"",IF(YEAR(Personalkostnader!$H44)&gt;X$152,"",IF(YEAR(Personalkostnader!$H44)=X$152,Personalkostnader!$H44,DATE(X$152,1,1)))))</f>
        <v/>
      </c>
      <c r="Y185" s="34" t="str">
        <f>IF(X185="","",IF(YEAR(Personalkostnader!$H44)&gt;Hjelpeberegn_personal!X$152,"",IF(YEAR(Personalkostnader!$K44)&gt;Hjelpeberegn_personal!X$152,"31.12."&amp;X$152,Personalkostnader!$K44)))</f>
        <v/>
      </c>
      <c r="Z185" s="156" t="str">
        <f>IF(A185="","",IF(YEAR(Personalkostnader!$K44)&lt;Z$152,"",IF(YEAR(Personalkostnader!$H44)&gt;Z$152,"",IF(YEAR(Personalkostnader!$H44)=Z$152,Personalkostnader!$H44,DATE(Z$152,1,1)))))</f>
        <v/>
      </c>
      <c r="AA185" s="34" t="str">
        <f>IF(Z185="","",IF(YEAR(Personalkostnader!$H44)&gt;Hjelpeberegn_personal!Z$152,"",IF(YEAR(Personalkostnader!$K44)&gt;Hjelpeberegn_personal!Z$152,"31.12."&amp;Z$152,Personalkostnader!$K44)))</f>
        <v/>
      </c>
    </row>
    <row r="186" spans="1:27" ht="15.75" outlineLevel="1" x14ac:dyDescent="0.3">
      <c r="A186" t="str">
        <f t="shared" ref="A186:A217" si="10">A37</f>
        <v/>
      </c>
      <c r="B186" s="156" t="str">
        <f>IF(YEAR(Personalkostnader!$H45)&lt;B$152,"",IF(YEAR(Personalkostnader!$H45)&gt;B$152,"",IF(YEAR(Personalkostnader!$H45)=B$152,Personalkostnader!$H45,DATE(B$152,1,1))))</f>
        <v/>
      </c>
      <c r="C186" s="156" t="str">
        <f>IF(YEAR(Personalkostnader!$H45)&lt;B$152,"",IF(YEAR(Personalkostnader!$H45)&gt;B$152,"",IF(YEAR(Personalkostnader!$K45)=B$152,Personalkostnader!$K45, DATE(B$152,12,31))))</f>
        <v/>
      </c>
      <c r="D186" s="156" t="str">
        <f>IF(A186="","",IF(YEAR(Personalkostnader!$K45)&lt;D$152,"",IF(YEAR(Personalkostnader!$H45)&gt;D$152,"",IF(YEAR(Personalkostnader!$H45)=D$152,Personalkostnader!$H45,DATE(D$152,1,1)))))</f>
        <v/>
      </c>
      <c r="E186" s="34" t="str">
        <f>IF(D186="","",IF(YEAR(Personalkostnader!$H45)&gt;Hjelpeberegn_personal!D$152,"",IF(YEAR(Personalkostnader!$K45)&gt;Hjelpeberegn_personal!D$152,"31.12."&amp;D$152,Personalkostnader!$K45)))</f>
        <v/>
      </c>
      <c r="F186" s="156" t="str">
        <f>IF(A186="","",IF(YEAR(Personalkostnader!$K45)&lt;F$152,"",IF(YEAR(Personalkostnader!$H45)&gt;F$152,"",IF(YEAR(Personalkostnader!$H45)=F$152,Personalkostnader!$H45,DATE(F$152,1,1)))))</f>
        <v/>
      </c>
      <c r="G186" s="34" t="str">
        <f>IF(F186="","",IF(YEAR(Personalkostnader!$H45)&gt;Hjelpeberegn_personal!F$152,"",IF(YEAR(Personalkostnader!$K45)&gt;Hjelpeberegn_personal!F$152,"31.12."&amp;F$152,Personalkostnader!$K45)))</f>
        <v/>
      </c>
      <c r="H186" s="156" t="str">
        <f>IF(A186="","",IF(YEAR(Personalkostnader!$K45)&lt;H$152,"",IF(YEAR(Personalkostnader!$H45)&gt;H$152,"",IF(YEAR(Personalkostnader!$H45)=H$152,Personalkostnader!$H45,DATE(H$152,1,1)))))</f>
        <v/>
      </c>
      <c r="I186" s="34" t="str">
        <f>IF(H186="","",IF(YEAR(Personalkostnader!$H45)&gt;Hjelpeberegn_personal!H$152,"",IF(YEAR(Personalkostnader!$K45)&gt;Hjelpeberegn_personal!H$152,"31.12."&amp;H$152,Personalkostnader!$K45)))</f>
        <v/>
      </c>
      <c r="J186" s="156" t="str">
        <f>IF(A186="","",IF(YEAR(Personalkostnader!$K45)&lt;J$152,"",IF(YEAR(Personalkostnader!$H45)&gt;J$152,"",IF(YEAR(Personalkostnader!$H45)=J$152,Personalkostnader!$H45,DATE(J$152,1,1)))))</f>
        <v/>
      </c>
      <c r="K186" s="34" t="str">
        <f>IF(J186="","",IF(YEAR(Personalkostnader!$H45)&gt;Hjelpeberegn_personal!J$152,"",IF(YEAR(Personalkostnader!$K45)&gt;Hjelpeberegn_personal!J$152,"31.12."&amp;J$152,Personalkostnader!$K45)))</f>
        <v/>
      </c>
      <c r="L186" s="156" t="str">
        <f>IF(A186="","",IF(YEAR(Personalkostnader!$K45)&lt;L$152,"",IF(YEAR(Personalkostnader!$H45)&gt;L$152,"",IF(YEAR(Personalkostnader!$H45)=L$152,Personalkostnader!$H45,DATE(L$152,1,1)))))</f>
        <v/>
      </c>
      <c r="M186" s="34" t="str">
        <f>IF(L186="","",IF(YEAR(Personalkostnader!$H45)&gt;Hjelpeberegn_personal!L$152,"",IF(YEAR(Personalkostnader!$K45)&gt;Hjelpeberegn_personal!L$152,"31.12."&amp;L$152,Personalkostnader!$K45)))</f>
        <v/>
      </c>
      <c r="N186" s="156" t="str">
        <f>IF(A186="","",IF(YEAR(Personalkostnader!$K45)&lt;N$152,"",IF(YEAR(Personalkostnader!$H45)&gt;N$152,"",IF(YEAR(Personalkostnader!$H45)=N$152,Personalkostnader!$H45,DATE(N$152,1,1)))))</f>
        <v/>
      </c>
      <c r="O186" s="34" t="str">
        <f>IF(N186="","",IF(YEAR(Personalkostnader!$H45)&gt;Hjelpeberegn_personal!N$152,"",IF(YEAR(Personalkostnader!$K45)&gt;Hjelpeberegn_personal!N$152,"31.12."&amp;N$152,Personalkostnader!$K45)))</f>
        <v/>
      </c>
      <c r="P186" s="156" t="str">
        <f>IF(A186="","",IF(YEAR(Personalkostnader!$K45)&lt;P$152,"",IF(YEAR(Personalkostnader!$H45)&gt;P$152,"",IF(YEAR(Personalkostnader!$H45)=P$152,Personalkostnader!$H45,DATE(P$152,1,1)))))</f>
        <v/>
      </c>
      <c r="Q186" s="34" t="str">
        <f>IF(P186="","",IF(YEAR(Personalkostnader!$H45)&gt;Hjelpeberegn_personal!P$152,"",IF(YEAR(Personalkostnader!$K45)&gt;Hjelpeberegn_personal!P$152,"31.12."&amp;P$152,Personalkostnader!$K45)))</f>
        <v/>
      </c>
      <c r="R186" s="156" t="str">
        <f>IF(A186="","",IF(YEAR(Personalkostnader!$K45)&lt;R$152,"",IF(YEAR(Personalkostnader!$H45)&gt;R$152,"",IF(YEAR(Personalkostnader!$H45)=R$152,Personalkostnader!$H45,DATE(R$152,1,1)))))</f>
        <v/>
      </c>
      <c r="S186" s="34" t="str">
        <f>IF(R186="","",IF(YEAR(Personalkostnader!$H45)&gt;Hjelpeberegn_personal!R$152,"",IF(YEAR(Personalkostnader!$K45)&gt;Hjelpeberegn_personal!R$152,"31.12."&amp;R$152,Personalkostnader!$K45)))</f>
        <v/>
      </c>
      <c r="T186" s="156" t="str">
        <f>IF(A186="","",IF(YEAR(Personalkostnader!$K45)&lt;T$152,"",IF(YEAR(Personalkostnader!$H45)&gt;T$152,"",IF(YEAR(Personalkostnader!$H45)=T$152,Personalkostnader!$H45,DATE(T$152,1,1)))))</f>
        <v/>
      </c>
      <c r="U186" s="34" t="str">
        <f>IF(T186="","",IF(YEAR(Personalkostnader!$H45)&gt;Hjelpeberegn_personal!T$152,"",IF(YEAR(Personalkostnader!$K45)&gt;Hjelpeberegn_personal!T$152,"31.12."&amp;T$152,Personalkostnader!$K45)))</f>
        <v/>
      </c>
      <c r="V186" s="156" t="str">
        <f>IF(A186="","",IF(YEAR(Personalkostnader!$K45)&lt;V$152,"",IF(YEAR(Personalkostnader!$H45)&gt;V$152,"",IF(YEAR(Personalkostnader!$H45)=V$152,Personalkostnader!$H45,DATE(V$152,1,1)))))</f>
        <v/>
      </c>
      <c r="W186" s="34" t="str">
        <f>IF(V186="","",IF(YEAR(Personalkostnader!$H45)&gt;Hjelpeberegn_personal!V$152,"",IF(YEAR(Personalkostnader!$K45)&gt;Hjelpeberegn_personal!V$152,"31.12."&amp;V$152,Personalkostnader!$K45)))</f>
        <v/>
      </c>
      <c r="X186" s="156" t="str">
        <f>IF(A186="","",IF(YEAR(Personalkostnader!$K45)&lt;X$152,"",IF(YEAR(Personalkostnader!$H45)&gt;X$152,"",IF(YEAR(Personalkostnader!$H45)=X$152,Personalkostnader!$H45,DATE(X$152,1,1)))))</f>
        <v/>
      </c>
      <c r="Y186" s="34" t="str">
        <f>IF(X186="","",IF(YEAR(Personalkostnader!$H45)&gt;Hjelpeberegn_personal!X$152,"",IF(YEAR(Personalkostnader!$K45)&gt;Hjelpeberegn_personal!X$152,"31.12."&amp;X$152,Personalkostnader!$K45)))</f>
        <v/>
      </c>
      <c r="Z186" s="156" t="str">
        <f>IF(A186="","",IF(YEAR(Personalkostnader!$K45)&lt;Z$152,"",IF(YEAR(Personalkostnader!$H45)&gt;Z$152,"",IF(YEAR(Personalkostnader!$H45)=Z$152,Personalkostnader!$H45,DATE(Z$152,1,1)))))</f>
        <v/>
      </c>
      <c r="AA186" s="34" t="str">
        <f>IF(Z186="","",IF(YEAR(Personalkostnader!$H45)&gt;Hjelpeberegn_personal!Z$152,"",IF(YEAR(Personalkostnader!$K45)&gt;Hjelpeberegn_personal!Z$152,"31.12."&amp;Z$152,Personalkostnader!$K45)))</f>
        <v/>
      </c>
    </row>
    <row r="187" spans="1:27" ht="15.75" outlineLevel="1" x14ac:dyDescent="0.3">
      <c r="A187" t="str">
        <f t="shared" si="10"/>
        <v/>
      </c>
      <c r="B187" s="156" t="str">
        <f>IF(YEAR(Personalkostnader!$H46)&lt;B$152,"",IF(YEAR(Personalkostnader!$H46)&gt;B$152,"",IF(YEAR(Personalkostnader!$H46)=B$152,Personalkostnader!$H46,DATE(B$152,1,1))))</f>
        <v/>
      </c>
      <c r="C187" s="156" t="str">
        <f>IF(YEAR(Personalkostnader!$H46)&lt;B$152,"",IF(YEAR(Personalkostnader!$H46)&gt;B$152,"",IF(YEAR(Personalkostnader!$K46)=B$152,Personalkostnader!$K46, DATE(B$152,12,31))))</f>
        <v/>
      </c>
      <c r="D187" s="156" t="str">
        <f>IF(A187="","",IF(YEAR(Personalkostnader!$K46)&lt;D$152,"",IF(YEAR(Personalkostnader!$H46)&gt;D$152,"",IF(YEAR(Personalkostnader!$H46)=D$152,Personalkostnader!$H46,DATE(D$152,1,1)))))</f>
        <v/>
      </c>
      <c r="E187" s="34" t="str">
        <f>IF(D187="","",IF(YEAR(Personalkostnader!$H46)&gt;Hjelpeberegn_personal!D$152,"",IF(YEAR(Personalkostnader!$K46)&gt;Hjelpeberegn_personal!D$152,"31.12."&amp;D$152,Personalkostnader!$K46)))</f>
        <v/>
      </c>
      <c r="F187" s="156" t="str">
        <f>IF(A187="","",IF(YEAR(Personalkostnader!$K46)&lt;F$152,"",IF(YEAR(Personalkostnader!$H46)&gt;F$152,"",IF(YEAR(Personalkostnader!$H46)=F$152,Personalkostnader!$H46,DATE(F$152,1,1)))))</f>
        <v/>
      </c>
      <c r="G187" s="34" t="str">
        <f>IF(F187="","",IF(YEAR(Personalkostnader!$H46)&gt;Hjelpeberegn_personal!F$152,"",IF(YEAR(Personalkostnader!$K46)&gt;Hjelpeberegn_personal!F$152,"31.12."&amp;F$152,Personalkostnader!$K46)))</f>
        <v/>
      </c>
      <c r="H187" s="156" t="str">
        <f>IF(A187="","",IF(YEAR(Personalkostnader!$K46)&lt;H$152,"",IF(YEAR(Personalkostnader!$H46)&gt;H$152,"",IF(YEAR(Personalkostnader!$H46)=H$152,Personalkostnader!$H46,DATE(H$152,1,1)))))</f>
        <v/>
      </c>
      <c r="I187" s="34" t="str">
        <f>IF(H187="","",IF(YEAR(Personalkostnader!$H46)&gt;Hjelpeberegn_personal!H$152,"",IF(YEAR(Personalkostnader!$K46)&gt;Hjelpeberegn_personal!H$152,"31.12."&amp;H$152,Personalkostnader!$K46)))</f>
        <v/>
      </c>
      <c r="J187" s="156" t="str">
        <f>IF(A187="","",IF(YEAR(Personalkostnader!$K46)&lt;J$152,"",IF(YEAR(Personalkostnader!$H46)&gt;J$152,"",IF(YEAR(Personalkostnader!$H46)=J$152,Personalkostnader!$H46,DATE(J$152,1,1)))))</f>
        <v/>
      </c>
      <c r="K187" s="34" t="str">
        <f>IF(J187="","",IF(YEAR(Personalkostnader!$H46)&gt;Hjelpeberegn_personal!J$152,"",IF(YEAR(Personalkostnader!$K46)&gt;Hjelpeberegn_personal!J$152,"31.12."&amp;J$152,Personalkostnader!$K46)))</f>
        <v/>
      </c>
      <c r="L187" s="156" t="str">
        <f>IF(A187="","",IF(YEAR(Personalkostnader!$K46)&lt;L$152,"",IF(YEAR(Personalkostnader!$H46)&gt;L$152,"",IF(YEAR(Personalkostnader!$H46)=L$152,Personalkostnader!$H46,DATE(L$152,1,1)))))</f>
        <v/>
      </c>
      <c r="M187" s="34" t="str">
        <f>IF(L187="","",IF(YEAR(Personalkostnader!$H46)&gt;Hjelpeberegn_personal!L$152,"",IF(YEAR(Personalkostnader!$K46)&gt;Hjelpeberegn_personal!L$152,"31.12."&amp;L$152,Personalkostnader!$K46)))</f>
        <v/>
      </c>
      <c r="N187" s="156" t="str">
        <f>IF(A187="","",IF(YEAR(Personalkostnader!$K46)&lt;N$152,"",IF(YEAR(Personalkostnader!$H46)&gt;N$152,"",IF(YEAR(Personalkostnader!$H46)=N$152,Personalkostnader!$H46,DATE(N$152,1,1)))))</f>
        <v/>
      </c>
      <c r="O187" s="34" t="str">
        <f>IF(N187="","",IF(YEAR(Personalkostnader!$H46)&gt;Hjelpeberegn_personal!N$152,"",IF(YEAR(Personalkostnader!$K46)&gt;Hjelpeberegn_personal!N$152,"31.12."&amp;N$152,Personalkostnader!$K46)))</f>
        <v/>
      </c>
      <c r="P187" s="156" t="str">
        <f>IF(A187="","",IF(YEAR(Personalkostnader!$K46)&lt;P$152,"",IF(YEAR(Personalkostnader!$H46)&gt;P$152,"",IF(YEAR(Personalkostnader!$H46)=P$152,Personalkostnader!$H46,DATE(P$152,1,1)))))</f>
        <v/>
      </c>
      <c r="Q187" s="34" t="str">
        <f>IF(P187="","",IF(YEAR(Personalkostnader!$H46)&gt;Hjelpeberegn_personal!P$152,"",IF(YEAR(Personalkostnader!$K46)&gt;Hjelpeberegn_personal!P$152,"31.12."&amp;P$152,Personalkostnader!$K46)))</f>
        <v/>
      </c>
      <c r="R187" s="156" t="str">
        <f>IF(A187="","",IF(YEAR(Personalkostnader!$K46)&lt;R$152,"",IF(YEAR(Personalkostnader!$H46)&gt;R$152,"",IF(YEAR(Personalkostnader!$H46)=R$152,Personalkostnader!$H46,DATE(R$152,1,1)))))</f>
        <v/>
      </c>
      <c r="S187" s="34" t="str">
        <f>IF(R187="","",IF(YEAR(Personalkostnader!$H46)&gt;Hjelpeberegn_personal!R$152,"",IF(YEAR(Personalkostnader!$K46)&gt;Hjelpeberegn_personal!R$152,"31.12."&amp;R$152,Personalkostnader!$K46)))</f>
        <v/>
      </c>
      <c r="T187" s="156" t="str">
        <f>IF(A187="","",IF(YEAR(Personalkostnader!$K46)&lt;T$152,"",IF(YEAR(Personalkostnader!$H46)&gt;T$152,"",IF(YEAR(Personalkostnader!$H46)=T$152,Personalkostnader!$H46,DATE(T$152,1,1)))))</f>
        <v/>
      </c>
      <c r="U187" s="34" t="str">
        <f>IF(T187="","",IF(YEAR(Personalkostnader!$H46)&gt;Hjelpeberegn_personal!T$152,"",IF(YEAR(Personalkostnader!$K46)&gt;Hjelpeberegn_personal!T$152,"31.12."&amp;T$152,Personalkostnader!$K46)))</f>
        <v/>
      </c>
      <c r="V187" s="156" t="str">
        <f>IF(A187="","",IF(YEAR(Personalkostnader!$K46)&lt;V$152,"",IF(YEAR(Personalkostnader!$H46)&gt;V$152,"",IF(YEAR(Personalkostnader!$H46)=V$152,Personalkostnader!$H46,DATE(V$152,1,1)))))</f>
        <v/>
      </c>
      <c r="W187" s="34" t="str">
        <f>IF(V187="","",IF(YEAR(Personalkostnader!$H46)&gt;Hjelpeberegn_personal!V$152,"",IF(YEAR(Personalkostnader!$K46)&gt;Hjelpeberegn_personal!V$152,"31.12."&amp;V$152,Personalkostnader!$K46)))</f>
        <v/>
      </c>
      <c r="X187" s="156" t="str">
        <f>IF(A187="","",IF(YEAR(Personalkostnader!$K46)&lt;X$152,"",IF(YEAR(Personalkostnader!$H46)&gt;X$152,"",IF(YEAR(Personalkostnader!$H46)=X$152,Personalkostnader!$H46,DATE(X$152,1,1)))))</f>
        <v/>
      </c>
      <c r="Y187" s="34" t="str">
        <f>IF(X187="","",IF(YEAR(Personalkostnader!$H46)&gt;Hjelpeberegn_personal!X$152,"",IF(YEAR(Personalkostnader!$K46)&gt;Hjelpeberegn_personal!X$152,"31.12."&amp;X$152,Personalkostnader!$K46)))</f>
        <v/>
      </c>
      <c r="Z187" s="156" t="str">
        <f>IF(A187="","",IF(YEAR(Personalkostnader!$K46)&lt;Z$152,"",IF(YEAR(Personalkostnader!$H46)&gt;Z$152,"",IF(YEAR(Personalkostnader!$H46)=Z$152,Personalkostnader!$H46,DATE(Z$152,1,1)))))</f>
        <v/>
      </c>
      <c r="AA187" s="34" t="str">
        <f>IF(Z187="","",IF(YEAR(Personalkostnader!$H46)&gt;Hjelpeberegn_personal!Z$152,"",IF(YEAR(Personalkostnader!$K46)&gt;Hjelpeberegn_personal!Z$152,"31.12."&amp;Z$152,Personalkostnader!$K46)))</f>
        <v/>
      </c>
    </row>
    <row r="188" spans="1:27" ht="15.75" outlineLevel="1" x14ac:dyDescent="0.3">
      <c r="A188" t="str">
        <f t="shared" si="10"/>
        <v/>
      </c>
      <c r="B188" s="156" t="str">
        <f>IF(YEAR(Personalkostnader!$H47)&lt;B$152,"",IF(YEAR(Personalkostnader!$H47)&gt;B$152,"",IF(YEAR(Personalkostnader!$H47)=B$152,Personalkostnader!$H47,DATE(B$152,1,1))))</f>
        <v/>
      </c>
      <c r="C188" s="156" t="str">
        <f>IF(YEAR(Personalkostnader!$H47)&lt;B$152,"",IF(YEAR(Personalkostnader!$H47)&gt;B$152,"",IF(YEAR(Personalkostnader!$K47)=B$152,Personalkostnader!$K47, DATE(B$152,12,31))))</f>
        <v/>
      </c>
      <c r="D188" s="156" t="str">
        <f>IF(A188="","",IF(YEAR(Personalkostnader!$K47)&lt;D$152,"",IF(YEAR(Personalkostnader!$H47)&gt;D$152,"",IF(YEAR(Personalkostnader!$H47)=D$152,Personalkostnader!$H47,DATE(D$152,1,1)))))</f>
        <v/>
      </c>
      <c r="E188" s="34" t="str">
        <f>IF(D188="","",IF(YEAR(Personalkostnader!$H47)&gt;Hjelpeberegn_personal!D$152,"",IF(YEAR(Personalkostnader!$K47)&gt;Hjelpeberegn_personal!D$152,"31.12."&amp;D$152,Personalkostnader!$K47)))</f>
        <v/>
      </c>
      <c r="F188" s="156" t="str">
        <f>IF(A188="","",IF(YEAR(Personalkostnader!$K47)&lt;F$152,"",IF(YEAR(Personalkostnader!$H47)&gt;F$152,"",IF(YEAR(Personalkostnader!$H47)=F$152,Personalkostnader!$H47,DATE(F$152,1,1)))))</f>
        <v/>
      </c>
      <c r="G188" s="34" t="str">
        <f>IF(F188="","",IF(YEAR(Personalkostnader!$H47)&gt;Hjelpeberegn_personal!F$152,"",IF(YEAR(Personalkostnader!$K47)&gt;Hjelpeberegn_personal!F$152,"31.12."&amp;F$152,Personalkostnader!$K47)))</f>
        <v/>
      </c>
      <c r="H188" s="156" t="str">
        <f>IF(A188="","",IF(YEAR(Personalkostnader!$K47)&lt;H$152,"",IF(YEAR(Personalkostnader!$H47)&gt;H$152,"",IF(YEAR(Personalkostnader!$H47)=H$152,Personalkostnader!$H47,DATE(H$152,1,1)))))</f>
        <v/>
      </c>
      <c r="I188" s="34" t="str">
        <f>IF(H188="","",IF(YEAR(Personalkostnader!$H47)&gt;Hjelpeberegn_personal!H$152,"",IF(YEAR(Personalkostnader!$K47)&gt;Hjelpeberegn_personal!H$152,"31.12."&amp;H$152,Personalkostnader!$K47)))</f>
        <v/>
      </c>
      <c r="J188" s="156" t="str">
        <f>IF(A188="","",IF(YEAR(Personalkostnader!$K47)&lt;J$152,"",IF(YEAR(Personalkostnader!$H47)&gt;J$152,"",IF(YEAR(Personalkostnader!$H47)=J$152,Personalkostnader!$H47,DATE(J$152,1,1)))))</f>
        <v/>
      </c>
      <c r="K188" s="34" t="str">
        <f>IF(J188="","",IF(YEAR(Personalkostnader!$H47)&gt;Hjelpeberegn_personal!J$152,"",IF(YEAR(Personalkostnader!$K47)&gt;Hjelpeberegn_personal!J$152,"31.12."&amp;J$152,Personalkostnader!$K47)))</f>
        <v/>
      </c>
      <c r="L188" s="156" t="str">
        <f>IF(A188="","",IF(YEAR(Personalkostnader!$K47)&lt;L$152,"",IF(YEAR(Personalkostnader!$H47)&gt;L$152,"",IF(YEAR(Personalkostnader!$H47)=L$152,Personalkostnader!$H47,DATE(L$152,1,1)))))</f>
        <v/>
      </c>
      <c r="M188" s="34" t="str">
        <f>IF(L188="","",IF(YEAR(Personalkostnader!$H47)&gt;Hjelpeberegn_personal!L$152,"",IF(YEAR(Personalkostnader!$K47)&gt;Hjelpeberegn_personal!L$152,"31.12."&amp;L$152,Personalkostnader!$K47)))</f>
        <v/>
      </c>
      <c r="N188" s="156" t="str">
        <f>IF(A188="","",IF(YEAR(Personalkostnader!$K47)&lt;N$152,"",IF(YEAR(Personalkostnader!$H47)&gt;N$152,"",IF(YEAR(Personalkostnader!$H47)=N$152,Personalkostnader!$H47,DATE(N$152,1,1)))))</f>
        <v/>
      </c>
      <c r="O188" s="34" t="str">
        <f>IF(N188="","",IF(YEAR(Personalkostnader!$H47)&gt;Hjelpeberegn_personal!N$152,"",IF(YEAR(Personalkostnader!$K47)&gt;Hjelpeberegn_personal!N$152,"31.12."&amp;N$152,Personalkostnader!$K47)))</f>
        <v/>
      </c>
      <c r="P188" s="156" t="str">
        <f>IF(A188="","",IF(YEAR(Personalkostnader!$K47)&lt;P$152,"",IF(YEAR(Personalkostnader!$H47)&gt;P$152,"",IF(YEAR(Personalkostnader!$H47)=P$152,Personalkostnader!$H47,DATE(P$152,1,1)))))</f>
        <v/>
      </c>
      <c r="Q188" s="34" t="str">
        <f>IF(P188="","",IF(YEAR(Personalkostnader!$H47)&gt;Hjelpeberegn_personal!P$152,"",IF(YEAR(Personalkostnader!$K47)&gt;Hjelpeberegn_personal!P$152,"31.12."&amp;P$152,Personalkostnader!$K47)))</f>
        <v/>
      </c>
      <c r="R188" s="156" t="str">
        <f>IF(A188="","",IF(YEAR(Personalkostnader!$K47)&lt;R$152,"",IF(YEAR(Personalkostnader!$H47)&gt;R$152,"",IF(YEAR(Personalkostnader!$H47)=R$152,Personalkostnader!$H47,DATE(R$152,1,1)))))</f>
        <v/>
      </c>
      <c r="S188" s="34" t="str">
        <f>IF(R188="","",IF(YEAR(Personalkostnader!$H47)&gt;Hjelpeberegn_personal!R$152,"",IF(YEAR(Personalkostnader!$K47)&gt;Hjelpeberegn_personal!R$152,"31.12."&amp;R$152,Personalkostnader!$K47)))</f>
        <v/>
      </c>
      <c r="T188" s="156" t="str">
        <f>IF(A188="","",IF(YEAR(Personalkostnader!$K47)&lt;T$152,"",IF(YEAR(Personalkostnader!$H47)&gt;T$152,"",IF(YEAR(Personalkostnader!$H47)=T$152,Personalkostnader!$H47,DATE(T$152,1,1)))))</f>
        <v/>
      </c>
      <c r="U188" s="34" t="str">
        <f>IF(T188="","",IF(YEAR(Personalkostnader!$H47)&gt;Hjelpeberegn_personal!T$152,"",IF(YEAR(Personalkostnader!$K47)&gt;Hjelpeberegn_personal!T$152,"31.12."&amp;T$152,Personalkostnader!$K47)))</f>
        <v/>
      </c>
      <c r="V188" s="156" t="str">
        <f>IF(A188="","",IF(YEAR(Personalkostnader!$K47)&lt;V$152,"",IF(YEAR(Personalkostnader!$H47)&gt;V$152,"",IF(YEAR(Personalkostnader!$H47)=V$152,Personalkostnader!$H47,DATE(V$152,1,1)))))</f>
        <v/>
      </c>
      <c r="W188" s="34" t="str">
        <f>IF(V188="","",IF(YEAR(Personalkostnader!$H47)&gt;Hjelpeberegn_personal!V$152,"",IF(YEAR(Personalkostnader!$K47)&gt;Hjelpeberegn_personal!V$152,"31.12."&amp;V$152,Personalkostnader!$K47)))</f>
        <v/>
      </c>
      <c r="X188" s="156" t="str">
        <f>IF(A188="","",IF(YEAR(Personalkostnader!$K47)&lt;X$152,"",IF(YEAR(Personalkostnader!$H47)&gt;X$152,"",IF(YEAR(Personalkostnader!$H47)=X$152,Personalkostnader!$H47,DATE(X$152,1,1)))))</f>
        <v/>
      </c>
      <c r="Y188" s="34" t="str">
        <f>IF(X188="","",IF(YEAR(Personalkostnader!$H47)&gt;Hjelpeberegn_personal!X$152,"",IF(YEAR(Personalkostnader!$K47)&gt;Hjelpeberegn_personal!X$152,"31.12."&amp;X$152,Personalkostnader!$K47)))</f>
        <v/>
      </c>
      <c r="Z188" s="156" t="str">
        <f>IF(A188="","",IF(YEAR(Personalkostnader!$K47)&lt;Z$152,"",IF(YEAR(Personalkostnader!$H47)&gt;Z$152,"",IF(YEAR(Personalkostnader!$H47)=Z$152,Personalkostnader!$H47,DATE(Z$152,1,1)))))</f>
        <v/>
      </c>
      <c r="AA188" s="34" t="str">
        <f>IF(Z188="","",IF(YEAR(Personalkostnader!$H47)&gt;Hjelpeberegn_personal!Z$152,"",IF(YEAR(Personalkostnader!$K47)&gt;Hjelpeberegn_personal!Z$152,"31.12."&amp;Z$152,Personalkostnader!$K47)))</f>
        <v/>
      </c>
    </row>
    <row r="189" spans="1:27" ht="15.75" outlineLevel="1" x14ac:dyDescent="0.3">
      <c r="A189" t="str">
        <f t="shared" si="10"/>
        <v/>
      </c>
      <c r="B189" s="156" t="str">
        <f>IF(YEAR(Personalkostnader!$H48)&lt;B$152,"",IF(YEAR(Personalkostnader!$H48)&gt;B$152,"",IF(YEAR(Personalkostnader!$H48)=B$152,Personalkostnader!$H48,DATE(B$152,1,1))))</f>
        <v/>
      </c>
      <c r="C189" s="156" t="str">
        <f>IF(YEAR(Personalkostnader!$H48)&lt;B$152,"",IF(YEAR(Personalkostnader!$H48)&gt;B$152,"",IF(YEAR(Personalkostnader!$K48)=B$152,Personalkostnader!$K48, DATE(B$152,12,31))))</f>
        <v/>
      </c>
      <c r="D189" s="156" t="str">
        <f>IF(A189="","",IF(YEAR(Personalkostnader!$K48)&lt;D$152,"",IF(YEAR(Personalkostnader!$H48)&gt;D$152,"",IF(YEAR(Personalkostnader!$H48)=D$152,Personalkostnader!$H48,DATE(D$152,1,1)))))</f>
        <v/>
      </c>
      <c r="E189" s="34" t="str">
        <f>IF(D189="","",IF(YEAR(Personalkostnader!$H48)&gt;Hjelpeberegn_personal!D$152,"",IF(YEAR(Personalkostnader!$K48)&gt;Hjelpeberegn_personal!D$152,"31.12."&amp;D$152,Personalkostnader!$K48)))</f>
        <v/>
      </c>
      <c r="F189" s="156" t="str">
        <f>IF(A189="","",IF(YEAR(Personalkostnader!$K48)&lt;F$152,"",IF(YEAR(Personalkostnader!$H48)&gt;F$152,"",IF(YEAR(Personalkostnader!$H48)=F$152,Personalkostnader!$H48,DATE(F$152,1,1)))))</f>
        <v/>
      </c>
      <c r="G189" s="34" t="str">
        <f>IF(F189="","",IF(YEAR(Personalkostnader!$H48)&gt;Hjelpeberegn_personal!F$152,"",IF(YEAR(Personalkostnader!$K48)&gt;Hjelpeberegn_personal!F$152,"31.12."&amp;F$152,Personalkostnader!$K48)))</f>
        <v/>
      </c>
      <c r="H189" s="156" t="str">
        <f>IF(A189="","",IF(YEAR(Personalkostnader!$K48)&lt;H$152,"",IF(YEAR(Personalkostnader!$H48)&gt;H$152,"",IF(YEAR(Personalkostnader!$H48)=H$152,Personalkostnader!$H48,DATE(H$152,1,1)))))</f>
        <v/>
      </c>
      <c r="I189" s="34" t="str">
        <f>IF(H189="","",IF(YEAR(Personalkostnader!$H48)&gt;Hjelpeberegn_personal!H$152,"",IF(YEAR(Personalkostnader!$K48)&gt;Hjelpeberegn_personal!H$152,"31.12."&amp;H$152,Personalkostnader!$K48)))</f>
        <v/>
      </c>
      <c r="J189" s="156" t="str">
        <f>IF(A189="","",IF(YEAR(Personalkostnader!$K48)&lt;J$152,"",IF(YEAR(Personalkostnader!$H48)&gt;J$152,"",IF(YEAR(Personalkostnader!$H48)=J$152,Personalkostnader!$H48,DATE(J$152,1,1)))))</f>
        <v/>
      </c>
      <c r="K189" s="34" t="str">
        <f>IF(J189="","",IF(YEAR(Personalkostnader!$H48)&gt;Hjelpeberegn_personal!J$152,"",IF(YEAR(Personalkostnader!$K48)&gt;Hjelpeberegn_personal!J$152,"31.12."&amp;J$152,Personalkostnader!$K48)))</f>
        <v/>
      </c>
      <c r="L189" s="156" t="str">
        <f>IF(A189="","",IF(YEAR(Personalkostnader!$K48)&lt;L$152,"",IF(YEAR(Personalkostnader!$H48)&gt;L$152,"",IF(YEAR(Personalkostnader!$H48)=L$152,Personalkostnader!$H48,DATE(L$152,1,1)))))</f>
        <v/>
      </c>
      <c r="M189" s="34" t="str">
        <f>IF(L189="","",IF(YEAR(Personalkostnader!$H48)&gt;Hjelpeberegn_personal!L$152,"",IF(YEAR(Personalkostnader!$K48)&gt;Hjelpeberegn_personal!L$152,"31.12."&amp;L$152,Personalkostnader!$K48)))</f>
        <v/>
      </c>
      <c r="N189" s="156" t="str">
        <f>IF(A189="","",IF(YEAR(Personalkostnader!$K48)&lt;N$152,"",IF(YEAR(Personalkostnader!$H48)&gt;N$152,"",IF(YEAR(Personalkostnader!$H48)=N$152,Personalkostnader!$H48,DATE(N$152,1,1)))))</f>
        <v/>
      </c>
      <c r="O189" s="34" t="str">
        <f>IF(N189="","",IF(YEAR(Personalkostnader!$H48)&gt;Hjelpeberegn_personal!N$152,"",IF(YEAR(Personalkostnader!$K48)&gt;Hjelpeberegn_personal!N$152,"31.12."&amp;N$152,Personalkostnader!$K48)))</f>
        <v/>
      </c>
      <c r="P189" s="156" t="str">
        <f>IF(A189="","",IF(YEAR(Personalkostnader!$K48)&lt;P$152,"",IF(YEAR(Personalkostnader!$H48)&gt;P$152,"",IF(YEAR(Personalkostnader!$H48)=P$152,Personalkostnader!$H48,DATE(P$152,1,1)))))</f>
        <v/>
      </c>
      <c r="Q189" s="34" t="str">
        <f>IF(P189="","",IF(YEAR(Personalkostnader!$H48)&gt;Hjelpeberegn_personal!P$152,"",IF(YEAR(Personalkostnader!$K48)&gt;Hjelpeberegn_personal!P$152,"31.12."&amp;P$152,Personalkostnader!$K48)))</f>
        <v/>
      </c>
      <c r="R189" s="156" t="str">
        <f>IF(A189="","",IF(YEAR(Personalkostnader!$K48)&lt;R$152,"",IF(YEAR(Personalkostnader!$H48)&gt;R$152,"",IF(YEAR(Personalkostnader!$H48)=R$152,Personalkostnader!$H48,DATE(R$152,1,1)))))</f>
        <v/>
      </c>
      <c r="S189" s="34" t="str">
        <f>IF(R189="","",IF(YEAR(Personalkostnader!$H48)&gt;Hjelpeberegn_personal!R$152,"",IF(YEAR(Personalkostnader!$K48)&gt;Hjelpeberegn_personal!R$152,"31.12."&amp;R$152,Personalkostnader!$K48)))</f>
        <v/>
      </c>
      <c r="T189" s="156" t="str">
        <f>IF(A189="","",IF(YEAR(Personalkostnader!$K48)&lt;T$152,"",IF(YEAR(Personalkostnader!$H48)&gt;T$152,"",IF(YEAR(Personalkostnader!$H48)=T$152,Personalkostnader!$H48,DATE(T$152,1,1)))))</f>
        <v/>
      </c>
      <c r="U189" s="34" t="str">
        <f>IF(T189="","",IF(YEAR(Personalkostnader!$H48)&gt;Hjelpeberegn_personal!T$152,"",IF(YEAR(Personalkostnader!$K48)&gt;Hjelpeberegn_personal!T$152,"31.12."&amp;T$152,Personalkostnader!$K48)))</f>
        <v/>
      </c>
      <c r="V189" s="156" t="str">
        <f>IF(A189="","",IF(YEAR(Personalkostnader!$K48)&lt;V$152,"",IF(YEAR(Personalkostnader!$H48)&gt;V$152,"",IF(YEAR(Personalkostnader!$H48)=V$152,Personalkostnader!$H48,DATE(V$152,1,1)))))</f>
        <v/>
      </c>
      <c r="W189" s="34" t="str">
        <f>IF(V189="","",IF(YEAR(Personalkostnader!$H48)&gt;Hjelpeberegn_personal!V$152,"",IF(YEAR(Personalkostnader!$K48)&gt;Hjelpeberegn_personal!V$152,"31.12."&amp;V$152,Personalkostnader!$K48)))</f>
        <v/>
      </c>
      <c r="X189" s="156" t="str">
        <f>IF(A189="","",IF(YEAR(Personalkostnader!$K48)&lt;X$152,"",IF(YEAR(Personalkostnader!$H48)&gt;X$152,"",IF(YEAR(Personalkostnader!$H48)=X$152,Personalkostnader!$H48,DATE(X$152,1,1)))))</f>
        <v/>
      </c>
      <c r="Y189" s="34" t="str">
        <f>IF(X189="","",IF(YEAR(Personalkostnader!$H48)&gt;Hjelpeberegn_personal!X$152,"",IF(YEAR(Personalkostnader!$K48)&gt;Hjelpeberegn_personal!X$152,"31.12."&amp;X$152,Personalkostnader!$K48)))</f>
        <v/>
      </c>
      <c r="Z189" s="156" t="str">
        <f>IF(A189="","",IF(YEAR(Personalkostnader!$K48)&lt;Z$152,"",IF(YEAR(Personalkostnader!$H48)&gt;Z$152,"",IF(YEAR(Personalkostnader!$H48)=Z$152,Personalkostnader!$H48,DATE(Z$152,1,1)))))</f>
        <v/>
      </c>
      <c r="AA189" s="34" t="str">
        <f>IF(Z189="","",IF(YEAR(Personalkostnader!$H48)&gt;Hjelpeberegn_personal!Z$152,"",IF(YEAR(Personalkostnader!$K48)&gt;Hjelpeberegn_personal!Z$152,"31.12."&amp;Z$152,Personalkostnader!$K48)))</f>
        <v/>
      </c>
    </row>
    <row r="190" spans="1:27" ht="15.75" outlineLevel="1" x14ac:dyDescent="0.3">
      <c r="A190" t="str">
        <f t="shared" si="10"/>
        <v/>
      </c>
      <c r="B190" s="156" t="str">
        <f>IF(YEAR(Personalkostnader!$H49)&lt;B$152,"",IF(YEAR(Personalkostnader!$H49)&gt;B$152,"",IF(YEAR(Personalkostnader!$H49)=B$152,Personalkostnader!$H49,DATE(B$152,1,1))))</f>
        <v/>
      </c>
      <c r="C190" s="156" t="str">
        <f>IF(YEAR(Personalkostnader!$H49)&lt;B$152,"",IF(YEAR(Personalkostnader!$H49)&gt;B$152,"",IF(YEAR(Personalkostnader!$K49)=B$152,Personalkostnader!$K49, DATE(B$152,12,31))))</f>
        <v/>
      </c>
      <c r="D190" s="156" t="str">
        <f>IF(A190="","",IF(YEAR(Personalkostnader!$K49)&lt;D$152,"",IF(YEAR(Personalkostnader!$H49)&gt;D$152,"",IF(YEAR(Personalkostnader!$H49)=D$152,Personalkostnader!$H49,DATE(D$152,1,1)))))</f>
        <v/>
      </c>
      <c r="E190" s="34" t="str">
        <f>IF(D190="","",IF(YEAR(Personalkostnader!$H49)&gt;Hjelpeberegn_personal!D$152,"",IF(YEAR(Personalkostnader!$K49)&gt;Hjelpeberegn_personal!D$152,"31.12."&amp;D$152,Personalkostnader!$K49)))</f>
        <v/>
      </c>
      <c r="F190" s="156" t="str">
        <f>IF(A190="","",IF(YEAR(Personalkostnader!$K49)&lt;F$152,"",IF(YEAR(Personalkostnader!$H49)&gt;F$152,"",IF(YEAR(Personalkostnader!$H49)=F$152,Personalkostnader!$H49,DATE(F$152,1,1)))))</f>
        <v/>
      </c>
      <c r="G190" s="34" t="str">
        <f>IF(F190="","",IF(YEAR(Personalkostnader!$H49)&gt;Hjelpeberegn_personal!F$152,"",IF(YEAR(Personalkostnader!$K49)&gt;Hjelpeberegn_personal!F$152,"31.12."&amp;F$152,Personalkostnader!$K49)))</f>
        <v/>
      </c>
      <c r="H190" s="156" t="str">
        <f>IF(A190="","",IF(YEAR(Personalkostnader!$K49)&lt;H$152,"",IF(YEAR(Personalkostnader!$H49)&gt;H$152,"",IF(YEAR(Personalkostnader!$H49)=H$152,Personalkostnader!$H49,DATE(H$152,1,1)))))</f>
        <v/>
      </c>
      <c r="I190" s="34" t="str">
        <f>IF(H190="","",IF(YEAR(Personalkostnader!$H49)&gt;Hjelpeberegn_personal!H$152,"",IF(YEAR(Personalkostnader!$K49)&gt;Hjelpeberegn_personal!H$152,"31.12."&amp;H$152,Personalkostnader!$K49)))</f>
        <v/>
      </c>
      <c r="J190" s="156" t="str">
        <f>IF(A190="","",IF(YEAR(Personalkostnader!$K49)&lt;J$152,"",IF(YEAR(Personalkostnader!$H49)&gt;J$152,"",IF(YEAR(Personalkostnader!$H49)=J$152,Personalkostnader!$H49,DATE(J$152,1,1)))))</f>
        <v/>
      </c>
      <c r="K190" s="34" t="str">
        <f>IF(J190="","",IF(YEAR(Personalkostnader!$H49)&gt;Hjelpeberegn_personal!J$152,"",IF(YEAR(Personalkostnader!$K49)&gt;Hjelpeberegn_personal!J$152,"31.12."&amp;J$152,Personalkostnader!$K49)))</f>
        <v/>
      </c>
      <c r="L190" s="156" t="str">
        <f>IF(A190="","",IF(YEAR(Personalkostnader!$K49)&lt;L$152,"",IF(YEAR(Personalkostnader!$H49)&gt;L$152,"",IF(YEAR(Personalkostnader!$H49)=L$152,Personalkostnader!$H49,DATE(L$152,1,1)))))</f>
        <v/>
      </c>
      <c r="M190" s="34" t="str">
        <f>IF(L190="","",IF(YEAR(Personalkostnader!$H49)&gt;Hjelpeberegn_personal!L$152,"",IF(YEAR(Personalkostnader!$K49)&gt;Hjelpeberegn_personal!L$152,"31.12."&amp;L$152,Personalkostnader!$K49)))</f>
        <v/>
      </c>
      <c r="N190" s="156" t="str">
        <f>IF(A190="","",IF(YEAR(Personalkostnader!$K49)&lt;N$152,"",IF(YEAR(Personalkostnader!$H49)&gt;N$152,"",IF(YEAR(Personalkostnader!$H49)=N$152,Personalkostnader!$H49,DATE(N$152,1,1)))))</f>
        <v/>
      </c>
      <c r="O190" s="34" t="str">
        <f>IF(N190="","",IF(YEAR(Personalkostnader!$H49)&gt;Hjelpeberegn_personal!N$152,"",IF(YEAR(Personalkostnader!$K49)&gt;Hjelpeberegn_personal!N$152,"31.12."&amp;N$152,Personalkostnader!$K49)))</f>
        <v/>
      </c>
      <c r="P190" s="156" t="str">
        <f>IF(A190="","",IF(YEAR(Personalkostnader!$K49)&lt;P$152,"",IF(YEAR(Personalkostnader!$H49)&gt;P$152,"",IF(YEAR(Personalkostnader!$H49)=P$152,Personalkostnader!$H49,DATE(P$152,1,1)))))</f>
        <v/>
      </c>
      <c r="Q190" s="34" t="str">
        <f>IF(P190="","",IF(YEAR(Personalkostnader!$H49)&gt;Hjelpeberegn_personal!P$152,"",IF(YEAR(Personalkostnader!$K49)&gt;Hjelpeberegn_personal!P$152,"31.12."&amp;P$152,Personalkostnader!$K49)))</f>
        <v/>
      </c>
      <c r="R190" s="156" t="str">
        <f>IF(A190="","",IF(YEAR(Personalkostnader!$K49)&lt;R$152,"",IF(YEAR(Personalkostnader!$H49)&gt;R$152,"",IF(YEAR(Personalkostnader!$H49)=R$152,Personalkostnader!$H49,DATE(R$152,1,1)))))</f>
        <v/>
      </c>
      <c r="S190" s="34" t="str">
        <f>IF(R190="","",IF(YEAR(Personalkostnader!$H49)&gt;Hjelpeberegn_personal!R$152,"",IF(YEAR(Personalkostnader!$K49)&gt;Hjelpeberegn_personal!R$152,"31.12."&amp;R$152,Personalkostnader!$K49)))</f>
        <v/>
      </c>
      <c r="T190" s="156" t="str">
        <f>IF(A190="","",IF(YEAR(Personalkostnader!$K49)&lt;T$152,"",IF(YEAR(Personalkostnader!$H49)&gt;T$152,"",IF(YEAR(Personalkostnader!$H49)=T$152,Personalkostnader!$H49,DATE(T$152,1,1)))))</f>
        <v/>
      </c>
      <c r="U190" s="34" t="str">
        <f>IF(T190="","",IF(YEAR(Personalkostnader!$H49)&gt;Hjelpeberegn_personal!T$152,"",IF(YEAR(Personalkostnader!$K49)&gt;Hjelpeberegn_personal!T$152,"31.12."&amp;T$152,Personalkostnader!$K49)))</f>
        <v/>
      </c>
      <c r="V190" s="156" t="str">
        <f>IF(A190="","",IF(YEAR(Personalkostnader!$K49)&lt;V$152,"",IF(YEAR(Personalkostnader!$H49)&gt;V$152,"",IF(YEAR(Personalkostnader!$H49)=V$152,Personalkostnader!$H49,DATE(V$152,1,1)))))</f>
        <v/>
      </c>
      <c r="W190" s="34" t="str">
        <f>IF(V190="","",IF(YEAR(Personalkostnader!$H49)&gt;Hjelpeberegn_personal!V$152,"",IF(YEAR(Personalkostnader!$K49)&gt;Hjelpeberegn_personal!V$152,"31.12."&amp;V$152,Personalkostnader!$K49)))</f>
        <v/>
      </c>
      <c r="X190" s="156" t="str">
        <f>IF(A190="","",IF(YEAR(Personalkostnader!$K49)&lt;X$152,"",IF(YEAR(Personalkostnader!$H49)&gt;X$152,"",IF(YEAR(Personalkostnader!$H49)=X$152,Personalkostnader!$H49,DATE(X$152,1,1)))))</f>
        <v/>
      </c>
      <c r="Y190" s="34" t="str">
        <f>IF(X190="","",IF(YEAR(Personalkostnader!$H49)&gt;Hjelpeberegn_personal!X$152,"",IF(YEAR(Personalkostnader!$K49)&gt;Hjelpeberegn_personal!X$152,"31.12."&amp;X$152,Personalkostnader!$K49)))</f>
        <v/>
      </c>
      <c r="Z190" s="156" t="str">
        <f>IF(A190="","",IF(YEAR(Personalkostnader!$K49)&lt;Z$152,"",IF(YEAR(Personalkostnader!$H49)&gt;Z$152,"",IF(YEAR(Personalkostnader!$H49)=Z$152,Personalkostnader!$H49,DATE(Z$152,1,1)))))</f>
        <v/>
      </c>
      <c r="AA190" s="34" t="str">
        <f>IF(Z190="","",IF(YEAR(Personalkostnader!$H49)&gt;Hjelpeberegn_personal!Z$152,"",IF(YEAR(Personalkostnader!$K49)&gt;Hjelpeberegn_personal!Z$152,"31.12."&amp;Z$152,Personalkostnader!$K49)))</f>
        <v/>
      </c>
    </row>
    <row r="191" spans="1:27" ht="15.75" outlineLevel="1" x14ac:dyDescent="0.3">
      <c r="A191" t="str">
        <f t="shared" si="10"/>
        <v/>
      </c>
      <c r="B191" s="156" t="str">
        <f>IF(YEAR(Personalkostnader!$H50)&lt;B$152,"",IF(YEAR(Personalkostnader!$H50)&gt;B$152,"",IF(YEAR(Personalkostnader!$H50)=B$152,Personalkostnader!$H50,DATE(B$152,1,1))))</f>
        <v/>
      </c>
      <c r="C191" s="156" t="str">
        <f>IF(YEAR(Personalkostnader!$H50)&lt;B$152,"",IF(YEAR(Personalkostnader!$H50)&gt;B$152,"",IF(YEAR(Personalkostnader!$K50)=B$152,Personalkostnader!$K50, DATE(B$152,12,31))))</f>
        <v/>
      </c>
      <c r="D191" s="156" t="str">
        <f>IF(A191="","",IF(YEAR(Personalkostnader!$K50)&lt;D$152,"",IF(YEAR(Personalkostnader!$H50)&gt;D$152,"",IF(YEAR(Personalkostnader!$H50)=D$152,Personalkostnader!$H50,DATE(D$152,1,1)))))</f>
        <v/>
      </c>
      <c r="E191" s="34" t="str">
        <f>IF(D191="","",IF(YEAR(Personalkostnader!$H50)&gt;Hjelpeberegn_personal!D$152,"",IF(YEAR(Personalkostnader!$K50)&gt;Hjelpeberegn_personal!D$152,"31.12."&amp;D$152,Personalkostnader!$K50)))</f>
        <v/>
      </c>
      <c r="F191" s="156" t="str">
        <f>IF(A191="","",IF(YEAR(Personalkostnader!$K50)&lt;F$152,"",IF(YEAR(Personalkostnader!$H50)&gt;F$152,"",IF(YEAR(Personalkostnader!$H50)=F$152,Personalkostnader!$H50,DATE(F$152,1,1)))))</f>
        <v/>
      </c>
      <c r="G191" s="34" t="str">
        <f>IF(F191="","",IF(YEAR(Personalkostnader!$H50)&gt;Hjelpeberegn_personal!F$152,"",IF(YEAR(Personalkostnader!$K50)&gt;Hjelpeberegn_personal!F$152,"31.12."&amp;F$152,Personalkostnader!$K50)))</f>
        <v/>
      </c>
      <c r="H191" s="156" t="str">
        <f>IF(A191="","",IF(YEAR(Personalkostnader!$K50)&lt;H$152,"",IF(YEAR(Personalkostnader!$H50)&gt;H$152,"",IF(YEAR(Personalkostnader!$H50)=H$152,Personalkostnader!$H50,DATE(H$152,1,1)))))</f>
        <v/>
      </c>
      <c r="I191" s="34" t="str">
        <f>IF(H191="","",IF(YEAR(Personalkostnader!$H50)&gt;Hjelpeberegn_personal!H$152,"",IF(YEAR(Personalkostnader!$K50)&gt;Hjelpeberegn_personal!H$152,"31.12."&amp;H$152,Personalkostnader!$K50)))</f>
        <v/>
      </c>
      <c r="J191" s="156" t="str">
        <f>IF(A191="","",IF(YEAR(Personalkostnader!$K50)&lt;J$152,"",IF(YEAR(Personalkostnader!$H50)&gt;J$152,"",IF(YEAR(Personalkostnader!$H50)=J$152,Personalkostnader!$H50,DATE(J$152,1,1)))))</f>
        <v/>
      </c>
      <c r="K191" s="34" t="str">
        <f>IF(J191="","",IF(YEAR(Personalkostnader!$H50)&gt;Hjelpeberegn_personal!J$152,"",IF(YEAR(Personalkostnader!$K50)&gt;Hjelpeberegn_personal!J$152,"31.12."&amp;J$152,Personalkostnader!$K50)))</f>
        <v/>
      </c>
      <c r="L191" s="156" t="str">
        <f>IF(A191="","",IF(YEAR(Personalkostnader!$K50)&lt;L$152,"",IF(YEAR(Personalkostnader!$H50)&gt;L$152,"",IF(YEAR(Personalkostnader!$H50)=L$152,Personalkostnader!$H50,DATE(L$152,1,1)))))</f>
        <v/>
      </c>
      <c r="M191" s="34" t="str">
        <f>IF(L191="","",IF(YEAR(Personalkostnader!$H50)&gt;Hjelpeberegn_personal!L$152,"",IF(YEAR(Personalkostnader!$K50)&gt;Hjelpeberegn_personal!L$152,"31.12."&amp;L$152,Personalkostnader!$K50)))</f>
        <v/>
      </c>
      <c r="N191" s="156" t="str">
        <f>IF(A191="","",IF(YEAR(Personalkostnader!$K50)&lt;N$152,"",IF(YEAR(Personalkostnader!$H50)&gt;N$152,"",IF(YEAR(Personalkostnader!$H50)=N$152,Personalkostnader!$H50,DATE(N$152,1,1)))))</f>
        <v/>
      </c>
      <c r="O191" s="34" t="str">
        <f>IF(N191="","",IF(YEAR(Personalkostnader!$H50)&gt;Hjelpeberegn_personal!N$152,"",IF(YEAR(Personalkostnader!$K50)&gt;Hjelpeberegn_personal!N$152,"31.12."&amp;N$152,Personalkostnader!$K50)))</f>
        <v/>
      </c>
      <c r="P191" s="156" t="str">
        <f>IF(A191="","",IF(YEAR(Personalkostnader!$K50)&lt;P$152,"",IF(YEAR(Personalkostnader!$H50)&gt;P$152,"",IF(YEAR(Personalkostnader!$H50)=P$152,Personalkostnader!$H50,DATE(P$152,1,1)))))</f>
        <v/>
      </c>
      <c r="Q191" s="34" t="str">
        <f>IF(P191="","",IF(YEAR(Personalkostnader!$H50)&gt;Hjelpeberegn_personal!P$152,"",IF(YEAR(Personalkostnader!$K50)&gt;Hjelpeberegn_personal!P$152,"31.12."&amp;P$152,Personalkostnader!$K50)))</f>
        <v/>
      </c>
      <c r="R191" s="156" t="str">
        <f>IF(A191="","",IF(YEAR(Personalkostnader!$K50)&lt;R$152,"",IF(YEAR(Personalkostnader!$H50)&gt;R$152,"",IF(YEAR(Personalkostnader!$H50)=R$152,Personalkostnader!$H50,DATE(R$152,1,1)))))</f>
        <v/>
      </c>
      <c r="S191" s="34" t="str">
        <f>IF(R191="","",IF(YEAR(Personalkostnader!$H50)&gt;Hjelpeberegn_personal!R$152,"",IF(YEAR(Personalkostnader!$K50)&gt;Hjelpeberegn_personal!R$152,"31.12."&amp;R$152,Personalkostnader!$K50)))</f>
        <v/>
      </c>
      <c r="T191" s="156" t="str">
        <f>IF(A191="","",IF(YEAR(Personalkostnader!$K50)&lt;T$152,"",IF(YEAR(Personalkostnader!$H50)&gt;T$152,"",IF(YEAR(Personalkostnader!$H50)=T$152,Personalkostnader!$H50,DATE(T$152,1,1)))))</f>
        <v/>
      </c>
      <c r="U191" s="34" t="str">
        <f>IF(T191="","",IF(YEAR(Personalkostnader!$H50)&gt;Hjelpeberegn_personal!T$152,"",IF(YEAR(Personalkostnader!$K50)&gt;Hjelpeberegn_personal!T$152,"31.12."&amp;T$152,Personalkostnader!$K50)))</f>
        <v/>
      </c>
      <c r="V191" s="156" t="str">
        <f>IF(A191="","",IF(YEAR(Personalkostnader!$K50)&lt;V$152,"",IF(YEAR(Personalkostnader!$H50)&gt;V$152,"",IF(YEAR(Personalkostnader!$H50)=V$152,Personalkostnader!$H50,DATE(V$152,1,1)))))</f>
        <v/>
      </c>
      <c r="W191" s="34" t="str">
        <f>IF(V191="","",IF(YEAR(Personalkostnader!$H50)&gt;Hjelpeberegn_personal!V$152,"",IF(YEAR(Personalkostnader!$K50)&gt;Hjelpeberegn_personal!V$152,"31.12."&amp;V$152,Personalkostnader!$K50)))</f>
        <v/>
      </c>
      <c r="X191" s="156" t="str">
        <f>IF(A191="","",IF(YEAR(Personalkostnader!$K50)&lt;X$152,"",IF(YEAR(Personalkostnader!$H50)&gt;X$152,"",IF(YEAR(Personalkostnader!$H50)=X$152,Personalkostnader!$H50,DATE(X$152,1,1)))))</f>
        <v/>
      </c>
      <c r="Y191" s="34" t="str">
        <f>IF(X191="","",IF(YEAR(Personalkostnader!$H50)&gt;Hjelpeberegn_personal!X$152,"",IF(YEAR(Personalkostnader!$K50)&gt;Hjelpeberegn_personal!X$152,"31.12."&amp;X$152,Personalkostnader!$K50)))</f>
        <v/>
      </c>
      <c r="Z191" s="156" t="str">
        <f>IF(A191="","",IF(YEAR(Personalkostnader!$K50)&lt;Z$152,"",IF(YEAR(Personalkostnader!$H50)&gt;Z$152,"",IF(YEAR(Personalkostnader!$H50)=Z$152,Personalkostnader!$H50,DATE(Z$152,1,1)))))</f>
        <v/>
      </c>
      <c r="AA191" s="34" t="str">
        <f>IF(Z191="","",IF(YEAR(Personalkostnader!$H50)&gt;Hjelpeberegn_personal!Z$152,"",IF(YEAR(Personalkostnader!$K50)&gt;Hjelpeberegn_personal!Z$152,"31.12."&amp;Z$152,Personalkostnader!$K50)))</f>
        <v/>
      </c>
    </row>
    <row r="192" spans="1:27" ht="15.75" outlineLevel="1" x14ac:dyDescent="0.3">
      <c r="A192" t="str">
        <f t="shared" si="10"/>
        <v/>
      </c>
      <c r="B192" s="156" t="str">
        <f>IF(YEAR(Personalkostnader!$H51)&lt;B$152,"",IF(YEAR(Personalkostnader!$H51)&gt;B$152,"",IF(YEAR(Personalkostnader!$H51)=B$152,Personalkostnader!$H51,DATE(B$152,1,1))))</f>
        <v/>
      </c>
      <c r="C192" s="156" t="str">
        <f>IF(YEAR(Personalkostnader!$H51)&lt;B$152,"",IF(YEAR(Personalkostnader!$H51)&gt;B$152,"",IF(YEAR(Personalkostnader!$K51)=B$152,Personalkostnader!$K51, DATE(B$152,12,31))))</f>
        <v/>
      </c>
      <c r="D192" s="156" t="str">
        <f>IF(A192="","",IF(YEAR(Personalkostnader!$K51)&lt;D$152,"",IF(YEAR(Personalkostnader!$H51)&gt;D$152,"",IF(YEAR(Personalkostnader!$H51)=D$152,Personalkostnader!$H51,DATE(D$152,1,1)))))</f>
        <v/>
      </c>
      <c r="E192" s="34" t="str">
        <f>IF(D192="","",IF(YEAR(Personalkostnader!$H51)&gt;Hjelpeberegn_personal!D$152,"",IF(YEAR(Personalkostnader!$K51)&gt;Hjelpeberegn_personal!D$152,"31.12."&amp;D$152,Personalkostnader!$K51)))</f>
        <v/>
      </c>
      <c r="F192" s="156" t="str">
        <f>IF(A192="","",IF(YEAR(Personalkostnader!$K51)&lt;F$152,"",IF(YEAR(Personalkostnader!$H51)&gt;F$152,"",IF(YEAR(Personalkostnader!$H51)=F$152,Personalkostnader!$H51,DATE(F$152,1,1)))))</f>
        <v/>
      </c>
      <c r="G192" s="34" t="str">
        <f>IF(F192="","",IF(YEAR(Personalkostnader!$H51)&gt;Hjelpeberegn_personal!F$152,"",IF(YEAR(Personalkostnader!$K51)&gt;Hjelpeberegn_personal!F$152,"31.12."&amp;F$152,Personalkostnader!$K51)))</f>
        <v/>
      </c>
      <c r="H192" s="156" t="str">
        <f>IF(A192="","",IF(YEAR(Personalkostnader!$K51)&lt;H$152,"",IF(YEAR(Personalkostnader!$H51)&gt;H$152,"",IF(YEAR(Personalkostnader!$H51)=H$152,Personalkostnader!$H51,DATE(H$152,1,1)))))</f>
        <v/>
      </c>
      <c r="I192" s="34" t="str">
        <f>IF(H192="","",IF(YEAR(Personalkostnader!$H51)&gt;Hjelpeberegn_personal!H$152,"",IF(YEAR(Personalkostnader!$K51)&gt;Hjelpeberegn_personal!H$152,"31.12."&amp;H$152,Personalkostnader!$K51)))</f>
        <v/>
      </c>
      <c r="J192" s="156" t="str">
        <f>IF(A192="","",IF(YEAR(Personalkostnader!$K51)&lt;J$152,"",IF(YEAR(Personalkostnader!$H51)&gt;J$152,"",IF(YEAR(Personalkostnader!$H51)=J$152,Personalkostnader!$H51,DATE(J$152,1,1)))))</f>
        <v/>
      </c>
      <c r="K192" s="34" t="str">
        <f>IF(J192="","",IF(YEAR(Personalkostnader!$H51)&gt;Hjelpeberegn_personal!J$152,"",IF(YEAR(Personalkostnader!$K51)&gt;Hjelpeberegn_personal!J$152,"31.12."&amp;J$152,Personalkostnader!$K51)))</f>
        <v/>
      </c>
      <c r="L192" s="156" t="str">
        <f>IF(A192="","",IF(YEAR(Personalkostnader!$K51)&lt;L$152,"",IF(YEAR(Personalkostnader!$H51)&gt;L$152,"",IF(YEAR(Personalkostnader!$H51)=L$152,Personalkostnader!$H51,DATE(L$152,1,1)))))</f>
        <v/>
      </c>
      <c r="M192" s="34" t="str">
        <f>IF(L192="","",IF(YEAR(Personalkostnader!$H51)&gt;Hjelpeberegn_personal!L$152,"",IF(YEAR(Personalkostnader!$K51)&gt;Hjelpeberegn_personal!L$152,"31.12."&amp;L$152,Personalkostnader!$K51)))</f>
        <v/>
      </c>
      <c r="N192" s="156" t="str">
        <f>IF(A192="","",IF(YEAR(Personalkostnader!$K51)&lt;N$152,"",IF(YEAR(Personalkostnader!$H51)&gt;N$152,"",IF(YEAR(Personalkostnader!$H51)=N$152,Personalkostnader!$H51,DATE(N$152,1,1)))))</f>
        <v/>
      </c>
      <c r="O192" s="34" t="str">
        <f>IF(N192="","",IF(YEAR(Personalkostnader!$H51)&gt;Hjelpeberegn_personal!N$152,"",IF(YEAR(Personalkostnader!$K51)&gt;Hjelpeberegn_personal!N$152,"31.12."&amp;N$152,Personalkostnader!$K51)))</f>
        <v/>
      </c>
      <c r="P192" s="156" t="str">
        <f>IF(A192="","",IF(YEAR(Personalkostnader!$K51)&lt;P$152,"",IF(YEAR(Personalkostnader!$H51)&gt;P$152,"",IF(YEAR(Personalkostnader!$H51)=P$152,Personalkostnader!$H51,DATE(P$152,1,1)))))</f>
        <v/>
      </c>
      <c r="Q192" s="34" t="str">
        <f>IF(P192="","",IF(YEAR(Personalkostnader!$H51)&gt;Hjelpeberegn_personal!P$152,"",IF(YEAR(Personalkostnader!$K51)&gt;Hjelpeberegn_personal!P$152,"31.12."&amp;P$152,Personalkostnader!$K51)))</f>
        <v/>
      </c>
      <c r="R192" s="156" t="str">
        <f>IF(A192="","",IF(YEAR(Personalkostnader!$K51)&lt;R$152,"",IF(YEAR(Personalkostnader!$H51)&gt;R$152,"",IF(YEAR(Personalkostnader!$H51)=R$152,Personalkostnader!$H51,DATE(R$152,1,1)))))</f>
        <v/>
      </c>
      <c r="S192" s="34" t="str">
        <f>IF(R192="","",IF(YEAR(Personalkostnader!$H51)&gt;Hjelpeberegn_personal!R$152,"",IF(YEAR(Personalkostnader!$K51)&gt;Hjelpeberegn_personal!R$152,"31.12."&amp;R$152,Personalkostnader!$K51)))</f>
        <v/>
      </c>
      <c r="T192" s="156" t="str">
        <f>IF(A192="","",IF(YEAR(Personalkostnader!$K51)&lt;T$152,"",IF(YEAR(Personalkostnader!$H51)&gt;T$152,"",IF(YEAR(Personalkostnader!$H51)=T$152,Personalkostnader!$H51,DATE(T$152,1,1)))))</f>
        <v/>
      </c>
      <c r="U192" s="34" t="str">
        <f>IF(T192="","",IF(YEAR(Personalkostnader!$H51)&gt;Hjelpeberegn_personal!T$152,"",IF(YEAR(Personalkostnader!$K51)&gt;Hjelpeberegn_personal!T$152,"31.12."&amp;T$152,Personalkostnader!$K51)))</f>
        <v/>
      </c>
      <c r="V192" s="156" t="str">
        <f>IF(A192="","",IF(YEAR(Personalkostnader!$K51)&lt;V$152,"",IF(YEAR(Personalkostnader!$H51)&gt;V$152,"",IF(YEAR(Personalkostnader!$H51)=V$152,Personalkostnader!$H51,DATE(V$152,1,1)))))</f>
        <v/>
      </c>
      <c r="W192" s="34" t="str">
        <f>IF(V192="","",IF(YEAR(Personalkostnader!$H51)&gt;Hjelpeberegn_personal!V$152,"",IF(YEAR(Personalkostnader!$K51)&gt;Hjelpeberegn_personal!V$152,"31.12."&amp;V$152,Personalkostnader!$K51)))</f>
        <v/>
      </c>
      <c r="X192" s="156" t="str">
        <f>IF(A192="","",IF(YEAR(Personalkostnader!$K51)&lt;X$152,"",IF(YEAR(Personalkostnader!$H51)&gt;X$152,"",IF(YEAR(Personalkostnader!$H51)=X$152,Personalkostnader!$H51,DATE(X$152,1,1)))))</f>
        <v/>
      </c>
      <c r="Y192" s="34" t="str">
        <f>IF(X192="","",IF(YEAR(Personalkostnader!$H51)&gt;Hjelpeberegn_personal!X$152,"",IF(YEAR(Personalkostnader!$K51)&gt;Hjelpeberegn_personal!X$152,"31.12."&amp;X$152,Personalkostnader!$K51)))</f>
        <v/>
      </c>
      <c r="Z192" s="156" t="str">
        <f>IF(A192="","",IF(YEAR(Personalkostnader!$K51)&lt;Z$152,"",IF(YEAR(Personalkostnader!$H51)&gt;Z$152,"",IF(YEAR(Personalkostnader!$H51)=Z$152,Personalkostnader!$H51,DATE(Z$152,1,1)))))</f>
        <v/>
      </c>
      <c r="AA192" s="34" t="str">
        <f>IF(Z192="","",IF(YEAR(Personalkostnader!$H51)&gt;Hjelpeberegn_personal!Z$152,"",IF(YEAR(Personalkostnader!$K51)&gt;Hjelpeberegn_personal!Z$152,"31.12."&amp;Z$152,Personalkostnader!$K51)))</f>
        <v/>
      </c>
    </row>
    <row r="193" spans="1:27" ht="15.75" outlineLevel="1" x14ac:dyDescent="0.3">
      <c r="A193" t="str">
        <f t="shared" si="10"/>
        <v/>
      </c>
      <c r="B193" s="156" t="str">
        <f>IF(YEAR(Personalkostnader!$H52)&lt;B$152,"",IF(YEAR(Personalkostnader!$H52)&gt;B$152,"",IF(YEAR(Personalkostnader!$H52)=B$152,Personalkostnader!$H52,DATE(B$152,1,1))))</f>
        <v/>
      </c>
      <c r="C193" s="156" t="str">
        <f>IF(YEAR(Personalkostnader!$H52)&lt;B$152,"",IF(YEAR(Personalkostnader!$H52)&gt;B$152,"",IF(YEAR(Personalkostnader!$K52)=B$152,Personalkostnader!$K52, DATE(B$152,12,31))))</f>
        <v/>
      </c>
      <c r="D193" s="156" t="str">
        <f>IF(A193="","",IF(YEAR(Personalkostnader!$K52)&lt;D$152,"",IF(YEAR(Personalkostnader!$H52)&gt;D$152,"",IF(YEAR(Personalkostnader!$H52)=D$152,Personalkostnader!$H52,DATE(D$152,1,1)))))</f>
        <v/>
      </c>
      <c r="E193" s="34" t="str">
        <f>IF(D193="","",IF(YEAR(Personalkostnader!$H52)&gt;Hjelpeberegn_personal!D$152,"",IF(YEAR(Personalkostnader!$K52)&gt;Hjelpeberegn_personal!D$152,"31.12."&amp;D$152,Personalkostnader!$K52)))</f>
        <v/>
      </c>
      <c r="F193" s="156" t="str">
        <f>IF(A193="","",IF(YEAR(Personalkostnader!$K52)&lt;F$152,"",IF(YEAR(Personalkostnader!$H52)&gt;F$152,"",IF(YEAR(Personalkostnader!$H52)=F$152,Personalkostnader!$H52,DATE(F$152,1,1)))))</f>
        <v/>
      </c>
      <c r="G193" s="34" t="str">
        <f>IF(F193="","",IF(YEAR(Personalkostnader!$H52)&gt;Hjelpeberegn_personal!F$152,"",IF(YEAR(Personalkostnader!$K52)&gt;Hjelpeberegn_personal!F$152,"31.12."&amp;F$152,Personalkostnader!$K52)))</f>
        <v/>
      </c>
      <c r="H193" s="156" t="str">
        <f>IF(A193="","",IF(YEAR(Personalkostnader!$K52)&lt;H$152,"",IF(YEAR(Personalkostnader!$H52)&gt;H$152,"",IF(YEAR(Personalkostnader!$H52)=H$152,Personalkostnader!$H52,DATE(H$152,1,1)))))</f>
        <v/>
      </c>
      <c r="I193" s="34" t="str">
        <f>IF(H193="","",IF(YEAR(Personalkostnader!$H52)&gt;Hjelpeberegn_personal!H$152,"",IF(YEAR(Personalkostnader!$K52)&gt;Hjelpeberegn_personal!H$152,"31.12."&amp;H$152,Personalkostnader!$K52)))</f>
        <v/>
      </c>
      <c r="J193" s="156" t="str">
        <f>IF(A193="","",IF(YEAR(Personalkostnader!$K52)&lt;J$152,"",IF(YEAR(Personalkostnader!$H52)&gt;J$152,"",IF(YEAR(Personalkostnader!$H52)=J$152,Personalkostnader!$H52,DATE(J$152,1,1)))))</f>
        <v/>
      </c>
      <c r="K193" s="34" t="str">
        <f>IF(J193="","",IF(YEAR(Personalkostnader!$H52)&gt;Hjelpeberegn_personal!J$152,"",IF(YEAR(Personalkostnader!$K52)&gt;Hjelpeberegn_personal!J$152,"31.12."&amp;J$152,Personalkostnader!$K52)))</f>
        <v/>
      </c>
      <c r="L193" s="156" t="str">
        <f>IF(A193="","",IF(YEAR(Personalkostnader!$K52)&lt;L$152,"",IF(YEAR(Personalkostnader!$H52)&gt;L$152,"",IF(YEAR(Personalkostnader!$H52)=L$152,Personalkostnader!$H52,DATE(L$152,1,1)))))</f>
        <v/>
      </c>
      <c r="M193" s="34" t="str">
        <f>IF(L193="","",IF(YEAR(Personalkostnader!$H52)&gt;Hjelpeberegn_personal!L$152,"",IF(YEAR(Personalkostnader!$K52)&gt;Hjelpeberegn_personal!L$152,"31.12."&amp;L$152,Personalkostnader!$K52)))</f>
        <v/>
      </c>
      <c r="N193" s="156" t="str">
        <f>IF(A193="","",IF(YEAR(Personalkostnader!$K52)&lt;N$152,"",IF(YEAR(Personalkostnader!$H52)&gt;N$152,"",IF(YEAR(Personalkostnader!$H52)=N$152,Personalkostnader!$H52,DATE(N$152,1,1)))))</f>
        <v/>
      </c>
      <c r="O193" s="34" t="str">
        <f>IF(N193="","",IF(YEAR(Personalkostnader!$H52)&gt;Hjelpeberegn_personal!N$152,"",IF(YEAR(Personalkostnader!$K52)&gt;Hjelpeberegn_personal!N$152,"31.12."&amp;N$152,Personalkostnader!$K52)))</f>
        <v/>
      </c>
      <c r="P193" s="156" t="str">
        <f>IF(A193="","",IF(YEAR(Personalkostnader!$K52)&lt;P$152,"",IF(YEAR(Personalkostnader!$H52)&gt;P$152,"",IF(YEAR(Personalkostnader!$H52)=P$152,Personalkostnader!$H52,DATE(P$152,1,1)))))</f>
        <v/>
      </c>
      <c r="Q193" s="34" t="str">
        <f>IF(P193="","",IF(YEAR(Personalkostnader!$H52)&gt;Hjelpeberegn_personal!P$152,"",IF(YEAR(Personalkostnader!$K52)&gt;Hjelpeberegn_personal!P$152,"31.12."&amp;P$152,Personalkostnader!$K52)))</f>
        <v/>
      </c>
      <c r="R193" s="156" t="str">
        <f>IF(A193="","",IF(YEAR(Personalkostnader!$K52)&lt;R$152,"",IF(YEAR(Personalkostnader!$H52)&gt;R$152,"",IF(YEAR(Personalkostnader!$H52)=R$152,Personalkostnader!$H52,DATE(R$152,1,1)))))</f>
        <v/>
      </c>
      <c r="S193" s="34" t="str">
        <f>IF(R193="","",IF(YEAR(Personalkostnader!$H52)&gt;Hjelpeberegn_personal!R$152,"",IF(YEAR(Personalkostnader!$K52)&gt;Hjelpeberegn_personal!R$152,"31.12."&amp;R$152,Personalkostnader!$K52)))</f>
        <v/>
      </c>
      <c r="T193" s="156" t="str">
        <f>IF(A193="","",IF(YEAR(Personalkostnader!$K52)&lt;T$152,"",IF(YEAR(Personalkostnader!$H52)&gt;T$152,"",IF(YEAR(Personalkostnader!$H52)=T$152,Personalkostnader!$H52,DATE(T$152,1,1)))))</f>
        <v/>
      </c>
      <c r="U193" s="34" t="str">
        <f>IF(T193="","",IF(YEAR(Personalkostnader!$H52)&gt;Hjelpeberegn_personal!T$152,"",IF(YEAR(Personalkostnader!$K52)&gt;Hjelpeberegn_personal!T$152,"31.12."&amp;T$152,Personalkostnader!$K52)))</f>
        <v/>
      </c>
      <c r="V193" s="156" t="str">
        <f>IF(A193="","",IF(YEAR(Personalkostnader!$K52)&lt;V$152,"",IF(YEAR(Personalkostnader!$H52)&gt;V$152,"",IF(YEAR(Personalkostnader!$H52)=V$152,Personalkostnader!$H52,DATE(V$152,1,1)))))</f>
        <v/>
      </c>
      <c r="W193" s="34" t="str">
        <f>IF(V193="","",IF(YEAR(Personalkostnader!$H52)&gt;Hjelpeberegn_personal!V$152,"",IF(YEAR(Personalkostnader!$K52)&gt;Hjelpeberegn_personal!V$152,"31.12."&amp;V$152,Personalkostnader!$K52)))</f>
        <v/>
      </c>
      <c r="X193" s="156" t="str">
        <f>IF(A193="","",IF(YEAR(Personalkostnader!$K52)&lt;X$152,"",IF(YEAR(Personalkostnader!$H52)&gt;X$152,"",IF(YEAR(Personalkostnader!$H52)=X$152,Personalkostnader!$H52,DATE(X$152,1,1)))))</f>
        <v/>
      </c>
      <c r="Y193" s="34" t="str">
        <f>IF(X193="","",IF(YEAR(Personalkostnader!$H52)&gt;Hjelpeberegn_personal!X$152,"",IF(YEAR(Personalkostnader!$K52)&gt;Hjelpeberegn_personal!X$152,"31.12."&amp;X$152,Personalkostnader!$K52)))</f>
        <v/>
      </c>
      <c r="Z193" s="156" t="str">
        <f>IF(A193="","",IF(YEAR(Personalkostnader!$K52)&lt;Z$152,"",IF(YEAR(Personalkostnader!$H52)&gt;Z$152,"",IF(YEAR(Personalkostnader!$H52)=Z$152,Personalkostnader!$H52,DATE(Z$152,1,1)))))</f>
        <v/>
      </c>
      <c r="AA193" s="34" t="str">
        <f>IF(Z193="","",IF(YEAR(Personalkostnader!$H52)&gt;Hjelpeberegn_personal!Z$152,"",IF(YEAR(Personalkostnader!$K52)&gt;Hjelpeberegn_personal!Z$152,"31.12."&amp;Z$152,Personalkostnader!$K52)))</f>
        <v/>
      </c>
    </row>
    <row r="194" spans="1:27" ht="15.75" outlineLevel="1" x14ac:dyDescent="0.3">
      <c r="A194" t="str">
        <f t="shared" si="10"/>
        <v/>
      </c>
      <c r="B194" s="156" t="str">
        <f>IF(YEAR(Personalkostnader!$H53)&lt;B$152,"",IF(YEAR(Personalkostnader!$H53)&gt;B$152,"",IF(YEAR(Personalkostnader!$H53)=B$152,Personalkostnader!$H53,DATE(B$152,1,1))))</f>
        <v/>
      </c>
      <c r="C194" s="156" t="str">
        <f>IF(YEAR(Personalkostnader!$H53)&lt;B$152,"",IF(YEAR(Personalkostnader!$H53)&gt;B$152,"",IF(YEAR(Personalkostnader!$K53)=B$152,Personalkostnader!$K53, DATE(B$152,12,31))))</f>
        <v/>
      </c>
      <c r="D194" s="156" t="str">
        <f>IF(A194="","",IF(YEAR(Personalkostnader!$K53)&lt;D$152,"",IF(YEAR(Personalkostnader!$H53)&gt;D$152,"",IF(YEAR(Personalkostnader!$H53)=D$152,Personalkostnader!$H53,DATE(D$152,1,1)))))</f>
        <v/>
      </c>
      <c r="E194" s="34" t="str">
        <f>IF(D194="","",IF(YEAR(Personalkostnader!$H53)&gt;Hjelpeberegn_personal!D$152,"",IF(YEAR(Personalkostnader!$K53)&gt;Hjelpeberegn_personal!D$152,"31.12."&amp;D$152,Personalkostnader!$K53)))</f>
        <v/>
      </c>
      <c r="F194" s="156" t="str">
        <f>IF(A194="","",IF(YEAR(Personalkostnader!$K53)&lt;F$152,"",IF(YEAR(Personalkostnader!$H53)&gt;F$152,"",IF(YEAR(Personalkostnader!$H53)=F$152,Personalkostnader!$H53,DATE(F$152,1,1)))))</f>
        <v/>
      </c>
      <c r="G194" s="34" t="str">
        <f>IF(F194="","",IF(YEAR(Personalkostnader!$H53)&gt;Hjelpeberegn_personal!F$152,"",IF(YEAR(Personalkostnader!$K53)&gt;Hjelpeberegn_personal!F$152,"31.12."&amp;F$152,Personalkostnader!$K53)))</f>
        <v/>
      </c>
      <c r="H194" s="156" t="str">
        <f>IF(A194="","",IF(YEAR(Personalkostnader!$K53)&lt;H$152,"",IF(YEAR(Personalkostnader!$H53)&gt;H$152,"",IF(YEAR(Personalkostnader!$H53)=H$152,Personalkostnader!$H53,DATE(H$152,1,1)))))</f>
        <v/>
      </c>
      <c r="I194" s="34" t="str">
        <f>IF(H194="","",IF(YEAR(Personalkostnader!$H53)&gt;Hjelpeberegn_personal!H$152,"",IF(YEAR(Personalkostnader!$K53)&gt;Hjelpeberegn_personal!H$152,"31.12."&amp;H$152,Personalkostnader!$K53)))</f>
        <v/>
      </c>
      <c r="J194" s="156" t="str">
        <f>IF(A194="","",IF(YEAR(Personalkostnader!$K53)&lt;J$152,"",IF(YEAR(Personalkostnader!$H53)&gt;J$152,"",IF(YEAR(Personalkostnader!$H53)=J$152,Personalkostnader!$H53,DATE(J$152,1,1)))))</f>
        <v/>
      </c>
      <c r="K194" s="34" t="str">
        <f>IF(J194="","",IF(YEAR(Personalkostnader!$H53)&gt;Hjelpeberegn_personal!J$152,"",IF(YEAR(Personalkostnader!$K53)&gt;Hjelpeberegn_personal!J$152,"31.12."&amp;J$152,Personalkostnader!$K53)))</f>
        <v/>
      </c>
      <c r="L194" s="156" t="str">
        <f>IF(A194="","",IF(YEAR(Personalkostnader!$K53)&lt;L$152,"",IF(YEAR(Personalkostnader!$H53)&gt;L$152,"",IF(YEAR(Personalkostnader!$H53)=L$152,Personalkostnader!$H53,DATE(L$152,1,1)))))</f>
        <v/>
      </c>
      <c r="M194" s="34" t="str">
        <f>IF(L194="","",IF(YEAR(Personalkostnader!$H53)&gt;Hjelpeberegn_personal!L$152,"",IF(YEAR(Personalkostnader!$K53)&gt;Hjelpeberegn_personal!L$152,"31.12."&amp;L$152,Personalkostnader!$K53)))</f>
        <v/>
      </c>
      <c r="N194" s="156" t="str">
        <f>IF(A194="","",IF(YEAR(Personalkostnader!$K53)&lt;N$152,"",IF(YEAR(Personalkostnader!$H53)&gt;N$152,"",IF(YEAR(Personalkostnader!$H53)=N$152,Personalkostnader!$H53,DATE(N$152,1,1)))))</f>
        <v/>
      </c>
      <c r="O194" s="34" t="str">
        <f>IF(N194="","",IF(YEAR(Personalkostnader!$H53)&gt;Hjelpeberegn_personal!N$152,"",IF(YEAR(Personalkostnader!$K53)&gt;Hjelpeberegn_personal!N$152,"31.12."&amp;N$152,Personalkostnader!$K53)))</f>
        <v/>
      </c>
      <c r="P194" s="156" t="str">
        <f>IF(A194="","",IF(YEAR(Personalkostnader!$K53)&lt;P$152,"",IF(YEAR(Personalkostnader!$H53)&gt;P$152,"",IF(YEAR(Personalkostnader!$H53)=P$152,Personalkostnader!$H53,DATE(P$152,1,1)))))</f>
        <v/>
      </c>
      <c r="Q194" s="34" t="str">
        <f>IF(P194="","",IF(YEAR(Personalkostnader!$H53)&gt;Hjelpeberegn_personal!P$152,"",IF(YEAR(Personalkostnader!$K53)&gt;Hjelpeberegn_personal!P$152,"31.12."&amp;P$152,Personalkostnader!$K53)))</f>
        <v/>
      </c>
      <c r="R194" s="156" t="str">
        <f>IF(A194="","",IF(YEAR(Personalkostnader!$K53)&lt;R$152,"",IF(YEAR(Personalkostnader!$H53)&gt;R$152,"",IF(YEAR(Personalkostnader!$H53)=R$152,Personalkostnader!$H53,DATE(R$152,1,1)))))</f>
        <v/>
      </c>
      <c r="S194" s="34" t="str">
        <f>IF(R194="","",IF(YEAR(Personalkostnader!$H53)&gt;Hjelpeberegn_personal!R$152,"",IF(YEAR(Personalkostnader!$K53)&gt;Hjelpeberegn_personal!R$152,"31.12."&amp;R$152,Personalkostnader!$K53)))</f>
        <v/>
      </c>
      <c r="T194" s="156" t="str">
        <f>IF(A194="","",IF(YEAR(Personalkostnader!$K53)&lt;T$152,"",IF(YEAR(Personalkostnader!$H53)&gt;T$152,"",IF(YEAR(Personalkostnader!$H53)=T$152,Personalkostnader!$H53,DATE(T$152,1,1)))))</f>
        <v/>
      </c>
      <c r="U194" s="34" t="str">
        <f>IF(T194="","",IF(YEAR(Personalkostnader!$H53)&gt;Hjelpeberegn_personal!T$152,"",IF(YEAR(Personalkostnader!$K53)&gt;Hjelpeberegn_personal!T$152,"31.12."&amp;T$152,Personalkostnader!$K53)))</f>
        <v/>
      </c>
      <c r="V194" s="156" t="str">
        <f>IF(A194="","",IF(YEAR(Personalkostnader!$K53)&lt;V$152,"",IF(YEAR(Personalkostnader!$H53)&gt;V$152,"",IF(YEAR(Personalkostnader!$H53)=V$152,Personalkostnader!$H53,DATE(V$152,1,1)))))</f>
        <v/>
      </c>
      <c r="W194" s="34" t="str">
        <f>IF(V194="","",IF(YEAR(Personalkostnader!$H53)&gt;Hjelpeberegn_personal!V$152,"",IF(YEAR(Personalkostnader!$K53)&gt;Hjelpeberegn_personal!V$152,"31.12."&amp;V$152,Personalkostnader!$K53)))</f>
        <v/>
      </c>
      <c r="X194" s="156" t="str">
        <f>IF(A194="","",IF(YEAR(Personalkostnader!$K53)&lt;X$152,"",IF(YEAR(Personalkostnader!$H53)&gt;X$152,"",IF(YEAR(Personalkostnader!$H53)=X$152,Personalkostnader!$H53,DATE(X$152,1,1)))))</f>
        <v/>
      </c>
      <c r="Y194" s="34" t="str">
        <f>IF(X194="","",IF(YEAR(Personalkostnader!$H53)&gt;Hjelpeberegn_personal!X$152,"",IF(YEAR(Personalkostnader!$K53)&gt;Hjelpeberegn_personal!X$152,"31.12."&amp;X$152,Personalkostnader!$K53)))</f>
        <v/>
      </c>
      <c r="Z194" s="156" t="str">
        <f>IF(A194="","",IF(YEAR(Personalkostnader!$K53)&lt;Z$152,"",IF(YEAR(Personalkostnader!$H53)&gt;Z$152,"",IF(YEAR(Personalkostnader!$H53)=Z$152,Personalkostnader!$H53,DATE(Z$152,1,1)))))</f>
        <v/>
      </c>
      <c r="AA194" s="34" t="str">
        <f>IF(Z194="","",IF(YEAR(Personalkostnader!$H53)&gt;Hjelpeberegn_personal!Z$152,"",IF(YEAR(Personalkostnader!$K53)&gt;Hjelpeberegn_personal!Z$152,"31.12."&amp;Z$152,Personalkostnader!$K53)))</f>
        <v/>
      </c>
    </row>
    <row r="195" spans="1:27" ht="15.75" outlineLevel="1" x14ac:dyDescent="0.3">
      <c r="A195" t="str">
        <f t="shared" si="10"/>
        <v/>
      </c>
      <c r="B195" s="156" t="str">
        <f>IF(YEAR(Personalkostnader!$H54)&lt;B$152,"",IF(YEAR(Personalkostnader!$H54)&gt;B$152,"",IF(YEAR(Personalkostnader!$H54)=B$152,Personalkostnader!$H54,DATE(B$152,1,1))))</f>
        <v/>
      </c>
      <c r="C195" s="156" t="str">
        <f>IF(YEAR(Personalkostnader!$H54)&lt;B$152,"",IF(YEAR(Personalkostnader!$H54)&gt;B$152,"",IF(YEAR(Personalkostnader!$K54)=B$152,Personalkostnader!$K54, DATE(B$152,12,31))))</f>
        <v/>
      </c>
      <c r="D195" s="156" t="str">
        <f>IF(A195="","",IF(YEAR(Personalkostnader!$K54)&lt;D$152,"",IF(YEAR(Personalkostnader!$H54)&gt;D$152,"",IF(YEAR(Personalkostnader!$H54)=D$152,Personalkostnader!$H54,DATE(D$152,1,1)))))</f>
        <v/>
      </c>
      <c r="E195" s="34" t="str">
        <f>IF(D195="","",IF(YEAR(Personalkostnader!$H54)&gt;Hjelpeberegn_personal!D$152,"",IF(YEAR(Personalkostnader!$K54)&gt;Hjelpeberegn_personal!D$152,"31.12."&amp;D$152,Personalkostnader!$K54)))</f>
        <v/>
      </c>
      <c r="F195" s="156" t="str">
        <f>IF(A195="","",IF(YEAR(Personalkostnader!$K54)&lt;F$152,"",IF(YEAR(Personalkostnader!$H54)&gt;F$152,"",IF(YEAR(Personalkostnader!$H54)=F$152,Personalkostnader!$H54,DATE(F$152,1,1)))))</f>
        <v/>
      </c>
      <c r="G195" s="34" t="str">
        <f>IF(F195="","",IF(YEAR(Personalkostnader!$H54)&gt;Hjelpeberegn_personal!F$152,"",IF(YEAR(Personalkostnader!$K54)&gt;Hjelpeberegn_personal!F$152,"31.12."&amp;F$152,Personalkostnader!$K54)))</f>
        <v/>
      </c>
      <c r="H195" s="156" t="str">
        <f>IF(A195="","",IF(YEAR(Personalkostnader!$K54)&lt;H$152,"",IF(YEAR(Personalkostnader!$H54)&gt;H$152,"",IF(YEAR(Personalkostnader!$H54)=H$152,Personalkostnader!$H54,DATE(H$152,1,1)))))</f>
        <v/>
      </c>
      <c r="I195" s="34" t="str">
        <f>IF(H195="","",IF(YEAR(Personalkostnader!$H54)&gt;Hjelpeberegn_personal!H$152,"",IF(YEAR(Personalkostnader!$K54)&gt;Hjelpeberegn_personal!H$152,"31.12."&amp;H$152,Personalkostnader!$K54)))</f>
        <v/>
      </c>
      <c r="J195" s="156" t="str">
        <f>IF(A195="","",IF(YEAR(Personalkostnader!$K54)&lt;J$152,"",IF(YEAR(Personalkostnader!$H54)&gt;J$152,"",IF(YEAR(Personalkostnader!$H54)=J$152,Personalkostnader!$H54,DATE(J$152,1,1)))))</f>
        <v/>
      </c>
      <c r="K195" s="34" t="str">
        <f>IF(J195="","",IF(YEAR(Personalkostnader!$H54)&gt;Hjelpeberegn_personal!J$152,"",IF(YEAR(Personalkostnader!$K54)&gt;Hjelpeberegn_personal!J$152,"31.12."&amp;J$152,Personalkostnader!$K54)))</f>
        <v/>
      </c>
      <c r="L195" s="156" t="str">
        <f>IF(A195="","",IF(YEAR(Personalkostnader!$K54)&lt;L$152,"",IF(YEAR(Personalkostnader!$H54)&gt;L$152,"",IF(YEAR(Personalkostnader!$H54)=L$152,Personalkostnader!$H54,DATE(L$152,1,1)))))</f>
        <v/>
      </c>
      <c r="M195" s="34" t="str">
        <f>IF(L195="","",IF(YEAR(Personalkostnader!$H54)&gt;Hjelpeberegn_personal!L$152,"",IF(YEAR(Personalkostnader!$K54)&gt;Hjelpeberegn_personal!L$152,"31.12."&amp;L$152,Personalkostnader!$K54)))</f>
        <v/>
      </c>
      <c r="N195" s="156" t="str">
        <f>IF(A195="","",IF(YEAR(Personalkostnader!$K54)&lt;N$152,"",IF(YEAR(Personalkostnader!$H54)&gt;N$152,"",IF(YEAR(Personalkostnader!$H54)=N$152,Personalkostnader!$H54,DATE(N$152,1,1)))))</f>
        <v/>
      </c>
      <c r="O195" s="34" t="str">
        <f>IF(N195="","",IF(YEAR(Personalkostnader!$H54)&gt;Hjelpeberegn_personal!N$152,"",IF(YEAR(Personalkostnader!$K54)&gt;Hjelpeberegn_personal!N$152,"31.12."&amp;N$152,Personalkostnader!$K54)))</f>
        <v/>
      </c>
      <c r="P195" s="156" t="str">
        <f>IF(A195="","",IF(YEAR(Personalkostnader!$K54)&lt;P$152,"",IF(YEAR(Personalkostnader!$H54)&gt;P$152,"",IF(YEAR(Personalkostnader!$H54)=P$152,Personalkostnader!$H54,DATE(P$152,1,1)))))</f>
        <v/>
      </c>
      <c r="Q195" s="34" t="str">
        <f>IF(P195="","",IF(YEAR(Personalkostnader!$H54)&gt;Hjelpeberegn_personal!P$152,"",IF(YEAR(Personalkostnader!$K54)&gt;Hjelpeberegn_personal!P$152,"31.12."&amp;P$152,Personalkostnader!$K54)))</f>
        <v/>
      </c>
      <c r="R195" s="156" t="str">
        <f>IF(A195="","",IF(YEAR(Personalkostnader!$K54)&lt;R$152,"",IF(YEAR(Personalkostnader!$H54)&gt;R$152,"",IF(YEAR(Personalkostnader!$H54)=R$152,Personalkostnader!$H54,DATE(R$152,1,1)))))</f>
        <v/>
      </c>
      <c r="S195" s="34" t="str">
        <f>IF(R195="","",IF(YEAR(Personalkostnader!$H54)&gt;Hjelpeberegn_personal!R$152,"",IF(YEAR(Personalkostnader!$K54)&gt;Hjelpeberegn_personal!R$152,"31.12."&amp;R$152,Personalkostnader!$K54)))</f>
        <v/>
      </c>
      <c r="T195" s="156" t="str">
        <f>IF(A195="","",IF(YEAR(Personalkostnader!$K54)&lt;T$152,"",IF(YEAR(Personalkostnader!$H54)&gt;T$152,"",IF(YEAR(Personalkostnader!$H54)=T$152,Personalkostnader!$H54,DATE(T$152,1,1)))))</f>
        <v/>
      </c>
      <c r="U195" s="34" t="str">
        <f>IF(T195="","",IF(YEAR(Personalkostnader!$H54)&gt;Hjelpeberegn_personal!T$152,"",IF(YEAR(Personalkostnader!$K54)&gt;Hjelpeberegn_personal!T$152,"31.12."&amp;T$152,Personalkostnader!$K54)))</f>
        <v/>
      </c>
      <c r="V195" s="156" t="str">
        <f>IF(A195="","",IF(YEAR(Personalkostnader!$K54)&lt;V$152,"",IF(YEAR(Personalkostnader!$H54)&gt;V$152,"",IF(YEAR(Personalkostnader!$H54)=V$152,Personalkostnader!$H54,DATE(V$152,1,1)))))</f>
        <v/>
      </c>
      <c r="W195" s="34" t="str">
        <f>IF(V195="","",IF(YEAR(Personalkostnader!$H54)&gt;Hjelpeberegn_personal!V$152,"",IF(YEAR(Personalkostnader!$K54)&gt;Hjelpeberegn_personal!V$152,"31.12."&amp;V$152,Personalkostnader!$K54)))</f>
        <v/>
      </c>
      <c r="X195" s="156" t="str">
        <f>IF(A195="","",IF(YEAR(Personalkostnader!$K54)&lt;X$152,"",IF(YEAR(Personalkostnader!$H54)&gt;X$152,"",IF(YEAR(Personalkostnader!$H54)=X$152,Personalkostnader!$H54,DATE(X$152,1,1)))))</f>
        <v/>
      </c>
      <c r="Y195" s="34" t="str">
        <f>IF(X195="","",IF(YEAR(Personalkostnader!$H54)&gt;Hjelpeberegn_personal!X$152,"",IF(YEAR(Personalkostnader!$K54)&gt;Hjelpeberegn_personal!X$152,"31.12."&amp;X$152,Personalkostnader!$K54)))</f>
        <v/>
      </c>
      <c r="Z195" s="156" t="str">
        <f>IF(A195="","",IF(YEAR(Personalkostnader!$K54)&lt;Z$152,"",IF(YEAR(Personalkostnader!$H54)&gt;Z$152,"",IF(YEAR(Personalkostnader!$H54)=Z$152,Personalkostnader!$H54,DATE(Z$152,1,1)))))</f>
        <v/>
      </c>
      <c r="AA195" s="34" t="str">
        <f>IF(Z195="","",IF(YEAR(Personalkostnader!$H54)&gt;Hjelpeberegn_personal!Z$152,"",IF(YEAR(Personalkostnader!$K54)&gt;Hjelpeberegn_personal!Z$152,"31.12."&amp;Z$152,Personalkostnader!$K54)))</f>
        <v/>
      </c>
    </row>
    <row r="196" spans="1:27" ht="15.75" outlineLevel="1" x14ac:dyDescent="0.3">
      <c r="A196" t="str">
        <f t="shared" si="10"/>
        <v/>
      </c>
      <c r="B196" s="156" t="str">
        <f>IF(YEAR(Personalkostnader!$H55)&lt;B$152,"",IF(YEAR(Personalkostnader!$H55)&gt;B$152,"",IF(YEAR(Personalkostnader!$H55)=B$152,Personalkostnader!$H55,DATE(B$152,1,1))))</f>
        <v/>
      </c>
      <c r="C196" s="156" t="str">
        <f>IF(YEAR(Personalkostnader!$H55)&lt;B$152,"",IF(YEAR(Personalkostnader!$H55)&gt;B$152,"",IF(YEAR(Personalkostnader!$K55)=B$152,Personalkostnader!$K55, DATE(B$152,12,31))))</f>
        <v/>
      </c>
      <c r="D196" s="156" t="str">
        <f>IF(A196="","",IF(YEAR(Personalkostnader!$K55)&lt;D$152,"",IF(YEAR(Personalkostnader!$H55)&gt;D$152,"",IF(YEAR(Personalkostnader!$H55)=D$152,Personalkostnader!$H55,DATE(D$152,1,1)))))</f>
        <v/>
      </c>
      <c r="E196" s="34" t="str">
        <f>IF(D196="","",IF(YEAR(Personalkostnader!$H55)&gt;Hjelpeberegn_personal!D$152,"",IF(YEAR(Personalkostnader!$K55)&gt;Hjelpeberegn_personal!D$152,"31.12."&amp;D$152,Personalkostnader!$K55)))</f>
        <v/>
      </c>
      <c r="F196" s="156" t="str">
        <f>IF(A196="","",IF(YEAR(Personalkostnader!$K55)&lt;F$152,"",IF(YEAR(Personalkostnader!$H55)&gt;F$152,"",IF(YEAR(Personalkostnader!$H55)=F$152,Personalkostnader!$H55,DATE(F$152,1,1)))))</f>
        <v/>
      </c>
      <c r="G196" s="34" t="str">
        <f>IF(F196="","",IF(YEAR(Personalkostnader!$H55)&gt;Hjelpeberegn_personal!F$152,"",IF(YEAR(Personalkostnader!$K55)&gt;Hjelpeberegn_personal!F$152,"31.12."&amp;F$152,Personalkostnader!$K55)))</f>
        <v/>
      </c>
      <c r="H196" s="156" t="str">
        <f>IF(A196="","",IF(YEAR(Personalkostnader!$K55)&lt;H$152,"",IF(YEAR(Personalkostnader!$H55)&gt;H$152,"",IF(YEAR(Personalkostnader!$H55)=H$152,Personalkostnader!$H55,DATE(H$152,1,1)))))</f>
        <v/>
      </c>
      <c r="I196" s="34" t="str">
        <f>IF(H196="","",IF(YEAR(Personalkostnader!$H55)&gt;Hjelpeberegn_personal!H$152,"",IF(YEAR(Personalkostnader!$K55)&gt;Hjelpeberegn_personal!H$152,"31.12."&amp;H$152,Personalkostnader!$K55)))</f>
        <v/>
      </c>
      <c r="J196" s="156" t="str">
        <f>IF(A196="","",IF(YEAR(Personalkostnader!$K55)&lt;J$152,"",IF(YEAR(Personalkostnader!$H55)&gt;J$152,"",IF(YEAR(Personalkostnader!$H55)=J$152,Personalkostnader!$H55,DATE(J$152,1,1)))))</f>
        <v/>
      </c>
      <c r="K196" s="34" t="str">
        <f>IF(J196="","",IF(YEAR(Personalkostnader!$H55)&gt;Hjelpeberegn_personal!J$152,"",IF(YEAR(Personalkostnader!$K55)&gt;Hjelpeberegn_personal!J$152,"31.12."&amp;J$152,Personalkostnader!$K55)))</f>
        <v/>
      </c>
      <c r="L196" s="156" t="str">
        <f>IF(A196="","",IF(YEAR(Personalkostnader!$K55)&lt;L$152,"",IF(YEAR(Personalkostnader!$H55)&gt;L$152,"",IF(YEAR(Personalkostnader!$H55)=L$152,Personalkostnader!$H55,DATE(L$152,1,1)))))</f>
        <v/>
      </c>
      <c r="M196" s="34" t="str">
        <f>IF(L196="","",IF(YEAR(Personalkostnader!$H55)&gt;Hjelpeberegn_personal!L$152,"",IF(YEAR(Personalkostnader!$K55)&gt;Hjelpeberegn_personal!L$152,"31.12."&amp;L$152,Personalkostnader!$K55)))</f>
        <v/>
      </c>
      <c r="N196" s="156" t="str">
        <f>IF(A196="","",IF(YEAR(Personalkostnader!$K55)&lt;N$152,"",IF(YEAR(Personalkostnader!$H55)&gt;N$152,"",IF(YEAR(Personalkostnader!$H55)=N$152,Personalkostnader!$H55,DATE(N$152,1,1)))))</f>
        <v/>
      </c>
      <c r="O196" s="34" t="str">
        <f>IF(N196="","",IF(YEAR(Personalkostnader!$H55)&gt;Hjelpeberegn_personal!N$152,"",IF(YEAR(Personalkostnader!$K55)&gt;Hjelpeberegn_personal!N$152,"31.12."&amp;N$152,Personalkostnader!$K55)))</f>
        <v/>
      </c>
      <c r="P196" s="156" t="str">
        <f>IF(A196="","",IF(YEAR(Personalkostnader!$K55)&lt;P$152,"",IF(YEAR(Personalkostnader!$H55)&gt;P$152,"",IF(YEAR(Personalkostnader!$H55)=P$152,Personalkostnader!$H55,DATE(P$152,1,1)))))</f>
        <v/>
      </c>
      <c r="Q196" s="34" t="str">
        <f>IF(P196="","",IF(YEAR(Personalkostnader!$H55)&gt;Hjelpeberegn_personal!P$152,"",IF(YEAR(Personalkostnader!$K55)&gt;Hjelpeberegn_personal!P$152,"31.12."&amp;P$152,Personalkostnader!$K55)))</f>
        <v/>
      </c>
      <c r="R196" s="156" t="str">
        <f>IF(A196="","",IF(YEAR(Personalkostnader!$K55)&lt;R$152,"",IF(YEAR(Personalkostnader!$H55)&gt;R$152,"",IF(YEAR(Personalkostnader!$H55)=R$152,Personalkostnader!$H55,DATE(R$152,1,1)))))</f>
        <v/>
      </c>
      <c r="S196" s="34" t="str">
        <f>IF(R196="","",IF(YEAR(Personalkostnader!$H55)&gt;Hjelpeberegn_personal!R$152,"",IF(YEAR(Personalkostnader!$K55)&gt;Hjelpeberegn_personal!R$152,"31.12."&amp;R$152,Personalkostnader!$K55)))</f>
        <v/>
      </c>
      <c r="T196" s="156" t="str">
        <f>IF(A196="","",IF(YEAR(Personalkostnader!$K55)&lt;T$152,"",IF(YEAR(Personalkostnader!$H55)&gt;T$152,"",IF(YEAR(Personalkostnader!$H55)=T$152,Personalkostnader!$H55,DATE(T$152,1,1)))))</f>
        <v/>
      </c>
      <c r="U196" s="34" t="str">
        <f>IF(T196="","",IF(YEAR(Personalkostnader!$H55)&gt;Hjelpeberegn_personal!T$152,"",IF(YEAR(Personalkostnader!$K55)&gt;Hjelpeberegn_personal!T$152,"31.12."&amp;T$152,Personalkostnader!$K55)))</f>
        <v/>
      </c>
      <c r="V196" s="156" t="str">
        <f>IF(A196="","",IF(YEAR(Personalkostnader!$K55)&lt;V$152,"",IF(YEAR(Personalkostnader!$H55)&gt;V$152,"",IF(YEAR(Personalkostnader!$H55)=V$152,Personalkostnader!$H55,DATE(V$152,1,1)))))</f>
        <v/>
      </c>
      <c r="W196" s="34" t="str">
        <f>IF(V196="","",IF(YEAR(Personalkostnader!$H55)&gt;Hjelpeberegn_personal!V$152,"",IF(YEAR(Personalkostnader!$K55)&gt;Hjelpeberegn_personal!V$152,"31.12."&amp;V$152,Personalkostnader!$K55)))</f>
        <v/>
      </c>
      <c r="X196" s="156" t="str">
        <f>IF(A196="","",IF(YEAR(Personalkostnader!$K55)&lt;X$152,"",IF(YEAR(Personalkostnader!$H55)&gt;X$152,"",IF(YEAR(Personalkostnader!$H55)=X$152,Personalkostnader!$H55,DATE(X$152,1,1)))))</f>
        <v/>
      </c>
      <c r="Y196" s="34" t="str">
        <f>IF(X196="","",IF(YEAR(Personalkostnader!$H55)&gt;Hjelpeberegn_personal!X$152,"",IF(YEAR(Personalkostnader!$K55)&gt;Hjelpeberegn_personal!X$152,"31.12."&amp;X$152,Personalkostnader!$K55)))</f>
        <v/>
      </c>
      <c r="Z196" s="156" t="str">
        <f>IF(A196="","",IF(YEAR(Personalkostnader!$K55)&lt;Z$152,"",IF(YEAR(Personalkostnader!$H55)&gt;Z$152,"",IF(YEAR(Personalkostnader!$H55)=Z$152,Personalkostnader!$H55,DATE(Z$152,1,1)))))</f>
        <v/>
      </c>
      <c r="AA196" s="34" t="str">
        <f>IF(Z196="","",IF(YEAR(Personalkostnader!$H55)&gt;Hjelpeberegn_personal!Z$152,"",IF(YEAR(Personalkostnader!$K55)&gt;Hjelpeberegn_personal!Z$152,"31.12."&amp;Z$152,Personalkostnader!$K55)))</f>
        <v/>
      </c>
    </row>
    <row r="197" spans="1:27" ht="15.75" outlineLevel="1" x14ac:dyDescent="0.3">
      <c r="A197" t="str">
        <f t="shared" si="10"/>
        <v/>
      </c>
      <c r="B197" s="156" t="str">
        <f>IF(YEAR(Personalkostnader!$H56)&lt;B$152,"",IF(YEAR(Personalkostnader!$H56)&gt;B$152,"",IF(YEAR(Personalkostnader!$H56)=B$152,Personalkostnader!$H56,DATE(B$152,1,1))))</f>
        <v/>
      </c>
      <c r="C197" s="156" t="str">
        <f>IF(YEAR(Personalkostnader!$H56)&lt;B$152,"",IF(YEAR(Personalkostnader!$H56)&gt;B$152,"",IF(YEAR(Personalkostnader!$K56)=B$152,Personalkostnader!$K56, DATE(B$152,12,31))))</f>
        <v/>
      </c>
      <c r="D197" s="156" t="str">
        <f>IF(A197="","",IF(YEAR(Personalkostnader!$K56)&lt;D$152,"",IF(YEAR(Personalkostnader!$H56)&gt;D$152,"",IF(YEAR(Personalkostnader!$H56)=D$152,Personalkostnader!$H56,DATE(D$152,1,1)))))</f>
        <v/>
      </c>
      <c r="E197" s="34" t="str">
        <f>IF(D197="","",IF(YEAR(Personalkostnader!$H56)&gt;Hjelpeberegn_personal!D$152,"",IF(YEAR(Personalkostnader!$K56)&gt;Hjelpeberegn_personal!D$152,"31.12."&amp;D$152,Personalkostnader!$K56)))</f>
        <v/>
      </c>
      <c r="F197" s="156" t="str">
        <f>IF(A197="","",IF(YEAR(Personalkostnader!$K56)&lt;F$152,"",IF(YEAR(Personalkostnader!$H56)&gt;F$152,"",IF(YEAR(Personalkostnader!$H56)=F$152,Personalkostnader!$H56,DATE(F$152,1,1)))))</f>
        <v/>
      </c>
      <c r="G197" s="34" t="str">
        <f>IF(F197="","",IF(YEAR(Personalkostnader!$H56)&gt;Hjelpeberegn_personal!F$152,"",IF(YEAR(Personalkostnader!$K56)&gt;Hjelpeberegn_personal!F$152,"31.12."&amp;F$152,Personalkostnader!$K56)))</f>
        <v/>
      </c>
      <c r="H197" s="156" t="str">
        <f>IF(A197="","",IF(YEAR(Personalkostnader!$K56)&lt;H$152,"",IF(YEAR(Personalkostnader!$H56)&gt;H$152,"",IF(YEAR(Personalkostnader!$H56)=H$152,Personalkostnader!$H56,DATE(H$152,1,1)))))</f>
        <v/>
      </c>
      <c r="I197" s="34" t="str">
        <f>IF(H197="","",IF(YEAR(Personalkostnader!$H56)&gt;Hjelpeberegn_personal!H$152,"",IF(YEAR(Personalkostnader!$K56)&gt;Hjelpeberegn_personal!H$152,"31.12."&amp;H$152,Personalkostnader!$K56)))</f>
        <v/>
      </c>
      <c r="J197" s="156" t="str">
        <f>IF(A197="","",IF(YEAR(Personalkostnader!$K56)&lt;J$152,"",IF(YEAR(Personalkostnader!$H56)&gt;J$152,"",IF(YEAR(Personalkostnader!$H56)=J$152,Personalkostnader!$H56,DATE(J$152,1,1)))))</f>
        <v/>
      </c>
      <c r="K197" s="34" t="str">
        <f>IF(J197="","",IF(YEAR(Personalkostnader!$H56)&gt;Hjelpeberegn_personal!J$152,"",IF(YEAR(Personalkostnader!$K56)&gt;Hjelpeberegn_personal!J$152,"31.12."&amp;J$152,Personalkostnader!$K56)))</f>
        <v/>
      </c>
      <c r="L197" s="156" t="str">
        <f>IF(A197="","",IF(YEAR(Personalkostnader!$K56)&lt;L$152,"",IF(YEAR(Personalkostnader!$H56)&gt;L$152,"",IF(YEAR(Personalkostnader!$H56)=L$152,Personalkostnader!$H56,DATE(L$152,1,1)))))</f>
        <v/>
      </c>
      <c r="M197" s="34" t="str">
        <f>IF(L197="","",IF(YEAR(Personalkostnader!$H56)&gt;Hjelpeberegn_personal!L$152,"",IF(YEAR(Personalkostnader!$K56)&gt;Hjelpeberegn_personal!L$152,"31.12."&amp;L$152,Personalkostnader!$K56)))</f>
        <v/>
      </c>
      <c r="N197" s="156" t="str">
        <f>IF(A197="","",IF(YEAR(Personalkostnader!$K56)&lt;N$152,"",IF(YEAR(Personalkostnader!$H56)&gt;N$152,"",IF(YEAR(Personalkostnader!$H56)=N$152,Personalkostnader!$H56,DATE(N$152,1,1)))))</f>
        <v/>
      </c>
      <c r="O197" s="34" t="str">
        <f>IF(N197="","",IF(YEAR(Personalkostnader!$H56)&gt;Hjelpeberegn_personal!N$152,"",IF(YEAR(Personalkostnader!$K56)&gt;Hjelpeberegn_personal!N$152,"31.12."&amp;N$152,Personalkostnader!$K56)))</f>
        <v/>
      </c>
      <c r="P197" s="156" t="str">
        <f>IF(A197="","",IF(YEAR(Personalkostnader!$K56)&lt;P$152,"",IF(YEAR(Personalkostnader!$H56)&gt;P$152,"",IF(YEAR(Personalkostnader!$H56)=P$152,Personalkostnader!$H56,DATE(P$152,1,1)))))</f>
        <v/>
      </c>
      <c r="Q197" s="34" t="str">
        <f>IF(P197="","",IF(YEAR(Personalkostnader!$H56)&gt;Hjelpeberegn_personal!P$152,"",IF(YEAR(Personalkostnader!$K56)&gt;Hjelpeberegn_personal!P$152,"31.12."&amp;P$152,Personalkostnader!$K56)))</f>
        <v/>
      </c>
      <c r="R197" s="156" t="str">
        <f>IF(A197="","",IF(YEAR(Personalkostnader!$K56)&lt;R$152,"",IF(YEAR(Personalkostnader!$H56)&gt;R$152,"",IF(YEAR(Personalkostnader!$H56)=R$152,Personalkostnader!$H56,DATE(R$152,1,1)))))</f>
        <v/>
      </c>
      <c r="S197" s="34" t="str">
        <f>IF(R197="","",IF(YEAR(Personalkostnader!$H56)&gt;Hjelpeberegn_personal!R$152,"",IF(YEAR(Personalkostnader!$K56)&gt;Hjelpeberegn_personal!R$152,"31.12."&amp;R$152,Personalkostnader!$K56)))</f>
        <v/>
      </c>
      <c r="T197" s="156" t="str">
        <f>IF(A197="","",IF(YEAR(Personalkostnader!$K56)&lt;T$152,"",IF(YEAR(Personalkostnader!$H56)&gt;T$152,"",IF(YEAR(Personalkostnader!$H56)=T$152,Personalkostnader!$H56,DATE(T$152,1,1)))))</f>
        <v/>
      </c>
      <c r="U197" s="34" t="str">
        <f>IF(T197="","",IF(YEAR(Personalkostnader!$H56)&gt;Hjelpeberegn_personal!T$152,"",IF(YEAR(Personalkostnader!$K56)&gt;Hjelpeberegn_personal!T$152,"31.12."&amp;T$152,Personalkostnader!$K56)))</f>
        <v/>
      </c>
      <c r="V197" s="156" t="str">
        <f>IF(A197="","",IF(YEAR(Personalkostnader!$K56)&lt;V$152,"",IF(YEAR(Personalkostnader!$H56)&gt;V$152,"",IF(YEAR(Personalkostnader!$H56)=V$152,Personalkostnader!$H56,DATE(V$152,1,1)))))</f>
        <v/>
      </c>
      <c r="W197" s="34" t="str">
        <f>IF(V197="","",IF(YEAR(Personalkostnader!$H56)&gt;Hjelpeberegn_personal!V$152,"",IF(YEAR(Personalkostnader!$K56)&gt;Hjelpeberegn_personal!V$152,"31.12."&amp;V$152,Personalkostnader!$K56)))</f>
        <v/>
      </c>
      <c r="X197" s="156" t="str">
        <f>IF(A197="","",IF(YEAR(Personalkostnader!$K56)&lt;X$152,"",IF(YEAR(Personalkostnader!$H56)&gt;X$152,"",IF(YEAR(Personalkostnader!$H56)=X$152,Personalkostnader!$H56,DATE(X$152,1,1)))))</f>
        <v/>
      </c>
      <c r="Y197" s="34" t="str">
        <f>IF(X197="","",IF(YEAR(Personalkostnader!$H56)&gt;Hjelpeberegn_personal!X$152,"",IF(YEAR(Personalkostnader!$K56)&gt;Hjelpeberegn_personal!X$152,"31.12."&amp;X$152,Personalkostnader!$K56)))</f>
        <v/>
      </c>
      <c r="Z197" s="156" t="str">
        <f>IF(A197="","",IF(YEAR(Personalkostnader!$K56)&lt;Z$152,"",IF(YEAR(Personalkostnader!$H56)&gt;Z$152,"",IF(YEAR(Personalkostnader!$H56)=Z$152,Personalkostnader!$H56,DATE(Z$152,1,1)))))</f>
        <v/>
      </c>
      <c r="AA197" s="34" t="str">
        <f>IF(Z197="","",IF(YEAR(Personalkostnader!$H56)&gt;Hjelpeberegn_personal!Z$152,"",IF(YEAR(Personalkostnader!$K56)&gt;Hjelpeberegn_personal!Z$152,"31.12."&amp;Z$152,Personalkostnader!$K56)))</f>
        <v/>
      </c>
    </row>
    <row r="198" spans="1:27" ht="15.75" outlineLevel="1" x14ac:dyDescent="0.3">
      <c r="A198" t="str">
        <f t="shared" si="10"/>
        <v/>
      </c>
      <c r="B198" s="156" t="str">
        <f>IF(YEAR(Personalkostnader!$H57)&lt;B$152,"",IF(YEAR(Personalkostnader!$H57)&gt;B$152,"",IF(YEAR(Personalkostnader!$H57)=B$152,Personalkostnader!$H57,DATE(B$152,1,1))))</f>
        <v/>
      </c>
      <c r="C198" s="156" t="str">
        <f>IF(YEAR(Personalkostnader!$H57)&lt;B$152,"",IF(YEAR(Personalkostnader!$H57)&gt;B$152,"",IF(YEAR(Personalkostnader!$K57)=B$152,Personalkostnader!$K57, DATE(B$152,12,31))))</f>
        <v/>
      </c>
      <c r="D198" s="156" t="str">
        <f>IF(A198="","",IF(YEAR(Personalkostnader!$K57)&lt;D$152,"",IF(YEAR(Personalkostnader!$H57)&gt;D$152,"",IF(YEAR(Personalkostnader!$H57)=D$152,Personalkostnader!$H57,DATE(D$152,1,1)))))</f>
        <v/>
      </c>
      <c r="E198" s="34" t="str">
        <f>IF(D198="","",IF(YEAR(Personalkostnader!$H57)&gt;Hjelpeberegn_personal!D$152,"",IF(YEAR(Personalkostnader!$K57)&gt;Hjelpeberegn_personal!D$152,"31.12."&amp;D$152,Personalkostnader!$K57)))</f>
        <v/>
      </c>
      <c r="F198" s="156" t="str">
        <f>IF(A198="","",IF(YEAR(Personalkostnader!$K57)&lt;F$152,"",IF(YEAR(Personalkostnader!$H57)&gt;F$152,"",IF(YEAR(Personalkostnader!$H57)=F$152,Personalkostnader!$H57,DATE(F$152,1,1)))))</f>
        <v/>
      </c>
      <c r="G198" s="34" t="str">
        <f>IF(F198="","",IF(YEAR(Personalkostnader!$H57)&gt;Hjelpeberegn_personal!F$152,"",IF(YEAR(Personalkostnader!$K57)&gt;Hjelpeberegn_personal!F$152,"31.12."&amp;F$152,Personalkostnader!$K57)))</f>
        <v/>
      </c>
      <c r="H198" s="156" t="str">
        <f>IF(A198="","",IF(YEAR(Personalkostnader!$K57)&lt;H$152,"",IF(YEAR(Personalkostnader!$H57)&gt;H$152,"",IF(YEAR(Personalkostnader!$H57)=H$152,Personalkostnader!$H57,DATE(H$152,1,1)))))</f>
        <v/>
      </c>
      <c r="I198" s="34" t="str">
        <f>IF(H198="","",IF(YEAR(Personalkostnader!$H57)&gt;Hjelpeberegn_personal!H$152,"",IF(YEAR(Personalkostnader!$K57)&gt;Hjelpeberegn_personal!H$152,"31.12."&amp;H$152,Personalkostnader!$K57)))</f>
        <v/>
      </c>
      <c r="J198" s="156" t="str">
        <f>IF(A198="","",IF(YEAR(Personalkostnader!$K57)&lt;J$152,"",IF(YEAR(Personalkostnader!$H57)&gt;J$152,"",IF(YEAR(Personalkostnader!$H57)=J$152,Personalkostnader!$H57,DATE(J$152,1,1)))))</f>
        <v/>
      </c>
      <c r="K198" s="34" t="str">
        <f>IF(J198="","",IF(YEAR(Personalkostnader!$H57)&gt;Hjelpeberegn_personal!J$152,"",IF(YEAR(Personalkostnader!$K57)&gt;Hjelpeberegn_personal!J$152,"31.12."&amp;J$152,Personalkostnader!$K57)))</f>
        <v/>
      </c>
      <c r="L198" s="156" t="str">
        <f>IF(A198="","",IF(YEAR(Personalkostnader!$K57)&lt;L$152,"",IF(YEAR(Personalkostnader!$H57)&gt;L$152,"",IF(YEAR(Personalkostnader!$H57)=L$152,Personalkostnader!$H57,DATE(L$152,1,1)))))</f>
        <v/>
      </c>
      <c r="M198" s="34" t="str">
        <f>IF(L198="","",IF(YEAR(Personalkostnader!$H57)&gt;Hjelpeberegn_personal!L$152,"",IF(YEAR(Personalkostnader!$K57)&gt;Hjelpeberegn_personal!L$152,"31.12."&amp;L$152,Personalkostnader!$K57)))</f>
        <v/>
      </c>
      <c r="N198" s="156" t="str">
        <f>IF(A198="","",IF(YEAR(Personalkostnader!$K57)&lt;N$152,"",IF(YEAR(Personalkostnader!$H57)&gt;N$152,"",IF(YEAR(Personalkostnader!$H57)=N$152,Personalkostnader!$H57,DATE(N$152,1,1)))))</f>
        <v/>
      </c>
      <c r="O198" s="34" t="str">
        <f>IF(N198="","",IF(YEAR(Personalkostnader!$H57)&gt;Hjelpeberegn_personal!N$152,"",IF(YEAR(Personalkostnader!$K57)&gt;Hjelpeberegn_personal!N$152,"31.12."&amp;N$152,Personalkostnader!$K57)))</f>
        <v/>
      </c>
      <c r="P198" s="156" t="str">
        <f>IF(A198="","",IF(YEAR(Personalkostnader!$K57)&lt;P$152,"",IF(YEAR(Personalkostnader!$H57)&gt;P$152,"",IF(YEAR(Personalkostnader!$H57)=P$152,Personalkostnader!$H57,DATE(P$152,1,1)))))</f>
        <v/>
      </c>
      <c r="Q198" s="34" t="str">
        <f>IF(P198="","",IF(YEAR(Personalkostnader!$H57)&gt;Hjelpeberegn_personal!P$152,"",IF(YEAR(Personalkostnader!$K57)&gt;Hjelpeberegn_personal!P$152,"31.12."&amp;P$152,Personalkostnader!$K57)))</f>
        <v/>
      </c>
      <c r="R198" s="156" t="str">
        <f>IF(A198="","",IF(YEAR(Personalkostnader!$K57)&lt;R$152,"",IF(YEAR(Personalkostnader!$H57)&gt;R$152,"",IF(YEAR(Personalkostnader!$H57)=R$152,Personalkostnader!$H57,DATE(R$152,1,1)))))</f>
        <v/>
      </c>
      <c r="S198" s="34" t="str">
        <f>IF(R198="","",IF(YEAR(Personalkostnader!$H57)&gt;Hjelpeberegn_personal!R$152,"",IF(YEAR(Personalkostnader!$K57)&gt;Hjelpeberegn_personal!R$152,"31.12."&amp;R$152,Personalkostnader!$K57)))</f>
        <v/>
      </c>
      <c r="T198" s="156" t="str">
        <f>IF(A198="","",IF(YEAR(Personalkostnader!$K57)&lt;T$152,"",IF(YEAR(Personalkostnader!$H57)&gt;T$152,"",IF(YEAR(Personalkostnader!$H57)=T$152,Personalkostnader!$H57,DATE(T$152,1,1)))))</f>
        <v/>
      </c>
      <c r="U198" s="34" t="str">
        <f>IF(T198="","",IF(YEAR(Personalkostnader!$H57)&gt;Hjelpeberegn_personal!T$152,"",IF(YEAR(Personalkostnader!$K57)&gt;Hjelpeberegn_personal!T$152,"31.12."&amp;T$152,Personalkostnader!$K57)))</f>
        <v/>
      </c>
      <c r="V198" s="156" t="str">
        <f>IF(A198="","",IF(YEAR(Personalkostnader!$K57)&lt;V$152,"",IF(YEAR(Personalkostnader!$H57)&gt;V$152,"",IF(YEAR(Personalkostnader!$H57)=V$152,Personalkostnader!$H57,DATE(V$152,1,1)))))</f>
        <v/>
      </c>
      <c r="W198" s="34" t="str">
        <f>IF(V198="","",IF(YEAR(Personalkostnader!$H57)&gt;Hjelpeberegn_personal!V$152,"",IF(YEAR(Personalkostnader!$K57)&gt;Hjelpeberegn_personal!V$152,"31.12."&amp;V$152,Personalkostnader!$K57)))</f>
        <v/>
      </c>
      <c r="X198" s="156" t="str">
        <f>IF(A198="","",IF(YEAR(Personalkostnader!$K57)&lt;X$152,"",IF(YEAR(Personalkostnader!$H57)&gt;X$152,"",IF(YEAR(Personalkostnader!$H57)=X$152,Personalkostnader!$H57,DATE(X$152,1,1)))))</f>
        <v/>
      </c>
      <c r="Y198" s="34" t="str">
        <f>IF(X198="","",IF(YEAR(Personalkostnader!$H57)&gt;Hjelpeberegn_personal!X$152,"",IF(YEAR(Personalkostnader!$K57)&gt;Hjelpeberegn_personal!X$152,"31.12."&amp;X$152,Personalkostnader!$K57)))</f>
        <v/>
      </c>
      <c r="Z198" s="156" t="str">
        <f>IF(A198="","",IF(YEAR(Personalkostnader!$K57)&lt;Z$152,"",IF(YEAR(Personalkostnader!$H57)&gt;Z$152,"",IF(YEAR(Personalkostnader!$H57)=Z$152,Personalkostnader!$H57,DATE(Z$152,1,1)))))</f>
        <v/>
      </c>
      <c r="AA198" s="34" t="str">
        <f>IF(Z198="","",IF(YEAR(Personalkostnader!$H57)&gt;Hjelpeberegn_personal!Z$152,"",IF(YEAR(Personalkostnader!$K57)&gt;Hjelpeberegn_personal!Z$152,"31.12."&amp;Z$152,Personalkostnader!$K57)))</f>
        <v/>
      </c>
    </row>
    <row r="199" spans="1:27" ht="15.75" outlineLevel="1" x14ac:dyDescent="0.3">
      <c r="A199" t="str">
        <f t="shared" si="10"/>
        <v/>
      </c>
      <c r="B199" s="156" t="str">
        <f>IF(YEAR(Personalkostnader!$H58)&lt;B$152,"",IF(YEAR(Personalkostnader!$H58)&gt;B$152,"",IF(YEAR(Personalkostnader!$H58)=B$152,Personalkostnader!$H58,DATE(B$152,1,1))))</f>
        <v/>
      </c>
      <c r="C199" s="156" t="str">
        <f>IF(YEAR(Personalkostnader!$H58)&lt;B$152,"",IF(YEAR(Personalkostnader!$H58)&gt;B$152,"",IF(YEAR(Personalkostnader!$K58)=B$152,Personalkostnader!$K58, DATE(B$152,12,31))))</f>
        <v/>
      </c>
      <c r="D199" s="156" t="str">
        <f>IF(A199="","",IF(YEAR(Personalkostnader!$K58)&lt;D$152,"",IF(YEAR(Personalkostnader!$H58)&gt;D$152,"",IF(YEAR(Personalkostnader!$H58)=D$152,Personalkostnader!$H58,DATE(D$152,1,1)))))</f>
        <v/>
      </c>
      <c r="E199" s="34" t="str">
        <f>IF(D199="","",IF(YEAR(Personalkostnader!$H58)&gt;Hjelpeberegn_personal!D$152,"",IF(YEAR(Personalkostnader!$K58)&gt;Hjelpeberegn_personal!D$152,"31.12."&amp;D$152,Personalkostnader!$K58)))</f>
        <v/>
      </c>
      <c r="F199" s="156" t="str">
        <f>IF(A199="","",IF(YEAR(Personalkostnader!$K58)&lt;F$152,"",IF(YEAR(Personalkostnader!$H58)&gt;F$152,"",IF(YEAR(Personalkostnader!$H58)=F$152,Personalkostnader!$H58,DATE(F$152,1,1)))))</f>
        <v/>
      </c>
      <c r="G199" s="34" t="str">
        <f>IF(F199="","",IF(YEAR(Personalkostnader!$H58)&gt;Hjelpeberegn_personal!F$152,"",IF(YEAR(Personalkostnader!$K58)&gt;Hjelpeberegn_personal!F$152,"31.12."&amp;F$152,Personalkostnader!$K58)))</f>
        <v/>
      </c>
      <c r="H199" s="156" t="str">
        <f>IF(A199="","",IF(YEAR(Personalkostnader!$K58)&lt;H$152,"",IF(YEAR(Personalkostnader!$H58)&gt;H$152,"",IF(YEAR(Personalkostnader!$H58)=H$152,Personalkostnader!$H58,DATE(H$152,1,1)))))</f>
        <v/>
      </c>
      <c r="I199" s="34" t="str">
        <f>IF(H199="","",IF(YEAR(Personalkostnader!$H58)&gt;Hjelpeberegn_personal!H$152,"",IF(YEAR(Personalkostnader!$K58)&gt;Hjelpeberegn_personal!H$152,"31.12."&amp;H$152,Personalkostnader!$K58)))</f>
        <v/>
      </c>
      <c r="J199" s="156" t="str">
        <f>IF(A199="","",IF(YEAR(Personalkostnader!$K58)&lt;J$152,"",IF(YEAR(Personalkostnader!$H58)&gt;J$152,"",IF(YEAR(Personalkostnader!$H58)=J$152,Personalkostnader!$H58,DATE(J$152,1,1)))))</f>
        <v/>
      </c>
      <c r="K199" s="34" t="str">
        <f>IF(J199="","",IF(YEAR(Personalkostnader!$H58)&gt;Hjelpeberegn_personal!J$152,"",IF(YEAR(Personalkostnader!$K58)&gt;Hjelpeberegn_personal!J$152,"31.12."&amp;J$152,Personalkostnader!$K58)))</f>
        <v/>
      </c>
      <c r="L199" s="156" t="str">
        <f>IF(A199="","",IF(YEAR(Personalkostnader!$K58)&lt;L$152,"",IF(YEAR(Personalkostnader!$H58)&gt;L$152,"",IF(YEAR(Personalkostnader!$H58)=L$152,Personalkostnader!$H58,DATE(L$152,1,1)))))</f>
        <v/>
      </c>
      <c r="M199" s="34" t="str">
        <f>IF(L199="","",IF(YEAR(Personalkostnader!$H58)&gt;Hjelpeberegn_personal!L$152,"",IF(YEAR(Personalkostnader!$K58)&gt;Hjelpeberegn_personal!L$152,"31.12."&amp;L$152,Personalkostnader!$K58)))</f>
        <v/>
      </c>
      <c r="N199" s="156" t="str">
        <f>IF(A199="","",IF(YEAR(Personalkostnader!$K58)&lt;N$152,"",IF(YEAR(Personalkostnader!$H58)&gt;N$152,"",IF(YEAR(Personalkostnader!$H58)=N$152,Personalkostnader!$H58,DATE(N$152,1,1)))))</f>
        <v/>
      </c>
      <c r="O199" s="34" t="str">
        <f>IF(N199="","",IF(YEAR(Personalkostnader!$H58)&gt;Hjelpeberegn_personal!N$152,"",IF(YEAR(Personalkostnader!$K58)&gt;Hjelpeberegn_personal!N$152,"31.12."&amp;N$152,Personalkostnader!$K58)))</f>
        <v/>
      </c>
      <c r="P199" s="156" t="str">
        <f>IF(A199="","",IF(YEAR(Personalkostnader!$K58)&lt;P$152,"",IF(YEAR(Personalkostnader!$H58)&gt;P$152,"",IF(YEAR(Personalkostnader!$H58)=P$152,Personalkostnader!$H58,DATE(P$152,1,1)))))</f>
        <v/>
      </c>
      <c r="Q199" s="34" t="str">
        <f>IF(P199="","",IF(YEAR(Personalkostnader!$H58)&gt;Hjelpeberegn_personal!P$152,"",IF(YEAR(Personalkostnader!$K58)&gt;Hjelpeberegn_personal!P$152,"31.12."&amp;P$152,Personalkostnader!$K58)))</f>
        <v/>
      </c>
      <c r="R199" s="156" t="str">
        <f>IF(A199="","",IF(YEAR(Personalkostnader!$K58)&lt;R$152,"",IF(YEAR(Personalkostnader!$H58)&gt;R$152,"",IF(YEAR(Personalkostnader!$H58)=R$152,Personalkostnader!$H58,DATE(R$152,1,1)))))</f>
        <v/>
      </c>
      <c r="S199" s="34" t="str">
        <f>IF(R199="","",IF(YEAR(Personalkostnader!$H58)&gt;Hjelpeberegn_personal!R$152,"",IF(YEAR(Personalkostnader!$K58)&gt;Hjelpeberegn_personal!R$152,"31.12."&amp;R$152,Personalkostnader!$K58)))</f>
        <v/>
      </c>
      <c r="T199" s="156" t="str">
        <f>IF(A199="","",IF(YEAR(Personalkostnader!$K58)&lt;T$152,"",IF(YEAR(Personalkostnader!$H58)&gt;T$152,"",IF(YEAR(Personalkostnader!$H58)=T$152,Personalkostnader!$H58,DATE(T$152,1,1)))))</f>
        <v/>
      </c>
      <c r="U199" s="34" t="str">
        <f>IF(T199="","",IF(YEAR(Personalkostnader!$H58)&gt;Hjelpeberegn_personal!T$152,"",IF(YEAR(Personalkostnader!$K58)&gt;Hjelpeberegn_personal!T$152,"31.12."&amp;T$152,Personalkostnader!$K58)))</f>
        <v/>
      </c>
      <c r="V199" s="156" t="str">
        <f>IF(A199="","",IF(YEAR(Personalkostnader!$K58)&lt;V$152,"",IF(YEAR(Personalkostnader!$H58)&gt;V$152,"",IF(YEAR(Personalkostnader!$H58)=V$152,Personalkostnader!$H58,DATE(V$152,1,1)))))</f>
        <v/>
      </c>
      <c r="W199" s="34" t="str">
        <f>IF(V199="","",IF(YEAR(Personalkostnader!$H58)&gt;Hjelpeberegn_personal!V$152,"",IF(YEAR(Personalkostnader!$K58)&gt;Hjelpeberegn_personal!V$152,"31.12."&amp;V$152,Personalkostnader!$K58)))</f>
        <v/>
      </c>
      <c r="X199" s="156" t="str">
        <f>IF(A199="","",IF(YEAR(Personalkostnader!$K58)&lt;X$152,"",IF(YEAR(Personalkostnader!$H58)&gt;X$152,"",IF(YEAR(Personalkostnader!$H58)=X$152,Personalkostnader!$H58,DATE(X$152,1,1)))))</f>
        <v/>
      </c>
      <c r="Y199" s="34" t="str">
        <f>IF(X199="","",IF(YEAR(Personalkostnader!$H58)&gt;Hjelpeberegn_personal!X$152,"",IF(YEAR(Personalkostnader!$K58)&gt;Hjelpeberegn_personal!X$152,"31.12."&amp;X$152,Personalkostnader!$K58)))</f>
        <v/>
      </c>
      <c r="Z199" s="156" t="str">
        <f>IF(A199="","",IF(YEAR(Personalkostnader!$K58)&lt;Z$152,"",IF(YEAR(Personalkostnader!$H58)&gt;Z$152,"",IF(YEAR(Personalkostnader!$H58)=Z$152,Personalkostnader!$H58,DATE(Z$152,1,1)))))</f>
        <v/>
      </c>
      <c r="AA199" s="34" t="str">
        <f>IF(Z199="","",IF(YEAR(Personalkostnader!$H58)&gt;Hjelpeberegn_personal!Z$152,"",IF(YEAR(Personalkostnader!$K58)&gt;Hjelpeberegn_personal!Z$152,"31.12."&amp;Z$152,Personalkostnader!$K58)))</f>
        <v/>
      </c>
    </row>
    <row r="200" spans="1:27" ht="15.75" outlineLevel="1" x14ac:dyDescent="0.3">
      <c r="A200" t="str">
        <f t="shared" si="10"/>
        <v/>
      </c>
      <c r="B200" s="156" t="str">
        <f>IF(YEAR(Personalkostnader!$H59)&lt;B$152,"",IF(YEAR(Personalkostnader!$H59)&gt;B$152,"",IF(YEAR(Personalkostnader!$H59)=B$152,Personalkostnader!$H59,DATE(B$152,1,1))))</f>
        <v/>
      </c>
      <c r="C200" s="156" t="str">
        <f>IF(YEAR(Personalkostnader!$H59)&lt;B$152,"",IF(YEAR(Personalkostnader!$H59)&gt;B$152,"",IF(YEAR(Personalkostnader!$K59)=B$152,Personalkostnader!$K59, DATE(B$152,12,31))))</f>
        <v/>
      </c>
      <c r="D200" s="156" t="str">
        <f>IF(A200="","",IF(YEAR(Personalkostnader!$K59)&lt;D$152,"",IF(YEAR(Personalkostnader!$H59)&gt;D$152,"",IF(YEAR(Personalkostnader!$H59)=D$152,Personalkostnader!$H59,DATE(D$152,1,1)))))</f>
        <v/>
      </c>
      <c r="E200" s="34" t="str">
        <f>IF(D200="","",IF(YEAR(Personalkostnader!$H59)&gt;Hjelpeberegn_personal!D$152,"",IF(YEAR(Personalkostnader!$K59)&gt;Hjelpeberegn_personal!D$152,"31.12."&amp;D$152,Personalkostnader!$K59)))</f>
        <v/>
      </c>
      <c r="F200" s="156" t="str">
        <f>IF(A200="","",IF(YEAR(Personalkostnader!$K59)&lt;F$152,"",IF(YEAR(Personalkostnader!$H59)&gt;F$152,"",IF(YEAR(Personalkostnader!$H59)=F$152,Personalkostnader!$H59,DATE(F$152,1,1)))))</f>
        <v/>
      </c>
      <c r="G200" s="34" t="str">
        <f>IF(F200="","",IF(YEAR(Personalkostnader!$H59)&gt;Hjelpeberegn_personal!F$152,"",IF(YEAR(Personalkostnader!$K59)&gt;Hjelpeberegn_personal!F$152,"31.12."&amp;F$152,Personalkostnader!$K59)))</f>
        <v/>
      </c>
      <c r="H200" s="156" t="str">
        <f>IF(A200="","",IF(YEAR(Personalkostnader!$K59)&lt;H$152,"",IF(YEAR(Personalkostnader!$H59)&gt;H$152,"",IF(YEAR(Personalkostnader!$H59)=H$152,Personalkostnader!$H59,DATE(H$152,1,1)))))</f>
        <v/>
      </c>
      <c r="I200" s="34" t="str">
        <f>IF(H200="","",IF(YEAR(Personalkostnader!$H59)&gt;Hjelpeberegn_personal!H$152,"",IF(YEAR(Personalkostnader!$K59)&gt;Hjelpeberegn_personal!H$152,"31.12."&amp;H$152,Personalkostnader!$K59)))</f>
        <v/>
      </c>
      <c r="J200" s="156" t="str">
        <f>IF(A200="","",IF(YEAR(Personalkostnader!$K59)&lt;J$152,"",IF(YEAR(Personalkostnader!$H59)&gt;J$152,"",IF(YEAR(Personalkostnader!$H59)=J$152,Personalkostnader!$H59,DATE(J$152,1,1)))))</f>
        <v/>
      </c>
      <c r="K200" s="34" t="str">
        <f>IF(J200="","",IF(YEAR(Personalkostnader!$H59)&gt;Hjelpeberegn_personal!J$152,"",IF(YEAR(Personalkostnader!$K59)&gt;Hjelpeberegn_personal!J$152,"31.12."&amp;J$152,Personalkostnader!$K59)))</f>
        <v/>
      </c>
      <c r="L200" s="156" t="str">
        <f>IF(A200="","",IF(YEAR(Personalkostnader!$K59)&lt;L$152,"",IF(YEAR(Personalkostnader!$H59)&gt;L$152,"",IF(YEAR(Personalkostnader!$H59)=L$152,Personalkostnader!$H59,DATE(L$152,1,1)))))</f>
        <v/>
      </c>
      <c r="M200" s="34" t="str">
        <f>IF(L200="","",IF(YEAR(Personalkostnader!$H59)&gt;Hjelpeberegn_personal!L$152,"",IF(YEAR(Personalkostnader!$K59)&gt;Hjelpeberegn_personal!L$152,"31.12."&amp;L$152,Personalkostnader!$K59)))</f>
        <v/>
      </c>
      <c r="N200" s="156" t="str">
        <f>IF(A200="","",IF(YEAR(Personalkostnader!$K59)&lt;N$152,"",IF(YEAR(Personalkostnader!$H59)&gt;N$152,"",IF(YEAR(Personalkostnader!$H59)=N$152,Personalkostnader!$H59,DATE(N$152,1,1)))))</f>
        <v/>
      </c>
      <c r="O200" s="34" t="str">
        <f>IF(N200="","",IF(YEAR(Personalkostnader!$H59)&gt;Hjelpeberegn_personal!N$152,"",IF(YEAR(Personalkostnader!$K59)&gt;Hjelpeberegn_personal!N$152,"31.12."&amp;N$152,Personalkostnader!$K59)))</f>
        <v/>
      </c>
      <c r="P200" s="156" t="str">
        <f>IF(A200="","",IF(YEAR(Personalkostnader!$K59)&lt;P$152,"",IF(YEAR(Personalkostnader!$H59)&gt;P$152,"",IF(YEAR(Personalkostnader!$H59)=P$152,Personalkostnader!$H59,DATE(P$152,1,1)))))</f>
        <v/>
      </c>
      <c r="Q200" s="34" t="str">
        <f>IF(P200="","",IF(YEAR(Personalkostnader!$H59)&gt;Hjelpeberegn_personal!P$152,"",IF(YEAR(Personalkostnader!$K59)&gt;Hjelpeberegn_personal!P$152,"31.12."&amp;P$152,Personalkostnader!$K59)))</f>
        <v/>
      </c>
      <c r="R200" s="156" t="str">
        <f>IF(A200="","",IF(YEAR(Personalkostnader!$K59)&lt;R$152,"",IF(YEAR(Personalkostnader!$H59)&gt;R$152,"",IF(YEAR(Personalkostnader!$H59)=R$152,Personalkostnader!$H59,DATE(R$152,1,1)))))</f>
        <v/>
      </c>
      <c r="S200" s="34" t="str">
        <f>IF(R200="","",IF(YEAR(Personalkostnader!$H59)&gt;Hjelpeberegn_personal!R$152,"",IF(YEAR(Personalkostnader!$K59)&gt;Hjelpeberegn_personal!R$152,"31.12."&amp;R$152,Personalkostnader!$K59)))</f>
        <v/>
      </c>
      <c r="T200" s="156" t="str">
        <f>IF(A200="","",IF(YEAR(Personalkostnader!$K59)&lt;T$152,"",IF(YEAR(Personalkostnader!$H59)&gt;T$152,"",IF(YEAR(Personalkostnader!$H59)=T$152,Personalkostnader!$H59,DATE(T$152,1,1)))))</f>
        <v/>
      </c>
      <c r="U200" s="34" t="str">
        <f>IF(T200="","",IF(YEAR(Personalkostnader!$H59)&gt;Hjelpeberegn_personal!T$152,"",IF(YEAR(Personalkostnader!$K59)&gt;Hjelpeberegn_personal!T$152,"31.12."&amp;T$152,Personalkostnader!$K59)))</f>
        <v/>
      </c>
      <c r="V200" s="156" t="str">
        <f>IF(A200="","",IF(YEAR(Personalkostnader!$K59)&lt;V$152,"",IF(YEAR(Personalkostnader!$H59)&gt;V$152,"",IF(YEAR(Personalkostnader!$H59)=V$152,Personalkostnader!$H59,DATE(V$152,1,1)))))</f>
        <v/>
      </c>
      <c r="W200" s="34" t="str">
        <f>IF(V200="","",IF(YEAR(Personalkostnader!$H59)&gt;Hjelpeberegn_personal!V$152,"",IF(YEAR(Personalkostnader!$K59)&gt;Hjelpeberegn_personal!V$152,"31.12."&amp;V$152,Personalkostnader!$K59)))</f>
        <v/>
      </c>
      <c r="X200" s="156" t="str">
        <f>IF(A200="","",IF(YEAR(Personalkostnader!$K59)&lt;X$152,"",IF(YEAR(Personalkostnader!$H59)&gt;X$152,"",IF(YEAR(Personalkostnader!$H59)=X$152,Personalkostnader!$H59,DATE(X$152,1,1)))))</f>
        <v/>
      </c>
      <c r="Y200" s="34" t="str">
        <f>IF(X200="","",IF(YEAR(Personalkostnader!$H59)&gt;Hjelpeberegn_personal!X$152,"",IF(YEAR(Personalkostnader!$K59)&gt;Hjelpeberegn_personal!X$152,"31.12."&amp;X$152,Personalkostnader!$K59)))</f>
        <v/>
      </c>
      <c r="Z200" s="156" t="str">
        <f>IF(A200="","",IF(YEAR(Personalkostnader!$K59)&lt;Z$152,"",IF(YEAR(Personalkostnader!$H59)&gt;Z$152,"",IF(YEAR(Personalkostnader!$H59)=Z$152,Personalkostnader!$H59,DATE(Z$152,1,1)))))</f>
        <v/>
      </c>
      <c r="AA200" s="34" t="str">
        <f>IF(Z200="","",IF(YEAR(Personalkostnader!$H59)&gt;Hjelpeberegn_personal!Z$152,"",IF(YEAR(Personalkostnader!$K59)&gt;Hjelpeberegn_personal!Z$152,"31.12."&amp;Z$152,Personalkostnader!$K59)))</f>
        <v/>
      </c>
    </row>
    <row r="201" spans="1:27" ht="15.75" outlineLevel="1" x14ac:dyDescent="0.3">
      <c r="A201" t="str">
        <f t="shared" si="10"/>
        <v/>
      </c>
      <c r="B201" s="156" t="str">
        <f>IF(YEAR(Personalkostnader!$H60)&lt;B$152,"",IF(YEAR(Personalkostnader!$H60)&gt;B$152,"",IF(YEAR(Personalkostnader!$H60)=B$152,Personalkostnader!$H60,DATE(B$152,1,1))))</f>
        <v/>
      </c>
      <c r="C201" s="156" t="str">
        <f>IF(YEAR(Personalkostnader!$H60)&lt;B$152,"",IF(YEAR(Personalkostnader!$H60)&gt;B$152,"",IF(YEAR(Personalkostnader!$K60)=B$152,Personalkostnader!$K60, DATE(B$152,12,31))))</f>
        <v/>
      </c>
      <c r="D201" s="156" t="str">
        <f>IF(A201="","",IF(YEAR(Personalkostnader!$K60)&lt;D$152,"",IF(YEAR(Personalkostnader!$H60)&gt;D$152,"",IF(YEAR(Personalkostnader!$H60)=D$152,Personalkostnader!$H60,DATE(D$152,1,1)))))</f>
        <v/>
      </c>
      <c r="E201" s="34" t="str">
        <f>IF(D201="","",IF(YEAR(Personalkostnader!$H60)&gt;Hjelpeberegn_personal!D$152,"",IF(YEAR(Personalkostnader!$K60)&gt;Hjelpeberegn_personal!D$152,"31.12."&amp;D$152,Personalkostnader!$K60)))</f>
        <v/>
      </c>
      <c r="F201" s="156" t="str">
        <f>IF(A201="","",IF(YEAR(Personalkostnader!$K60)&lt;F$152,"",IF(YEAR(Personalkostnader!$H60)&gt;F$152,"",IF(YEAR(Personalkostnader!$H60)=F$152,Personalkostnader!$H60,DATE(F$152,1,1)))))</f>
        <v/>
      </c>
      <c r="G201" s="34" t="str">
        <f>IF(F201="","",IF(YEAR(Personalkostnader!$H60)&gt;Hjelpeberegn_personal!F$152,"",IF(YEAR(Personalkostnader!$K60)&gt;Hjelpeberegn_personal!F$152,"31.12."&amp;F$152,Personalkostnader!$K60)))</f>
        <v/>
      </c>
      <c r="H201" s="156" t="str">
        <f>IF(A201="","",IF(YEAR(Personalkostnader!$K60)&lt;H$152,"",IF(YEAR(Personalkostnader!$H60)&gt;H$152,"",IF(YEAR(Personalkostnader!$H60)=H$152,Personalkostnader!$H60,DATE(H$152,1,1)))))</f>
        <v/>
      </c>
      <c r="I201" s="34" t="str">
        <f>IF(H201="","",IF(YEAR(Personalkostnader!$H60)&gt;Hjelpeberegn_personal!H$152,"",IF(YEAR(Personalkostnader!$K60)&gt;Hjelpeberegn_personal!H$152,"31.12."&amp;H$152,Personalkostnader!$K60)))</f>
        <v/>
      </c>
      <c r="J201" s="156" t="str">
        <f>IF(A201="","",IF(YEAR(Personalkostnader!$K60)&lt;J$152,"",IF(YEAR(Personalkostnader!$H60)&gt;J$152,"",IF(YEAR(Personalkostnader!$H60)=J$152,Personalkostnader!$H60,DATE(J$152,1,1)))))</f>
        <v/>
      </c>
      <c r="K201" s="34" t="str">
        <f>IF(J201="","",IF(YEAR(Personalkostnader!$H60)&gt;Hjelpeberegn_personal!J$152,"",IF(YEAR(Personalkostnader!$K60)&gt;Hjelpeberegn_personal!J$152,"31.12."&amp;J$152,Personalkostnader!$K60)))</f>
        <v/>
      </c>
      <c r="L201" s="156" t="str">
        <f>IF(A201="","",IF(YEAR(Personalkostnader!$K60)&lt;L$152,"",IF(YEAR(Personalkostnader!$H60)&gt;L$152,"",IF(YEAR(Personalkostnader!$H60)=L$152,Personalkostnader!$H60,DATE(L$152,1,1)))))</f>
        <v/>
      </c>
      <c r="M201" s="34" t="str">
        <f>IF(L201="","",IF(YEAR(Personalkostnader!$H60)&gt;Hjelpeberegn_personal!L$152,"",IF(YEAR(Personalkostnader!$K60)&gt;Hjelpeberegn_personal!L$152,"31.12."&amp;L$152,Personalkostnader!$K60)))</f>
        <v/>
      </c>
      <c r="N201" s="156" t="str">
        <f>IF(A201="","",IF(YEAR(Personalkostnader!$K60)&lt;N$152,"",IF(YEAR(Personalkostnader!$H60)&gt;N$152,"",IF(YEAR(Personalkostnader!$H60)=N$152,Personalkostnader!$H60,DATE(N$152,1,1)))))</f>
        <v/>
      </c>
      <c r="O201" s="34" t="str">
        <f>IF(N201="","",IF(YEAR(Personalkostnader!$H60)&gt;Hjelpeberegn_personal!N$152,"",IF(YEAR(Personalkostnader!$K60)&gt;Hjelpeberegn_personal!N$152,"31.12."&amp;N$152,Personalkostnader!$K60)))</f>
        <v/>
      </c>
      <c r="P201" s="156" t="str">
        <f>IF(A201="","",IF(YEAR(Personalkostnader!$K60)&lt;P$152,"",IF(YEAR(Personalkostnader!$H60)&gt;P$152,"",IF(YEAR(Personalkostnader!$H60)=P$152,Personalkostnader!$H60,DATE(P$152,1,1)))))</f>
        <v/>
      </c>
      <c r="Q201" s="34" t="str">
        <f>IF(P201="","",IF(YEAR(Personalkostnader!$H60)&gt;Hjelpeberegn_personal!P$152,"",IF(YEAR(Personalkostnader!$K60)&gt;Hjelpeberegn_personal!P$152,"31.12."&amp;P$152,Personalkostnader!$K60)))</f>
        <v/>
      </c>
      <c r="R201" s="156" t="str">
        <f>IF(A201="","",IF(YEAR(Personalkostnader!$K60)&lt;R$152,"",IF(YEAR(Personalkostnader!$H60)&gt;R$152,"",IF(YEAR(Personalkostnader!$H60)=R$152,Personalkostnader!$H60,DATE(R$152,1,1)))))</f>
        <v/>
      </c>
      <c r="S201" s="34" t="str">
        <f>IF(R201="","",IF(YEAR(Personalkostnader!$H60)&gt;Hjelpeberegn_personal!R$152,"",IF(YEAR(Personalkostnader!$K60)&gt;Hjelpeberegn_personal!R$152,"31.12."&amp;R$152,Personalkostnader!$K60)))</f>
        <v/>
      </c>
      <c r="T201" s="156" t="str">
        <f>IF(A201="","",IF(YEAR(Personalkostnader!$K60)&lt;T$152,"",IF(YEAR(Personalkostnader!$H60)&gt;T$152,"",IF(YEAR(Personalkostnader!$H60)=T$152,Personalkostnader!$H60,DATE(T$152,1,1)))))</f>
        <v/>
      </c>
      <c r="U201" s="34" t="str">
        <f>IF(T201="","",IF(YEAR(Personalkostnader!$H60)&gt;Hjelpeberegn_personal!T$152,"",IF(YEAR(Personalkostnader!$K60)&gt;Hjelpeberegn_personal!T$152,"31.12."&amp;T$152,Personalkostnader!$K60)))</f>
        <v/>
      </c>
      <c r="V201" s="156" t="str">
        <f>IF(A201="","",IF(YEAR(Personalkostnader!$K60)&lt;V$152,"",IF(YEAR(Personalkostnader!$H60)&gt;V$152,"",IF(YEAR(Personalkostnader!$H60)=V$152,Personalkostnader!$H60,DATE(V$152,1,1)))))</f>
        <v/>
      </c>
      <c r="W201" s="34" t="str">
        <f>IF(V201="","",IF(YEAR(Personalkostnader!$H60)&gt;Hjelpeberegn_personal!V$152,"",IF(YEAR(Personalkostnader!$K60)&gt;Hjelpeberegn_personal!V$152,"31.12."&amp;V$152,Personalkostnader!$K60)))</f>
        <v/>
      </c>
      <c r="X201" s="156" t="str">
        <f>IF(A201="","",IF(YEAR(Personalkostnader!$K60)&lt;X$152,"",IF(YEAR(Personalkostnader!$H60)&gt;X$152,"",IF(YEAR(Personalkostnader!$H60)=X$152,Personalkostnader!$H60,DATE(X$152,1,1)))))</f>
        <v/>
      </c>
      <c r="Y201" s="34" t="str">
        <f>IF(X201="","",IF(YEAR(Personalkostnader!$H60)&gt;Hjelpeberegn_personal!X$152,"",IF(YEAR(Personalkostnader!$K60)&gt;Hjelpeberegn_personal!X$152,"31.12."&amp;X$152,Personalkostnader!$K60)))</f>
        <v/>
      </c>
      <c r="Z201" s="156" t="str">
        <f>IF(A201="","",IF(YEAR(Personalkostnader!$K60)&lt;Z$152,"",IF(YEAR(Personalkostnader!$H60)&gt;Z$152,"",IF(YEAR(Personalkostnader!$H60)=Z$152,Personalkostnader!$H60,DATE(Z$152,1,1)))))</f>
        <v/>
      </c>
      <c r="AA201" s="34" t="str">
        <f>IF(Z201="","",IF(YEAR(Personalkostnader!$H60)&gt;Hjelpeberegn_personal!Z$152,"",IF(YEAR(Personalkostnader!$K60)&gt;Hjelpeberegn_personal!Z$152,"31.12."&amp;Z$152,Personalkostnader!$K60)))</f>
        <v/>
      </c>
    </row>
    <row r="202" spans="1:27" ht="15.75" outlineLevel="1" x14ac:dyDescent="0.3">
      <c r="A202" t="str">
        <f t="shared" si="10"/>
        <v/>
      </c>
      <c r="B202" s="156" t="str">
        <f>IF(YEAR(Personalkostnader!$H61)&lt;B$152,"",IF(YEAR(Personalkostnader!$H61)&gt;B$152,"",IF(YEAR(Personalkostnader!$H61)=B$152,Personalkostnader!$H61,DATE(B$152,1,1))))</f>
        <v/>
      </c>
      <c r="C202" s="156" t="str">
        <f>IF(YEAR(Personalkostnader!$H61)&lt;B$152,"",IF(YEAR(Personalkostnader!$H61)&gt;B$152,"",IF(YEAR(Personalkostnader!$K61)=B$152,Personalkostnader!$K61, DATE(B$152,12,31))))</f>
        <v/>
      </c>
      <c r="D202" s="156" t="str">
        <f>IF(A202="","",IF(YEAR(Personalkostnader!$K61)&lt;D$152,"",IF(YEAR(Personalkostnader!$H61)&gt;D$152,"",IF(YEAR(Personalkostnader!$H61)=D$152,Personalkostnader!$H61,DATE(D$152,1,1)))))</f>
        <v/>
      </c>
      <c r="E202" s="34" t="str">
        <f>IF(D202="","",IF(YEAR(Personalkostnader!$H61)&gt;Hjelpeberegn_personal!D$152,"",IF(YEAR(Personalkostnader!$K61)&gt;Hjelpeberegn_personal!D$152,"31.12."&amp;D$152,Personalkostnader!$K61)))</f>
        <v/>
      </c>
      <c r="F202" s="156" t="str">
        <f>IF(A202="","",IF(YEAR(Personalkostnader!$K61)&lt;F$152,"",IF(YEAR(Personalkostnader!$H61)&gt;F$152,"",IF(YEAR(Personalkostnader!$H61)=F$152,Personalkostnader!$H61,DATE(F$152,1,1)))))</f>
        <v/>
      </c>
      <c r="G202" s="34" t="str">
        <f>IF(F202="","",IF(YEAR(Personalkostnader!$H61)&gt;Hjelpeberegn_personal!F$152,"",IF(YEAR(Personalkostnader!$K61)&gt;Hjelpeberegn_personal!F$152,"31.12."&amp;F$152,Personalkostnader!$K61)))</f>
        <v/>
      </c>
      <c r="H202" s="156" t="str">
        <f>IF(A202="","",IF(YEAR(Personalkostnader!$K61)&lt;H$152,"",IF(YEAR(Personalkostnader!$H61)&gt;H$152,"",IF(YEAR(Personalkostnader!$H61)=H$152,Personalkostnader!$H61,DATE(H$152,1,1)))))</f>
        <v/>
      </c>
      <c r="I202" s="34" t="str">
        <f>IF(H202="","",IF(YEAR(Personalkostnader!$H61)&gt;Hjelpeberegn_personal!H$152,"",IF(YEAR(Personalkostnader!$K61)&gt;Hjelpeberegn_personal!H$152,"31.12."&amp;H$152,Personalkostnader!$K61)))</f>
        <v/>
      </c>
      <c r="J202" s="156" t="str">
        <f>IF(A202="","",IF(YEAR(Personalkostnader!$K61)&lt;J$152,"",IF(YEAR(Personalkostnader!$H61)&gt;J$152,"",IF(YEAR(Personalkostnader!$H61)=J$152,Personalkostnader!$H61,DATE(J$152,1,1)))))</f>
        <v/>
      </c>
      <c r="K202" s="34" t="str">
        <f>IF(J202="","",IF(YEAR(Personalkostnader!$H61)&gt;Hjelpeberegn_personal!J$152,"",IF(YEAR(Personalkostnader!$K61)&gt;Hjelpeberegn_personal!J$152,"31.12."&amp;J$152,Personalkostnader!$K61)))</f>
        <v/>
      </c>
      <c r="L202" s="156" t="str">
        <f>IF(A202="","",IF(YEAR(Personalkostnader!$K61)&lt;L$152,"",IF(YEAR(Personalkostnader!$H61)&gt;L$152,"",IF(YEAR(Personalkostnader!$H61)=L$152,Personalkostnader!$H61,DATE(L$152,1,1)))))</f>
        <v/>
      </c>
      <c r="M202" s="34" t="str">
        <f>IF(L202="","",IF(YEAR(Personalkostnader!$H61)&gt;Hjelpeberegn_personal!L$152,"",IF(YEAR(Personalkostnader!$K61)&gt;Hjelpeberegn_personal!L$152,"31.12."&amp;L$152,Personalkostnader!$K61)))</f>
        <v/>
      </c>
      <c r="N202" s="156" t="str">
        <f>IF(A202="","",IF(YEAR(Personalkostnader!$K61)&lt;N$152,"",IF(YEAR(Personalkostnader!$H61)&gt;N$152,"",IF(YEAR(Personalkostnader!$H61)=N$152,Personalkostnader!$H61,DATE(N$152,1,1)))))</f>
        <v/>
      </c>
      <c r="O202" s="34" t="str">
        <f>IF(N202="","",IF(YEAR(Personalkostnader!$H61)&gt;Hjelpeberegn_personal!N$152,"",IF(YEAR(Personalkostnader!$K61)&gt;Hjelpeberegn_personal!N$152,"31.12."&amp;N$152,Personalkostnader!$K61)))</f>
        <v/>
      </c>
      <c r="P202" s="156" t="str">
        <f>IF(A202="","",IF(YEAR(Personalkostnader!$K61)&lt;P$152,"",IF(YEAR(Personalkostnader!$H61)&gt;P$152,"",IF(YEAR(Personalkostnader!$H61)=P$152,Personalkostnader!$H61,DATE(P$152,1,1)))))</f>
        <v/>
      </c>
      <c r="Q202" s="34" t="str">
        <f>IF(P202="","",IF(YEAR(Personalkostnader!$H61)&gt;Hjelpeberegn_personal!P$152,"",IF(YEAR(Personalkostnader!$K61)&gt;Hjelpeberegn_personal!P$152,"31.12."&amp;P$152,Personalkostnader!$K61)))</f>
        <v/>
      </c>
      <c r="R202" s="156" t="str">
        <f>IF(A202="","",IF(YEAR(Personalkostnader!$K61)&lt;R$152,"",IF(YEAR(Personalkostnader!$H61)&gt;R$152,"",IF(YEAR(Personalkostnader!$H61)=R$152,Personalkostnader!$H61,DATE(R$152,1,1)))))</f>
        <v/>
      </c>
      <c r="S202" s="34" t="str">
        <f>IF(R202="","",IF(YEAR(Personalkostnader!$H61)&gt;Hjelpeberegn_personal!R$152,"",IF(YEAR(Personalkostnader!$K61)&gt;Hjelpeberegn_personal!R$152,"31.12."&amp;R$152,Personalkostnader!$K61)))</f>
        <v/>
      </c>
      <c r="T202" s="156" t="str">
        <f>IF(A202="","",IF(YEAR(Personalkostnader!$K61)&lt;T$152,"",IF(YEAR(Personalkostnader!$H61)&gt;T$152,"",IF(YEAR(Personalkostnader!$H61)=T$152,Personalkostnader!$H61,DATE(T$152,1,1)))))</f>
        <v/>
      </c>
      <c r="U202" s="34" t="str">
        <f>IF(T202="","",IF(YEAR(Personalkostnader!$H61)&gt;Hjelpeberegn_personal!T$152,"",IF(YEAR(Personalkostnader!$K61)&gt;Hjelpeberegn_personal!T$152,"31.12."&amp;T$152,Personalkostnader!$K61)))</f>
        <v/>
      </c>
      <c r="V202" s="156" t="str">
        <f>IF(A202="","",IF(YEAR(Personalkostnader!$K61)&lt;V$152,"",IF(YEAR(Personalkostnader!$H61)&gt;V$152,"",IF(YEAR(Personalkostnader!$H61)=V$152,Personalkostnader!$H61,DATE(V$152,1,1)))))</f>
        <v/>
      </c>
      <c r="W202" s="34" t="str">
        <f>IF(V202="","",IF(YEAR(Personalkostnader!$H61)&gt;Hjelpeberegn_personal!V$152,"",IF(YEAR(Personalkostnader!$K61)&gt;Hjelpeberegn_personal!V$152,"31.12."&amp;V$152,Personalkostnader!$K61)))</f>
        <v/>
      </c>
      <c r="X202" s="156" t="str">
        <f>IF(A202="","",IF(YEAR(Personalkostnader!$K61)&lt;X$152,"",IF(YEAR(Personalkostnader!$H61)&gt;X$152,"",IF(YEAR(Personalkostnader!$H61)=X$152,Personalkostnader!$H61,DATE(X$152,1,1)))))</f>
        <v/>
      </c>
      <c r="Y202" s="34" t="str">
        <f>IF(X202="","",IF(YEAR(Personalkostnader!$H61)&gt;Hjelpeberegn_personal!X$152,"",IF(YEAR(Personalkostnader!$K61)&gt;Hjelpeberegn_personal!X$152,"31.12."&amp;X$152,Personalkostnader!$K61)))</f>
        <v/>
      </c>
      <c r="Z202" s="156" t="str">
        <f>IF(A202="","",IF(YEAR(Personalkostnader!$K61)&lt;Z$152,"",IF(YEAR(Personalkostnader!$H61)&gt;Z$152,"",IF(YEAR(Personalkostnader!$H61)=Z$152,Personalkostnader!$H61,DATE(Z$152,1,1)))))</f>
        <v/>
      </c>
      <c r="AA202" s="34" t="str">
        <f>IF(Z202="","",IF(YEAR(Personalkostnader!$H61)&gt;Hjelpeberegn_personal!Z$152,"",IF(YEAR(Personalkostnader!$K61)&gt;Hjelpeberegn_personal!Z$152,"31.12."&amp;Z$152,Personalkostnader!$K61)))</f>
        <v/>
      </c>
    </row>
    <row r="203" spans="1:27" ht="15.75" outlineLevel="1" x14ac:dyDescent="0.3">
      <c r="A203" t="str">
        <f t="shared" si="10"/>
        <v/>
      </c>
      <c r="B203" s="156" t="str">
        <f>IF(YEAR(Personalkostnader!$H62)&lt;B$152,"",IF(YEAR(Personalkostnader!$H62)&gt;B$152,"",IF(YEAR(Personalkostnader!$H62)=B$152,Personalkostnader!$H62,DATE(B$152,1,1))))</f>
        <v/>
      </c>
      <c r="C203" s="156" t="str">
        <f>IF(YEAR(Personalkostnader!$H62)&lt;B$152,"",IF(YEAR(Personalkostnader!$H62)&gt;B$152,"",IF(YEAR(Personalkostnader!$K62)=B$152,Personalkostnader!$K62, DATE(B$152,12,31))))</f>
        <v/>
      </c>
      <c r="D203" s="156" t="str">
        <f>IF(A203="","",IF(YEAR(Personalkostnader!$K62)&lt;D$152,"",IF(YEAR(Personalkostnader!$H62)&gt;D$152,"",IF(YEAR(Personalkostnader!$H62)=D$152,Personalkostnader!$H62,DATE(D$152,1,1)))))</f>
        <v/>
      </c>
      <c r="E203" s="34" t="str">
        <f>IF(D203="","",IF(YEAR(Personalkostnader!$H62)&gt;Hjelpeberegn_personal!D$152,"",IF(YEAR(Personalkostnader!$K62)&gt;Hjelpeberegn_personal!D$152,"31.12."&amp;D$152,Personalkostnader!$K62)))</f>
        <v/>
      </c>
      <c r="F203" s="156" t="str">
        <f>IF(A203="","",IF(YEAR(Personalkostnader!$K62)&lt;F$152,"",IF(YEAR(Personalkostnader!$H62)&gt;F$152,"",IF(YEAR(Personalkostnader!$H62)=F$152,Personalkostnader!$H62,DATE(F$152,1,1)))))</f>
        <v/>
      </c>
      <c r="G203" s="34" t="str">
        <f>IF(F203="","",IF(YEAR(Personalkostnader!$H62)&gt;Hjelpeberegn_personal!F$152,"",IF(YEAR(Personalkostnader!$K62)&gt;Hjelpeberegn_personal!F$152,"31.12."&amp;F$152,Personalkostnader!$K62)))</f>
        <v/>
      </c>
      <c r="H203" s="156" t="str">
        <f>IF(A203="","",IF(YEAR(Personalkostnader!$K62)&lt;H$152,"",IF(YEAR(Personalkostnader!$H62)&gt;H$152,"",IF(YEAR(Personalkostnader!$H62)=H$152,Personalkostnader!$H62,DATE(H$152,1,1)))))</f>
        <v/>
      </c>
      <c r="I203" s="34" t="str">
        <f>IF(H203="","",IF(YEAR(Personalkostnader!$H62)&gt;Hjelpeberegn_personal!H$152,"",IF(YEAR(Personalkostnader!$K62)&gt;Hjelpeberegn_personal!H$152,"31.12."&amp;H$152,Personalkostnader!$K62)))</f>
        <v/>
      </c>
      <c r="J203" s="156" t="str">
        <f>IF(A203="","",IF(YEAR(Personalkostnader!$K62)&lt;J$152,"",IF(YEAR(Personalkostnader!$H62)&gt;J$152,"",IF(YEAR(Personalkostnader!$H62)=J$152,Personalkostnader!$H62,DATE(J$152,1,1)))))</f>
        <v/>
      </c>
      <c r="K203" s="34" t="str">
        <f>IF(J203="","",IF(YEAR(Personalkostnader!$H62)&gt;Hjelpeberegn_personal!J$152,"",IF(YEAR(Personalkostnader!$K62)&gt;Hjelpeberegn_personal!J$152,"31.12."&amp;J$152,Personalkostnader!$K62)))</f>
        <v/>
      </c>
      <c r="L203" s="156" t="str">
        <f>IF(A203="","",IF(YEAR(Personalkostnader!$K62)&lt;L$152,"",IF(YEAR(Personalkostnader!$H62)&gt;L$152,"",IF(YEAR(Personalkostnader!$H62)=L$152,Personalkostnader!$H62,DATE(L$152,1,1)))))</f>
        <v/>
      </c>
      <c r="M203" s="34" t="str">
        <f>IF(L203="","",IF(YEAR(Personalkostnader!$H62)&gt;Hjelpeberegn_personal!L$152,"",IF(YEAR(Personalkostnader!$K62)&gt;Hjelpeberegn_personal!L$152,"31.12."&amp;L$152,Personalkostnader!$K62)))</f>
        <v/>
      </c>
      <c r="N203" s="156" t="str">
        <f>IF(A203="","",IF(YEAR(Personalkostnader!$K62)&lt;N$152,"",IF(YEAR(Personalkostnader!$H62)&gt;N$152,"",IF(YEAR(Personalkostnader!$H62)=N$152,Personalkostnader!$H62,DATE(N$152,1,1)))))</f>
        <v/>
      </c>
      <c r="O203" s="34" t="str">
        <f>IF(N203="","",IF(YEAR(Personalkostnader!$H62)&gt;Hjelpeberegn_personal!N$152,"",IF(YEAR(Personalkostnader!$K62)&gt;Hjelpeberegn_personal!N$152,"31.12."&amp;N$152,Personalkostnader!$K62)))</f>
        <v/>
      </c>
      <c r="P203" s="156" t="str">
        <f>IF(A203="","",IF(YEAR(Personalkostnader!$K62)&lt;P$152,"",IF(YEAR(Personalkostnader!$H62)&gt;P$152,"",IF(YEAR(Personalkostnader!$H62)=P$152,Personalkostnader!$H62,DATE(P$152,1,1)))))</f>
        <v/>
      </c>
      <c r="Q203" s="34" t="str">
        <f>IF(P203="","",IF(YEAR(Personalkostnader!$H62)&gt;Hjelpeberegn_personal!P$152,"",IF(YEAR(Personalkostnader!$K62)&gt;Hjelpeberegn_personal!P$152,"31.12."&amp;P$152,Personalkostnader!$K62)))</f>
        <v/>
      </c>
      <c r="R203" s="156" t="str">
        <f>IF(A203="","",IF(YEAR(Personalkostnader!$K62)&lt;R$152,"",IF(YEAR(Personalkostnader!$H62)&gt;R$152,"",IF(YEAR(Personalkostnader!$H62)=R$152,Personalkostnader!$H62,DATE(R$152,1,1)))))</f>
        <v/>
      </c>
      <c r="S203" s="34" t="str">
        <f>IF(R203="","",IF(YEAR(Personalkostnader!$H62)&gt;Hjelpeberegn_personal!R$152,"",IF(YEAR(Personalkostnader!$K62)&gt;Hjelpeberegn_personal!R$152,"31.12."&amp;R$152,Personalkostnader!$K62)))</f>
        <v/>
      </c>
      <c r="T203" s="156" t="str">
        <f>IF(A203="","",IF(YEAR(Personalkostnader!$K62)&lt;T$152,"",IF(YEAR(Personalkostnader!$H62)&gt;T$152,"",IF(YEAR(Personalkostnader!$H62)=T$152,Personalkostnader!$H62,DATE(T$152,1,1)))))</f>
        <v/>
      </c>
      <c r="U203" s="34" t="str">
        <f>IF(T203="","",IF(YEAR(Personalkostnader!$H62)&gt;Hjelpeberegn_personal!T$152,"",IF(YEAR(Personalkostnader!$K62)&gt;Hjelpeberegn_personal!T$152,"31.12."&amp;T$152,Personalkostnader!$K62)))</f>
        <v/>
      </c>
      <c r="V203" s="156" t="str">
        <f>IF(A203="","",IF(YEAR(Personalkostnader!$K62)&lt;V$152,"",IF(YEAR(Personalkostnader!$H62)&gt;V$152,"",IF(YEAR(Personalkostnader!$H62)=V$152,Personalkostnader!$H62,DATE(V$152,1,1)))))</f>
        <v/>
      </c>
      <c r="W203" s="34" t="str">
        <f>IF(V203="","",IF(YEAR(Personalkostnader!$H62)&gt;Hjelpeberegn_personal!V$152,"",IF(YEAR(Personalkostnader!$K62)&gt;Hjelpeberegn_personal!V$152,"31.12."&amp;V$152,Personalkostnader!$K62)))</f>
        <v/>
      </c>
      <c r="X203" s="156" t="str">
        <f>IF(A203="","",IF(YEAR(Personalkostnader!$K62)&lt;X$152,"",IF(YEAR(Personalkostnader!$H62)&gt;X$152,"",IF(YEAR(Personalkostnader!$H62)=X$152,Personalkostnader!$H62,DATE(X$152,1,1)))))</f>
        <v/>
      </c>
      <c r="Y203" s="34" t="str">
        <f>IF(X203="","",IF(YEAR(Personalkostnader!$H62)&gt;Hjelpeberegn_personal!X$152,"",IF(YEAR(Personalkostnader!$K62)&gt;Hjelpeberegn_personal!X$152,"31.12."&amp;X$152,Personalkostnader!$K62)))</f>
        <v/>
      </c>
      <c r="Z203" s="156" t="str">
        <f>IF(A203="","",IF(YEAR(Personalkostnader!$K62)&lt;Z$152,"",IF(YEAR(Personalkostnader!$H62)&gt;Z$152,"",IF(YEAR(Personalkostnader!$H62)=Z$152,Personalkostnader!$H62,DATE(Z$152,1,1)))))</f>
        <v/>
      </c>
      <c r="AA203" s="34" t="str">
        <f>IF(Z203="","",IF(YEAR(Personalkostnader!$H62)&gt;Hjelpeberegn_personal!Z$152,"",IF(YEAR(Personalkostnader!$K62)&gt;Hjelpeberegn_personal!Z$152,"31.12."&amp;Z$152,Personalkostnader!$K62)))</f>
        <v/>
      </c>
    </row>
    <row r="204" spans="1:27" ht="15.75" outlineLevel="1" x14ac:dyDescent="0.3">
      <c r="A204" t="str">
        <f t="shared" si="10"/>
        <v/>
      </c>
      <c r="B204" s="156" t="str">
        <f>IF(YEAR(Personalkostnader!$H63)&lt;B$152,"",IF(YEAR(Personalkostnader!$H63)&gt;B$152,"",IF(YEAR(Personalkostnader!$H63)=B$152,Personalkostnader!$H63,DATE(B$152,1,1))))</f>
        <v/>
      </c>
      <c r="C204" s="156" t="str">
        <f>IF(YEAR(Personalkostnader!$H63)&lt;B$152,"",IF(YEAR(Personalkostnader!$H63)&gt;B$152,"",IF(YEAR(Personalkostnader!$K63)=B$152,Personalkostnader!$K63, DATE(B$152,12,31))))</f>
        <v/>
      </c>
      <c r="D204" s="156" t="str">
        <f>IF(A204="","",IF(YEAR(Personalkostnader!$K63)&lt;D$152,"",IF(YEAR(Personalkostnader!$H63)&gt;D$152,"",IF(YEAR(Personalkostnader!$H63)=D$152,Personalkostnader!$H63,DATE(D$152,1,1)))))</f>
        <v/>
      </c>
      <c r="E204" s="34" t="str">
        <f>IF(D204="","",IF(YEAR(Personalkostnader!$H63)&gt;Hjelpeberegn_personal!D$152,"",IF(YEAR(Personalkostnader!$K63)&gt;Hjelpeberegn_personal!D$152,"31.12."&amp;D$152,Personalkostnader!$K63)))</f>
        <v/>
      </c>
      <c r="F204" s="156" t="str">
        <f>IF(A204="","",IF(YEAR(Personalkostnader!$K63)&lt;F$152,"",IF(YEAR(Personalkostnader!$H63)&gt;F$152,"",IF(YEAR(Personalkostnader!$H63)=F$152,Personalkostnader!$H63,DATE(F$152,1,1)))))</f>
        <v/>
      </c>
      <c r="G204" s="34" t="str">
        <f>IF(F204="","",IF(YEAR(Personalkostnader!$H63)&gt;Hjelpeberegn_personal!F$152,"",IF(YEAR(Personalkostnader!$K63)&gt;Hjelpeberegn_personal!F$152,"31.12."&amp;F$152,Personalkostnader!$K63)))</f>
        <v/>
      </c>
      <c r="H204" s="156" t="str">
        <f>IF(A204="","",IF(YEAR(Personalkostnader!$K63)&lt;H$152,"",IF(YEAR(Personalkostnader!$H63)&gt;H$152,"",IF(YEAR(Personalkostnader!$H63)=H$152,Personalkostnader!$H63,DATE(H$152,1,1)))))</f>
        <v/>
      </c>
      <c r="I204" s="34" t="str">
        <f>IF(H204="","",IF(YEAR(Personalkostnader!$H63)&gt;Hjelpeberegn_personal!H$152,"",IF(YEAR(Personalkostnader!$K63)&gt;Hjelpeberegn_personal!H$152,"31.12."&amp;H$152,Personalkostnader!$K63)))</f>
        <v/>
      </c>
      <c r="J204" s="156" t="str">
        <f>IF(A204="","",IF(YEAR(Personalkostnader!$K63)&lt;J$152,"",IF(YEAR(Personalkostnader!$H63)&gt;J$152,"",IF(YEAR(Personalkostnader!$H63)=J$152,Personalkostnader!$H63,DATE(J$152,1,1)))))</f>
        <v/>
      </c>
      <c r="K204" s="34" t="str">
        <f>IF(J204="","",IF(YEAR(Personalkostnader!$H63)&gt;Hjelpeberegn_personal!J$152,"",IF(YEAR(Personalkostnader!$K63)&gt;Hjelpeberegn_personal!J$152,"31.12."&amp;J$152,Personalkostnader!$K63)))</f>
        <v/>
      </c>
      <c r="L204" s="156" t="str">
        <f>IF(A204="","",IF(YEAR(Personalkostnader!$K63)&lt;L$152,"",IF(YEAR(Personalkostnader!$H63)&gt;L$152,"",IF(YEAR(Personalkostnader!$H63)=L$152,Personalkostnader!$H63,DATE(L$152,1,1)))))</f>
        <v/>
      </c>
      <c r="M204" s="34" t="str">
        <f>IF(L204="","",IF(YEAR(Personalkostnader!$H63)&gt;Hjelpeberegn_personal!L$152,"",IF(YEAR(Personalkostnader!$K63)&gt;Hjelpeberegn_personal!L$152,"31.12."&amp;L$152,Personalkostnader!$K63)))</f>
        <v/>
      </c>
      <c r="N204" s="156" t="str">
        <f>IF(A204="","",IF(YEAR(Personalkostnader!$K63)&lt;N$152,"",IF(YEAR(Personalkostnader!$H63)&gt;N$152,"",IF(YEAR(Personalkostnader!$H63)=N$152,Personalkostnader!$H63,DATE(N$152,1,1)))))</f>
        <v/>
      </c>
      <c r="O204" s="34" t="str">
        <f>IF(N204="","",IF(YEAR(Personalkostnader!$H63)&gt;Hjelpeberegn_personal!N$152,"",IF(YEAR(Personalkostnader!$K63)&gt;Hjelpeberegn_personal!N$152,"31.12."&amp;N$152,Personalkostnader!$K63)))</f>
        <v/>
      </c>
      <c r="P204" s="156" t="str">
        <f>IF(A204="","",IF(YEAR(Personalkostnader!$K63)&lt;P$152,"",IF(YEAR(Personalkostnader!$H63)&gt;P$152,"",IF(YEAR(Personalkostnader!$H63)=P$152,Personalkostnader!$H63,DATE(P$152,1,1)))))</f>
        <v/>
      </c>
      <c r="Q204" s="34" t="str">
        <f>IF(P204="","",IF(YEAR(Personalkostnader!$H63)&gt;Hjelpeberegn_personal!P$152,"",IF(YEAR(Personalkostnader!$K63)&gt;Hjelpeberegn_personal!P$152,"31.12."&amp;P$152,Personalkostnader!$K63)))</f>
        <v/>
      </c>
      <c r="R204" s="156" t="str">
        <f>IF(A204="","",IF(YEAR(Personalkostnader!$K63)&lt;R$152,"",IF(YEAR(Personalkostnader!$H63)&gt;R$152,"",IF(YEAR(Personalkostnader!$H63)=R$152,Personalkostnader!$H63,DATE(R$152,1,1)))))</f>
        <v/>
      </c>
      <c r="S204" s="34" t="str">
        <f>IF(R204="","",IF(YEAR(Personalkostnader!$H63)&gt;Hjelpeberegn_personal!R$152,"",IF(YEAR(Personalkostnader!$K63)&gt;Hjelpeberegn_personal!R$152,"31.12."&amp;R$152,Personalkostnader!$K63)))</f>
        <v/>
      </c>
      <c r="T204" s="156" t="str">
        <f>IF(A204="","",IF(YEAR(Personalkostnader!$K63)&lt;T$152,"",IF(YEAR(Personalkostnader!$H63)&gt;T$152,"",IF(YEAR(Personalkostnader!$H63)=T$152,Personalkostnader!$H63,DATE(T$152,1,1)))))</f>
        <v/>
      </c>
      <c r="U204" s="34" t="str">
        <f>IF(T204="","",IF(YEAR(Personalkostnader!$H63)&gt;Hjelpeberegn_personal!T$152,"",IF(YEAR(Personalkostnader!$K63)&gt;Hjelpeberegn_personal!T$152,"31.12."&amp;T$152,Personalkostnader!$K63)))</f>
        <v/>
      </c>
      <c r="V204" s="156" t="str">
        <f>IF(A204="","",IF(YEAR(Personalkostnader!$K63)&lt;V$152,"",IF(YEAR(Personalkostnader!$H63)&gt;V$152,"",IF(YEAR(Personalkostnader!$H63)=V$152,Personalkostnader!$H63,DATE(V$152,1,1)))))</f>
        <v/>
      </c>
      <c r="W204" s="34" t="str">
        <f>IF(V204="","",IF(YEAR(Personalkostnader!$H63)&gt;Hjelpeberegn_personal!V$152,"",IF(YEAR(Personalkostnader!$K63)&gt;Hjelpeberegn_personal!V$152,"31.12."&amp;V$152,Personalkostnader!$K63)))</f>
        <v/>
      </c>
      <c r="X204" s="156" t="str">
        <f>IF(A204="","",IF(YEAR(Personalkostnader!$K63)&lt;X$152,"",IF(YEAR(Personalkostnader!$H63)&gt;X$152,"",IF(YEAR(Personalkostnader!$H63)=X$152,Personalkostnader!$H63,DATE(X$152,1,1)))))</f>
        <v/>
      </c>
      <c r="Y204" s="34" t="str">
        <f>IF(X204="","",IF(YEAR(Personalkostnader!$H63)&gt;Hjelpeberegn_personal!X$152,"",IF(YEAR(Personalkostnader!$K63)&gt;Hjelpeberegn_personal!X$152,"31.12."&amp;X$152,Personalkostnader!$K63)))</f>
        <v/>
      </c>
      <c r="Z204" s="156" t="str">
        <f>IF(A204="","",IF(YEAR(Personalkostnader!$K63)&lt;Z$152,"",IF(YEAR(Personalkostnader!$H63)&gt;Z$152,"",IF(YEAR(Personalkostnader!$H63)=Z$152,Personalkostnader!$H63,DATE(Z$152,1,1)))))</f>
        <v/>
      </c>
      <c r="AA204" s="34" t="str">
        <f>IF(Z204="","",IF(YEAR(Personalkostnader!$H63)&gt;Hjelpeberegn_personal!Z$152,"",IF(YEAR(Personalkostnader!$K63)&gt;Hjelpeberegn_personal!Z$152,"31.12."&amp;Z$152,Personalkostnader!$K63)))</f>
        <v/>
      </c>
    </row>
    <row r="205" spans="1:27" ht="15.75" outlineLevel="1" x14ac:dyDescent="0.3">
      <c r="A205" t="str">
        <f t="shared" si="10"/>
        <v/>
      </c>
      <c r="B205" s="156" t="str">
        <f>IF(YEAR(Personalkostnader!$H64)&lt;B$152,"",IF(YEAR(Personalkostnader!$H64)&gt;B$152,"",IF(YEAR(Personalkostnader!$H64)=B$152,Personalkostnader!$H64,DATE(B$152,1,1))))</f>
        <v/>
      </c>
      <c r="C205" s="156" t="str">
        <f>IF(YEAR(Personalkostnader!$H64)&lt;B$152,"",IF(YEAR(Personalkostnader!$H64)&gt;B$152,"",IF(YEAR(Personalkostnader!$K64)=B$152,Personalkostnader!$K64, DATE(B$152,12,31))))</f>
        <v/>
      </c>
      <c r="D205" s="156" t="str">
        <f>IF(A205="","",IF(YEAR(Personalkostnader!$K64)&lt;D$152,"",IF(YEAR(Personalkostnader!$H64)&gt;D$152,"",IF(YEAR(Personalkostnader!$H64)=D$152,Personalkostnader!$H64,DATE(D$152,1,1)))))</f>
        <v/>
      </c>
      <c r="E205" s="34" t="str">
        <f>IF(D205="","",IF(YEAR(Personalkostnader!$H64)&gt;Hjelpeberegn_personal!D$152,"",IF(YEAR(Personalkostnader!$K64)&gt;Hjelpeberegn_personal!D$152,"31.12."&amp;D$152,Personalkostnader!$K64)))</f>
        <v/>
      </c>
      <c r="F205" s="156" t="str">
        <f>IF(A205="","",IF(YEAR(Personalkostnader!$K64)&lt;F$152,"",IF(YEAR(Personalkostnader!$H64)&gt;F$152,"",IF(YEAR(Personalkostnader!$H64)=F$152,Personalkostnader!$H64,DATE(F$152,1,1)))))</f>
        <v/>
      </c>
      <c r="G205" s="34" t="str">
        <f>IF(F205="","",IF(YEAR(Personalkostnader!$H64)&gt;Hjelpeberegn_personal!F$152,"",IF(YEAR(Personalkostnader!$K64)&gt;Hjelpeberegn_personal!F$152,"31.12."&amp;F$152,Personalkostnader!$K64)))</f>
        <v/>
      </c>
      <c r="H205" s="156" t="str">
        <f>IF(A205="","",IF(YEAR(Personalkostnader!$K64)&lt;H$152,"",IF(YEAR(Personalkostnader!$H64)&gt;H$152,"",IF(YEAR(Personalkostnader!$H64)=H$152,Personalkostnader!$H64,DATE(H$152,1,1)))))</f>
        <v/>
      </c>
      <c r="I205" s="34" t="str">
        <f>IF(H205="","",IF(YEAR(Personalkostnader!$H64)&gt;Hjelpeberegn_personal!H$152,"",IF(YEAR(Personalkostnader!$K64)&gt;Hjelpeberegn_personal!H$152,"31.12."&amp;H$152,Personalkostnader!$K64)))</f>
        <v/>
      </c>
      <c r="J205" s="156" t="str">
        <f>IF(A205="","",IF(YEAR(Personalkostnader!$K64)&lt;J$152,"",IF(YEAR(Personalkostnader!$H64)&gt;J$152,"",IF(YEAR(Personalkostnader!$H64)=J$152,Personalkostnader!$H64,DATE(J$152,1,1)))))</f>
        <v/>
      </c>
      <c r="K205" s="34" t="str">
        <f>IF(J205="","",IF(YEAR(Personalkostnader!$H64)&gt;Hjelpeberegn_personal!J$152,"",IF(YEAR(Personalkostnader!$K64)&gt;Hjelpeberegn_personal!J$152,"31.12."&amp;J$152,Personalkostnader!$K64)))</f>
        <v/>
      </c>
      <c r="L205" s="156" t="str">
        <f>IF(A205="","",IF(YEAR(Personalkostnader!$K64)&lt;L$152,"",IF(YEAR(Personalkostnader!$H64)&gt;L$152,"",IF(YEAR(Personalkostnader!$H64)=L$152,Personalkostnader!$H64,DATE(L$152,1,1)))))</f>
        <v/>
      </c>
      <c r="M205" s="34" t="str">
        <f>IF(L205="","",IF(YEAR(Personalkostnader!$H64)&gt;Hjelpeberegn_personal!L$152,"",IF(YEAR(Personalkostnader!$K64)&gt;Hjelpeberegn_personal!L$152,"31.12."&amp;L$152,Personalkostnader!$K64)))</f>
        <v/>
      </c>
      <c r="N205" s="156" t="str">
        <f>IF(A205="","",IF(YEAR(Personalkostnader!$K64)&lt;N$152,"",IF(YEAR(Personalkostnader!$H64)&gt;N$152,"",IF(YEAR(Personalkostnader!$H64)=N$152,Personalkostnader!$H64,DATE(N$152,1,1)))))</f>
        <v/>
      </c>
      <c r="O205" s="34" t="str">
        <f>IF(N205="","",IF(YEAR(Personalkostnader!$H64)&gt;Hjelpeberegn_personal!N$152,"",IF(YEAR(Personalkostnader!$K64)&gt;Hjelpeberegn_personal!N$152,"31.12."&amp;N$152,Personalkostnader!$K64)))</f>
        <v/>
      </c>
      <c r="P205" s="156" t="str">
        <f>IF(A205="","",IF(YEAR(Personalkostnader!$K64)&lt;P$152,"",IF(YEAR(Personalkostnader!$H64)&gt;P$152,"",IF(YEAR(Personalkostnader!$H64)=P$152,Personalkostnader!$H64,DATE(P$152,1,1)))))</f>
        <v/>
      </c>
      <c r="Q205" s="34" t="str">
        <f>IF(P205="","",IF(YEAR(Personalkostnader!$H64)&gt;Hjelpeberegn_personal!P$152,"",IF(YEAR(Personalkostnader!$K64)&gt;Hjelpeberegn_personal!P$152,"31.12."&amp;P$152,Personalkostnader!$K64)))</f>
        <v/>
      </c>
      <c r="R205" s="156" t="str">
        <f>IF(A205="","",IF(YEAR(Personalkostnader!$K64)&lt;R$152,"",IF(YEAR(Personalkostnader!$H64)&gt;R$152,"",IF(YEAR(Personalkostnader!$H64)=R$152,Personalkostnader!$H64,DATE(R$152,1,1)))))</f>
        <v/>
      </c>
      <c r="S205" s="34" t="str">
        <f>IF(R205="","",IF(YEAR(Personalkostnader!$H64)&gt;Hjelpeberegn_personal!R$152,"",IF(YEAR(Personalkostnader!$K64)&gt;Hjelpeberegn_personal!R$152,"31.12."&amp;R$152,Personalkostnader!$K64)))</f>
        <v/>
      </c>
      <c r="T205" s="156" t="str">
        <f>IF(A205="","",IF(YEAR(Personalkostnader!$K64)&lt;T$152,"",IF(YEAR(Personalkostnader!$H64)&gt;T$152,"",IF(YEAR(Personalkostnader!$H64)=T$152,Personalkostnader!$H64,DATE(T$152,1,1)))))</f>
        <v/>
      </c>
      <c r="U205" s="34" t="str">
        <f>IF(T205="","",IF(YEAR(Personalkostnader!$H64)&gt;Hjelpeberegn_personal!T$152,"",IF(YEAR(Personalkostnader!$K64)&gt;Hjelpeberegn_personal!T$152,"31.12."&amp;T$152,Personalkostnader!$K64)))</f>
        <v/>
      </c>
      <c r="V205" s="156" t="str">
        <f>IF(A205="","",IF(YEAR(Personalkostnader!$K64)&lt;V$152,"",IF(YEAR(Personalkostnader!$H64)&gt;V$152,"",IF(YEAR(Personalkostnader!$H64)=V$152,Personalkostnader!$H64,DATE(V$152,1,1)))))</f>
        <v/>
      </c>
      <c r="W205" s="34" t="str">
        <f>IF(V205="","",IF(YEAR(Personalkostnader!$H64)&gt;Hjelpeberegn_personal!V$152,"",IF(YEAR(Personalkostnader!$K64)&gt;Hjelpeberegn_personal!V$152,"31.12."&amp;V$152,Personalkostnader!$K64)))</f>
        <v/>
      </c>
      <c r="X205" s="156" t="str">
        <f>IF(A205="","",IF(YEAR(Personalkostnader!$K64)&lt;X$152,"",IF(YEAR(Personalkostnader!$H64)&gt;X$152,"",IF(YEAR(Personalkostnader!$H64)=X$152,Personalkostnader!$H64,DATE(X$152,1,1)))))</f>
        <v/>
      </c>
      <c r="Y205" s="34" t="str">
        <f>IF(X205="","",IF(YEAR(Personalkostnader!$H64)&gt;Hjelpeberegn_personal!X$152,"",IF(YEAR(Personalkostnader!$K64)&gt;Hjelpeberegn_personal!X$152,"31.12."&amp;X$152,Personalkostnader!$K64)))</f>
        <v/>
      </c>
      <c r="Z205" s="156" t="str">
        <f>IF(A205="","",IF(YEAR(Personalkostnader!$K64)&lt;Z$152,"",IF(YEAR(Personalkostnader!$H64)&gt;Z$152,"",IF(YEAR(Personalkostnader!$H64)=Z$152,Personalkostnader!$H64,DATE(Z$152,1,1)))))</f>
        <v/>
      </c>
      <c r="AA205" s="34" t="str">
        <f>IF(Z205="","",IF(YEAR(Personalkostnader!$H64)&gt;Hjelpeberegn_personal!Z$152,"",IF(YEAR(Personalkostnader!$K64)&gt;Hjelpeberegn_personal!Z$152,"31.12."&amp;Z$152,Personalkostnader!$K64)))</f>
        <v/>
      </c>
    </row>
    <row r="206" spans="1:27" ht="15.75" outlineLevel="1" x14ac:dyDescent="0.3">
      <c r="A206" t="str">
        <f t="shared" si="10"/>
        <v/>
      </c>
      <c r="B206" s="156" t="str">
        <f>IF(YEAR(Personalkostnader!$H65)&lt;B$152,"",IF(YEAR(Personalkostnader!$H65)&gt;B$152,"",IF(YEAR(Personalkostnader!$H65)=B$152,Personalkostnader!$H65,DATE(B$152,1,1))))</f>
        <v/>
      </c>
      <c r="C206" s="156" t="str">
        <f>IF(YEAR(Personalkostnader!$H65)&lt;B$152,"",IF(YEAR(Personalkostnader!$H65)&gt;B$152,"",IF(YEAR(Personalkostnader!$K65)=B$152,Personalkostnader!$K65, DATE(B$152,12,31))))</f>
        <v/>
      </c>
      <c r="D206" s="156" t="str">
        <f>IF(A206="","",IF(YEAR(Personalkostnader!$K65)&lt;D$152,"",IF(YEAR(Personalkostnader!$H65)&gt;D$152,"",IF(YEAR(Personalkostnader!$H65)=D$152,Personalkostnader!$H65,DATE(D$152,1,1)))))</f>
        <v/>
      </c>
      <c r="E206" s="34" t="str">
        <f>IF(D206="","",IF(YEAR(Personalkostnader!$H65)&gt;Hjelpeberegn_personal!D$152,"",IF(YEAR(Personalkostnader!$K65)&gt;Hjelpeberegn_personal!D$152,"31.12."&amp;D$152,Personalkostnader!$K65)))</f>
        <v/>
      </c>
      <c r="F206" s="156" t="str">
        <f>IF(A206="","",IF(YEAR(Personalkostnader!$K65)&lt;F$152,"",IF(YEAR(Personalkostnader!$H65)&gt;F$152,"",IF(YEAR(Personalkostnader!$H65)=F$152,Personalkostnader!$H65,DATE(F$152,1,1)))))</f>
        <v/>
      </c>
      <c r="G206" s="34" t="str">
        <f>IF(F206="","",IF(YEAR(Personalkostnader!$H65)&gt;Hjelpeberegn_personal!F$152,"",IF(YEAR(Personalkostnader!$K65)&gt;Hjelpeberegn_personal!F$152,"31.12."&amp;F$152,Personalkostnader!$K65)))</f>
        <v/>
      </c>
      <c r="H206" s="156" t="str">
        <f>IF(A206="","",IF(YEAR(Personalkostnader!$K65)&lt;H$152,"",IF(YEAR(Personalkostnader!$H65)&gt;H$152,"",IF(YEAR(Personalkostnader!$H65)=H$152,Personalkostnader!$H65,DATE(H$152,1,1)))))</f>
        <v/>
      </c>
      <c r="I206" s="34" t="str">
        <f>IF(H206="","",IF(YEAR(Personalkostnader!$H65)&gt;Hjelpeberegn_personal!H$152,"",IF(YEAR(Personalkostnader!$K65)&gt;Hjelpeberegn_personal!H$152,"31.12."&amp;H$152,Personalkostnader!$K65)))</f>
        <v/>
      </c>
      <c r="J206" s="156" t="str">
        <f>IF(A206="","",IF(YEAR(Personalkostnader!$K65)&lt;J$152,"",IF(YEAR(Personalkostnader!$H65)&gt;J$152,"",IF(YEAR(Personalkostnader!$H65)=J$152,Personalkostnader!$H65,DATE(J$152,1,1)))))</f>
        <v/>
      </c>
      <c r="K206" s="34" t="str">
        <f>IF(J206="","",IF(YEAR(Personalkostnader!$H65)&gt;Hjelpeberegn_personal!J$152,"",IF(YEAR(Personalkostnader!$K65)&gt;Hjelpeberegn_personal!J$152,"31.12."&amp;J$152,Personalkostnader!$K65)))</f>
        <v/>
      </c>
      <c r="L206" s="156" t="str">
        <f>IF(A206="","",IF(YEAR(Personalkostnader!$K65)&lt;L$152,"",IF(YEAR(Personalkostnader!$H65)&gt;L$152,"",IF(YEAR(Personalkostnader!$H65)=L$152,Personalkostnader!$H65,DATE(L$152,1,1)))))</f>
        <v/>
      </c>
      <c r="M206" s="34" t="str">
        <f>IF(L206="","",IF(YEAR(Personalkostnader!$H65)&gt;Hjelpeberegn_personal!L$152,"",IF(YEAR(Personalkostnader!$K65)&gt;Hjelpeberegn_personal!L$152,"31.12."&amp;L$152,Personalkostnader!$K65)))</f>
        <v/>
      </c>
      <c r="N206" s="156" t="str">
        <f>IF(A206="","",IF(YEAR(Personalkostnader!$K65)&lt;N$152,"",IF(YEAR(Personalkostnader!$H65)&gt;N$152,"",IF(YEAR(Personalkostnader!$H65)=N$152,Personalkostnader!$H65,DATE(N$152,1,1)))))</f>
        <v/>
      </c>
      <c r="O206" s="34" t="str">
        <f>IF(N206="","",IF(YEAR(Personalkostnader!$H65)&gt;Hjelpeberegn_personal!N$152,"",IF(YEAR(Personalkostnader!$K65)&gt;Hjelpeberegn_personal!N$152,"31.12."&amp;N$152,Personalkostnader!$K65)))</f>
        <v/>
      </c>
      <c r="P206" s="156" t="str">
        <f>IF(A206="","",IF(YEAR(Personalkostnader!$K65)&lt;P$152,"",IF(YEAR(Personalkostnader!$H65)&gt;P$152,"",IF(YEAR(Personalkostnader!$H65)=P$152,Personalkostnader!$H65,DATE(P$152,1,1)))))</f>
        <v/>
      </c>
      <c r="Q206" s="34" t="str">
        <f>IF(P206="","",IF(YEAR(Personalkostnader!$H65)&gt;Hjelpeberegn_personal!P$152,"",IF(YEAR(Personalkostnader!$K65)&gt;Hjelpeberegn_personal!P$152,"31.12."&amp;P$152,Personalkostnader!$K65)))</f>
        <v/>
      </c>
      <c r="R206" s="156" t="str">
        <f>IF(A206="","",IF(YEAR(Personalkostnader!$K65)&lt;R$152,"",IF(YEAR(Personalkostnader!$H65)&gt;R$152,"",IF(YEAR(Personalkostnader!$H65)=R$152,Personalkostnader!$H65,DATE(R$152,1,1)))))</f>
        <v/>
      </c>
      <c r="S206" s="34" t="str">
        <f>IF(R206="","",IF(YEAR(Personalkostnader!$H65)&gt;Hjelpeberegn_personal!R$152,"",IF(YEAR(Personalkostnader!$K65)&gt;Hjelpeberegn_personal!R$152,"31.12."&amp;R$152,Personalkostnader!$K65)))</f>
        <v/>
      </c>
      <c r="T206" s="156" t="str">
        <f>IF(A206="","",IF(YEAR(Personalkostnader!$K65)&lt;T$152,"",IF(YEAR(Personalkostnader!$H65)&gt;T$152,"",IF(YEAR(Personalkostnader!$H65)=T$152,Personalkostnader!$H65,DATE(T$152,1,1)))))</f>
        <v/>
      </c>
      <c r="U206" s="34" t="str">
        <f>IF(T206="","",IF(YEAR(Personalkostnader!$H65)&gt;Hjelpeberegn_personal!T$152,"",IF(YEAR(Personalkostnader!$K65)&gt;Hjelpeberegn_personal!T$152,"31.12."&amp;T$152,Personalkostnader!$K65)))</f>
        <v/>
      </c>
      <c r="V206" s="156" t="str">
        <f>IF(A206="","",IF(YEAR(Personalkostnader!$K65)&lt;V$152,"",IF(YEAR(Personalkostnader!$H65)&gt;V$152,"",IF(YEAR(Personalkostnader!$H65)=V$152,Personalkostnader!$H65,DATE(V$152,1,1)))))</f>
        <v/>
      </c>
      <c r="W206" s="34" t="str">
        <f>IF(V206="","",IF(YEAR(Personalkostnader!$H65)&gt;Hjelpeberegn_personal!V$152,"",IF(YEAR(Personalkostnader!$K65)&gt;Hjelpeberegn_personal!V$152,"31.12."&amp;V$152,Personalkostnader!$K65)))</f>
        <v/>
      </c>
      <c r="X206" s="156" t="str">
        <f>IF(A206="","",IF(YEAR(Personalkostnader!$K65)&lt;X$152,"",IF(YEAR(Personalkostnader!$H65)&gt;X$152,"",IF(YEAR(Personalkostnader!$H65)=X$152,Personalkostnader!$H65,DATE(X$152,1,1)))))</f>
        <v/>
      </c>
      <c r="Y206" s="34" t="str">
        <f>IF(X206="","",IF(YEAR(Personalkostnader!$H65)&gt;Hjelpeberegn_personal!X$152,"",IF(YEAR(Personalkostnader!$K65)&gt;Hjelpeberegn_personal!X$152,"31.12."&amp;X$152,Personalkostnader!$K65)))</f>
        <v/>
      </c>
      <c r="Z206" s="156" t="str">
        <f>IF(A206="","",IF(YEAR(Personalkostnader!$K65)&lt;Z$152,"",IF(YEAR(Personalkostnader!$H65)&gt;Z$152,"",IF(YEAR(Personalkostnader!$H65)=Z$152,Personalkostnader!$H65,DATE(Z$152,1,1)))))</f>
        <v/>
      </c>
      <c r="AA206" s="34" t="str">
        <f>IF(Z206="","",IF(YEAR(Personalkostnader!$H65)&gt;Hjelpeberegn_personal!Z$152,"",IF(YEAR(Personalkostnader!$K65)&gt;Hjelpeberegn_personal!Z$152,"31.12."&amp;Z$152,Personalkostnader!$K65)))</f>
        <v/>
      </c>
    </row>
    <row r="207" spans="1:27" ht="15.75" outlineLevel="1" x14ac:dyDescent="0.3">
      <c r="A207" t="str">
        <f t="shared" si="10"/>
        <v/>
      </c>
      <c r="B207" s="156" t="str">
        <f>IF(YEAR(Personalkostnader!$H66)&lt;B$152,"",IF(YEAR(Personalkostnader!$H66)&gt;B$152,"",IF(YEAR(Personalkostnader!$H66)=B$152,Personalkostnader!$H66,DATE(B$152,1,1))))</f>
        <v/>
      </c>
      <c r="C207" s="156" t="str">
        <f>IF(YEAR(Personalkostnader!$H66)&lt;B$152,"",IF(YEAR(Personalkostnader!$H66)&gt;B$152,"",IF(YEAR(Personalkostnader!$K66)=B$152,Personalkostnader!$K66, DATE(B$152,12,31))))</f>
        <v/>
      </c>
      <c r="D207" s="156" t="str">
        <f>IF(A207="","",IF(YEAR(Personalkostnader!$K66)&lt;D$152,"",IF(YEAR(Personalkostnader!$H66)&gt;D$152,"",IF(YEAR(Personalkostnader!$H66)=D$152,Personalkostnader!$H66,DATE(D$152,1,1)))))</f>
        <v/>
      </c>
      <c r="E207" s="34" t="str">
        <f>IF(D207="","",IF(YEAR(Personalkostnader!$H66)&gt;Hjelpeberegn_personal!D$152,"",IF(YEAR(Personalkostnader!$K66)&gt;Hjelpeberegn_personal!D$152,"31.12."&amp;D$152,Personalkostnader!$K66)))</f>
        <v/>
      </c>
      <c r="F207" s="156" t="str">
        <f>IF(A207="","",IF(YEAR(Personalkostnader!$K66)&lt;F$152,"",IF(YEAR(Personalkostnader!$H66)&gt;F$152,"",IF(YEAR(Personalkostnader!$H66)=F$152,Personalkostnader!$H66,DATE(F$152,1,1)))))</f>
        <v/>
      </c>
      <c r="G207" s="34" t="str">
        <f>IF(F207="","",IF(YEAR(Personalkostnader!$H66)&gt;Hjelpeberegn_personal!F$152,"",IF(YEAR(Personalkostnader!$K66)&gt;Hjelpeberegn_personal!F$152,"31.12."&amp;F$152,Personalkostnader!$K66)))</f>
        <v/>
      </c>
      <c r="H207" s="156" t="str">
        <f>IF(A207="","",IF(YEAR(Personalkostnader!$K66)&lt;H$152,"",IF(YEAR(Personalkostnader!$H66)&gt;H$152,"",IF(YEAR(Personalkostnader!$H66)=H$152,Personalkostnader!$H66,DATE(H$152,1,1)))))</f>
        <v/>
      </c>
      <c r="I207" s="34" t="str">
        <f>IF(H207="","",IF(YEAR(Personalkostnader!$H66)&gt;Hjelpeberegn_personal!H$152,"",IF(YEAR(Personalkostnader!$K66)&gt;Hjelpeberegn_personal!H$152,"31.12."&amp;H$152,Personalkostnader!$K66)))</f>
        <v/>
      </c>
      <c r="J207" s="156" t="str">
        <f>IF(A207="","",IF(YEAR(Personalkostnader!$K66)&lt;J$152,"",IF(YEAR(Personalkostnader!$H66)&gt;J$152,"",IF(YEAR(Personalkostnader!$H66)=J$152,Personalkostnader!$H66,DATE(J$152,1,1)))))</f>
        <v/>
      </c>
      <c r="K207" s="34" t="str">
        <f>IF(J207="","",IF(YEAR(Personalkostnader!$H66)&gt;Hjelpeberegn_personal!J$152,"",IF(YEAR(Personalkostnader!$K66)&gt;Hjelpeberegn_personal!J$152,"31.12."&amp;J$152,Personalkostnader!$K66)))</f>
        <v/>
      </c>
      <c r="L207" s="156" t="str">
        <f>IF(A207="","",IF(YEAR(Personalkostnader!$K66)&lt;L$152,"",IF(YEAR(Personalkostnader!$H66)&gt;L$152,"",IF(YEAR(Personalkostnader!$H66)=L$152,Personalkostnader!$H66,DATE(L$152,1,1)))))</f>
        <v/>
      </c>
      <c r="M207" s="34" t="str">
        <f>IF(L207="","",IF(YEAR(Personalkostnader!$H66)&gt;Hjelpeberegn_personal!L$152,"",IF(YEAR(Personalkostnader!$K66)&gt;Hjelpeberegn_personal!L$152,"31.12."&amp;L$152,Personalkostnader!$K66)))</f>
        <v/>
      </c>
      <c r="N207" s="156" t="str">
        <f>IF(A207="","",IF(YEAR(Personalkostnader!$K66)&lt;N$152,"",IF(YEAR(Personalkostnader!$H66)&gt;N$152,"",IF(YEAR(Personalkostnader!$H66)=N$152,Personalkostnader!$H66,DATE(N$152,1,1)))))</f>
        <v/>
      </c>
      <c r="O207" s="34" t="str">
        <f>IF(N207="","",IF(YEAR(Personalkostnader!$H66)&gt;Hjelpeberegn_personal!N$152,"",IF(YEAR(Personalkostnader!$K66)&gt;Hjelpeberegn_personal!N$152,"31.12."&amp;N$152,Personalkostnader!$K66)))</f>
        <v/>
      </c>
      <c r="P207" s="156" t="str">
        <f>IF(A207="","",IF(YEAR(Personalkostnader!$K66)&lt;P$152,"",IF(YEAR(Personalkostnader!$H66)&gt;P$152,"",IF(YEAR(Personalkostnader!$H66)=P$152,Personalkostnader!$H66,DATE(P$152,1,1)))))</f>
        <v/>
      </c>
      <c r="Q207" s="34" t="str">
        <f>IF(P207="","",IF(YEAR(Personalkostnader!$H66)&gt;Hjelpeberegn_personal!P$152,"",IF(YEAR(Personalkostnader!$K66)&gt;Hjelpeberegn_personal!P$152,"31.12."&amp;P$152,Personalkostnader!$K66)))</f>
        <v/>
      </c>
      <c r="R207" s="156" t="str">
        <f>IF(A207="","",IF(YEAR(Personalkostnader!$K66)&lt;R$152,"",IF(YEAR(Personalkostnader!$H66)&gt;R$152,"",IF(YEAR(Personalkostnader!$H66)=R$152,Personalkostnader!$H66,DATE(R$152,1,1)))))</f>
        <v/>
      </c>
      <c r="S207" s="34" t="str">
        <f>IF(R207="","",IF(YEAR(Personalkostnader!$H66)&gt;Hjelpeberegn_personal!R$152,"",IF(YEAR(Personalkostnader!$K66)&gt;Hjelpeberegn_personal!R$152,"31.12."&amp;R$152,Personalkostnader!$K66)))</f>
        <v/>
      </c>
      <c r="T207" s="156" t="str">
        <f>IF(A207="","",IF(YEAR(Personalkostnader!$K66)&lt;T$152,"",IF(YEAR(Personalkostnader!$H66)&gt;T$152,"",IF(YEAR(Personalkostnader!$H66)=T$152,Personalkostnader!$H66,DATE(T$152,1,1)))))</f>
        <v/>
      </c>
      <c r="U207" s="34" t="str">
        <f>IF(T207="","",IF(YEAR(Personalkostnader!$H66)&gt;Hjelpeberegn_personal!T$152,"",IF(YEAR(Personalkostnader!$K66)&gt;Hjelpeberegn_personal!T$152,"31.12."&amp;T$152,Personalkostnader!$K66)))</f>
        <v/>
      </c>
      <c r="V207" s="156" t="str">
        <f>IF(A207="","",IF(YEAR(Personalkostnader!$K66)&lt;V$152,"",IF(YEAR(Personalkostnader!$H66)&gt;V$152,"",IF(YEAR(Personalkostnader!$H66)=V$152,Personalkostnader!$H66,DATE(V$152,1,1)))))</f>
        <v/>
      </c>
      <c r="W207" s="34" t="str">
        <f>IF(V207="","",IF(YEAR(Personalkostnader!$H66)&gt;Hjelpeberegn_personal!V$152,"",IF(YEAR(Personalkostnader!$K66)&gt;Hjelpeberegn_personal!V$152,"31.12."&amp;V$152,Personalkostnader!$K66)))</f>
        <v/>
      </c>
      <c r="X207" s="156" t="str">
        <f>IF(A207="","",IF(YEAR(Personalkostnader!$K66)&lt;X$152,"",IF(YEAR(Personalkostnader!$H66)&gt;X$152,"",IF(YEAR(Personalkostnader!$H66)=X$152,Personalkostnader!$H66,DATE(X$152,1,1)))))</f>
        <v/>
      </c>
      <c r="Y207" s="34" t="str">
        <f>IF(X207="","",IF(YEAR(Personalkostnader!$H66)&gt;Hjelpeberegn_personal!X$152,"",IF(YEAR(Personalkostnader!$K66)&gt;Hjelpeberegn_personal!X$152,"31.12."&amp;X$152,Personalkostnader!$K66)))</f>
        <v/>
      </c>
      <c r="Z207" s="156" t="str">
        <f>IF(A207="","",IF(YEAR(Personalkostnader!$K66)&lt;Z$152,"",IF(YEAR(Personalkostnader!$H66)&gt;Z$152,"",IF(YEAR(Personalkostnader!$H66)=Z$152,Personalkostnader!$H66,DATE(Z$152,1,1)))))</f>
        <v/>
      </c>
      <c r="AA207" s="34" t="str">
        <f>IF(Z207="","",IF(YEAR(Personalkostnader!$H66)&gt;Hjelpeberegn_personal!Z$152,"",IF(YEAR(Personalkostnader!$K66)&gt;Hjelpeberegn_personal!Z$152,"31.12."&amp;Z$152,Personalkostnader!$K66)))</f>
        <v/>
      </c>
    </row>
    <row r="208" spans="1:27" ht="15.75" outlineLevel="1" x14ac:dyDescent="0.3">
      <c r="A208" t="str">
        <f t="shared" si="10"/>
        <v/>
      </c>
      <c r="B208" s="156" t="str">
        <f>IF(YEAR(Personalkostnader!$H67)&lt;B$152,"",IF(YEAR(Personalkostnader!$H67)&gt;B$152,"",IF(YEAR(Personalkostnader!$H67)=B$152,Personalkostnader!$H67,DATE(B$152,1,1))))</f>
        <v/>
      </c>
      <c r="C208" s="156" t="str">
        <f>IF(YEAR(Personalkostnader!$H67)&lt;B$152,"",IF(YEAR(Personalkostnader!$H67)&gt;B$152,"",IF(YEAR(Personalkostnader!$K67)=B$152,Personalkostnader!$K67, DATE(B$152,12,31))))</f>
        <v/>
      </c>
      <c r="D208" s="156" t="str">
        <f>IF(A208="","",IF(YEAR(Personalkostnader!$K67)&lt;D$152,"",IF(YEAR(Personalkostnader!$H67)&gt;D$152,"",IF(YEAR(Personalkostnader!$H67)=D$152,Personalkostnader!$H67,DATE(D$152,1,1)))))</f>
        <v/>
      </c>
      <c r="E208" s="34" t="str">
        <f>IF(D208="","",IF(YEAR(Personalkostnader!$H67)&gt;Hjelpeberegn_personal!D$152,"",IF(YEAR(Personalkostnader!$K67)&gt;Hjelpeberegn_personal!D$152,"31.12."&amp;D$152,Personalkostnader!$K67)))</f>
        <v/>
      </c>
      <c r="F208" s="156" t="str">
        <f>IF(A208="","",IF(YEAR(Personalkostnader!$K67)&lt;F$152,"",IF(YEAR(Personalkostnader!$H67)&gt;F$152,"",IF(YEAR(Personalkostnader!$H67)=F$152,Personalkostnader!$H67,DATE(F$152,1,1)))))</f>
        <v/>
      </c>
      <c r="G208" s="34" t="str">
        <f>IF(F208="","",IF(YEAR(Personalkostnader!$H67)&gt;Hjelpeberegn_personal!F$152,"",IF(YEAR(Personalkostnader!$K67)&gt;Hjelpeberegn_personal!F$152,"31.12."&amp;F$152,Personalkostnader!$K67)))</f>
        <v/>
      </c>
      <c r="H208" s="156" t="str">
        <f>IF(A208="","",IF(YEAR(Personalkostnader!$K67)&lt;H$152,"",IF(YEAR(Personalkostnader!$H67)&gt;H$152,"",IF(YEAR(Personalkostnader!$H67)=H$152,Personalkostnader!$H67,DATE(H$152,1,1)))))</f>
        <v/>
      </c>
      <c r="I208" s="34" t="str">
        <f>IF(H208="","",IF(YEAR(Personalkostnader!$H67)&gt;Hjelpeberegn_personal!H$152,"",IF(YEAR(Personalkostnader!$K67)&gt;Hjelpeberegn_personal!H$152,"31.12."&amp;H$152,Personalkostnader!$K67)))</f>
        <v/>
      </c>
      <c r="J208" s="156" t="str">
        <f>IF(A208="","",IF(YEAR(Personalkostnader!$K67)&lt;J$152,"",IF(YEAR(Personalkostnader!$H67)&gt;J$152,"",IF(YEAR(Personalkostnader!$H67)=J$152,Personalkostnader!$H67,DATE(J$152,1,1)))))</f>
        <v/>
      </c>
      <c r="K208" s="34" t="str">
        <f>IF(J208="","",IF(YEAR(Personalkostnader!$H67)&gt;Hjelpeberegn_personal!J$152,"",IF(YEAR(Personalkostnader!$K67)&gt;Hjelpeberegn_personal!J$152,"31.12."&amp;J$152,Personalkostnader!$K67)))</f>
        <v/>
      </c>
      <c r="L208" s="156" t="str">
        <f>IF(A208="","",IF(YEAR(Personalkostnader!$K67)&lt;L$152,"",IF(YEAR(Personalkostnader!$H67)&gt;L$152,"",IF(YEAR(Personalkostnader!$H67)=L$152,Personalkostnader!$H67,DATE(L$152,1,1)))))</f>
        <v/>
      </c>
      <c r="M208" s="34" t="str">
        <f>IF(L208="","",IF(YEAR(Personalkostnader!$H67)&gt;Hjelpeberegn_personal!L$152,"",IF(YEAR(Personalkostnader!$K67)&gt;Hjelpeberegn_personal!L$152,"31.12."&amp;L$152,Personalkostnader!$K67)))</f>
        <v/>
      </c>
      <c r="N208" s="156" t="str">
        <f>IF(A208="","",IF(YEAR(Personalkostnader!$K67)&lt;N$152,"",IF(YEAR(Personalkostnader!$H67)&gt;N$152,"",IF(YEAR(Personalkostnader!$H67)=N$152,Personalkostnader!$H67,DATE(N$152,1,1)))))</f>
        <v/>
      </c>
      <c r="O208" s="34" t="str">
        <f>IF(N208="","",IF(YEAR(Personalkostnader!$H67)&gt;Hjelpeberegn_personal!N$152,"",IF(YEAR(Personalkostnader!$K67)&gt;Hjelpeberegn_personal!N$152,"31.12."&amp;N$152,Personalkostnader!$K67)))</f>
        <v/>
      </c>
      <c r="P208" s="156" t="str">
        <f>IF(A208="","",IF(YEAR(Personalkostnader!$K67)&lt;P$152,"",IF(YEAR(Personalkostnader!$H67)&gt;P$152,"",IF(YEAR(Personalkostnader!$H67)=P$152,Personalkostnader!$H67,DATE(P$152,1,1)))))</f>
        <v/>
      </c>
      <c r="Q208" s="34" t="str">
        <f>IF(P208="","",IF(YEAR(Personalkostnader!$H67)&gt;Hjelpeberegn_personal!P$152,"",IF(YEAR(Personalkostnader!$K67)&gt;Hjelpeberegn_personal!P$152,"31.12."&amp;P$152,Personalkostnader!$K67)))</f>
        <v/>
      </c>
      <c r="R208" s="156" t="str">
        <f>IF(A208="","",IF(YEAR(Personalkostnader!$K67)&lt;R$152,"",IF(YEAR(Personalkostnader!$H67)&gt;R$152,"",IF(YEAR(Personalkostnader!$H67)=R$152,Personalkostnader!$H67,DATE(R$152,1,1)))))</f>
        <v/>
      </c>
      <c r="S208" s="34" t="str">
        <f>IF(R208="","",IF(YEAR(Personalkostnader!$H67)&gt;Hjelpeberegn_personal!R$152,"",IF(YEAR(Personalkostnader!$K67)&gt;Hjelpeberegn_personal!R$152,"31.12."&amp;R$152,Personalkostnader!$K67)))</f>
        <v/>
      </c>
      <c r="T208" s="156" t="str">
        <f>IF(A208="","",IF(YEAR(Personalkostnader!$K67)&lt;T$152,"",IF(YEAR(Personalkostnader!$H67)&gt;T$152,"",IF(YEAR(Personalkostnader!$H67)=T$152,Personalkostnader!$H67,DATE(T$152,1,1)))))</f>
        <v/>
      </c>
      <c r="U208" s="34" t="str">
        <f>IF(T208="","",IF(YEAR(Personalkostnader!$H67)&gt;Hjelpeberegn_personal!T$152,"",IF(YEAR(Personalkostnader!$K67)&gt;Hjelpeberegn_personal!T$152,"31.12."&amp;T$152,Personalkostnader!$K67)))</f>
        <v/>
      </c>
      <c r="V208" s="156" t="str">
        <f>IF(A208="","",IF(YEAR(Personalkostnader!$K67)&lt;V$152,"",IF(YEAR(Personalkostnader!$H67)&gt;V$152,"",IF(YEAR(Personalkostnader!$H67)=V$152,Personalkostnader!$H67,DATE(V$152,1,1)))))</f>
        <v/>
      </c>
      <c r="W208" s="34" t="str">
        <f>IF(V208="","",IF(YEAR(Personalkostnader!$H67)&gt;Hjelpeberegn_personal!V$152,"",IF(YEAR(Personalkostnader!$K67)&gt;Hjelpeberegn_personal!V$152,"31.12."&amp;V$152,Personalkostnader!$K67)))</f>
        <v/>
      </c>
      <c r="X208" s="156" t="str">
        <f>IF(A208="","",IF(YEAR(Personalkostnader!$K67)&lt;X$152,"",IF(YEAR(Personalkostnader!$H67)&gt;X$152,"",IF(YEAR(Personalkostnader!$H67)=X$152,Personalkostnader!$H67,DATE(X$152,1,1)))))</f>
        <v/>
      </c>
      <c r="Y208" s="34" t="str">
        <f>IF(X208="","",IF(YEAR(Personalkostnader!$H67)&gt;Hjelpeberegn_personal!X$152,"",IF(YEAR(Personalkostnader!$K67)&gt;Hjelpeberegn_personal!X$152,"31.12."&amp;X$152,Personalkostnader!$K67)))</f>
        <v/>
      </c>
      <c r="Z208" s="156" t="str">
        <f>IF(A208="","",IF(YEAR(Personalkostnader!$K67)&lt;Z$152,"",IF(YEAR(Personalkostnader!$H67)&gt;Z$152,"",IF(YEAR(Personalkostnader!$H67)=Z$152,Personalkostnader!$H67,DATE(Z$152,1,1)))))</f>
        <v/>
      </c>
      <c r="AA208" s="34" t="str">
        <f>IF(Z208="","",IF(YEAR(Personalkostnader!$H67)&gt;Hjelpeberegn_personal!Z$152,"",IF(YEAR(Personalkostnader!$K67)&gt;Hjelpeberegn_personal!Z$152,"31.12."&amp;Z$152,Personalkostnader!$K67)))</f>
        <v/>
      </c>
    </row>
    <row r="209" spans="1:27" ht="15.75" outlineLevel="1" x14ac:dyDescent="0.3">
      <c r="A209" t="str">
        <f t="shared" si="10"/>
        <v/>
      </c>
      <c r="B209" s="156" t="str">
        <f>IF(YEAR(Personalkostnader!$H68)&lt;B$152,"",IF(YEAR(Personalkostnader!$H68)&gt;B$152,"",IF(YEAR(Personalkostnader!$H68)=B$152,Personalkostnader!$H68,DATE(B$152,1,1))))</f>
        <v/>
      </c>
      <c r="C209" s="156" t="str">
        <f>IF(YEAR(Personalkostnader!$H68)&lt;B$152,"",IF(YEAR(Personalkostnader!$H68)&gt;B$152,"",IF(YEAR(Personalkostnader!$K68)=B$152,Personalkostnader!$K68, DATE(B$152,12,31))))</f>
        <v/>
      </c>
      <c r="D209" s="156" t="str">
        <f>IF(A209="","",IF(YEAR(Personalkostnader!$K68)&lt;D$152,"",IF(YEAR(Personalkostnader!$H68)&gt;D$152,"",IF(YEAR(Personalkostnader!$H68)=D$152,Personalkostnader!$H68,DATE(D$152,1,1)))))</f>
        <v/>
      </c>
      <c r="E209" s="34" t="str">
        <f>IF(D209="","",IF(YEAR(Personalkostnader!$H68)&gt;Hjelpeberegn_personal!D$152,"",IF(YEAR(Personalkostnader!$K68)&gt;Hjelpeberegn_personal!D$152,"31.12."&amp;D$152,Personalkostnader!$K68)))</f>
        <v/>
      </c>
      <c r="F209" s="156" t="str">
        <f>IF(A209="","",IF(YEAR(Personalkostnader!$K68)&lt;F$152,"",IF(YEAR(Personalkostnader!$H68)&gt;F$152,"",IF(YEAR(Personalkostnader!$H68)=F$152,Personalkostnader!$H68,DATE(F$152,1,1)))))</f>
        <v/>
      </c>
      <c r="G209" s="34" t="str">
        <f>IF(F209="","",IF(YEAR(Personalkostnader!$H68)&gt;Hjelpeberegn_personal!F$152,"",IF(YEAR(Personalkostnader!$K68)&gt;Hjelpeberegn_personal!F$152,"31.12."&amp;F$152,Personalkostnader!$K68)))</f>
        <v/>
      </c>
      <c r="H209" s="156" t="str">
        <f>IF(A209="","",IF(YEAR(Personalkostnader!$K68)&lt;H$152,"",IF(YEAR(Personalkostnader!$H68)&gt;H$152,"",IF(YEAR(Personalkostnader!$H68)=H$152,Personalkostnader!$H68,DATE(H$152,1,1)))))</f>
        <v/>
      </c>
      <c r="I209" s="34" t="str">
        <f>IF(H209="","",IF(YEAR(Personalkostnader!$H68)&gt;Hjelpeberegn_personal!H$152,"",IF(YEAR(Personalkostnader!$K68)&gt;Hjelpeberegn_personal!H$152,"31.12."&amp;H$152,Personalkostnader!$K68)))</f>
        <v/>
      </c>
      <c r="J209" s="156" t="str">
        <f>IF(A209="","",IF(YEAR(Personalkostnader!$K68)&lt;J$152,"",IF(YEAR(Personalkostnader!$H68)&gt;J$152,"",IF(YEAR(Personalkostnader!$H68)=J$152,Personalkostnader!$H68,DATE(J$152,1,1)))))</f>
        <v/>
      </c>
      <c r="K209" s="34" t="str">
        <f>IF(J209="","",IF(YEAR(Personalkostnader!$H68)&gt;Hjelpeberegn_personal!J$152,"",IF(YEAR(Personalkostnader!$K68)&gt;Hjelpeberegn_personal!J$152,"31.12."&amp;J$152,Personalkostnader!$K68)))</f>
        <v/>
      </c>
      <c r="L209" s="156" t="str">
        <f>IF(A209="","",IF(YEAR(Personalkostnader!$K68)&lt;L$152,"",IF(YEAR(Personalkostnader!$H68)&gt;L$152,"",IF(YEAR(Personalkostnader!$H68)=L$152,Personalkostnader!$H68,DATE(L$152,1,1)))))</f>
        <v/>
      </c>
      <c r="M209" s="34" t="str">
        <f>IF(L209="","",IF(YEAR(Personalkostnader!$H68)&gt;Hjelpeberegn_personal!L$152,"",IF(YEAR(Personalkostnader!$K68)&gt;Hjelpeberegn_personal!L$152,"31.12."&amp;L$152,Personalkostnader!$K68)))</f>
        <v/>
      </c>
      <c r="N209" s="156" t="str">
        <f>IF(A209="","",IF(YEAR(Personalkostnader!$K68)&lt;N$152,"",IF(YEAR(Personalkostnader!$H68)&gt;N$152,"",IF(YEAR(Personalkostnader!$H68)=N$152,Personalkostnader!$H68,DATE(N$152,1,1)))))</f>
        <v/>
      </c>
      <c r="O209" s="34" t="str">
        <f>IF(N209="","",IF(YEAR(Personalkostnader!$H68)&gt;Hjelpeberegn_personal!N$152,"",IF(YEAR(Personalkostnader!$K68)&gt;Hjelpeberegn_personal!N$152,"31.12."&amp;N$152,Personalkostnader!$K68)))</f>
        <v/>
      </c>
      <c r="P209" s="156" t="str">
        <f>IF(A209="","",IF(YEAR(Personalkostnader!$K68)&lt;P$152,"",IF(YEAR(Personalkostnader!$H68)&gt;P$152,"",IF(YEAR(Personalkostnader!$H68)=P$152,Personalkostnader!$H68,DATE(P$152,1,1)))))</f>
        <v/>
      </c>
      <c r="Q209" s="34" t="str">
        <f>IF(P209="","",IF(YEAR(Personalkostnader!$H68)&gt;Hjelpeberegn_personal!P$152,"",IF(YEAR(Personalkostnader!$K68)&gt;Hjelpeberegn_personal!P$152,"31.12."&amp;P$152,Personalkostnader!$K68)))</f>
        <v/>
      </c>
      <c r="R209" s="156" t="str">
        <f>IF(A209="","",IF(YEAR(Personalkostnader!$K68)&lt;R$152,"",IF(YEAR(Personalkostnader!$H68)&gt;R$152,"",IF(YEAR(Personalkostnader!$H68)=R$152,Personalkostnader!$H68,DATE(R$152,1,1)))))</f>
        <v/>
      </c>
      <c r="S209" s="34" t="str">
        <f>IF(R209="","",IF(YEAR(Personalkostnader!$H68)&gt;Hjelpeberegn_personal!R$152,"",IF(YEAR(Personalkostnader!$K68)&gt;Hjelpeberegn_personal!R$152,"31.12."&amp;R$152,Personalkostnader!$K68)))</f>
        <v/>
      </c>
      <c r="T209" s="156" t="str">
        <f>IF(A209="","",IF(YEAR(Personalkostnader!$K68)&lt;T$152,"",IF(YEAR(Personalkostnader!$H68)&gt;T$152,"",IF(YEAR(Personalkostnader!$H68)=T$152,Personalkostnader!$H68,DATE(T$152,1,1)))))</f>
        <v/>
      </c>
      <c r="U209" s="34" t="str">
        <f>IF(T209="","",IF(YEAR(Personalkostnader!$H68)&gt;Hjelpeberegn_personal!T$152,"",IF(YEAR(Personalkostnader!$K68)&gt;Hjelpeberegn_personal!T$152,"31.12."&amp;T$152,Personalkostnader!$K68)))</f>
        <v/>
      </c>
      <c r="V209" s="156" t="str">
        <f>IF(A209="","",IF(YEAR(Personalkostnader!$K68)&lt;V$152,"",IF(YEAR(Personalkostnader!$H68)&gt;V$152,"",IF(YEAR(Personalkostnader!$H68)=V$152,Personalkostnader!$H68,DATE(V$152,1,1)))))</f>
        <v/>
      </c>
      <c r="W209" s="34" t="str">
        <f>IF(V209="","",IF(YEAR(Personalkostnader!$H68)&gt;Hjelpeberegn_personal!V$152,"",IF(YEAR(Personalkostnader!$K68)&gt;Hjelpeberegn_personal!V$152,"31.12."&amp;V$152,Personalkostnader!$K68)))</f>
        <v/>
      </c>
      <c r="X209" s="156" t="str">
        <f>IF(A209="","",IF(YEAR(Personalkostnader!$K68)&lt;X$152,"",IF(YEAR(Personalkostnader!$H68)&gt;X$152,"",IF(YEAR(Personalkostnader!$H68)=X$152,Personalkostnader!$H68,DATE(X$152,1,1)))))</f>
        <v/>
      </c>
      <c r="Y209" s="34" t="str">
        <f>IF(X209="","",IF(YEAR(Personalkostnader!$H68)&gt;Hjelpeberegn_personal!X$152,"",IF(YEAR(Personalkostnader!$K68)&gt;Hjelpeberegn_personal!X$152,"31.12."&amp;X$152,Personalkostnader!$K68)))</f>
        <v/>
      </c>
      <c r="Z209" s="156" t="str">
        <f>IF(A209="","",IF(YEAR(Personalkostnader!$K68)&lt;Z$152,"",IF(YEAR(Personalkostnader!$H68)&gt;Z$152,"",IF(YEAR(Personalkostnader!$H68)=Z$152,Personalkostnader!$H68,DATE(Z$152,1,1)))))</f>
        <v/>
      </c>
      <c r="AA209" s="34" t="str">
        <f>IF(Z209="","",IF(YEAR(Personalkostnader!$H68)&gt;Hjelpeberegn_personal!Z$152,"",IF(YEAR(Personalkostnader!$K68)&gt;Hjelpeberegn_personal!Z$152,"31.12."&amp;Z$152,Personalkostnader!$K68)))</f>
        <v/>
      </c>
    </row>
    <row r="210" spans="1:27" ht="15.75" outlineLevel="1" x14ac:dyDescent="0.3">
      <c r="A210" t="str">
        <f t="shared" si="10"/>
        <v/>
      </c>
      <c r="B210" s="156" t="str">
        <f>IF(YEAR(Personalkostnader!$H69)&lt;B$152,"",IF(YEAR(Personalkostnader!$H69)&gt;B$152,"",IF(YEAR(Personalkostnader!$H69)=B$152,Personalkostnader!$H69,DATE(B$152,1,1))))</f>
        <v/>
      </c>
      <c r="C210" s="156" t="str">
        <f>IF(YEAR(Personalkostnader!$H69)&lt;B$152,"",IF(YEAR(Personalkostnader!$H69)&gt;B$152,"",IF(YEAR(Personalkostnader!$K69)=B$152,Personalkostnader!$K69, DATE(B$152,12,31))))</f>
        <v/>
      </c>
      <c r="D210" s="156" t="str">
        <f>IF(A210="","",IF(YEAR(Personalkostnader!$K69)&lt;D$152,"",IF(YEAR(Personalkostnader!$H69)&gt;D$152,"",IF(YEAR(Personalkostnader!$H69)=D$152,Personalkostnader!$H69,DATE(D$152,1,1)))))</f>
        <v/>
      </c>
      <c r="E210" s="34" t="str">
        <f>IF(D210="","",IF(YEAR(Personalkostnader!$H69)&gt;Hjelpeberegn_personal!D$152,"",IF(YEAR(Personalkostnader!$K69)&gt;Hjelpeberegn_personal!D$152,"31.12."&amp;D$152,Personalkostnader!$K69)))</f>
        <v/>
      </c>
      <c r="F210" s="156" t="str">
        <f>IF(A210="","",IF(YEAR(Personalkostnader!$K69)&lt;F$152,"",IF(YEAR(Personalkostnader!$H69)&gt;F$152,"",IF(YEAR(Personalkostnader!$H69)=F$152,Personalkostnader!$H69,DATE(F$152,1,1)))))</f>
        <v/>
      </c>
      <c r="G210" s="34" t="str">
        <f>IF(F210="","",IF(YEAR(Personalkostnader!$H69)&gt;Hjelpeberegn_personal!F$152,"",IF(YEAR(Personalkostnader!$K69)&gt;Hjelpeberegn_personal!F$152,"31.12."&amp;F$152,Personalkostnader!$K69)))</f>
        <v/>
      </c>
      <c r="H210" s="156" t="str">
        <f>IF(A210="","",IF(YEAR(Personalkostnader!$K69)&lt;H$152,"",IF(YEAR(Personalkostnader!$H69)&gt;H$152,"",IF(YEAR(Personalkostnader!$H69)=H$152,Personalkostnader!$H69,DATE(H$152,1,1)))))</f>
        <v/>
      </c>
      <c r="I210" s="34" t="str">
        <f>IF(H210="","",IF(YEAR(Personalkostnader!$H69)&gt;Hjelpeberegn_personal!H$152,"",IF(YEAR(Personalkostnader!$K69)&gt;Hjelpeberegn_personal!H$152,"31.12."&amp;H$152,Personalkostnader!$K69)))</f>
        <v/>
      </c>
      <c r="J210" s="156" t="str">
        <f>IF(A210="","",IF(YEAR(Personalkostnader!$K69)&lt;J$152,"",IF(YEAR(Personalkostnader!$H69)&gt;J$152,"",IF(YEAR(Personalkostnader!$H69)=J$152,Personalkostnader!$H69,DATE(J$152,1,1)))))</f>
        <v/>
      </c>
      <c r="K210" s="34" t="str">
        <f>IF(J210="","",IF(YEAR(Personalkostnader!$H69)&gt;Hjelpeberegn_personal!J$152,"",IF(YEAR(Personalkostnader!$K69)&gt;Hjelpeberegn_personal!J$152,"31.12."&amp;J$152,Personalkostnader!$K69)))</f>
        <v/>
      </c>
      <c r="L210" s="156" t="str">
        <f>IF(A210="","",IF(YEAR(Personalkostnader!$K69)&lt;L$152,"",IF(YEAR(Personalkostnader!$H69)&gt;L$152,"",IF(YEAR(Personalkostnader!$H69)=L$152,Personalkostnader!$H69,DATE(L$152,1,1)))))</f>
        <v/>
      </c>
      <c r="M210" s="34" t="str">
        <f>IF(L210="","",IF(YEAR(Personalkostnader!$H69)&gt;Hjelpeberegn_personal!L$152,"",IF(YEAR(Personalkostnader!$K69)&gt;Hjelpeberegn_personal!L$152,"31.12."&amp;L$152,Personalkostnader!$K69)))</f>
        <v/>
      </c>
      <c r="N210" s="156" t="str">
        <f>IF(A210="","",IF(YEAR(Personalkostnader!$K69)&lt;N$152,"",IF(YEAR(Personalkostnader!$H69)&gt;N$152,"",IF(YEAR(Personalkostnader!$H69)=N$152,Personalkostnader!$H69,DATE(N$152,1,1)))))</f>
        <v/>
      </c>
      <c r="O210" s="34" t="str">
        <f>IF(N210="","",IF(YEAR(Personalkostnader!$H69)&gt;Hjelpeberegn_personal!N$152,"",IF(YEAR(Personalkostnader!$K69)&gt;Hjelpeberegn_personal!N$152,"31.12."&amp;N$152,Personalkostnader!$K69)))</f>
        <v/>
      </c>
      <c r="P210" s="156" t="str">
        <f>IF(A210="","",IF(YEAR(Personalkostnader!$K69)&lt;P$152,"",IF(YEAR(Personalkostnader!$H69)&gt;P$152,"",IF(YEAR(Personalkostnader!$H69)=P$152,Personalkostnader!$H69,DATE(P$152,1,1)))))</f>
        <v/>
      </c>
      <c r="Q210" s="34" t="str">
        <f>IF(P210="","",IF(YEAR(Personalkostnader!$H69)&gt;Hjelpeberegn_personal!P$152,"",IF(YEAR(Personalkostnader!$K69)&gt;Hjelpeberegn_personal!P$152,"31.12."&amp;P$152,Personalkostnader!$K69)))</f>
        <v/>
      </c>
      <c r="R210" s="156" t="str">
        <f>IF(A210="","",IF(YEAR(Personalkostnader!$K69)&lt;R$152,"",IF(YEAR(Personalkostnader!$H69)&gt;R$152,"",IF(YEAR(Personalkostnader!$H69)=R$152,Personalkostnader!$H69,DATE(R$152,1,1)))))</f>
        <v/>
      </c>
      <c r="S210" s="34" t="str">
        <f>IF(R210="","",IF(YEAR(Personalkostnader!$H69)&gt;Hjelpeberegn_personal!R$152,"",IF(YEAR(Personalkostnader!$K69)&gt;Hjelpeberegn_personal!R$152,"31.12."&amp;R$152,Personalkostnader!$K69)))</f>
        <v/>
      </c>
      <c r="T210" s="156" t="str">
        <f>IF(A210="","",IF(YEAR(Personalkostnader!$K69)&lt;T$152,"",IF(YEAR(Personalkostnader!$H69)&gt;T$152,"",IF(YEAR(Personalkostnader!$H69)=T$152,Personalkostnader!$H69,DATE(T$152,1,1)))))</f>
        <v/>
      </c>
      <c r="U210" s="34" t="str">
        <f>IF(T210="","",IF(YEAR(Personalkostnader!$H69)&gt;Hjelpeberegn_personal!T$152,"",IF(YEAR(Personalkostnader!$K69)&gt;Hjelpeberegn_personal!T$152,"31.12."&amp;T$152,Personalkostnader!$K69)))</f>
        <v/>
      </c>
      <c r="V210" s="156" t="str">
        <f>IF(A210="","",IF(YEAR(Personalkostnader!$K69)&lt;V$152,"",IF(YEAR(Personalkostnader!$H69)&gt;V$152,"",IF(YEAR(Personalkostnader!$H69)=V$152,Personalkostnader!$H69,DATE(V$152,1,1)))))</f>
        <v/>
      </c>
      <c r="W210" s="34" t="str">
        <f>IF(V210="","",IF(YEAR(Personalkostnader!$H69)&gt;Hjelpeberegn_personal!V$152,"",IF(YEAR(Personalkostnader!$K69)&gt;Hjelpeberegn_personal!V$152,"31.12."&amp;V$152,Personalkostnader!$K69)))</f>
        <v/>
      </c>
      <c r="X210" s="156" t="str">
        <f>IF(A210="","",IF(YEAR(Personalkostnader!$K69)&lt;X$152,"",IF(YEAR(Personalkostnader!$H69)&gt;X$152,"",IF(YEAR(Personalkostnader!$H69)=X$152,Personalkostnader!$H69,DATE(X$152,1,1)))))</f>
        <v/>
      </c>
      <c r="Y210" s="34" t="str">
        <f>IF(X210="","",IF(YEAR(Personalkostnader!$H69)&gt;Hjelpeberegn_personal!X$152,"",IF(YEAR(Personalkostnader!$K69)&gt;Hjelpeberegn_personal!X$152,"31.12."&amp;X$152,Personalkostnader!$K69)))</f>
        <v/>
      </c>
      <c r="Z210" s="156" t="str">
        <f>IF(A210="","",IF(YEAR(Personalkostnader!$K69)&lt;Z$152,"",IF(YEAR(Personalkostnader!$H69)&gt;Z$152,"",IF(YEAR(Personalkostnader!$H69)=Z$152,Personalkostnader!$H69,DATE(Z$152,1,1)))))</f>
        <v/>
      </c>
      <c r="AA210" s="34" t="str">
        <f>IF(Z210="","",IF(YEAR(Personalkostnader!$H69)&gt;Hjelpeberegn_personal!Z$152,"",IF(YEAR(Personalkostnader!$K69)&gt;Hjelpeberegn_personal!Z$152,"31.12."&amp;Z$152,Personalkostnader!$K69)))</f>
        <v/>
      </c>
    </row>
    <row r="211" spans="1:27" ht="15.75" outlineLevel="1" x14ac:dyDescent="0.3">
      <c r="A211" t="str">
        <f t="shared" si="10"/>
        <v/>
      </c>
      <c r="B211" s="156" t="str">
        <f>IF(YEAR(Personalkostnader!$H70)&lt;B$152,"",IF(YEAR(Personalkostnader!$H70)&gt;B$152,"",IF(YEAR(Personalkostnader!$H70)=B$152,Personalkostnader!$H70,DATE(B$152,1,1))))</f>
        <v/>
      </c>
      <c r="C211" s="156" t="str">
        <f>IF(YEAR(Personalkostnader!$H70)&lt;B$152,"",IF(YEAR(Personalkostnader!$H70)&gt;B$152,"",IF(YEAR(Personalkostnader!$K70)=B$152,Personalkostnader!$K70, DATE(B$152,12,31))))</f>
        <v/>
      </c>
      <c r="D211" s="156" t="str">
        <f>IF(A211="","",IF(YEAR(Personalkostnader!$K70)&lt;D$152,"",IF(YEAR(Personalkostnader!$H70)&gt;D$152,"",IF(YEAR(Personalkostnader!$H70)=D$152,Personalkostnader!$H70,DATE(D$152,1,1)))))</f>
        <v/>
      </c>
      <c r="E211" s="34" t="str">
        <f>IF(D211="","",IF(YEAR(Personalkostnader!$H70)&gt;Hjelpeberegn_personal!D$152,"",IF(YEAR(Personalkostnader!$K70)&gt;Hjelpeberegn_personal!D$152,"31.12."&amp;D$152,Personalkostnader!$K70)))</f>
        <v/>
      </c>
      <c r="F211" s="156" t="str">
        <f>IF(A211="","",IF(YEAR(Personalkostnader!$K70)&lt;F$152,"",IF(YEAR(Personalkostnader!$H70)&gt;F$152,"",IF(YEAR(Personalkostnader!$H70)=F$152,Personalkostnader!$H70,DATE(F$152,1,1)))))</f>
        <v/>
      </c>
      <c r="G211" s="34" t="str">
        <f>IF(F211="","",IF(YEAR(Personalkostnader!$H70)&gt;Hjelpeberegn_personal!F$152,"",IF(YEAR(Personalkostnader!$K70)&gt;Hjelpeberegn_personal!F$152,"31.12."&amp;F$152,Personalkostnader!$K70)))</f>
        <v/>
      </c>
      <c r="H211" s="156" t="str">
        <f>IF(A211="","",IF(YEAR(Personalkostnader!$K70)&lt;H$152,"",IF(YEAR(Personalkostnader!$H70)&gt;H$152,"",IF(YEAR(Personalkostnader!$H70)=H$152,Personalkostnader!$H70,DATE(H$152,1,1)))))</f>
        <v/>
      </c>
      <c r="I211" s="34" t="str">
        <f>IF(H211="","",IF(YEAR(Personalkostnader!$H70)&gt;Hjelpeberegn_personal!H$152,"",IF(YEAR(Personalkostnader!$K70)&gt;Hjelpeberegn_personal!H$152,"31.12."&amp;H$152,Personalkostnader!$K70)))</f>
        <v/>
      </c>
      <c r="J211" s="156" t="str">
        <f>IF(A211="","",IF(YEAR(Personalkostnader!$K70)&lt;J$152,"",IF(YEAR(Personalkostnader!$H70)&gt;J$152,"",IF(YEAR(Personalkostnader!$H70)=J$152,Personalkostnader!$H70,DATE(J$152,1,1)))))</f>
        <v/>
      </c>
      <c r="K211" s="34" t="str">
        <f>IF(J211="","",IF(YEAR(Personalkostnader!$H70)&gt;Hjelpeberegn_personal!J$152,"",IF(YEAR(Personalkostnader!$K70)&gt;Hjelpeberegn_personal!J$152,"31.12."&amp;J$152,Personalkostnader!$K70)))</f>
        <v/>
      </c>
      <c r="L211" s="156" t="str">
        <f>IF(A211="","",IF(YEAR(Personalkostnader!$K70)&lt;L$152,"",IF(YEAR(Personalkostnader!$H70)&gt;L$152,"",IF(YEAR(Personalkostnader!$H70)=L$152,Personalkostnader!$H70,DATE(L$152,1,1)))))</f>
        <v/>
      </c>
      <c r="M211" s="34" t="str">
        <f>IF(L211="","",IF(YEAR(Personalkostnader!$H70)&gt;Hjelpeberegn_personal!L$152,"",IF(YEAR(Personalkostnader!$K70)&gt;Hjelpeberegn_personal!L$152,"31.12."&amp;L$152,Personalkostnader!$K70)))</f>
        <v/>
      </c>
      <c r="N211" s="156" t="str">
        <f>IF(A211="","",IF(YEAR(Personalkostnader!$K70)&lt;N$152,"",IF(YEAR(Personalkostnader!$H70)&gt;N$152,"",IF(YEAR(Personalkostnader!$H70)=N$152,Personalkostnader!$H70,DATE(N$152,1,1)))))</f>
        <v/>
      </c>
      <c r="O211" s="34" t="str">
        <f>IF(N211="","",IF(YEAR(Personalkostnader!$H70)&gt;Hjelpeberegn_personal!N$152,"",IF(YEAR(Personalkostnader!$K70)&gt;Hjelpeberegn_personal!N$152,"31.12."&amp;N$152,Personalkostnader!$K70)))</f>
        <v/>
      </c>
      <c r="P211" s="156" t="str">
        <f>IF(A211="","",IF(YEAR(Personalkostnader!$K70)&lt;P$152,"",IF(YEAR(Personalkostnader!$H70)&gt;P$152,"",IF(YEAR(Personalkostnader!$H70)=P$152,Personalkostnader!$H70,DATE(P$152,1,1)))))</f>
        <v/>
      </c>
      <c r="Q211" s="34" t="str">
        <f>IF(P211="","",IF(YEAR(Personalkostnader!$H70)&gt;Hjelpeberegn_personal!P$152,"",IF(YEAR(Personalkostnader!$K70)&gt;Hjelpeberegn_personal!P$152,"31.12."&amp;P$152,Personalkostnader!$K70)))</f>
        <v/>
      </c>
      <c r="R211" s="156" t="str">
        <f>IF(A211="","",IF(YEAR(Personalkostnader!$K70)&lt;R$152,"",IF(YEAR(Personalkostnader!$H70)&gt;R$152,"",IF(YEAR(Personalkostnader!$H70)=R$152,Personalkostnader!$H70,DATE(R$152,1,1)))))</f>
        <v/>
      </c>
      <c r="S211" s="34" t="str">
        <f>IF(R211="","",IF(YEAR(Personalkostnader!$H70)&gt;Hjelpeberegn_personal!R$152,"",IF(YEAR(Personalkostnader!$K70)&gt;Hjelpeberegn_personal!R$152,"31.12."&amp;R$152,Personalkostnader!$K70)))</f>
        <v/>
      </c>
      <c r="T211" s="156" t="str">
        <f>IF(A211="","",IF(YEAR(Personalkostnader!$K70)&lt;T$152,"",IF(YEAR(Personalkostnader!$H70)&gt;T$152,"",IF(YEAR(Personalkostnader!$H70)=T$152,Personalkostnader!$H70,DATE(T$152,1,1)))))</f>
        <v/>
      </c>
      <c r="U211" s="34" t="str">
        <f>IF(T211="","",IF(YEAR(Personalkostnader!$H70)&gt;Hjelpeberegn_personal!T$152,"",IF(YEAR(Personalkostnader!$K70)&gt;Hjelpeberegn_personal!T$152,"31.12."&amp;T$152,Personalkostnader!$K70)))</f>
        <v/>
      </c>
      <c r="V211" s="156" t="str">
        <f>IF(A211="","",IF(YEAR(Personalkostnader!$K70)&lt;V$152,"",IF(YEAR(Personalkostnader!$H70)&gt;V$152,"",IF(YEAR(Personalkostnader!$H70)=V$152,Personalkostnader!$H70,DATE(V$152,1,1)))))</f>
        <v/>
      </c>
      <c r="W211" s="34" t="str">
        <f>IF(V211="","",IF(YEAR(Personalkostnader!$H70)&gt;Hjelpeberegn_personal!V$152,"",IF(YEAR(Personalkostnader!$K70)&gt;Hjelpeberegn_personal!V$152,"31.12."&amp;V$152,Personalkostnader!$K70)))</f>
        <v/>
      </c>
      <c r="X211" s="156" t="str">
        <f>IF(A211="","",IF(YEAR(Personalkostnader!$K70)&lt;X$152,"",IF(YEAR(Personalkostnader!$H70)&gt;X$152,"",IF(YEAR(Personalkostnader!$H70)=X$152,Personalkostnader!$H70,DATE(X$152,1,1)))))</f>
        <v/>
      </c>
      <c r="Y211" s="34" t="str">
        <f>IF(X211="","",IF(YEAR(Personalkostnader!$H70)&gt;Hjelpeberegn_personal!X$152,"",IF(YEAR(Personalkostnader!$K70)&gt;Hjelpeberegn_personal!X$152,"31.12."&amp;X$152,Personalkostnader!$K70)))</f>
        <v/>
      </c>
      <c r="Z211" s="156" t="str">
        <f>IF(A211="","",IF(YEAR(Personalkostnader!$K70)&lt;Z$152,"",IF(YEAR(Personalkostnader!$H70)&gt;Z$152,"",IF(YEAR(Personalkostnader!$H70)=Z$152,Personalkostnader!$H70,DATE(Z$152,1,1)))))</f>
        <v/>
      </c>
      <c r="AA211" s="34" t="str">
        <f>IF(Z211="","",IF(YEAR(Personalkostnader!$H70)&gt;Hjelpeberegn_personal!Z$152,"",IF(YEAR(Personalkostnader!$K70)&gt;Hjelpeberegn_personal!Z$152,"31.12."&amp;Z$152,Personalkostnader!$K70)))</f>
        <v/>
      </c>
    </row>
    <row r="212" spans="1:27" ht="15.75" outlineLevel="1" x14ac:dyDescent="0.3">
      <c r="A212" t="str">
        <f t="shared" si="10"/>
        <v/>
      </c>
      <c r="B212" s="156" t="str">
        <f>IF(YEAR(Personalkostnader!$H71)&lt;B$152,"",IF(YEAR(Personalkostnader!$H71)&gt;B$152,"",IF(YEAR(Personalkostnader!$H71)=B$152,Personalkostnader!$H71,DATE(B$152,1,1))))</f>
        <v/>
      </c>
      <c r="C212" s="156" t="str">
        <f>IF(YEAR(Personalkostnader!$H71)&lt;B$152,"",IF(YEAR(Personalkostnader!$H71)&gt;B$152,"",IF(YEAR(Personalkostnader!$K71)=B$152,Personalkostnader!$K71, DATE(B$152,12,31))))</f>
        <v/>
      </c>
      <c r="D212" s="156" t="str">
        <f>IF(A212="","",IF(YEAR(Personalkostnader!$K71)&lt;D$152,"",IF(YEAR(Personalkostnader!$H71)&gt;D$152,"",IF(YEAR(Personalkostnader!$H71)=D$152,Personalkostnader!$H71,DATE(D$152,1,1)))))</f>
        <v/>
      </c>
      <c r="E212" s="34" t="str">
        <f>IF(D212="","",IF(YEAR(Personalkostnader!$H71)&gt;Hjelpeberegn_personal!D$152,"",IF(YEAR(Personalkostnader!$K71)&gt;Hjelpeberegn_personal!D$152,"31.12."&amp;D$152,Personalkostnader!$K71)))</f>
        <v/>
      </c>
      <c r="F212" s="156" t="str">
        <f>IF(A212="","",IF(YEAR(Personalkostnader!$K71)&lt;F$152,"",IF(YEAR(Personalkostnader!$H71)&gt;F$152,"",IF(YEAR(Personalkostnader!$H71)=F$152,Personalkostnader!$H71,DATE(F$152,1,1)))))</f>
        <v/>
      </c>
      <c r="G212" s="34" t="str">
        <f>IF(F212="","",IF(YEAR(Personalkostnader!$H71)&gt;Hjelpeberegn_personal!F$152,"",IF(YEAR(Personalkostnader!$K71)&gt;Hjelpeberegn_personal!F$152,"31.12."&amp;F$152,Personalkostnader!$K71)))</f>
        <v/>
      </c>
      <c r="H212" s="156" t="str">
        <f>IF(A212="","",IF(YEAR(Personalkostnader!$K71)&lt;H$152,"",IF(YEAR(Personalkostnader!$H71)&gt;H$152,"",IF(YEAR(Personalkostnader!$H71)=H$152,Personalkostnader!$H71,DATE(H$152,1,1)))))</f>
        <v/>
      </c>
      <c r="I212" s="34" t="str">
        <f>IF(H212="","",IF(YEAR(Personalkostnader!$H71)&gt;Hjelpeberegn_personal!H$152,"",IF(YEAR(Personalkostnader!$K71)&gt;Hjelpeberegn_personal!H$152,"31.12."&amp;H$152,Personalkostnader!$K71)))</f>
        <v/>
      </c>
      <c r="J212" s="156" t="str">
        <f>IF(A212="","",IF(YEAR(Personalkostnader!$K71)&lt;J$152,"",IF(YEAR(Personalkostnader!$H71)&gt;J$152,"",IF(YEAR(Personalkostnader!$H71)=J$152,Personalkostnader!$H71,DATE(J$152,1,1)))))</f>
        <v/>
      </c>
      <c r="K212" s="34" t="str">
        <f>IF(J212="","",IF(YEAR(Personalkostnader!$H71)&gt;Hjelpeberegn_personal!J$152,"",IF(YEAR(Personalkostnader!$K71)&gt;Hjelpeberegn_personal!J$152,"31.12."&amp;J$152,Personalkostnader!$K71)))</f>
        <v/>
      </c>
      <c r="L212" s="156" t="str">
        <f>IF(A212="","",IF(YEAR(Personalkostnader!$K71)&lt;L$152,"",IF(YEAR(Personalkostnader!$H71)&gt;L$152,"",IF(YEAR(Personalkostnader!$H71)=L$152,Personalkostnader!$H71,DATE(L$152,1,1)))))</f>
        <v/>
      </c>
      <c r="M212" s="34" t="str">
        <f>IF(L212="","",IF(YEAR(Personalkostnader!$H71)&gt;Hjelpeberegn_personal!L$152,"",IF(YEAR(Personalkostnader!$K71)&gt;Hjelpeberegn_personal!L$152,"31.12."&amp;L$152,Personalkostnader!$K71)))</f>
        <v/>
      </c>
      <c r="N212" s="156" t="str">
        <f>IF(A212="","",IF(YEAR(Personalkostnader!$K71)&lt;N$152,"",IF(YEAR(Personalkostnader!$H71)&gt;N$152,"",IF(YEAR(Personalkostnader!$H71)=N$152,Personalkostnader!$H71,DATE(N$152,1,1)))))</f>
        <v/>
      </c>
      <c r="O212" s="34" t="str">
        <f>IF(N212="","",IF(YEAR(Personalkostnader!$H71)&gt;Hjelpeberegn_personal!N$152,"",IF(YEAR(Personalkostnader!$K71)&gt;Hjelpeberegn_personal!N$152,"31.12."&amp;N$152,Personalkostnader!$K71)))</f>
        <v/>
      </c>
      <c r="P212" s="156" t="str">
        <f>IF(A212="","",IF(YEAR(Personalkostnader!$K71)&lt;P$152,"",IF(YEAR(Personalkostnader!$H71)&gt;P$152,"",IF(YEAR(Personalkostnader!$H71)=P$152,Personalkostnader!$H71,DATE(P$152,1,1)))))</f>
        <v/>
      </c>
      <c r="Q212" s="34" t="str">
        <f>IF(P212="","",IF(YEAR(Personalkostnader!$H71)&gt;Hjelpeberegn_personal!P$152,"",IF(YEAR(Personalkostnader!$K71)&gt;Hjelpeberegn_personal!P$152,"31.12."&amp;P$152,Personalkostnader!$K71)))</f>
        <v/>
      </c>
      <c r="R212" s="156" t="str">
        <f>IF(A212="","",IF(YEAR(Personalkostnader!$K71)&lt;R$152,"",IF(YEAR(Personalkostnader!$H71)&gt;R$152,"",IF(YEAR(Personalkostnader!$H71)=R$152,Personalkostnader!$H71,DATE(R$152,1,1)))))</f>
        <v/>
      </c>
      <c r="S212" s="34" t="str">
        <f>IF(R212="","",IF(YEAR(Personalkostnader!$H71)&gt;Hjelpeberegn_personal!R$152,"",IF(YEAR(Personalkostnader!$K71)&gt;Hjelpeberegn_personal!R$152,"31.12."&amp;R$152,Personalkostnader!$K71)))</f>
        <v/>
      </c>
      <c r="T212" s="156" t="str">
        <f>IF(A212="","",IF(YEAR(Personalkostnader!$K71)&lt;T$152,"",IF(YEAR(Personalkostnader!$H71)&gt;T$152,"",IF(YEAR(Personalkostnader!$H71)=T$152,Personalkostnader!$H71,DATE(T$152,1,1)))))</f>
        <v/>
      </c>
      <c r="U212" s="34" t="str">
        <f>IF(T212="","",IF(YEAR(Personalkostnader!$H71)&gt;Hjelpeberegn_personal!T$152,"",IF(YEAR(Personalkostnader!$K71)&gt;Hjelpeberegn_personal!T$152,"31.12."&amp;T$152,Personalkostnader!$K71)))</f>
        <v/>
      </c>
      <c r="V212" s="156" t="str">
        <f>IF(A212="","",IF(YEAR(Personalkostnader!$K71)&lt;V$152,"",IF(YEAR(Personalkostnader!$H71)&gt;V$152,"",IF(YEAR(Personalkostnader!$H71)=V$152,Personalkostnader!$H71,DATE(V$152,1,1)))))</f>
        <v/>
      </c>
      <c r="W212" s="34" t="str">
        <f>IF(V212="","",IF(YEAR(Personalkostnader!$H71)&gt;Hjelpeberegn_personal!V$152,"",IF(YEAR(Personalkostnader!$K71)&gt;Hjelpeberegn_personal!V$152,"31.12."&amp;V$152,Personalkostnader!$K71)))</f>
        <v/>
      </c>
      <c r="X212" s="156" t="str">
        <f>IF(A212="","",IF(YEAR(Personalkostnader!$K71)&lt;X$152,"",IF(YEAR(Personalkostnader!$H71)&gt;X$152,"",IF(YEAR(Personalkostnader!$H71)=X$152,Personalkostnader!$H71,DATE(X$152,1,1)))))</f>
        <v/>
      </c>
      <c r="Y212" s="34" t="str">
        <f>IF(X212="","",IF(YEAR(Personalkostnader!$H71)&gt;Hjelpeberegn_personal!X$152,"",IF(YEAR(Personalkostnader!$K71)&gt;Hjelpeberegn_personal!X$152,"31.12."&amp;X$152,Personalkostnader!$K71)))</f>
        <v/>
      </c>
      <c r="Z212" s="156" t="str">
        <f>IF(A212="","",IF(YEAR(Personalkostnader!$K71)&lt;Z$152,"",IF(YEAR(Personalkostnader!$H71)&gt;Z$152,"",IF(YEAR(Personalkostnader!$H71)=Z$152,Personalkostnader!$H71,DATE(Z$152,1,1)))))</f>
        <v/>
      </c>
      <c r="AA212" s="34" t="str">
        <f>IF(Z212="","",IF(YEAR(Personalkostnader!$H71)&gt;Hjelpeberegn_personal!Z$152,"",IF(YEAR(Personalkostnader!$K71)&gt;Hjelpeberegn_personal!Z$152,"31.12."&amp;Z$152,Personalkostnader!$K71)))</f>
        <v/>
      </c>
    </row>
    <row r="213" spans="1:27" ht="15.75" outlineLevel="1" x14ac:dyDescent="0.3">
      <c r="A213" t="str">
        <f t="shared" si="10"/>
        <v/>
      </c>
      <c r="B213" s="156" t="str">
        <f>IF(YEAR(Personalkostnader!$H72)&lt;B$152,"",IF(YEAR(Personalkostnader!$H72)&gt;B$152,"",IF(YEAR(Personalkostnader!$H72)=B$152,Personalkostnader!$H72,DATE(B$152,1,1))))</f>
        <v/>
      </c>
      <c r="C213" s="156" t="str">
        <f>IF(YEAR(Personalkostnader!$H72)&lt;B$152,"",IF(YEAR(Personalkostnader!$H72)&gt;B$152,"",IF(YEAR(Personalkostnader!$K72)=B$152,Personalkostnader!$K72, DATE(B$152,12,31))))</f>
        <v/>
      </c>
      <c r="D213" s="156" t="str">
        <f>IF(A213="","",IF(YEAR(Personalkostnader!$K72)&lt;D$152,"",IF(YEAR(Personalkostnader!$H72)&gt;D$152,"",IF(YEAR(Personalkostnader!$H72)=D$152,Personalkostnader!$H72,DATE(D$152,1,1)))))</f>
        <v/>
      </c>
      <c r="E213" s="34" t="str">
        <f>IF(D213="","",IF(YEAR(Personalkostnader!$H72)&gt;Hjelpeberegn_personal!D$152,"",IF(YEAR(Personalkostnader!$K72)&gt;Hjelpeberegn_personal!D$152,"31.12."&amp;D$152,Personalkostnader!$K72)))</f>
        <v/>
      </c>
      <c r="F213" s="156" t="str">
        <f>IF(A213="","",IF(YEAR(Personalkostnader!$K72)&lt;F$152,"",IF(YEAR(Personalkostnader!$H72)&gt;F$152,"",IF(YEAR(Personalkostnader!$H72)=F$152,Personalkostnader!$H72,DATE(F$152,1,1)))))</f>
        <v/>
      </c>
      <c r="G213" s="34" t="str">
        <f>IF(F213="","",IF(YEAR(Personalkostnader!$H72)&gt;Hjelpeberegn_personal!F$152,"",IF(YEAR(Personalkostnader!$K72)&gt;Hjelpeberegn_personal!F$152,"31.12."&amp;F$152,Personalkostnader!$K72)))</f>
        <v/>
      </c>
      <c r="H213" s="156" t="str">
        <f>IF(A213="","",IF(YEAR(Personalkostnader!$K72)&lt;H$152,"",IF(YEAR(Personalkostnader!$H72)&gt;H$152,"",IF(YEAR(Personalkostnader!$H72)=H$152,Personalkostnader!$H72,DATE(H$152,1,1)))))</f>
        <v/>
      </c>
      <c r="I213" s="34" t="str">
        <f>IF(H213="","",IF(YEAR(Personalkostnader!$H72)&gt;Hjelpeberegn_personal!H$152,"",IF(YEAR(Personalkostnader!$K72)&gt;Hjelpeberegn_personal!H$152,"31.12."&amp;H$152,Personalkostnader!$K72)))</f>
        <v/>
      </c>
      <c r="J213" s="156" t="str">
        <f>IF(A213="","",IF(YEAR(Personalkostnader!$K72)&lt;J$152,"",IF(YEAR(Personalkostnader!$H72)&gt;J$152,"",IF(YEAR(Personalkostnader!$H72)=J$152,Personalkostnader!$H72,DATE(J$152,1,1)))))</f>
        <v/>
      </c>
      <c r="K213" s="34" t="str">
        <f>IF(J213="","",IF(YEAR(Personalkostnader!$H72)&gt;Hjelpeberegn_personal!J$152,"",IF(YEAR(Personalkostnader!$K72)&gt;Hjelpeberegn_personal!J$152,"31.12."&amp;J$152,Personalkostnader!$K72)))</f>
        <v/>
      </c>
      <c r="L213" s="156" t="str">
        <f>IF(A213="","",IF(YEAR(Personalkostnader!$K72)&lt;L$152,"",IF(YEAR(Personalkostnader!$H72)&gt;L$152,"",IF(YEAR(Personalkostnader!$H72)=L$152,Personalkostnader!$H72,DATE(L$152,1,1)))))</f>
        <v/>
      </c>
      <c r="M213" s="34" t="str">
        <f>IF(L213="","",IF(YEAR(Personalkostnader!$H72)&gt;Hjelpeberegn_personal!L$152,"",IF(YEAR(Personalkostnader!$K72)&gt;Hjelpeberegn_personal!L$152,"31.12."&amp;L$152,Personalkostnader!$K72)))</f>
        <v/>
      </c>
      <c r="N213" s="156" t="str">
        <f>IF(A213="","",IF(YEAR(Personalkostnader!$K72)&lt;N$152,"",IF(YEAR(Personalkostnader!$H72)&gt;N$152,"",IF(YEAR(Personalkostnader!$H72)=N$152,Personalkostnader!$H72,DATE(N$152,1,1)))))</f>
        <v/>
      </c>
      <c r="O213" s="34" t="str">
        <f>IF(N213="","",IF(YEAR(Personalkostnader!$H72)&gt;Hjelpeberegn_personal!N$152,"",IF(YEAR(Personalkostnader!$K72)&gt;Hjelpeberegn_personal!N$152,"31.12."&amp;N$152,Personalkostnader!$K72)))</f>
        <v/>
      </c>
      <c r="P213" s="156" t="str">
        <f>IF(A213="","",IF(YEAR(Personalkostnader!$K72)&lt;P$152,"",IF(YEAR(Personalkostnader!$H72)&gt;P$152,"",IF(YEAR(Personalkostnader!$H72)=P$152,Personalkostnader!$H72,DATE(P$152,1,1)))))</f>
        <v/>
      </c>
      <c r="Q213" s="34" t="str">
        <f>IF(P213="","",IF(YEAR(Personalkostnader!$H72)&gt;Hjelpeberegn_personal!P$152,"",IF(YEAR(Personalkostnader!$K72)&gt;Hjelpeberegn_personal!P$152,"31.12."&amp;P$152,Personalkostnader!$K72)))</f>
        <v/>
      </c>
      <c r="R213" s="156" t="str">
        <f>IF(A213="","",IF(YEAR(Personalkostnader!$K72)&lt;R$152,"",IF(YEAR(Personalkostnader!$H72)&gt;R$152,"",IF(YEAR(Personalkostnader!$H72)=R$152,Personalkostnader!$H72,DATE(R$152,1,1)))))</f>
        <v/>
      </c>
      <c r="S213" s="34" t="str">
        <f>IF(R213="","",IF(YEAR(Personalkostnader!$H72)&gt;Hjelpeberegn_personal!R$152,"",IF(YEAR(Personalkostnader!$K72)&gt;Hjelpeberegn_personal!R$152,"31.12."&amp;R$152,Personalkostnader!$K72)))</f>
        <v/>
      </c>
      <c r="T213" s="156" t="str">
        <f>IF(A213="","",IF(YEAR(Personalkostnader!$K72)&lt;T$152,"",IF(YEAR(Personalkostnader!$H72)&gt;T$152,"",IF(YEAR(Personalkostnader!$H72)=T$152,Personalkostnader!$H72,DATE(T$152,1,1)))))</f>
        <v/>
      </c>
      <c r="U213" s="34" t="str">
        <f>IF(T213="","",IF(YEAR(Personalkostnader!$H72)&gt;Hjelpeberegn_personal!T$152,"",IF(YEAR(Personalkostnader!$K72)&gt;Hjelpeberegn_personal!T$152,"31.12."&amp;T$152,Personalkostnader!$K72)))</f>
        <v/>
      </c>
      <c r="V213" s="156" t="str">
        <f>IF(A213="","",IF(YEAR(Personalkostnader!$K72)&lt;V$152,"",IF(YEAR(Personalkostnader!$H72)&gt;V$152,"",IF(YEAR(Personalkostnader!$H72)=V$152,Personalkostnader!$H72,DATE(V$152,1,1)))))</f>
        <v/>
      </c>
      <c r="W213" s="34" t="str">
        <f>IF(V213="","",IF(YEAR(Personalkostnader!$H72)&gt;Hjelpeberegn_personal!V$152,"",IF(YEAR(Personalkostnader!$K72)&gt;Hjelpeberegn_personal!V$152,"31.12."&amp;V$152,Personalkostnader!$K72)))</f>
        <v/>
      </c>
      <c r="X213" s="156" t="str">
        <f>IF(A213="","",IF(YEAR(Personalkostnader!$K72)&lt;X$152,"",IF(YEAR(Personalkostnader!$H72)&gt;X$152,"",IF(YEAR(Personalkostnader!$H72)=X$152,Personalkostnader!$H72,DATE(X$152,1,1)))))</f>
        <v/>
      </c>
      <c r="Y213" s="34" t="str">
        <f>IF(X213="","",IF(YEAR(Personalkostnader!$H72)&gt;Hjelpeberegn_personal!X$152,"",IF(YEAR(Personalkostnader!$K72)&gt;Hjelpeberegn_personal!X$152,"31.12."&amp;X$152,Personalkostnader!$K72)))</f>
        <v/>
      </c>
      <c r="Z213" s="156" t="str">
        <f>IF(A213="","",IF(YEAR(Personalkostnader!$K72)&lt;Z$152,"",IF(YEAR(Personalkostnader!$H72)&gt;Z$152,"",IF(YEAR(Personalkostnader!$H72)=Z$152,Personalkostnader!$H72,DATE(Z$152,1,1)))))</f>
        <v/>
      </c>
      <c r="AA213" s="34" t="str">
        <f>IF(Z213="","",IF(YEAR(Personalkostnader!$H72)&gt;Hjelpeberegn_personal!Z$152,"",IF(YEAR(Personalkostnader!$K72)&gt;Hjelpeberegn_personal!Z$152,"31.12."&amp;Z$152,Personalkostnader!$K72)))</f>
        <v/>
      </c>
    </row>
    <row r="214" spans="1:27" ht="15.75" outlineLevel="1" x14ac:dyDescent="0.3">
      <c r="A214" t="str">
        <f t="shared" si="10"/>
        <v/>
      </c>
      <c r="B214" s="156" t="str">
        <f>IF(YEAR(Personalkostnader!$H73)&lt;B$152,"",IF(YEAR(Personalkostnader!$H73)&gt;B$152,"",IF(YEAR(Personalkostnader!$H73)=B$152,Personalkostnader!$H73,DATE(B$152,1,1))))</f>
        <v/>
      </c>
      <c r="C214" s="156" t="str">
        <f>IF(YEAR(Personalkostnader!$H73)&lt;B$152,"",IF(YEAR(Personalkostnader!$H73)&gt;B$152,"",IF(YEAR(Personalkostnader!$K73)=B$152,Personalkostnader!$K73, DATE(B$152,12,31))))</f>
        <v/>
      </c>
      <c r="D214" s="156" t="str">
        <f>IF(A214="","",IF(YEAR(Personalkostnader!$K73)&lt;D$152,"",IF(YEAR(Personalkostnader!$H73)&gt;D$152,"",IF(YEAR(Personalkostnader!$H73)=D$152,Personalkostnader!$H73,DATE(D$152,1,1)))))</f>
        <v/>
      </c>
      <c r="E214" s="34" t="str">
        <f>IF(D214="","",IF(YEAR(Personalkostnader!$H73)&gt;Hjelpeberegn_personal!D$152,"",IF(YEAR(Personalkostnader!$K73)&gt;Hjelpeberegn_personal!D$152,"31.12."&amp;D$152,Personalkostnader!$K73)))</f>
        <v/>
      </c>
      <c r="F214" s="156" t="str">
        <f>IF(A214="","",IF(YEAR(Personalkostnader!$K73)&lt;F$152,"",IF(YEAR(Personalkostnader!$H73)&gt;F$152,"",IF(YEAR(Personalkostnader!$H73)=F$152,Personalkostnader!$H73,DATE(F$152,1,1)))))</f>
        <v/>
      </c>
      <c r="G214" s="34" t="str">
        <f>IF(F214="","",IF(YEAR(Personalkostnader!$H73)&gt;Hjelpeberegn_personal!F$152,"",IF(YEAR(Personalkostnader!$K73)&gt;Hjelpeberegn_personal!F$152,"31.12."&amp;F$152,Personalkostnader!$K73)))</f>
        <v/>
      </c>
      <c r="H214" s="156" t="str">
        <f>IF(A214="","",IF(YEAR(Personalkostnader!$K73)&lt;H$152,"",IF(YEAR(Personalkostnader!$H73)&gt;H$152,"",IF(YEAR(Personalkostnader!$H73)=H$152,Personalkostnader!$H73,DATE(H$152,1,1)))))</f>
        <v/>
      </c>
      <c r="I214" s="34" t="str">
        <f>IF(H214="","",IF(YEAR(Personalkostnader!$H73)&gt;Hjelpeberegn_personal!H$152,"",IF(YEAR(Personalkostnader!$K73)&gt;Hjelpeberegn_personal!H$152,"31.12."&amp;H$152,Personalkostnader!$K73)))</f>
        <v/>
      </c>
      <c r="J214" s="156" t="str">
        <f>IF(A214="","",IF(YEAR(Personalkostnader!$K73)&lt;J$152,"",IF(YEAR(Personalkostnader!$H73)&gt;J$152,"",IF(YEAR(Personalkostnader!$H73)=J$152,Personalkostnader!$H73,DATE(J$152,1,1)))))</f>
        <v/>
      </c>
      <c r="K214" s="34" t="str">
        <f>IF(J214="","",IF(YEAR(Personalkostnader!$H73)&gt;Hjelpeberegn_personal!J$152,"",IF(YEAR(Personalkostnader!$K73)&gt;Hjelpeberegn_personal!J$152,"31.12."&amp;J$152,Personalkostnader!$K73)))</f>
        <v/>
      </c>
      <c r="L214" s="156" t="str">
        <f>IF(A214="","",IF(YEAR(Personalkostnader!$K73)&lt;L$152,"",IF(YEAR(Personalkostnader!$H73)&gt;L$152,"",IF(YEAR(Personalkostnader!$H73)=L$152,Personalkostnader!$H73,DATE(L$152,1,1)))))</f>
        <v/>
      </c>
      <c r="M214" s="34" t="str">
        <f>IF(L214="","",IF(YEAR(Personalkostnader!$H73)&gt;Hjelpeberegn_personal!L$152,"",IF(YEAR(Personalkostnader!$K73)&gt;Hjelpeberegn_personal!L$152,"31.12."&amp;L$152,Personalkostnader!$K73)))</f>
        <v/>
      </c>
      <c r="N214" s="156" t="str">
        <f>IF(A214="","",IF(YEAR(Personalkostnader!$K73)&lt;N$152,"",IF(YEAR(Personalkostnader!$H73)&gt;N$152,"",IF(YEAR(Personalkostnader!$H73)=N$152,Personalkostnader!$H73,DATE(N$152,1,1)))))</f>
        <v/>
      </c>
      <c r="O214" s="34" t="str">
        <f>IF(N214="","",IF(YEAR(Personalkostnader!$H73)&gt;Hjelpeberegn_personal!N$152,"",IF(YEAR(Personalkostnader!$K73)&gt;Hjelpeberegn_personal!N$152,"31.12."&amp;N$152,Personalkostnader!$K73)))</f>
        <v/>
      </c>
      <c r="P214" s="156" t="str">
        <f>IF(A214="","",IF(YEAR(Personalkostnader!$K73)&lt;P$152,"",IF(YEAR(Personalkostnader!$H73)&gt;P$152,"",IF(YEAR(Personalkostnader!$H73)=P$152,Personalkostnader!$H73,DATE(P$152,1,1)))))</f>
        <v/>
      </c>
      <c r="Q214" s="34" t="str">
        <f>IF(P214="","",IF(YEAR(Personalkostnader!$H73)&gt;Hjelpeberegn_personal!P$152,"",IF(YEAR(Personalkostnader!$K73)&gt;Hjelpeberegn_personal!P$152,"31.12."&amp;P$152,Personalkostnader!$K73)))</f>
        <v/>
      </c>
      <c r="R214" s="156" t="str">
        <f>IF(A214="","",IF(YEAR(Personalkostnader!$K73)&lt;R$152,"",IF(YEAR(Personalkostnader!$H73)&gt;R$152,"",IF(YEAR(Personalkostnader!$H73)=R$152,Personalkostnader!$H73,DATE(R$152,1,1)))))</f>
        <v/>
      </c>
      <c r="S214" s="34" t="str">
        <f>IF(R214="","",IF(YEAR(Personalkostnader!$H73)&gt;Hjelpeberegn_personal!R$152,"",IF(YEAR(Personalkostnader!$K73)&gt;Hjelpeberegn_personal!R$152,"31.12."&amp;R$152,Personalkostnader!$K73)))</f>
        <v/>
      </c>
      <c r="T214" s="156" t="str">
        <f>IF(A214="","",IF(YEAR(Personalkostnader!$K73)&lt;T$152,"",IF(YEAR(Personalkostnader!$H73)&gt;T$152,"",IF(YEAR(Personalkostnader!$H73)=T$152,Personalkostnader!$H73,DATE(T$152,1,1)))))</f>
        <v/>
      </c>
      <c r="U214" s="34" t="str">
        <f>IF(T214="","",IF(YEAR(Personalkostnader!$H73)&gt;Hjelpeberegn_personal!T$152,"",IF(YEAR(Personalkostnader!$K73)&gt;Hjelpeberegn_personal!T$152,"31.12."&amp;T$152,Personalkostnader!$K73)))</f>
        <v/>
      </c>
      <c r="V214" s="156" t="str">
        <f>IF(A214="","",IF(YEAR(Personalkostnader!$K73)&lt;V$152,"",IF(YEAR(Personalkostnader!$H73)&gt;V$152,"",IF(YEAR(Personalkostnader!$H73)=V$152,Personalkostnader!$H73,DATE(V$152,1,1)))))</f>
        <v/>
      </c>
      <c r="W214" s="34" t="str">
        <f>IF(V214="","",IF(YEAR(Personalkostnader!$H73)&gt;Hjelpeberegn_personal!V$152,"",IF(YEAR(Personalkostnader!$K73)&gt;Hjelpeberegn_personal!V$152,"31.12."&amp;V$152,Personalkostnader!$K73)))</f>
        <v/>
      </c>
      <c r="X214" s="156" t="str">
        <f>IF(A214="","",IF(YEAR(Personalkostnader!$K73)&lt;X$152,"",IF(YEAR(Personalkostnader!$H73)&gt;X$152,"",IF(YEAR(Personalkostnader!$H73)=X$152,Personalkostnader!$H73,DATE(X$152,1,1)))))</f>
        <v/>
      </c>
      <c r="Y214" s="34" t="str">
        <f>IF(X214="","",IF(YEAR(Personalkostnader!$H73)&gt;Hjelpeberegn_personal!X$152,"",IF(YEAR(Personalkostnader!$K73)&gt;Hjelpeberegn_personal!X$152,"31.12."&amp;X$152,Personalkostnader!$K73)))</f>
        <v/>
      </c>
      <c r="Z214" s="156" t="str">
        <f>IF(A214="","",IF(YEAR(Personalkostnader!$K73)&lt;Z$152,"",IF(YEAR(Personalkostnader!$H73)&gt;Z$152,"",IF(YEAR(Personalkostnader!$H73)=Z$152,Personalkostnader!$H73,DATE(Z$152,1,1)))))</f>
        <v/>
      </c>
      <c r="AA214" s="34" t="str">
        <f>IF(Z214="","",IF(YEAR(Personalkostnader!$H73)&gt;Hjelpeberegn_personal!Z$152,"",IF(YEAR(Personalkostnader!$K73)&gt;Hjelpeberegn_personal!Z$152,"31.12."&amp;Z$152,Personalkostnader!$K73)))</f>
        <v/>
      </c>
    </row>
    <row r="215" spans="1:27" ht="15.75" outlineLevel="1" x14ac:dyDescent="0.3">
      <c r="A215" t="str">
        <f t="shared" si="10"/>
        <v/>
      </c>
      <c r="B215" s="156" t="str">
        <f>IF(YEAR(Personalkostnader!$H74)&lt;B$152,"",IF(YEAR(Personalkostnader!$H74)&gt;B$152,"",IF(YEAR(Personalkostnader!$H74)=B$152,Personalkostnader!$H74,DATE(B$152,1,1))))</f>
        <v/>
      </c>
      <c r="C215" s="156" t="str">
        <f>IF(YEAR(Personalkostnader!$H74)&lt;B$152,"",IF(YEAR(Personalkostnader!$H74)&gt;B$152,"",IF(YEAR(Personalkostnader!$K74)=B$152,Personalkostnader!$K74, DATE(B$152,12,31))))</f>
        <v/>
      </c>
      <c r="D215" s="156" t="str">
        <f>IF(A215="","",IF(YEAR(Personalkostnader!$K74)&lt;D$152,"",IF(YEAR(Personalkostnader!$H74)&gt;D$152,"",IF(YEAR(Personalkostnader!$H74)=D$152,Personalkostnader!$H74,DATE(D$152,1,1)))))</f>
        <v/>
      </c>
      <c r="E215" s="34" t="str">
        <f>IF(D215="","",IF(YEAR(Personalkostnader!$H74)&gt;Hjelpeberegn_personal!D$152,"",IF(YEAR(Personalkostnader!$K74)&gt;Hjelpeberegn_personal!D$152,"31.12."&amp;D$152,Personalkostnader!$K74)))</f>
        <v/>
      </c>
      <c r="F215" s="156" t="str">
        <f>IF(A215="","",IF(YEAR(Personalkostnader!$K74)&lt;F$152,"",IF(YEAR(Personalkostnader!$H74)&gt;F$152,"",IF(YEAR(Personalkostnader!$H74)=F$152,Personalkostnader!$H74,DATE(F$152,1,1)))))</f>
        <v/>
      </c>
      <c r="G215" s="34" t="str">
        <f>IF(F215="","",IF(YEAR(Personalkostnader!$H74)&gt;Hjelpeberegn_personal!F$152,"",IF(YEAR(Personalkostnader!$K74)&gt;Hjelpeberegn_personal!F$152,"31.12."&amp;F$152,Personalkostnader!$K74)))</f>
        <v/>
      </c>
      <c r="H215" s="156" t="str">
        <f>IF(A215="","",IF(YEAR(Personalkostnader!$K74)&lt;H$152,"",IF(YEAR(Personalkostnader!$H74)&gt;H$152,"",IF(YEAR(Personalkostnader!$H74)=H$152,Personalkostnader!$H74,DATE(H$152,1,1)))))</f>
        <v/>
      </c>
      <c r="I215" s="34" t="str">
        <f>IF(H215="","",IF(YEAR(Personalkostnader!$H74)&gt;Hjelpeberegn_personal!H$152,"",IF(YEAR(Personalkostnader!$K74)&gt;Hjelpeberegn_personal!H$152,"31.12."&amp;H$152,Personalkostnader!$K74)))</f>
        <v/>
      </c>
      <c r="J215" s="156" t="str">
        <f>IF(A215="","",IF(YEAR(Personalkostnader!$K74)&lt;J$152,"",IF(YEAR(Personalkostnader!$H74)&gt;J$152,"",IF(YEAR(Personalkostnader!$H74)=J$152,Personalkostnader!$H74,DATE(J$152,1,1)))))</f>
        <v/>
      </c>
      <c r="K215" s="34" t="str">
        <f>IF(J215="","",IF(YEAR(Personalkostnader!$H74)&gt;Hjelpeberegn_personal!J$152,"",IF(YEAR(Personalkostnader!$K74)&gt;Hjelpeberegn_personal!J$152,"31.12."&amp;J$152,Personalkostnader!$K74)))</f>
        <v/>
      </c>
      <c r="L215" s="156" t="str">
        <f>IF(A215="","",IF(YEAR(Personalkostnader!$K74)&lt;L$152,"",IF(YEAR(Personalkostnader!$H74)&gt;L$152,"",IF(YEAR(Personalkostnader!$H74)=L$152,Personalkostnader!$H74,DATE(L$152,1,1)))))</f>
        <v/>
      </c>
      <c r="M215" s="34" t="str">
        <f>IF(L215="","",IF(YEAR(Personalkostnader!$H74)&gt;Hjelpeberegn_personal!L$152,"",IF(YEAR(Personalkostnader!$K74)&gt;Hjelpeberegn_personal!L$152,"31.12."&amp;L$152,Personalkostnader!$K74)))</f>
        <v/>
      </c>
      <c r="N215" s="156" t="str">
        <f>IF(A215="","",IF(YEAR(Personalkostnader!$K74)&lt;N$152,"",IF(YEAR(Personalkostnader!$H74)&gt;N$152,"",IF(YEAR(Personalkostnader!$H74)=N$152,Personalkostnader!$H74,DATE(N$152,1,1)))))</f>
        <v/>
      </c>
      <c r="O215" s="34" t="str">
        <f>IF(N215="","",IF(YEAR(Personalkostnader!$H74)&gt;Hjelpeberegn_personal!N$152,"",IF(YEAR(Personalkostnader!$K74)&gt;Hjelpeberegn_personal!N$152,"31.12."&amp;N$152,Personalkostnader!$K74)))</f>
        <v/>
      </c>
      <c r="P215" s="156" t="str">
        <f>IF(A215="","",IF(YEAR(Personalkostnader!$K74)&lt;P$152,"",IF(YEAR(Personalkostnader!$H74)&gt;P$152,"",IF(YEAR(Personalkostnader!$H74)=P$152,Personalkostnader!$H74,DATE(P$152,1,1)))))</f>
        <v/>
      </c>
      <c r="Q215" s="34" t="str">
        <f>IF(P215="","",IF(YEAR(Personalkostnader!$H74)&gt;Hjelpeberegn_personal!P$152,"",IF(YEAR(Personalkostnader!$K74)&gt;Hjelpeberegn_personal!P$152,"31.12."&amp;P$152,Personalkostnader!$K74)))</f>
        <v/>
      </c>
      <c r="R215" s="156" t="str">
        <f>IF(A215="","",IF(YEAR(Personalkostnader!$K74)&lt;R$152,"",IF(YEAR(Personalkostnader!$H74)&gt;R$152,"",IF(YEAR(Personalkostnader!$H74)=R$152,Personalkostnader!$H74,DATE(R$152,1,1)))))</f>
        <v/>
      </c>
      <c r="S215" s="34" t="str">
        <f>IF(R215="","",IF(YEAR(Personalkostnader!$H74)&gt;Hjelpeberegn_personal!R$152,"",IF(YEAR(Personalkostnader!$K74)&gt;Hjelpeberegn_personal!R$152,"31.12."&amp;R$152,Personalkostnader!$K74)))</f>
        <v/>
      </c>
      <c r="T215" s="156" t="str">
        <f>IF(A215="","",IF(YEAR(Personalkostnader!$K74)&lt;T$152,"",IF(YEAR(Personalkostnader!$H74)&gt;T$152,"",IF(YEAR(Personalkostnader!$H74)=T$152,Personalkostnader!$H74,DATE(T$152,1,1)))))</f>
        <v/>
      </c>
      <c r="U215" s="34" t="str">
        <f>IF(T215="","",IF(YEAR(Personalkostnader!$H74)&gt;Hjelpeberegn_personal!T$152,"",IF(YEAR(Personalkostnader!$K74)&gt;Hjelpeberegn_personal!T$152,"31.12."&amp;T$152,Personalkostnader!$K74)))</f>
        <v/>
      </c>
      <c r="V215" s="156" t="str">
        <f>IF(A215="","",IF(YEAR(Personalkostnader!$K74)&lt;V$152,"",IF(YEAR(Personalkostnader!$H74)&gt;V$152,"",IF(YEAR(Personalkostnader!$H74)=V$152,Personalkostnader!$H74,DATE(V$152,1,1)))))</f>
        <v/>
      </c>
      <c r="W215" s="34" t="str">
        <f>IF(V215="","",IF(YEAR(Personalkostnader!$H74)&gt;Hjelpeberegn_personal!V$152,"",IF(YEAR(Personalkostnader!$K74)&gt;Hjelpeberegn_personal!V$152,"31.12."&amp;V$152,Personalkostnader!$K74)))</f>
        <v/>
      </c>
      <c r="X215" s="156" t="str">
        <f>IF(A215="","",IF(YEAR(Personalkostnader!$K74)&lt;X$152,"",IF(YEAR(Personalkostnader!$H74)&gt;X$152,"",IF(YEAR(Personalkostnader!$H74)=X$152,Personalkostnader!$H74,DATE(X$152,1,1)))))</f>
        <v/>
      </c>
      <c r="Y215" s="34" t="str">
        <f>IF(X215="","",IF(YEAR(Personalkostnader!$H74)&gt;Hjelpeberegn_personal!X$152,"",IF(YEAR(Personalkostnader!$K74)&gt;Hjelpeberegn_personal!X$152,"31.12."&amp;X$152,Personalkostnader!$K74)))</f>
        <v/>
      </c>
      <c r="Z215" s="156" t="str">
        <f>IF(A215="","",IF(YEAR(Personalkostnader!$K74)&lt;Z$152,"",IF(YEAR(Personalkostnader!$H74)&gt;Z$152,"",IF(YEAR(Personalkostnader!$H74)=Z$152,Personalkostnader!$H74,DATE(Z$152,1,1)))))</f>
        <v/>
      </c>
      <c r="AA215" s="34" t="str">
        <f>IF(Z215="","",IF(YEAR(Personalkostnader!$H74)&gt;Hjelpeberegn_personal!Z$152,"",IF(YEAR(Personalkostnader!$K74)&gt;Hjelpeberegn_personal!Z$152,"31.12."&amp;Z$152,Personalkostnader!$K74)))</f>
        <v/>
      </c>
    </row>
    <row r="216" spans="1:27" ht="15.75" outlineLevel="1" x14ac:dyDescent="0.3">
      <c r="A216" t="str">
        <f t="shared" si="10"/>
        <v/>
      </c>
      <c r="B216" s="156" t="str">
        <f>IF(YEAR(Personalkostnader!$H75)&lt;B$152,"",IF(YEAR(Personalkostnader!$H75)&gt;B$152,"",IF(YEAR(Personalkostnader!$H75)=B$152,Personalkostnader!$H75,DATE(B$152,1,1))))</f>
        <v/>
      </c>
      <c r="C216" s="156" t="str">
        <f>IF(YEAR(Personalkostnader!$H75)&lt;B$152,"",IF(YEAR(Personalkostnader!$H75)&gt;B$152,"",IF(YEAR(Personalkostnader!$K75)=B$152,Personalkostnader!$K75, DATE(B$152,12,31))))</f>
        <v/>
      </c>
      <c r="D216" s="156" t="str">
        <f>IF(A216="","",IF(YEAR(Personalkostnader!$K75)&lt;D$152,"",IF(YEAR(Personalkostnader!$H75)&gt;D$152,"",IF(YEAR(Personalkostnader!$H75)=D$152,Personalkostnader!$H75,DATE(D$152,1,1)))))</f>
        <v/>
      </c>
      <c r="E216" s="34" t="str">
        <f>IF(D216="","",IF(YEAR(Personalkostnader!$H75)&gt;Hjelpeberegn_personal!D$152,"",IF(YEAR(Personalkostnader!$K75)&gt;Hjelpeberegn_personal!D$152,"31.12."&amp;D$152,Personalkostnader!$K75)))</f>
        <v/>
      </c>
      <c r="F216" s="156" t="str">
        <f>IF(A216="","",IF(YEAR(Personalkostnader!$K75)&lt;F$152,"",IF(YEAR(Personalkostnader!$H75)&gt;F$152,"",IF(YEAR(Personalkostnader!$H75)=F$152,Personalkostnader!$H75,DATE(F$152,1,1)))))</f>
        <v/>
      </c>
      <c r="G216" s="34" t="str">
        <f>IF(F216="","",IF(YEAR(Personalkostnader!$H75)&gt;Hjelpeberegn_personal!F$152,"",IF(YEAR(Personalkostnader!$K75)&gt;Hjelpeberegn_personal!F$152,"31.12."&amp;F$152,Personalkostnader!$K75)))</f>
        <v/>
      </c>
      <c r="H216" s="156" t="str">
        <f>IF(A216="","",IF(YEAR(Personalkostnader!$K75)&lt;H$152,"",IF(YEAR(Personalkostnader!$H75)&gt;H$152,"",IF(YEAR(Personalkostnader!$H75)=H$152,Personalkostnader!$H75,DATE(H$152,1,1)))))</f>
        <v/>
      </c>
      <c r="I216" s="34" t="str">
        <f>IF(H216="","",IF(YEAR(Personalkostnader!$H75)&gt;Hjelpeberegn_personal!H$152,"",IF(YEAR(Personalkostnader!$K75)&gt;Hjelpeberegn_personal!H$152,"31.12."&amp;H$152,Personalkostnader!$K75)))</f>
        <v/>
      </c>
      <c r="J216" s="156" t="str">
        <f>IF(A216="","",IF(YEAR(Personalkostnader!$K75)&lt;J$152,"",IF(YEAR(Personalkostnader!$H75)&gt;J$152,"",IF(YEAR(Personalkostnader!$H75)=J$152,Personalkostnader!$H75,DATE(J$152,1,1)))))</f>
        <v/>
      </c>
      <c r="K216" s="34" t="str">
        <f>IF(J216="","",IF(YEAR(Personalkostnader!$H75)&gt;Hjelpeberegn_personal!J$152,"",IF(YEAR(Personalkostnader!$K75)&gt;Hjelpeberegn_personal!J$152,"31.12."&amp;J$152,Personalkostnader!$K75)))</f>
        <v/>
      </c>
      <c r="L216" s="156" t="str">
        <f>IF(A216="","",IF(YEAR(Personalkostnader!$K75)&lt;L$152,"",IF(YEAR(Personalkostnader!$H75)&gt;L$152,"",IF(YEAR(Personalkostnader!$H75)=L$152,Personalkostnader!$H75,DATE(L$152,1,1)))))</f>
        <v/>
      </c>
      <c r="M216" s="34" t="str">
        <f>IF(L216="","",IF(YEAR(Personalkostnader!$H75)&gt;Hjelpeberegn_personal!L$152,"",IF(YEAR(Personalkostnader!$K75)&gt;Hjelpeberegn_personal!L$152,"31.12."&amp;L$152,Personalkostnader!$K75)))</f>
        <v/>
      </c>
      <c r="N216" s="156" t="str">
        <f>IF(A216="","",IF(YEAR(Personalkostnader!$K75)&lt;N$152,"",IF(YEAR(Personalkostnader!$H75)&gt;N$152,"",IF(YEAR(Personalkostnader!$H75)=N$152,Personalkostnader!$H75,DATE(N$152,1,1)))))</f>
        <v/>
      </c>
      <c r="O216" s="34" t="str">
        <f>IF(N216="","",IF(YEAR(Personalkostnader!$H75)&gt;Hjelpeberegn_personal!N$152,"",IF(YEAR(Personalkostnader!$K75)&gt;Hjelpeberegn_personal!N$152,"31.12."&amp;N$152,Personalkostnader!$K75)))</f>
        <v/>
      </c>
      <c r="P216" s="156" t="str">
        <f>IF(A216="","",IF(YEAR(Personalkostnader!$K75)&lt;P$152,"",IF(YEAR(Personalkostnader!$H75)&gt;P$152,"",IF(YEAR(Personalkostnader!$H75)=P$152,Personalkostnader!$H75,DATE(P$152,1,1)))))</f>
        <v/>
      </c>
      <c r="Q216" s="34" t="str">
        <f>IF(P216="","",IF(YEAR(Personalkostnader!$H75)&gt;Hjelpeberegn_personal!P$152,"",IF(YEAR(Personalkostnader!$K75)&gt;Hjelpeberegn_personal!P$152,"31.12."&amp;P$152,Personalkostnader!$K75)))</f>
        <v/>
      </c>
      <c r="R216" s="156" t="str">
        <f>IF(A216="","",IF(YEAR(Personalkostnader!$K75)&lt;R$152,"",IF(YEAR(Personalkostnader!$H75)&gt;R$152,"",IF(YEAR(Personalkostnader!$H75)=R$152,Personalkostnader!$H75,DATE(R$152,1,1)))))</f>
        <v/>
      </c>
      <c r="S216" s="34" t="str">
        <f>IF(R216="","",IF(YEAR(Personalkostnader!$H75)&gt;Hjelpeberegn_personal!R$152,"",IF(YEAR(Personalkostnader!$K75)&gt;Hjelpeberegn_personal!R$152,"31.12."&amp;R$152,Personalkostnader!$K75)))</f>
        <v/>
      </c>
      <c r="T216" s="156" t="str">
        <f>IF(A216="","",IF(YEAR(Personalkostnader!$K75)&lt;T$152,"",IF(YEAR(Personalkostnader!$H75)&gt;T$152,"",IF(YEAR(Personalkostnader!$H75)=T$152,Personalkostnader!$H75,DATE(T$152,1,1)))))</f>
        <v/>
      </c>
      <c r="U216" s="34" t="str">
        <f>IF(T216="","",IF(YEAR(Personalkostnader!$H75)&gt;Hjelpeberegn_personal!T$152,"",IF(YEAR(Personalkostnader!$K75)&gt;Hjelpeberegn_personal!T$152,"31.12."&amp;T$152,Personalkostnader!$K75)))</f>
        <v/>
      </c>
      <c r="V216" s="156" t="str">
        <f>IF(A216="","",IF(YEAR(Personalkostnader!$K75)&lt;V$152,"",IF(YEAR(Personalkostnader!$H75)&gt;V$152,"",IF(YEAR(Personalkostnader!$H75)=V$152,Personalkostnader!$H75,DATE(V$152,1,1)))))</f>
        <v/>
      </c>
      <c r="W216" s="34" t="str">
        <f>IF(V216="","",IF(YEAR(Personalkostnader!$H75)&gt;Hjelpeberegn_personal!V$152,"",IF(YEAR(Personalkostnader!$K75)&gt;Hjelpeberegn_personal!V$152,"31.12."&amp;V$152,Personalkostnader!$K75)))</f>
        <v/>
      </c>
      <c r="X216" s="156" t="str">
        <f>IF(A216="","",IF(YEAR(Personalkostnader!$K75)&lt;X$152,"",IF(YEAR(Personalkostnader!$H75)&gt;X$152,"",IF(YEAR(Personalkostnader!$H75)=X$152,Personalkostnader!$H75,DATE(X$152,1,1)))))</f>
        <v/>
      </c>
      <c r="Y216" s="34" t="str">
        <f>IF(X216="","",IF(YEAR(Personalkostnader!$H75)&gt;Hjelpeberegn_personal!X$152,"",IF(YEAR(Personalkostnader!$K75)&gt;Hjelpeberegn_personal!X$152,"31.12."&amp;X$152,Personalkostnader!$K75)))</f>
        <v/>
      </c>
      <c r="Z216" s="156" t="str">
        <f>IF(A216="","",IF(YEAR(Personalkostnader!$K75)&lt;Z$152,"",IF(YEAR(Personalkostnader!$H75)&gt;Z$152,"",IF(YEAR(Personalkostnader!$H75)=Z$152,Personalkostnader!$H75,DATE(Z$152,1,1)))))</f>
        <v/>
      </c>
      <c r="AA216" s="34" t="str">
        <f>IF(Z216="","",IF(YEAR(Personalkostnader!$H75)&gt;Hjelpeberegn_personal!Z$152,"",IF(YEAR(Personalkostnader!$K75)&gt;Hjelpeberegn_personal!Z$152,"31.12."&amp;Z$152,Personalkostnader!$K75)))</f>
        <v/>
      </c>
    </row>
    <row r="217" spans="1:27" ht="15.75" outlineLevel="1" x14ac:dyDescent="0.3">
      <c r="A217" t="str">
        <f t="shared" si="10"/>
        <v/>
      </c>
      <c r="B217" s="156" t="str">
        <f>IF(YEAR(Personalkostnader!$H76)&lt;B$152,"",IF(YEAR(Personalkostnader!$H76)&gt;B$152,"",IF(YEAR(Personalkostnader!$H76)=B$152,Personalkostnader!$H76,DATE(B$152,1,1))))</f>
        <v/>
      </c>
      <c r="C217" s="156" t="str">
        <f>IF(YEAR(Personalkostnader!$H76)&lt;B$152,"",IF(YEAR(Personalkostnader!$H76)&gt;B$152,"",IF(YEAR(Personalkostnader!$K76)=B$152,Personalkostnader!$K76, DATE(B$152,12,31))))</f>
        <v/>
      </c>
      <c r="D217" s="156" t="str">
        <f>IF(A217="","",IF(YEAR(Personalkostnader!$K76)&lt;D$152,"",IF(YEAR(Personalkostnader!$H76)&gt;D$152,"",IF(YEAR(Personalkostnader!$H76)=D$152,Personalkostnader!$H76,DATE(D$152,1,1)))))</f>
        <v/>
      </c>
      <c r="E217" s="34" t="str">
        <f>IF(D217="","",IF(YEAR(Personalkostnader!$H76)&gt;Hjelpeberegn_personal!D$152,"",IF(YEAR(Personalkostnader!$K76)&gt;Hjelpeberegn_personal!D$152,"31.12."&amp;D$152,Personalkostnader!$K76)))</f>
        <v/>
      </c>
      <c r="F217" s="156" t="str">
        <f>IF(A217="","",IF(YEAR(Personalkostnader!$K76)&lt;F$152,"",IF(YEAR(Personalkostnader!$H76)&gt;F$152,"",IF(YEAR(Personalkostnader!$H76)=F$152,Personalkostnader!$H76,DATE(F$152,1,1)))))</f>
        <v/>
      </c>
      <c r="G217" s="34" t="str">
        <f>IF(F217="","",IF(YEAR(Personalkostnader!$H76)&gt;Hjelpeberegn_personal!F$152,"",IF(YEAR(Personalkostnader!$K76)&gt;Hjelpeberegn_personal!F$152,"31.12."&amp;F$152,Personalkostnader!$K76)))</f>
        <v/>
      </c>
      <c r="H217" s="156" t="str">
        <f>IF(A217="","",IF(YEAR(Personalkostnader!$K76)&lt;H$152,"",IF(YEAR(Personalkostnader!$H76)&gt;H$152,"",IF(YEAR(Personalkostnader!$H76)=H$152,Personalkostnader!$H76,DATE(H$152,1,1)))))</f>
        <v/>
      </c>
      <c r="I217" s="34" t="str">
        <f>IF(H217="","",IF(YEAR(Personalkostnader!$H76)&gt;Hjelpeberegn_personal!H$152,"",IF(YEAR(Personalkostnader!$K76)&gt;Hjelpeberegn_personal!H$152,"31.12."&amp;H$152,Personalkostnader!$K76)))</f>
        <v/>
      </c>
      <c r="J217" s="156" t="str">
        <f>IF(A217="","",IF(YEAR(Personalkostnader!$K76)&lt;J$152,"",IF(YEAR(Personalkostnader!$H76)&gt;J$152,"",IF(YEAR(Personalkostnader!$H76)=J$152,Personalkostnader!$H76,DATE(J$152,1,1)))))</f>
        <v/>
      </c>
      <c r="K217" s="34" t="str">
        <f>IF(J217="","",IF(YEAR(Personalkostnader!$H76)&gt;Hjelpeberegn_personal!J$152,"",IF(YEAR(Personalkostnader!$K76)&gt;Hjelpeberegn_personal!J$152,"31.12."&amp;J$152,Personalkostnader!$K76)))</f>
        <v/>
      </c>
      <c r="L217" s="156" t="str">
        <f>IF(A217="","",IF(YEAR(Personalkostnader!$K76)&lt;L$152,"",IF(YEAR(Personalkostnader!$H76)&gt;L$152,"",IF(YEAR(Personalkostnader!$H76)=L$152,Personalkostnader!$H76,DATE(L$152,1,1)))))</f>
        <v/>
      </c>
      <c r="M217" s="34" t="str">
        <f>IF(L217="","",IF(YEAR(Personalkostnader!$H76)&gt;Hjelpeberegn_personal!L$152,"",IF(YEAR(Personalkostnader!$K76)&gt;Hjelpeberegn_personal!L$152,"31.12."&amp;L$152,Personalkostnader!$K76)))</f>
        <v/>
      </c>
      <c r="N217" s="156" t="str">
        <f>IF(A217="","",IF(YEAR(Personalkostnader!$K76)&lt;N$152,"",IF(YEAR(Personalkostnader!$H76)&gt;N$152,"",IF(YEAR(Personalkostnader!$H76)=N$152,Personalkostnader!$H76,DATE(N$152,1,1)))))</f>
        <v/>
      </c>
      <c r="O217" s="34" t="str">
        <f>IF(N217="","",IF(YEAR(Personalkostnader!$H76)&gt;Hjelpeberegn_personal!N$152,"",IF(YEAR(Personalkostnader!$K76)&gt;Hjelpeberegn_personal!N$152,"31.12."&amp;N$152,Personalkostnader!$K76)))</f>
        <v/>
      </c>
      <c r="P217" s="156" t="str">
        <f>IF(A217="","",IF(YEAR(Personalkostnader!$K76)&lt;P$152,"",IF(YEAR(Personalkostnader!$H76)&gt;P$152,"",IF(YEAR(Personalkostnader!$H76)=P$152,Personalkostnader!$H76,DATE(P$152,1,1)))))</f>
        <v/>
      </c>
      <c r="Q217" s="34" t="str">
        <f>IF(P217="","",IF(YEAR(Personalkostnader!$H76)&gt;Hjelpeberegn_personal!P$152,"",IF(YEAR(Personalkostnader!$K76)&gt;Hjelpeberegn_personal!P$152,"31.12."&amp;P$152,Personalkostnader!$K76)))</f>
        <v/>
      </c>
      <c r="R217" s="156" t="str">
        <f>IF(A217="","",IF(YEAR(Personalkostnader!$K76)&lt;R$152,"",IF(YEAR(Personalkostnader!$H76)&gt;R$152,"",IF(YEAR(Personalkostnader!$H76)=R$152,Personalkostnader!$H76,DATE(R$152,1,1)))))</f>
        <v/>
      </c>
      <c r="S217" s="34" t="str">
        <f>IF(R217="","",IF(YEAR(Personalkostnader!$H76)&gt;Hjelpeberegn_personal!R$152,"",IF(YEAR(Personalkostnader!$K76)&gt;Hjelpeberegn_personal!R$152,"31.12."&amp;R$152,Personalkostnader!$K76)))</f>
        <v/>
      </c>
      <c r="T217" s="156" t="str">
        <f>IF(A217="","",IF(YEAR(Personalkostnader!$K76)&lt;T$152,"",IF(YEAR(Personalkostnader!$H76)&gt;T$152,"",IF(YEAR(Personalkostnader!$H76)=T$152,Personalkostnader!$H76,DATE(T$152,1,1)))))</f>
        <v/>
      </c>
      <c r="U217" s="34" t="str">
        <f>IF(T217="","",IF(YEAR(Personalkostnader!$H76)&gt;Hjelpeberegn_personal!T$152,"",IF(YEAR(Personalkostnader!$K76)&gt;Hjelpeberegn_personal!T$152,"31.12."&amp;T$152,Personalkostnader!$K76)))</f>
        <v/>
      </c>
      <c r="V217" s="156" t="str">
        <f>IF(A217="","",IF(YEAR(Personalkostnader!$K76)&lt;V$152,"",IF(YEAR(Personalkostnader!$H76)&gt;V$152,"",IF(YEAR(Personalkostnader!$H76)=V$152,Personalkostnader!$H76,DATE(V$152,1,1)))))</f>
        <v/>
      </c>
      <c r="W217" s="34" t="str">
        <f>IF(V217="","",IF(YEAR(Personalkostnader!$H76)&gt;Hjelpeberegn_personal!V$152,"",IF(YEAR(Personalkostnader!$K76)&gt;Hjelpeberegn_personal!V$152,"31.12."&amp;V$152,Personalkostnader!$K76)))</f>
        <v/>
      </c>
      <c r="X217" s="156" t="str">
        <f>IF(A217="","",IF(YEAR(Personalkostnader!$K76)&lt;X$152,"",IF(YEAR(Personalkostnader!$H76)&gt;X$152,"",IF(YEAR(Personalkostnader!$H76)=X$152,Personalkostnader!$H76,DATE(X$152,1,1)))))</f>
        <v/>
      </c>
      <c r="Y217" s="34" t="str">
        <f>IF(X217="","",IF(YEAR(Personalkostnader!$H76)&gt;Hjelpeberegn_personal!X$152,"",IF(YEAR(Personalkostnader!$K76)&gt;Hjelpeberegn_personal!X$152,"31.12."&amp;X$152,Personalkostnader!$K76)))</f>
        <v/>
      </c>
      <c r="Z217" s="156" t="str">
        <f>IF(A217="","",IF(YEAR(Personalkostnader!$K76)&lt;Z$152,"",IF(YEAR(Personalkostnader!$H76)&gt;Z$152,"",IF(YEAR(Personalkostnader!$H76)=Z$152,Personalkostnader!$H76,DATE(Z$152,1,1)))))</f>
        <v/>
      </c>
      <c r="AA217" s="34" t="str">
        <f>IF(Z217="","",IF(YEAR(Personalkostnader!$H76)&gt;Hjelpeberegn_personal!Z$152,"",IF(YEAR(Personalkostnader!$K76)&gt;Hjelpeberegn_personal!Z$152,"31.12."&amp;Z$152,Personalkostnader!$K76)))</f>
        <v/>
      </c>
    </row>
    <row r="218" spans="1:27" ht="15.75" outlineLevel="1" x14ac:dyDescent="0.3">
      <c r="A218" t="str">
        <f t="shared" ref="A218:A249" si="11">A69</f>
        <v/>
      </c>
      <c r="B218" s="156" t="str">
        <f>IF(YEAR(Personalkostnader!$H77)&lt;B$152,"",IF(YEAR(Personalkostnader!$H77)&gt;B$152,"",IF(YEAR(Personalkostnader!$H77)=B$152,Personalkostnader!$H77,DATE(B$152,1,1))))</f>
        <v/>
      </c>
      <c r="C218" s="156" t="str">
        <f>IF(YEAR(Personalkostnader!$H77)&lt;B$152,"",IF(YEAR(Personalkostnader!$H77)&gt;B$152,"",IF(YEAR(Personalkostnader!$K77)=B$152,Personalkostnader!$K77, DATE(B$152,12,31))))</f>
        <v/>
      </c>
      <c r="D218" s="156" t="str">
        <f>IF(A218="","",IF(YEAR(Personalkostnader!$K77)&lt;D$152,"",IF(YEAR(Personalkostnader!$H77)&gt;D$152,"",IF(YEAR(Personalkostnader!$H77)=D$152,Personalkostnader!$H77,DATE(D$152,1,1)))))</f>
        <v/>
      </c>
      <c r="E218" s="34" t="str">
        <f>IF(D218="","",IF(YEAR(Personalkostnader!$H77)&gt;Hjelpeberegn_personal!D$152,"",IF(YEAR(Personalkostnader!$K77)&gt;Hjelpeberegn_personal!D$152,"31.12."&amp;D$152,Personalkostnader!$K77)))</f>
        <v/>
      </c>
      <c r="F218" s="156" t="str">
        <f>IF(A218="","",IF(YEAR(Personalkostnader!$K77)&lt;F$152,"",IF(YEAR(Personalkostnader!$H77)&gt;F$152,"",IF(YEAR(Personalkostnader!$H77)=F$152,Personalkostnader!$H77,DATE(F$152,1,1)))))</f>
        <v/>
      </c>
      <c r="G218" s="34" t="str">
        <f>IF(F218="","",IF(YEAR(Personalkostnader!$H77)&gt;Hjelpeberegn_personal!F$152,"",IF(YEAR(Personalkostnader!$K77)&gt;Hjelpeberegn_personal!F$152,"31.12."&amp;F$152,Personalkostnader!$K77)))</f>
        <v/>
      </c>
      <c r="H218" s="156" t="str">
        <f>IF(A218="","",IF(YEAR(Personalkostnader!$K77)&lt;H$152,"",IF(YEAR(Personalkostnader!$H77)&gt;H$152,"",IF(YEAR(Personalkostnader!$H77)=H$152,Personalkostnader!$H77,DATE(H$152,1,1)))))</f>
        <v/>
      </c>
      <c r="I218" s="34" t="str">
        <f>IF(H218="","",IF(YEAR(Personalkostnader!$H77)&gt;Hjelpeberegn_personal!H$152,"",IF(YEAR(Personalkostnader!$K77)&gt;Hjelpeberegn_personal!H$152,"31.12."&amp;H$152,Personalkostnader!$K77)))</f>
        <v/>
      </c>
      <c r="J218" s="156" t="str">
        <f>IF(A218="","",IF(YEAR(Personalkostnader!$K77)&lt;J$152,"",IF(YEAR(Personalkostnader!$H77)&gt;J$152,"",IF(YEAR(Personalkostnader!$H77)=J$152,Personalkostnader!$H77,DATE(J$152,1,1)))))</f>
        <v/>
      </c>
      <c r="K218" s="34" t="str">
        <f>IF(J218="","",IF(YEAR(Personalkostnader!$H77)&gt;Hjelpeberegn_personal!J$152,"",IF(YEAR(Personalkostnader!$K77)&gt;Hjelpeberegn_personal!J$152,"31.12."&amp;J$152,Personalkostnader!$K77)))</f>
        <v/>
      </c>
      <c r="L218" s="156" t="str">
        <f>IF(A218="","",IF(YEAR(Personalkostnader!$K77)&lt;L$152,"",IF(YEAR(Personalkostnader!$H77)&gt;L$152,"",IF(YEAR(Personalkostnader!$H77)=L$152,Personalkostnader!$H77,DATE(L$152,1,1)))))</f>
        <v/>
      </c>
      <c r="M218" s="34" t="str">
        <f>IF(L218="","",IF(YEAR(Personalkostnader!$H77)&gt;Hjelpeberegn_personal!L$152,"",IF(YEAR(Personalkostnader!$K77)&gt;Hjelpeberegn_personal!L$152,"31.12."&amp;L$152,Personalkostnader!$K77)))</f>
        <v/>
      </c>
      <c r="N218" s="156" t="str">
        <f>IF(A218="","",IF(YEAR(Personalkostnader!$K77)&lt;N$152,"",IF(YEAR(Personalkostnader!$H77)&gt;N$152,"",IF(YEAR(Personalkostnader!$H77)=N$152,Personalkostnader!$H77,DATE(N$152,1,1)))))</f>
        <v/>
      </c>
      <c r="O218" s="34" t="str">
        <f>IF(N218="","",IF(YEAR(Personalkostnader!$H77)&gt;Hjelpeberegn_personal!N$152,"",IF(YEAR(Personalkostnader!$K77)&gt;Hjelpeberegn_personal!N$152,"31.12."&amp;N$152,Personalkostnader!$K77)))</f>
        <v/>
      </c>
      <c r="P218" s="156" t="str">
        <f>IF(A218="","",IF(YEAR(Personalkostnader!$K77)&lt;P$152,"",IF(YEAR(Personalkostnader!$H77)&gt;P$152,"",IF(YEAR(Personalkostnader!$H77)=P$152,Personalkostnader!$H77,DATE(P$152,1,1)))))</f>
        <v/>
      </c>
      <c r="Q218" s="34" t="str">
        <f>IF(P218="","",IF(YEAR(Personalkostnader!$H77)&gt;Hjelpeberegn_personal!P$152,"",IF(YEAR(Personalkostnader!$K77)&gt;Hjelpeberegn_personal!P$152,"31.12."&amp;P$152,Personalkostnader!$K77)))</f>
        <v/>
      </c>
      <c r="R218" s="156" t="str">
        <f>IF(A218="","",IF(YEAR(Personalkostnader!$K77)&lt;R$152,"",IF(YEAR(Personalkostnader!$H77)&gt;R$152,"",IF(YEAR(Personalkostnader!$H77)=R$152,Personalkostnader!$H77,DATE(R$152,1,1)))))</f>
        <v/>
      </c>
      <c r="S218" s="34" t="str">
        <f>IF(R218="","",IF(YEAR(Personalkostnader!$H77)&gt;Hjelpeberegn_personal!R$152,"",IF(YEAR(Personalkostnader!$K77)&gt;Hjelpeberegn_personal!R$152,"31.12."&amp;R$152,Personalkostnader!$K77)))</f>
        <v/>
      </c>
      <c r="T218" s="156" t="str">
        <f>IF(A218="","",IF(YEAR(Personalkostnader!$K77)&lt;T$152,"",IF(YEAR(Personalkostnader!$H77)&gt;T$152,"",IF(YEAR(Personalkostnader!$H77)=T$152,Personalkostnader!$H77,DATE(T$152,1,1)))))</f>
        <v/>
      </c>
      <c r="U218" s="34" t="str">
        <f>IF(T218="","",IF(YEAR(Personalkostnader!$H77)&gt;Hjelpeberegn_personal!T$152,"",IF(YEAR(Personalkostnader!$K77)&gt;Hjelpeberegn_personal!T$152,"31.12."&amp;T$152,Personalkostnader!$K77)))</f>
        <v/>
      </c>
      <c r="V218" s="156" t="str">
        <f>IF(A218="","",IF(YEAR(Personalkostnader!$K77)&lt;V$152,"",IF(YEAR(Personalkostnader!$H77)&gt;V$152,"",IF(YEAR(Personalkostnader!$H77)=V$152,Personalkostnader!$H77,DATE(V$152,1,1)))))</f>
        <v/>
      </c>
      <c r="W218" s="34" t="str">
        <f>IF(V218="","",IF(YEAR(Personalkostnader!$H77)&gt;Hjelpeberegn_personal!V$152,"",IF(YEAR(Personalkostnader!$K77)&gt;Hjelpeberegn_personal!V$152,"31.12."&amp;V$152,Personalkostnader!$K77)))</f>
        <v/>
      </c>
      <c r="X218" s="156" t="str">
        <f>IF(A218="","",IF(YEAR(Personalkostnader!$K77)&lt;X$152,"",IF(YEAR(Personalkostnader!$H77)&gt;X$152,"",IF(YEAR(Personalkostnader!$H77)=X$152,Personalkostnader!$H77,DATE(X$152,1,1)))))</f>
        <v/>
      </c>
      <c r="Y218" s="34" t="str">
        <f>IF(X218="","",IF(YEAR(Personalkostnader!$H77)&gt;Hjelpeberegn_personal!X$152,"",IF(YEAR(Personalkostnader!$K77)&gt;Hjelpeberegn_personal!X$152,"31.12."&amp;X$152,Personalkostnader!$K77)))</f>
        <v/>
      </c>
      <c r="Z218" s="156" t="str">
        <f>IF(A218="","",IF(YEAR(Personalkostnader!$K77)&lt;Z$152,"",IF(YEAR(Personalkostnader!$H77)&gt;Z$152,"",IF(YEAR(Personalkostnader!$H77)=Z$152,Personalkostnader!$H77,DATE(Z$152,1,1)))))</f>
        <v/>
      </c>
      <c r="AA218" s="34" t="str">
        <f>IF(Z218="","",IF(YEAR(Personalkostnader!$H77)&gt;Hjelpeberegn_personal!Z$152,"",IF(YEAR(Personalkostnader!$K77)&gt;Hjelpeberegn_personal!Z$152,"31.12."&amp;Z$152,Personalkostnader!$K77)))</f>
        <v/>
      </c>
    </row>
    <row r="219" spans="1:27" ht="15.75" outlineLevel="1" x14ac:dyDescent="0.3">
      <c r="A219" t="str">
        <f t="shared" si="11"/>
        <v/>
      </c>
      <c r="B219" s="156" t="str">
        <f>IF(YEAR(Personalkostnader!$H78)&lt;B$152,"",IF(YEAR(Personalkostnader!$H78)&gt;B$152,"",IF(YEAR(Personalkostnader!$H78)=B$152,Personalkostnader!$H78,DATE(B$152,1,1))))</f>
        <v/>
      </c>
      <c r="C219" s="156" t="str">
        <f>IF(YEAR(Personalkostnader!$H78)&lt;B$152,"",IF(YEAR(Personalkostnader!$H78)&gt;B$152,"",IF(YEAR(Personalkostnader!$K78)=B$152,Personalkostnader!$K78, DATE(B$152,12,31))))</f>
        <v/>
      </c>
      <c r="D219" s="156" t="str">
        <f>IF(A219="","",IF(YEAR(Personalkostnader!$K78)&lt;D$152,"",IF(YEAR(Personalkostnader!$H78)&gt;D$152,"",IF(YEAR(Personalkostnader!$H78)=D$152,Personalkostnader!$H78,DATE(D$152,1,1)))))</f>
        <v/>
      </c>
      <c r="E219" s="34" t="str">
        <f>IF(D219="","",IF(YEAR(Personalkostnader!$H78)&gt;Hjelpeberegn_personal!D$152,"",IF(YEAR(Personalkostnader!$K78)&gt;Hjelpeberegn_personal!D$152,"31.12."&amp;D$152,Personalkostnader!$K78)))</f>
        <v/>
      </c>
      <c r="F219" s="156" t="str">
        <f>IF(A219="","",IF(YEAR(Personalkostnader!$K78)&lt;F$152,"",IF(YEAR(Personalkostnader!$H78)&gt;F$152,"",IF(YEAR(Personalkostnader!$H78)=F$152,Personalkostnader!$H78,DATE(F$152,1,1)))))</f>
        <v/>
      </c>
      <c r="G219" s="34" t="str">
        <f>IF(F219="","",IF(YEAR(Personalkostnader!$H78)&gt;Hjelpeberegn_personal!F$152,"",IF(YEAR(Personalkostnader!$K78)&gt;Hjelpeberegn_personal!F$152,"31.12."&amp;F$152,Personalkostnader!$K78)))</f>
        <v/>
      </c>
      <c r="H219" s="156" t="str">
        <f>IF(A219="","",IF(YEAR(Personalkostnader!$K78)&lt;H$152,"",IF(YEAR(Personalkostnader!$H78)&gt;H$152,"",IF(YEAR(Personalkostnader!$H78)=H$152,Personalkostnader!$H78,DATE(H$152,1,1)))))</f>
        <v/>
      </c>
      <c r="I219" s="34" t="str">
        <f>IF(H219="","",IF(YEAR(Personalkostnader!$H78)&gt;Hjelpeberegn_personal!H$152,"",IF(YEAR(Personalkostnader!$K78)&gt;Hjelpeberegn_personal!H$152,"31.12."&amp;H$152,Personalkostnader!$K78)))</f>
        <v/>
      </c>
      <c r="J219" s="156" t="str">
        <f>IF(A219="","",IF(YEAR(Personalkostnader!$K78)&lt;J$152,"",IF(YEAR(Personalkostnader!$H78)&gt;J$152,"",IF(YEAR(Personalkostnader!$H78)=J$152,Personalkostnader!$H78,DATE(J$152,1,1)))))</f>
        <v/>
      </c>
      <c r="K219" s="34" t="str">
        <f>IF(J219="","",IF(YEAR(Personalkostnader!$H78)&gt;Hjelpeberegn_personal!J$152,"",IF(YEAR(Personalkostnader!$K78)&gt;Hjelpeberegn_personal!J$152,"31.12."&amp;J$152,Personalkostnader!$K78)))</f>
        <v/>
      </c>
      <c r="L219" s="156" t="str">
        <f>IF(A219="","",IF(YEAR(Personalkostnader!$K78)&lt;L$152,"",IF(YEAR(Personalkostnader!$H78)&gt;L$152,"",IF(YEAR(Personalkostnader!$H78)=L$152,Personalkostnader!$H78,DATE(L$152,1,1)))))</f>
        <v/>
      </c>
      <c r="M219" s="34" t="str">
        <f>IF(L219="","",IF(YEAR(Personalkostnader!$H78)&gt;Hjelpeberegn_personal!L$152,"",IF(YEAR(Personalkostnader!$K78)&gt;Hjelpeberegn_personal!L$152,"31.12."&amp;L$152,Personalkostnader!$K78)))</f>
        <v/>
      </c>
      <c r="N219" s="156" t="str">
        <f>IF(A219="","",IF(YEAR(Personalkostnader!$K78)&lt;N$152,"",IF(YEAR(Personalkostnader!$H78)&gt;N$152,"",IF(YEAR(Personalkostnader!$H78)=N$152,Personalkostnader!$H78,DATE(N$152,1,1)))))</f>
        <v/>
      </c>
      <c r="O219" s="34" t="str">
        <f>IF(N219="","",IF(YEAR(Personalkostnader!$H78)&gt;Hjelpeberegn_personal!N$152,"",IF(YEAR(Personalkostnader!$K78)&gt;Hjelpeberegn_personal!N$152,"31.12."&amp;N$152,Personalkostnader!$K78)))</f>
        <v/>
      </c>
      <c r="P219" s="156" t="str">
        <f>IF(A219="","",IF(YEAR(Personalkostnader!$K78)&lt;P$152,"",IF(YEAR(Personalkostnader!$H78)&gt;P$152,"",IF(YEAR(Personalkostnader!$H78)=P$152,Personalkostnader!$H78,DATE(P$152,1,1)))))</f>
        <v/>
      </c>
      <c r="Q219" s="34" t="str">
        <f>IF(P219="","",IF(YEAR(Personalkostnader!$H78)&gt;Hjelpeberegn_personal!P$152,"",IF(YEAR(Personalkostnader!$K78)&gt;Hjelpeberegn_personal!P$152,"31.12."&amp;P$152,Personalkostnader!$K78)))</f>
        <v/>
      </c>
      <c r="R219" s="156" t="str">
        <f>IF(A219="","",IF(YEAR(Personalkostnader!$K78)&lt;R$152,"",IF(YEAR(Personalkostnader!$H78)&gt;R$152,"",IF(YEAR(Personalkostnader!$H78)=R$152,Personalkostnader!$H78,DATE(R$152,1,1)))))</f>
        <v/>
      </c>
      <c r="S219" s="34" t="str">
        <f>IF(R219="","",IF(YEAR(Personalkostnader!$H78)&gt;Hjelpeberegn_personal!R$152,"",IF(YEAR(Personalkostnader!$K78)&gt;Hjelpeberegn_personal!R$152,"31.12."&amp;R$152,Personalkostnader!$K78)))</f>
        <v/>
      </c>
      <c r="T219" s="156" t="str">
        <f>IF(A219="","",IF(YEAR(Personalkostnader!$K78)&lt;T$152,"",IF(YEAR(Personalkostnader!$H78)&gt;T$152,"",IF(YEAR(Personalkostnader!$H78)=T$152,Personalkostnader!$H78,DATE(T$152,1,1)))))</f>
        <v/>
      </c>
      <c r="U219" s="34" t="str">
        <f>IF(T219="","",IF(YEAR(Personalkostnader!$H78)&gt;Hjelpeberegn_personal!T$152,"",IF(YEAR(Personalkostnader!$K78)&gt;Hjelpeberegn_personal!T$152,"31.12."&amp;T$152,Personalkostnader!$K78)))</f>
        <v/>
      </c>
      <c r="V219" s="156" t="str">
        <f>IF(A219="","",IF(YEAR(Personalkostnader!$K78)&lt;V$152,"",IF(YEAR(Personalkostnader!$H78)&gt;V$152,"",IF(YEAR(Personalkostnader!$H78)=V$152,Personalkostnader!$H78,DATE(V$152,1,1)))))</f>
        <v/>
      </c>
      <c r="W219" s="34" t="str">
        <f>IF(V219="","",IF(YEAR(Personalkostnader!$H78)&gt;Hjelpeberegn_personal!V$152,"",IF(YEAR(Personalkostnader!$K78)&gt;Hjelpeberegn_personal!V$152,"31.12."&amp;V$152,Personalkostnader!$K78)))</f>
        <v/>
      </c>
      <c r="X219" s="156" t="str">
        <f>IF(A219="","",IF(YEAR(Personalkostnader!$K78)&lt;X$152,"",IF(YEAR(Personalkostnader!$H78)&gt;X$152,"",IF(YEAR(Personalkostnader!$H78)=X$152,Personalkostnader!$H78,DATE(X$152,1,1)))))</f>
        <v/>
      </c>
      <c r="Y219" s="34" t="str">
        <f>IF(X219="","",IF(YEAR(Personalkostnader!$H78)&gt;Hjelpeberegn_personal!X$152,"",IF(YEAR(Personalkostnader!$K78)&gt;Hjelpeberegn_personal!X$152,"31.12."&amp;X$152,Personalkostnader!$K78)))</f>
        <v/>
      </c>
      <c r="Z219" s="156" t="str">
        <f>IF(A219="","",IF(YEAR(Personalkostnader!$K78)&lt;Z$152,"",IF(YEAR(Personalkostnader!$H78)&gt;Z$152,"",IF(YEAR(Personalkostnader!$H78)=Z$152,Personalkostnader!$H78,DATE(Z$152,1,1)))))</f>
        <v/>
      </c>
      <c r="AA219" s="34" t="str">
        <f>IF(Z219="","",IF(YEAR(Personalkostnader!$H78)&gt;Hjelpeberegn_personal!Z$152,"",IF(YEAR(Personalkostnader!$K78)&gt;Hjelpeberegn_personal!Z$152,"31.12."&amp;Z$152,Personalkostnader!$K78)))</f>
        <v/>
      </c>
    </row>
    <row r="220" spans="1:27" ht="15.75" outlineLevel="1" x14ac:dyDescent="0.3">
      <c r="A220" t="str">
        <f t="shared" si="11"/>
        <v/>
      </c>
      <c r="B220" s="156" t="str">
        <f>IF(YEAR(Personalkostnader!$H79)&lt;B$152,"",IF(YEAR(Personalkostnader!$H79)&gt;B$152,"",IF(YEAR(Personalkostnader!$H79)=B$152,Personalkostnader!$H79,DATE(B$152,1,1))))</f>
        <v/>
      </c>
      <c r="C220" s="156" t="str">
        <f>IF(YEAR(Personalkostnader!$H79)&lt;B$152,"",IF(YEAR(Personalkostnader!$H79)&gt;B$152,"",IF(YEAR(Personalkostnader!$K79)=B$152,Personalkostnader!$K79, DATE(B$152,12,31))))</f>
        <v/>
      </c>
      <c r="D220" s="156" t="str">
        <f>IF(A220="","",IF(YEAR(Personalkostnader!$K79)&lt;D$152,"",IF(YEAR(Personalkostnader!$H79)&gt;D$152,"",IF(YEAR(Personalkostnader!$H79)=D$152,Personalkostnader!$H79,DATE(D$152,1,1)))))</f>
        <v/>
      </c>
      <c r="E220" s="34" t="str">
        <f>IF(D220="","",IF(YEAR(Personalkostnader!$H79)&gt;Hjelpeberegn_personal!D$152,"",IF(YEAR(Personalkostnader!$K79)&gt;Hjelpeberegn_personal!D$152,"31.12."&amp;D$152,Personalkostnader!$K79)))</f>
        <v/>
      </c>
      <c r="F220" s="156" t="str">
        <f>IF(A220="","",IF(YEAR(Personalkostnader!$K79)&lt;F$152,"",IF(YEAR(Personalkostnader!$H79)&gt;F$152,"",IF(YEAR(Personalkostnader!$H79)=F$152,Personalkostnader!$H79,DATE(F$152,1,1)))))</f>
        <v/>
      </c>
      <c r="G220" s="34" t="str">
        <f>IF(F220="","",IF(YEAR(Personalkostnader!$H79)&gt;Hjelpeberegn_personal!F$152,"",IF(YEAR(Personalkostnader!$K79)&gt;Hjelpeberegn_personal!F$152,"31.12."&amp;F$152,Personalkostnader!$K79)))</f>
        <v/>
      </c>
      <c r="H220" s="156" t="str">
        <f>IF(A220="","",IF(YEAR(Personalkostnader!$K79)&lt;H$152,"",IF(YEAR(Personalkostnader!$H79)&gt;H$152,"",IF(YEAR(Personalkostnader!$H79)=H$152,Personalkostnader!$H79,DATE(H$152,1,1)))))</f>
        <v/>
      </c>
      <c r="I220" s="34" t="str">
        <f>IF(H220="","",IF(YEAR(Personalkostnader!$H79)&gt;Hjelpeberegn_personal!H$152,"",IF(YEAR(Personalkostnader!$K79)&gt;Hjelpeberegn_personal!H$152,"31.12."&amp;H$152,Personalkostnader!$K79)))</f>
        <v/>
      </c>
      <c r="J220" s="156" t="str">
        <f>IF(A220="","",IF(YEAR(Personalkostnader!$K79)&lt;J$152,"",IF(YEAR(Personalkostnader!$H79)&gt;J$152,"",IF(YEAR(Personalkostnader!$H79)=J$152,Personalkostnader!$H79,DATE(J$152,1,1)))))</f>
        <v/>
      </c>
      <c r="K220" s="34" t="str">
        <f>IF(J220="","",IF(YEAR(Personalkostnader!$H79)&gt;Hjelpeberegn_personal!J$152,"",IF(YEAR(Personalkostnader!$K79)&gt;Hjelpeberegn_personal!J$152,"31.12."&amp;J$152,Personalkostnader!$K79)))</f>
        <v/>
      </c>
      <c r="L220" s="156" t="str">
        <f>IF(A220="","",IF(YEAR(Personalkostnader!$K79)&lt;L$152,"",IF(YEAR(Personalkostnader!$H79)&gt;L$152,"",IF(YEAR(Personalkostnader!$H79)=L$152,Personalkostnader!$H79,DATE(L$152,1,1)))))</f>
        <v/>
      </c>
      <c r="M220" s="34" t="str">
        <f>IF(L220="","",IF(YEAR(Personalkostnader!$H79)&gt;Hjelpeberegn_personal!L$152,"",IF(YEAR(Personalkostnader!$K79)&gt;Hjelpeberegn_personal!L$152,"31.12."&amp;L$152,Personalkostnader!$K79)))</f>
        <v/>
      </c>
      <c r="N220" s="156" t="str">
        <f>IF(A220="","",IF(YEAR(Personalkostnader!$K79)&lt;N$152,"",IF(YEAR(Personalkostnader!$H79)&gt;N$152,"",IF(YEAR(Personalkostnader!$H79)=N$152,Personalkostnader!$H79,DATE(N$152,1,1)))))</f>
        <v/>
      </c>
      <c r="O220" s="34" t="str">
        <f>IF(N220="","",IF(YEAR(Personalkostnader!$H79)&gt;Hjelpeberegn_personal!N$152,"",IF(YEAR(Personalkostnader!$K79)&gt;Hjelpeberegn_personal!N$152,"31.12."&amp;N$152,Personalkostnader!$K79)))</f>
        <v/>
      </c>
      <c r="P220" s="156" t="str">
        <f>IF(A220="","",IF(YEAR(Personalkostnader!$K79)&lt;P$152,"",IF(YEAR(Personalkostnader!$H79)&gt;P$152,"",IF(YEAR(Personalkostnader!$H79)=P$152,Personalkostnader!$H79,DATE(P$152,1,1)))))</f>
        <v/>
      </c>
      <c r="Q220" s="34" t="str">
        <f>IF(P220="","",IF(YEAR(Personalkostnader!$H79)&gt;Hjelpeberegn_personal!P$152,"",IF(YEAR(Personalkostnader!$K79)&gt;Hjelpeberegn_personal!P$152,"31.12."&amp;P$152,Personalkostnader!$K79)))</f>
        <v/>
      </c>
      <c r="R220" s="156" t="str">
        <f>IF(A220="","",IF(YEAR(Personalkostnader!$K79)&lt;R$152,"",IF(YEAR(Personalkostnader!$H79)&gt;R$152,"",IF(YEAR(Personalkostnader!$H79)=R$152,Personalkostnader!$H79,DATE(R$152,1,1)))))</f>
        <v/>
      </c>
      <c r="S220" s="34" t="str">
        <f>IF(R220="","",IF(YEAR(Personalkostnader!$H79)&gt;Hjelpeberegn_personal!R$152,"",IF(YEAR(Personalkostnader!$K79)&gt;Hjelpeberegn_personal!R$152,"31.12."&amp;R$152,Personalkostnader!$K79)))</f>
        <v/>
      </c>
      <c r="T220" s="156" t="str">
        <f>IF(A220="","",IF(YEAR(Personalkostnader!$K79)&lt;T$152,"",IF(YEAR(Personalkostnader!$H79)&gt;T$152,"",IF(YEAR(Personalkostnader!$H79)=T$152,Personalkostnader!$H79,DATE(T$152,1,1)))))</f>
        <v/>
      </c>
      <c r="U220" s="34" t="str">
        <f>IF(T220="","",IF(YEAR(Personalkostnader!$H79)&gt;Hjelpeberegn_personal!T$152,"",IF(YEAR(Personalkostnader!$K79)&gt;Hjelpeberegn_personal!T$152,"31.12."&amp;T$152,Personalkostnader!$K79)))</f>
        <v/>
      </c>
      <c r="V220" s="156" t="str">
        <f>IF(A220="","",IF(YEAR(Personalkostnader!$K79)&lt;V$152,"",IF(YEAR(Personalkostnader!$H79)&gt;V$152,"",IF(YEAR(Personalkostnader!$H79)=V$152,Personalkostnader!$H79,DATE(V$152,1,1)))))</f>
        <v/>
      </c>
      <c r="W220" s="34" t="str">
        <f>IF(V220="","",IF(YEAR(Personalkostnader!$H79)&gt;Hjelpeberegn_personal!V$152,"",IF(YEAR(Personalkostnader!$K79)&gt;Hjelpeberegn_personal!V$152,"31.12."&amp;V$152,Personalkostnader!$K79)))</f>
        <v/>
      </c>
      <c r="X220" s="156" t="str">
        <f>IF(A220="","",IF(YEAR(Personalkostnader!$K79)&lt;X$152,"",IF(YEAR(Personalkostnader!$H79)&gt;X$152,"",IF(YEAR(Personalkostnader!$H79)=X$152,Personalkostnader!$H79,DATE(X$152,1,1)))))</f>
        <v/>
      </c>
      <c r="Y220" s="34" t="str">
        <f>IF(X220="","",IF(YEAR(Personalkostnader!$H79)&gt;Hjelpeberegn_personal!X$152,"",IF(YEAR(Personalkostnader!$K79)&gt;Hjelpeberegn_personal!X$152,"31.12."&amp;X$152,Personalkostnader!$K79)))</f>
        <v/>
      </c>
      <c r="Z220" s="156" t="str">
        <f>IF(A220="","",IF(YEAR(Personalkostnader!$K79)&lt;Z$152,"",IF(YEAR(Personalkostnader!$H79)&gt;Z$152,"",IF(YEAR(Personalkostnader!$H79)=Z$152,Personalkostnader!$H79,DATE(Z$152,1,1)))))</f>
        <v/>
      </c>
      <c r="AA220" s="34" t="str">
        <f>IF(Z220="","",IF(YEAR(Personalkostnader!$H79)&gt;Hjelpeberegn_personal!Z$152,"",IF(YEAR(Personalkostnader!$K79)&gt;Hjelpeberegn_personal!Z$152,"31.12."&amp;Z$152,Personalkostnader!$K79)))</f>
        <v/>
      </c>
    </row>
    <row r="221" spans="1:27" ht="15.75" outlineLevel="1" x14ac:dyDescent="0.3">
      <c r="A221" t="str">
        <f t="shared" si="11"/>
        <v/>
      </c>
      <c r="B221" s="156" t="str">
        <f>IF(YEAR(Personalkostnader!$H80)&lt;B$152,"",IF(YEAR(Personalkostnader!$H80)&gt;B$152,"",IF(YEAR(Personalkostnader!$H80)=B$152,Personalkostnader!$H80,DATE(B$152,1,1))))</f>
        <v/>
      </c>
      <c r="C221" s="156" t="str">
        <f>IF(YEAR(Personalkostnader!$H80)&lt;B$152,"",IF(YEAR(Personalkostnader!$H80)&gt;B$152,"",IF(YEAR(Personalkostnader!$K80)=B$152,Personalkostnader!$K80, DATE(B$152,12,31))))</f>
        <v/>
      </c>
      <c r="D221" s="156" t="str">
        <f>IF(A221="","",IF(YEAR(Personalkostnader!$K80)&lt;D$152,"",IF(YEAR(Personalkostnader!$H80)&gt;D$152,"",IF(YEAR(Personalkostnader!$H80)=D$152,Personalkostnader!$H80,DATE(D$152,1,1)))))</f>
        <v/>
      </c>
      <c r="E221" s="34" t="str">
        <f>IF(D221="","",IF(YEAR(Personalkostnader!$H80)&gt;Hjelpeberegn_personal!D$152,"",IF(YEAR(Personalkostnader!$K80)&gt;Hjelpeberegn_personal!D$152,"31.12."&amp;D$152,Personalkostnader!$K80)))</f>
        <v/>
      </c>
      <c r="F221" s="156" t="str">
        <f>IF(A221="","",IF(YEAR(Personalkostnader!$K80)&lt;F$152,"",IF(YEAR(Personalkostnader!$H80)&gt;F$152,"",IF(YEAR(Personalkostnader!$H80)=F$152,Personalkostnader!$H80,DATE(F$152,1,1)))))</f>
        <v/>
      </c>
      <c r="G221" s="34" t="str">
        <f>IF(F221="","",IF(YEAR(Personalkostnader!$H80)&gt;Hjelpeberegn_personal!F$152,"",IF(YEAR(Personalkostnader!$K80)&gt;Hjelpeberegn_personal!F$152,"31.12."&amp;F$152,Personalkostnader!$K80)))</f>
        <v/>
      </c>
      <c r="H221" s="156" t="str">
        <f>IF(A221="","",IF(YEAR(Personalkostnader!$K80)&lt;H$152,"",IF(YEAR(Personalkostnader!$H80)&gt;H$152,"",IF(YEAR(Personalkostnader!$H80)=H$152,Personalkostnader!$H80,DATE(H$152,1,1)))))</f>
        <v/>
      </c>
      <c r="I221" s="34" t="str">
        <f>IF(H221="","",IF(YEAR(Personalkostnader!$H80)&gt;Hjelpeberegn_personal!H$152,"",IF(YEAR(Personalkostnader!$K80)&gt;Hjelpeberegn_personal!H$152,"31.12."&amp;H$152,Personalkostnader!$K80)))</f>
        <v/>
      </c>
      <c r="J221" s="156" t="str">
        <f>IF(A221="","",IF(YEAR(Personalkostnader!$K80)&lt;J$152,"",IF(YEAR(Personalkostnader!$H80)&gt;J$152,"",IF(YEAR(Personalkostnader!$H80)=J$152,Personalkostnader!$H80,DATE(J$152,1,1)))))</f>
        <v/>
      </c>
      <c r="K221" s="34" t="str">
        <f>IF(J221="","",IF(YEAR(Personalkostnader!$H80)&gt;Hjelpeberegn_personal!J$152,"",IF(YEAR(Personalkostnader!$K80)&gt;Hjelpeberegn_personal!J$152,"31.12."&amp;J$152,Personalkostnader!$K80)))</f>
        <v/>
      </c>
      <c r="L221" s="156" t="str">
        <f>IF(A221="","",IF(YEAR(Personalkostnader!$K80)&lt;L$152,"",IF(YEAR(Personalkostnader!$H80)&gt;L$152,"",IF(YEAR(Personalkostnader!$H80)=L$152,Personalkostnader!$H80,DATE(L$152,1,1)))))</f>
        <v/>
      </c>
      <c r="M221" s="34" t="str">
        <f>IF(L221="","",IF(YEAR(Personalkostnader!$H80)&gt;Hjelpeberegn_personal!L$152,"",IF(YEAR(Personalkostnader!$K80)&gt;Hjelpeberegn_personal!L$152,"31.12."&amp;L$152,Personalkostnader!$K80)))</f>
        <v/>
      </c>
      <c r="N221" s="156" t="str">
        <f>IF(A221="","",IF(YEAR(Personalkostnader!$K80)&lt;N$152,"",IF(YEAR(Personalkostnader!$H80)&gt;N$152,"",IF(YEAR(Personalkostnader!$H80)=N$152,Personalkostnader!$H80,DATE(N$152,1,1)))))</f>
        <v/>
      </c>
      <c r="O221" s="34" t="str">
        <f>IF(N221="","",IF(YEAR(Personalkostnader!$H80)&gt;Hjelpeberegn_personal!N$152,"",IF(YEAR(Personalkostnader!$K80)&gt;Hjelpeberegn_personal!N$152,"31.12."&amp;N$152,Personalkostnader!$K80)))</f>
        <v/>
      </c>
      <c r="P221" s="156" t="str">
        <f>IF(A221="","",IF(YEAR(Personalkostnader!$K80)&lt;P$152,"",IF(YEAR(Personalkostnader!$H80)&gt;P$152,"",IF(YEAR(Personalkostnader!$H80)=P$152,Personalkostnader!$H80,DATE(P$152,1,1)))))</f>
        <v/>
      </c>
      <c r="Q221" s="34" t="str">
        <f>IF(P221="","",IF(YEAR(Personalkostnader!$H80)&gt;Hjelpeberegn_personal!P$152,"",IF(YEAR(Personalkostnader!$K80)&gt;Hjelpeberegn_personal!P$152,"31.12."&amp;P$152,Personalkostnader!$K80)))</f>
        <v/>
      </c>
      <c r="R221" s="156" t="str">
        <f>IF(A221="","",IF(YEAR(Personalkostnader!$K80)&lt;R$152,"",IF(YEAR(Personalkostnader!$H80)&gt;R$152,"",IF(YEAR(Personalkostnader!$H80)=R$152,Personalkostnader!$H80,DATE(R$152,1,1)))))</f>
        <v/>
      </c>
      <c r="S221" s="34" t="str">
        <f>IF(R221="","",IF(YEAR(Personalkostnader!$H80)&gt;Hjelpeberegn_personal!R$152,"",IF(YEAR(Personalkostnader!$K80)&gt;Hjelpeberegn_personal!R$152,"31.12."&amp;R$152,Personalkostnader!$K80)))</f>
        <v/>
      </c>
      <c r="T221" s="156" t="str">
        <f>IF(A221="","",IF(YEAR(Personalkostnader!$K80)&lt;T$152,"",IF(YEAR(Personalkostnader!$H80)&gt;T$152,"",IF(YEAR(Personalkostnader!$H80)=T$152,Personalkostnader!$H80,DATE(T$152,1,1)))))</f>
        <v/>
      </c>
      <c r="U221" s="34" t="str">
        <f>IF(T221="","",IF(YEAR(Personalkostnader!$H80)&gt;Hjelpeberegn_personal!T$152,"",IF(YEAR(Personalkostnader!$K80)&gt;Hjelpeberegn_personal!T$152,"31.12."&amp;T$152,Personalkostnader!$K80)))</f>
        <v/>
      </c>
      <c r="V221" s="156" t="str">
        <f>IF(A221="","",IF(YEAR(Personalkostnader!$K80)&lt;V$152,"",IF(YEAR(Personalkostnader!$H80)&gt;V$152,"",IF(YEAR(Personalkostnader!$H80)=V$152,Personalkostnader!$H80,DATE(V$152,1,1)))))</f>
        <v/>
      </c>
      <c r="W221" s="34" t="str">
        <f>IF(V221="","",IF(YEAR(Personalkostnader!$H80)&gt;Hjelpeberegn_personal!V$152,"",IF(YEAR(Personalkostnader!$K80)&gt;Hjelpeberegn_personal!V$152,"31.12."&amp;V$152,Personalkostnader!$K80)))</f>
        <v/>
      </c>
      <c r="X221" s="156" t="str">
        <f>IF(A221="","",IF(YEAR(Personalkostnader!$K80)&lt;X$152,"",IF(YEAR(Personalkostnader!$H80)&gt;X$152,"",IF(YEAR(Personalkostnader!$H80)=X$152,Personalkostnader!$H80,DATE(X$152,1,1)))))</f>
        <v/>
      </c>
      <c r="Y221" s="34" t="str">
        <f>IF(X221="","",IF(YEAR(Personalkostnader!$H80)&gt;Hjelpeberegn_personal!X$152,"",IF(YEAR(Personalkostnader!$K80)&gt;Hjelpeberegn_personal!X$152,"31.12."&amp;X$152,Personalkostnader!$K80)))</f>
        <v/>
      </c>
      <c r="Z221" s="156" t="str">
        <f>IF(A221="","",IF(YEAR(Personalkostnader!$K80)&lt;Z$152,"",IF(YEAR(Personalkostnader!$H80)&gt;Z$152,"",IF(YEAR(Personalkostnader!$H80)=Z$152,Personalkostnader!$H80,DATE(Z$152,1,1)))))</f>
        <v/>
      </c>
      <c r="AA221" s="34" t="str">
        <f>IF(Z221="","",IF(YEAR(Personalkostnader!$H80)&gt;Hjelpeberegn_personal!Z$152,"",IF(YEAR(Personalkostnader!$K80)&gt;Hjelpeberegn_personal!Z$152,"31.12."&amp;Z$152,Personalkostnader!$K80)))</f>
        <v/>
      </c>
    </row>
    <row r="222" spans="1:27" ht="15.75" outlineLevel="1" x14ac:dyDescent="0.3">
      <c r="A222" t="str">
        <f t="shared" si="11"/>
        <v/>
      </c>
      <c r="B222" s="156" t="str">
        <f>IF(YEAR(Personalkostnader!$H81)&lt;B$152,"",IF(YEAR(Personalkostnader!$H81)&gt;B$152,"",IF(YEAR(Personalkostnader!$H81)=B$152,Personalkostnader!$H81,DATE(B$152,1,1))))</f>
        <v/>
      </c>
      <c r="C222" s="156" t="str">
        <f>IF(YEAR(Personalkostnader!$H81)&lt;B$152,"",IF(YEAR(Personalkostnader!$H81)&gt;B$152,"",IF(YEAR(Personalkostnader!$K81)=B$152,Personalkostnader!$K81, DATE(B$152,12,31))))</f>
        <v/>
      </c>
      <c r="D222" s="156" t="str">
        <f>IF(A222="","",IF(YEAR(Personalkostnader!$K81)&lt;D$152,"",IF(YEAR(Personalkostnader!$H81)&gt;D$152,"",IF(YEAR(Personalkostnader!$H81)=D$152,Personalkostnader!$H81,DATE(D$152,1,1)))))</f>
        <v/>
      </c>
      <c r="E222" s="34" t="str">
        <f>IF(D222="","",IF(YEAR(Personalkostnader!$H81)&gt;Hjelpeberegn_personal!D$152,"",IF(YEAR(Personalkostnader!$K81)&gt;Hjelpeberegn_personal!D$152,"31.12."&amp;D$152,Personalkostnader!$K81)))</f>
        <v/>
      </c>
      <c r="F222" s="156" t="str">
        <f>IF(A222="","",IF(YEAR(Personalkostnader!$K81)&lt;F$152,"",IF(YEAR(Personalkostnader!$H81)&gt;F$152,"",IF(YEAR(Personalkostnader!$H81)=F$152,Personalkostnader!$H81,DATE(F$152,1,1)))))</f>
        <v/>
      </c>
      <c r="G222" s="34" t="str">
        <f>IF(F222="","",IF(YEAR(Personalkostnader!$H81)&gt;Hjelpeberegn_personal!F$152,"",IF(YEAR(Personalkostnader!$K81)&gt;Hjelpeberegn_personal!F$152,"31.12."&amp;F$152,Personalkostnader!$K81)))</f>
        <v/>
      </c>
      <c r="H222" s="156" t="str">
        <f>IF(A222="","",IF(YEAR(Personalkostnader!$K81)&lt;H$152,"",IF(YEAR(Personalkostnader!$H81)&gt;H$152,"",IF(YEAR(Personalkostnader!$H81)=H$152,Personalkostnader!$H81,DATE(H$152,1,1)))))</f>
        <v/>
      </c>
      <c r="I222" s="34" t="str">
        <f>IF(H222="","",IF(YEAR(Personalkostnader!$H81)&gt;Hjelpeberegn_personal!H$152,"",IF(YEAR(Personalkostnader!$K81)&gt;Hjelpeberegn_personal!H$152,"31.12."&amp;H$152,Personalkostnader!$K81)))</f>
        <v/>
      </c>
      <c r="J222" s="156" t="str">
        <f>IF(A222="","",IF(YEAR(Personalkostnader!$K81)&lt;J$152,"",IF(YEAR(Personalkostnader!$H81)&gt;J$152,"",IF(YEAR(Personalkostnader!$H81)=J$152,Personalkostnader!$H81,DATE(J$152,1,1)))))</f>
        <v/>
      </c>
      <c r="K222" s="34" t="str">
        <f>IF(J222="","",IF(YEAR(Personalkostnader!$H81)&gt;Hjelpeberegn_personal!J$152,"",IF(YEAR(Personalkostnader!$K81)&gt;Hjelpeberegn_personal!J$152,"31.12."&amp;J$152,Personalkostnader!$K81)))</f>
        <v/>
      </c>
      <c r="L222" s="156" t="str">
        <f>IF(A222="","",IF(YEAR(Personalkostnader!$K81)&lt;L$152,"",IF(YEAR(Personalkostnader!$H81)&gt;L$152,"",IF(YEAR(Personalkostnader!$H81)=L$152,Personalkostnader!$H81,DATE(L$152,1,1)))))</f>
        <v/>
      </c>
      <c r="M222" s="34" t="str">
        <f>IF(L222="","",IF(YEAR(Personalkostnader!$H81)&gt;Hjelpeberegn_personal!L$152,"",IF(YEAR(Personalkostnader!$K81)&gt;Hjelpeberegn_personal!L$152,"31.12."&amp;L$152,Personalkostnader!$K81)))</f>
        <v/>
      </c>
      <c r="N222" s="156" t="str">
        <f>IF(A222="","",IF(YEAR(Personalkostnader!$K81)&lt;N$152,"",IF(YEAR(Personalkostnader!$H81)&gt;N$152,"",IF(YEAR(Personalkostnader!$H81)=N$152,Personalkostnader!$H81,DATE(N$152,1,1)))))</f>
        <v/>
      </c>
      <c r="O222" s="34" t="str">
        <f>IF(N222="","",IF(YEAR(Personalkostnader!$H81)&gt;Hjelpeberegn_personal!N$152,"",IF(YEAR(Personalkostnader!$K81)&gt;Hjelpeberegn_personal!N$152,"31.12."&amp;N$152,Personalkostnader!$K81)))</f>
        <v/>
      </c>
      <c r="P222" s="156" t="str">
        <f>IF(A222="","",IF(YEAR(Personalkostnader!$K81)&lt;P$152,"",IF(YEAR(Personalkostnader!$H81)&gt;P$152,"",IF(YEAR(Personalkostnader!$H81)=P$152,Personalkostnader!$H81,DATE(P$152,1,1)))))</f>
        <v/>
      </c>
      <c r="Q222" s="34" t="str">
        <f>IF(P222="","",IF(YEAR(Personalkostnader!$H81)&gt;Hjelpeberegn_personal!P$152,"",IF(YEAR(Personalkostnader!$K81)&gt;Hjelpeberegn_personal!P$152,"31.12."&amp;P$152,Personalkostnader!$K81)))</f>
        <v/>
      </c>
      <c r="R222" s="156" t="str">
        <f>IF(A222="","",IF(YEAR(Personalkostnader!$K81)&lt;R$152,"",IF(YEAR(Personalkostnader!$H81)&gt;R$152,"",IF(YEAR(Personalkostnader!$H81)=R$152,Personalkostnader!$H81,DATE(R$152,1,1)))))</f>
        <v/>
      </c>
      <c r="S222" s="34" t="str">
        <f>IF(R222="","",IF(YEAR(Personalkostnader!$H81)&gt;Hjelpeberegn_personal!R$152,"",IF(YEAR(Personalkostnader!$K81)&gt;Hjelpeberegn_personal!R$152,"31.12."&amp;R$152,Personalkostnader!$K81)))</f>
        <v/>
      </c>
      <c r="T222" s="156" t="str">
        <f>IF(A222="","",IF(YEAR(Personalkostnader!$K81)&lt;T$152,"",IF(YEAR(Personalkostnader!$H81)&gt;T$152,"",IF(YEAR(Personalkostnader!$H81)=T$152,Personalkostnader!$H81,DATE(T$152,1,1)))))</f>
        <v/>
      </c>
      <c r="U222" s="34" t="str">
        <f>IF(T222="","",IF(YEAR(Personalkostnader!$H81)&gt;Hjelpeberegn_personal!T$152,"",IF(YEAR(Personalkostnader!$K81)&gt;Hjelpeberegn_personal!T$152,"31.12."&amp;T$152,Personalkostnader!$K81)))</f>
        <v/>
      </c>
      <c r="V222" s="156" t="str">
        <f>IF(A222="","",IF(YEAR(Personalkostnader!$K81)&lt;V$152,"",IF(YEAR(Personalkostnader!$H81)&gt;V$152,"",IF(YEAR(Personalkostnader!$H81)=V$152,Personalkostnader!$H81,DATE(V$152,1,1)))))</f>
        <v/>
      </c>
      <c r="W222" s="34" t="str">
        <f>IF(V222="","",IF(YEAR(Personalkostnader!$H81)&gt;Hjelpeberegn_personal!V$152,"",IF(YEAR(Personalkostnader!$K81)&gt;Hjelpeberegn_personal!V$152,"31.12."&amp;V$152,Personalkostnader!$K81)))</f>
        <v/>
      </c>
      <c r="X222" s="156" t="str">
        <f>IF(A222="","",IF(YEAR(Personalkostnader!$K81)&lt;X$152,"",IF(YEAR(Personalkostnader!$H81)&gt;X$152,"",IF(YEAR(Personalkostnader!$H81)=X$152,Personalkostnader!$H81,DATE(X$152,1,1)))))</f>
        <v/>
      </c>
      <c r="Y222" s="34" t="str">
        <f>IF(X222="","",IF(YEAR(Personalkostnader!$H81)&gt;Hjelpeberegn_personal!X$152,"",IF(YEAR(Personalkostnader!$K81)&gt;Hjelpeberegn_personal!X$152,"31.12."&amp;X$152,Personalkostnader!$K81)))</f>
        <v/>
      </c>
      <c r="Z222" s="156" t="str">
        <f>IF(A222="","",IF(YEAR(Personalkostnader!$K81)&lt;Z$152,"",IF(YEAR(Personalkostnader!$H81)&gt;Z$152,"",IF(YEAR(Personalkostnader!$H81)=Z$152,Personalkostnader!$H81,DATE(Z$152,1,1)))))</f>
        <v/>
      </c>
      <c r="AA222" s="34" t="str">
        <f>IF(Z222="","",IF(YEAR(Personalkostnader!$H81)&gt;Hjelpeberegn_personal!Z$152,"",IF(YEAR(Personalkostnader!$K81)&gt;Hjelpeberegn_personal!Z$152,"31.12."&amp;Z$152,Personalkostnader!$K81)))</f>
        <v/>
      </c>
    </row>
    <row r="223" spans="1:27" ht="15.75" outlineLevel="1" x14ac:dyDescent="0.3">
      <c r="A223" t="str">
        <f t="shared" si="11"/>
        <v/>
      </c>
      <c r="B223" s="156" t="str">
        <f>IF(YEAR(Personalkostnader!$H82)&lt;B$152,"",IF(YEAR(Personalkostnader!$H82)&gt;B$152,"",IF(YEAR(Personalkostnader!$H82)=B$152,Personalkostnader!$H82,DATE(B$152,1,1))))</f>
        <v/>
      </c>
      <c r="C223" s="156" t="str">
        <f>IF(YEAR(Personalkostnader!$H82)&lt;B$152,"",IF(YEAR(Personalkostnader!$H82)&gt;B$152,"",IF(YEAR(Personalkostnader!$K82)=B$152,Personalkostnader!$K82, DATE(B$152,12,31))))</f>
        <v/>
      </c>
      <c r="D223" s="156" t="str">
        <f>IF(A223="","",IF(YEAR(Personalkostnader!$K82)&lt;D$152,"",IF(YEAR(Personalkostnader!$H82)&gt;D$152,"",IF(YEAR(Personalkostnader!$H82)=D$152,Personalkostnader!$H82,DATE(D$152,1,1)))))</f>
        <v/>
      </c>
      <c r="E223" s="34" t="str">
        <f>IF(D223="","",IF(YEAR(Personalkostnader!$H82)&gt;Hjelpeberegn_personal!D$152,"",IF(YEAR(Personalkostnader!$K82)&gt;Hjelpeberegn_personal!D$152,"31.12."&amp;D$152,Personalkostnader!$K82)))</f>
        <v/>
      </c>
      <c r="F223" s="156" t="str">
        <f>IF(A223="","",IF(YEAR(Personalkostnader!$K82)&lt;F$152,"",IF(YEAR(Personalkostnader!$H82)&gt;F$152,"",IF(YEAR(Personalkostnader!$H82)=F$152,Personalkostnader!$H82,DATE(F$152,1,1)))))</f>
        <v/>
      </c>
      <c r="G223" s="34" t="str">
        <f>IF(F223="","",IF(YEAR(Personalkostnader!$H82)&gt;Hjelpeberegn_personal!F$152,"",IF(YEAR(Personalkostnader!$K82)&gt;Hjelpeberegn_personal!F$152,"31.12."&amp;F$152,Personalkostnader!$K82)))</f>
        <v/>
      </c>
      <c r="H223" s="156" t="str">
        <f>IF(A223="","",IF(YEAR(Personalkostnader!$K82)&lt;H$152,"",IF(YEAR(Personalkostnader!$H82)&gt;H$152,"",IF(YEAR(Personalkostnader!$H82)=H$152,Personalkostnader!$H82,DATE(H$152,1,1)))))</f>
        <v/>
      </c>
      <c r="I223" s="34" t="str">
        <f>IF(H223="","",IF(YEAR(Personalkostnader!$H82)&gt;Hjelpeberegn_personal!H$152,"",IF(YEAR(Personalkostnader!$K82)&gt;Hjelpeberegn_personal!H$152,"31.12."&amp;H$152,Personalkostnader!$K82)))</f>
        <v/>
      </c>
      <c r="J223" s="156" t="str">
        <f>IF(A223="","",IF(YEAR(Personalkostnader!$K82)&lt;J$152,"",IF(YEAR(Personalkostnader!$H82)&gt;J$152,"",IF(YEAR(Personalkostnader!$H82)=J$152,Personalkostnader!$H82,DATE(J$152,1,1)))))</f>
        <v/>
      </c>
      <c r="K223" s="34" t="str">
        <f>IF(J223="","",IF(YEAR(Personalkostnader!$H82)&gt;Hjelpeberegn_personal!J$152,"",IF(YEAR(Personalkostnader!$K82)&gt;Hjelpeberegn_personal!J$152,"31.12."&amp;J$152,Personalkostnader!$K82)))</f>
        <v/>
      </c>
      <c r="L223" s="156" t="str">
        <f>IF(A223="","",IF(YEAR(Personalkostnader!$K82)&lt;L$152,"",IF(YEAR(Personalkostnader!$H82)&gt;L$152,"",IF(YEAR(Personalkostnader!$H82)=L$152,Personalkostnader!$H82,DATE(L$152,1,1)))))</f>
        <v/>
      </c>
      <c r="M223" s="34" t="str">
        <f>IF(L223="","",IF(YEAR(Personalkostnader!$H82)&gt;Hjelpeberegn_personal!L$152,"",IF(YEAR(Personalkostnader!$K82)&gt;Hjelpeberegn_personal!L$152,"31.12."&amp;L$152,Personalkostnader!$K82)))</f>
        <v/>
      </c>
      <c r="N223" s="156" t="str">
        <f>IF(A223="","",IF(YEAR(Personalkostnader!$K82)&lt;N$152,"",IF(YEAR(Personalkostnader!$H82)&gt;N$152,"",IF(YEAR(Personalkostnader!$H82)=N$152,Personalkostnader!$H82,DATE(N$152,1,1)))))</f>
        <v/>
      </c>
      <c r="O223" s="34" t="str">
        <f>IF(N223="","",IF(YEAR(Personalkostnader!$H82)&gt;Hjelpeberegn_personal!N$152,"",IF(YEAR(Personalkostnader!$K82)&gt;Hjelpeberegn_personal!N$152,"31.12."&amp;N$152,Personalkostnader!$K82)))</f>
        <v/>
      </c>
      <c r="P223" s="156" t="str">
        <f>IF(A223="","",IF(YEAR(Personalkostnader!$K82)&lt;P$152,"",IF(YEAR(Personalkostnader!$H82)&gt;P$152,"",IF(YEAR(Personalkostnader!$H82)=P$152,Personalkostnader!$H82,DATE(P$152,1,1)))))</f>
        <v/>
      </c>
      <c r="Q223" s="34" t="str">
        <f>IF(P223="","",IF(YEAR(Personalkostnader!$H82)&gt;Hjelpeberegn_personal!P$152,"",IF(YEAR(Personalkostnader!$K82)&gt;Hjelpeberegn_personal!P$152,"31.12."&amp;P$152,Personalkostnader!$K82)))</f>
        <v/>
      </c>
      <c r="R223" s="156" t="str">
        <f>IF(A223="","",IF(YEAR(Personalkostnader!$K82)&lt;R$152,"",IF(YEAR(Personalkostnader!$H82)&gt;R$152,"",IF(YEAR(Personalkostnader!$H82)=R$152,Personalkostnader!$H82,DATE(R$152,1,1)))))</f>
        <v/>
      </c>
      <c r="S223" s="34" t="str">
        <f>IF(R223="","",IF(YEAR(Personalkostnader!$H82)&gt;Hjelpeberegn_personal!R$152,"",IF(YEAR(Personalkostnader!$K82)&gt;Hjelpeberegn_personal!R$152,"31.12."&amp;R$152,Personalkostnader!$K82)))</f>
        <v/>
      </c>
      <c r="T223" s="156" t="str">
        <f>IF(A223="","",IF(YEAR(Personalkostnader!$K82)&lt;T$152,"",IF(YEAR(Personalkostnader!$H82)&gt;T$152,"",IF(YEAR(Personalkostnader!$H82)=T$152,Personalkostnader!$H82,DATE(T$152,1,1)))))</f>
        <v/>
      </c>
      <c r="U223" s="34" t="str">
        <f>IF(T223="","",IF(YEAR(Personalkostnader!$H82)&gt;Hjelpeberegn_personal!T$152,"",IF(YEAR(Personalkostnader!$K82)&gt;Hjelpeberegn_personal!T$152,"31.12."&amp;T$152,Personalkostnader!$K82)))</f>
        <v/>
      </c>
      <c r="V223" s="156" t="str">
        <f>IF(A223="","",IF(YEAR(Personalkostnader!$K82)&lt;V$152,"",IF(YEAR(Personalkostnader!$H82)&gt;V$152,"",IF(YEAR(Personalkostnader!$H82)=V$152,Personalkostnader!$H82,DATE(V$152,1,1)))))</f>
        <v/>
      </c>
      <c r="W223" s="34" t="str">
        <f>IF(V223="","",IF(YEAR(Personalkostnader!$H82)&gt;Hjelpeberegn_personal!V$152,"",IF(YEAR(Personalkostnader!$K82)&gt;Hjelpeberegn_personal!V$152,"31.12."&amp;V$152,Personalkostnader!$K82)))</f>
        <v/>
      </c>
      <c r="X223" s="156" t="str">
        <f>IF(A223="","",IF(YEAR(Personalkostnader!$K82)&lt;X$152,"",IF(YEAR(Personalkostnader!$H82)&gt;X$152,"",IF(YEAR(Personalkostnader!$H82)=X$152,Personalkostnader!$H82,DATE(X$152,1,1)))))</f>
        <v/>
      </c>
      <c r="Y223" s="34" t="str">
        <f>IF(X223="","",IF(YEAR(Personalkostnader!$H82)&gt;Hjelpeberegn_personal!X$152,"",IF(YEAR(Personalkostnader!$K82)&gt;Hjelpeberegn_personal!X$152,"31.12."&amp;X$152,Personalkostnader!$K82)))</f>
        <v/>
      </c>
      <c r="Z223" s="156" t="str">
        <f>IF(A223="","",IF(YEAR(Personalkostnader!$K82)&lt;Z$152,"",IF(YEAR(Personalkostnader!$H82)&gt;Z$152,"",IF(YEAR(Personalkostnader!$H82)=Z$152,Personalkostnader!$H82,DATE(Z$152,1,1)))))</f>
        <v/>
      </c>
      <c r="AA223" s="34" t="str">
        <f>IF(Z223="","",IF(YEAR(Personalkostnader!$H82)&gt;Hjelpeberegn_personal!Z$152,"",IF(YEAR(Personalkostnader!$K82)&gt;Hjelpeberegn_personal!Z$152,"31.12."&amp;Z$152,Personalkostnader!$K82)))</f>
        <v/>
      </c>
    </row>
    <row r="224" spans="1:27" ht="15.75" outlineLevel="1" x14ac:dyDescent="0.3">
      <c r="A224" t="str">
        <f t="shared" ref="A224:A287" si="12">A75</f>
        <v/>
      </c>
      <c r="B224" s="156" t="str">
        <f>IF(YEAR(Personalkostnader!$H83)&lt;B$152,"",IF(YEAR(Personalkostnader!$H83)&gt;B$152,"",IF(YEAR(Personalkostnader!$H83)=B$152,Personalkostnader!$H83,DATE(B$152,1,1))))</f>
        <v/>
      </c>
      <c r="C224" s="156" t="str">
        <f>IF(YEAR(Personalkostnader!$H83)&lt;B$152,"",IF(YEAR(Personalkostnader!$H83)&gt;B$152,"",IF(YEAR(Personalkostnader!$K83)=B$152,Personalkostnader!$K83, DATE(B$152,12,31))))</f>
        <v/>
      </c>
      <c r="D224" s="156" t="str">
        <f>IF(A224="","",IF(YEAR(Personalkostnader!$K83)&lt;D$152,"",IF(YEAR(Personalkostnader!$H83)&gt;D$152,"",IF(YEAR(Personalkostnader!$H83)=D$152,Personalkostnader!$H83,DATE(D$152,1,1)))))</f>
        <v/>
      </c>
      <c r="E224" s="34" t="str">
        <f>IF(D224="","",IF(YEAR(Personalkostnader!$H83)&gt;Hjelpeberegn_personal!D$152,"",IF(YEAR(Personalkostnader!$K83)&gt;Hjelpeberegn_personal!D$152,"31.12."&amp;D$152,Personalkostnader!$K83)))</f>
        <v/>
      </c>
      <c r="F224" s="156" t="str">
        <f>IF(A224="","",IF(YEAR(Personalkostnader!$K83)&lt;F$152,"",IF(YEAR(Personalkostnader!$H83)&gt;F$152,"",IF(YEAR(Personalkostnader!$H83)=F$152,Personalkostnader!$H83,DATE(F$152,1,1)))))</f>
        <v/>
      </c>
      <c r="G224" s="34" t="str">
        <f>IF(F224="","",IF(YEAR(Personalkostnader!$H83)&gt;Hjelpeberegn_personal!F$152,"",IF(YEAR(Personalkostnader!$K83)&gt;Hjelpeberegn_personal!F$152,"31.12."&amp;F$152,Personalkostnader!$K83)))</f>
        <v/>
      </c>
      <c r="H224" s="156" t="str">
        <f>IF(A224="","",IF(YEAR(Personalkostnader!$K83)&lt;H$152,"",IF(YEAR(Personalkostnader!$H83)&gt;H$152,"",IF(YEAR(Personalkostnader!$H83)=H$152,Personalkostnader!$H83,DATE(H$152,1,1)))))</f>
        <v/>
      </c>
      <c r="I224" s="34" t="str">
        <f>IF(H224="","",IF(YEAR(Personalkostnader!$H83)&gt;Hjelpeberegn_personal!H$152,"",IF(YEAR(Personalkostnader!$K83)&gt;Hjelpeberegn_personal!H$152,"31.12."&amp;H$152,Personalkostnader!$K83)))</f>
        <v/>
      </c>
      <c r="J224" s="156" t="str">
        <f>IF(A224="","",IF(YEAR(Personalkostnader!$K83)&lt;J$152,"",IF(YEAR(Personalkostnader!$H83)&gt;J$152,"",IF(YEAR(Personalkostnader!$H83)=J$152,Personalkostnader!$H83,DATE(J$152,1,1)))))</f>
        <v/>
      </c>
      <c r="K224" s="34" t="str">
        <f>IF(J224="","",IF(YEAR(Personalkostnader!$H83)&gt;Hjelpeberegn_personal!J$152,"",IF(YEAR(Personalkostnader!$K83)&gt;Hjelpeberegn_personal!J$152,"31.12."&amp;J$152,Personalkostnader!$K83)))</f>
        <v/>
      </c>
      <c r="L224" s="156" t="str">
        <f>IF(A224="","",IF(YEAR(Personalkostnader!$K83)&lt;L$152,"",IF(YEAR(Personalkostnader!$H83)&gt;L$152,"",IF(YEAR(Personalkostnader!$H83)=L$152,Personalkostnader!$H83,DATE(L$152,1,1)))))</f>
        <v/>
      </c>
      <c r="M224" s="34" t="str">
        <f>IF(L224="","",IF(YEAR(Personalkostnader!$H83)&gt;Hjelpeberegn_personal!L$152,"",IF(YEAR(Personalkostnader!$K83)&gt;Hjelpeberegn_personal!L$152,"31.12."&amp;L$152,Personalkostnader!$K83)))</f>
        <v/>
      </c>
      <c r="N224" s="156" t="str">
        <f>IF(A224="","",IF(YEAR(Personalkostnader!$K83)&lt;N$152,"",IF(YEAR(Personalkostnader!$H83)&gt;N$152,"",IF(YEAR(Personalkostnader!$H83)=N$152,Personalkostnader!$H83,DATE(N$152,1,1)))))</f>
        <v/>
      </c>
      <c r="O224" s="34" t="str">
        <f>IF(N224="","",IF(YEAR(Personalkostnader!$H83)&gt;Hjelpeberegn_personal!N$152,"",IF(YEAR(Personalkostnader!$K83)&gt;Hjelpeberegn_personal!N$152,"31.12."&amp;N$152,Personalkostnader!$K83)))</f>
        <v/>
      </c>
      <c r="P224" s="156" t="str">
        <f>IF(A224="","",IF(YEAR(Personalkostnader!$K83)&lt;P$152,"",IF(YEAR(Personalkostnader!$H83)&gt;P$152,"",IF(YEAR(Personalkostnader!$H83)=P$152,Personalkostnader!$H83,DATE(P$152,1,1)))))</f>
        <v/>
      </c>
      <c r="Q224" s="34" t="str">
        <f>IF(P224="","",IF(YEAR(Personalkostnader!$H83)&gt;Hjelpeberegn_personal!P$152,"",IF(YEAR(Personalkostnader!$K83)&gt;Hjelpeberegn_personal!P$152,"31.12."&amp;P$152,Personalkostnader!$K83)))</f>
        <v/>
      </c>
      <c r="R224" s="156" t="str">
        <f>IF(A224="","",IF(YEAR(Personalkostnader!$K83)&lt;R$152,"",IF(YEAR(Personalkostnader!$H83)&gt;R$152,"",IF(YEAR(Personalkostnader!$H83)=R$152,Personalkostnader!$H83,DATE(R$152,1,1)))))</f>
        <v/>
      </c>
      <c r="S224" s="34" t="str">
        <f>IF(R224="","",IF(YEAR(Personalkostnader!$H83)&gt;Hjelpeberegn_personal!R$152,"",IF(YEAR(Personalkostnader!$K83)&gt;Hjelpeberegn_personal!R$152,"31.12."&amp;R$152,Personalkostnader!$K83)))</f>
        <v/>
      </c>
      <c r="T224" s="156" t="str">
        <f>IF(A224="","",IF(YEAR(Personalkostnader!$K83)&lt;T$152,"",IF(YEAR(Personalkostnader!$H83)&gt;T$152,"",IF(YEAR(Personalkostnader!$H83)=T$152,Personalkostnader!$H83,DATE(T$152,1,1)))))</f>
        <v/>
      </c>
      <c r="U224" s="34" t="str">
        <f>IF(T224="","",IF(YEAR(Personalkostnader!$H83)&gt;Hjelpeberegn_personal!T$152,"",IF(YEAR(Personalkostnader!$K83)&gt;Hjelpeberegn_personal!T$152,"31.12."&amp;T$152,Personalkostnader!$K83)))</f>
        <v/>
      </c>
      <c r="V224" s="156" t="str">
        <f>IF(A224="","",IF(YEAR(Personalkostnader!$K83)&lt;V$152,"",IF(YEAR(Personalkostnader!$H83)&gt;V$152,"",IF(YEAR(Personalkostnader!$H83)=V$152,Personalkostnader!$H83,DATE(V$152,1,1)))))</f>
        <v/>
      </c>
      <c r="W224" s="34" t="str">
        <f>IF(V224="","",IF(YEAR(Personalkostnader!$H83)&gt;Hjelpeberegn_personal!V$152,"",IF(YEAR(Personalkostnader!$K83)&gt;Hjelpeberegn_personal!V$152,"31.12."&amp;V$152,Personalkostnader!$K83)))</f>
        <v/>
      </c>
      <c r="X224" s="156" t="str">
        <f>IF(A224="","",IF(YEAR(Personalkostnader!$K83)&lt;X$152,"",IF(YEAR(Personalkostnader!$H83)&gt;X$152,"",IF(YEAR(Personalkostnader!$H83)=X$152,Personalkostnader!$H83,DATE(X$152,1,1)))))</f>
        <v/>
      </c>
      <c r="Y224" s="34" t="str">
        <f>IF(X224="","",IF(YEAR(Personalkostnader!$H83)&gt;Hjelpeberegn_personal!X$152,"",IF(YEAR(Personalkostnader!$K83)&gt;Hjelpeberegn_personal!X$152,"31.12."&amp;X$152,Personalkostnader!$K83)))</f>
        <v/>
      </c>
      <c r="Z224" s="156" t="str">
        <f>IF(A224="","",IF(YEAR(Personalkostnader!$K83)&lt;Z$152,"",IF(YEAR(Personalkostnader!$H83)&gt;Z$152,"",IF(YEAR(Personalkostnader!$H83)=Z$152,Personalkostnader!$H83,DATE(Z$152,1,1)))))</f>
        <v/>
      </c>
      <c r="AA224" s="34" t="str">
        <f>IF(Z224="","",IF(YEAR(Personalkostnader!$H83)&gt;Hjelpeberegn_personal!Z$152,"",IF(YEAR(Personalkostnader!$K83)&gt;Hjelpeberegn_personal!Z$152,"31.12."&amp;Z$152,Personalkostnader!$K83)))</f>
        <v/>
      </c>
    </row>
    <row r="225" spans="1:27" ht="15.75" outlineLevel="1" x14ac:dyDescent="0.3">
      <c r="A225" t="str">
        <f t="shared" si="12"/>
        <v/>
      </c>
      <c r="B225" s="156" t="str">
        <f>IF(YEAR(Personalkostnader!$H84)&lt;B$152,"",IF(YEAR(Personalkostnader!$H84)&gt;B$152,"",IF(YEAR(Personalkostnader!$H84)=B$152,Personalkostnader!$H84,DATE(B$152,1,1))))</f>
        <v/>
      </c>
      <c r="C225" s="156" t="str">
        <f>IF(YEAR(Personalkostnader!$H84)&lt;B$152,"",IF(YEAR(Personalkostnader!$H84)&gt;B$152,"",IF(YEAR(Personalkostnader!$K84)=B$152,Personalkostnader!$K84, DATE(B$152,12,31))))</f>
        <v/>
      </c>
      <c r="D225" s="156" t="str">
        <f>IF(A225="","",IF(YEAR(Personalkostnader!$K84)&lt;D$152,"",IF(YEAR(Personalkostnader!$H84)&gt;D$152,"",IF(YEAR(Personalkostnader!$H84)=D$152,Personalkostnader!$H84,DATE(D$152,1,1)))))</f>
        <v/>
      </c>
      <c r="E225" s="34" t="str">
        <f>IF(D225="","",IF(YEAR(Personalkostnader!$H84)&gt;Hjelpeberegn_personal!D$152,"",IF(YEAR(Personalkostnader!$K84)&gt;Hjelpeberegn_personal!D$152,"31.12."&amp;D$152,Personalkostnader!$K84)))</f>
        <v/>
      </c>
      <c r="F225" s="156" t="str">
        <f>IF(A225="","",IF(YEAR(Personalkostnader!$K84)&lt;F$152,"",IF(YEAR(Personalkostnader!$H84)&gt;F$152,"",IF(YEAR(Personalkostnader!$H84)=F$152,Personalkostnader!$H84,DATE(F$152,1,1)))))</f>
        <v/>
      </c>
      <c r="G225" s="34" t="str">
        <f>IF(F225="","",IF(YEAR(Personalkostnader!$H84)&gt;Hjelpeberegn_personal!F$152,"",IF(YEAR(Personalkostnader!$K84)&gt;Hjelpeberegn_personal!F$152,"31.12."&amp;F$152,Personalkostnader!$K84)))</f>
        <v/>
      </c>
      <c r="H225" s="156" t="str">
        <f>IF(A225="","",IF(YEAR(Personalkostnader!$K84)&lt;H$152,"",IF(YEAR(Personalkostnader!$H84)&gt;H$152,"",IF(YEAR(Personalkostnader!$H84)=H$152,Personalkostnader!$H84,DATE(H$152,1,1)))))</f>
        <v/>
      </c>
      <c r="I225" s="34" t="str">
        <f>IF(H225="","",IF(YEAR(Personalkostnader!$H84)&gt;Hjelpeberegn_personal!H$152,"",IF(YEAR(Personalkostnader!$K84)&gt;Hjelpeberegn_personal!H$152,"31.12."&amp;H$152,Personalkostnader!$K84)))</f>
        <v/>
      </c>
      <c r="J225" s="156" t="str">
        <f>IF(A225="","",IF(YEAR(Personalkostnader!$K84)&lt;J$152,"",IF(YEAR(Personalkostnader!$H84)&gt;J$152,"",IF(YEAR(Personalkostnader!$H84)=J$152,Personalkostnader!$H84,DATE(J$152,1,1)))))</f>
        <v/>
      </c>
      <c r="K225" s="34" t="str">
        <f>IF(J225="","",IF(YEAR(Personalkostnader!$H84)&gt;Hjelpeberegn_personal!J$152,"",IF(YEAR(Personalkostnader!$K84)&gt;Hjelpeberegn_personal!J$152,"31.12."&amp;J$152,Personalkostnader!$K84)))</f>
        <v/>
      </c>
      <c r="L225" s="156" t="str">
        <f>IF(A225="","",IF(YEAR(Personalkostnader!$K84)&lt;L$152,"",IF(YEAR(Personalkostnader!$H84)&gt;L$152,"",IF(YEAR(Personalkostnader!$H84)=L$152,Personalkostnader!$H84,DATE(L$152,1,1)))))</f>
        <v/>
      </c>
      <c r="M225" s="34" t="str">
        <f>IF(L225="","",IF(YEAR(Personalkostnader!$H84)&gt;Hjelpeberegn_personal!L$152,"",IF(YEAR(Personalkostnader!$K84)&gt;Hjelpeberegn_personal!L$152,"31.12."&amp;L$152,Personalkostnader!$K84)))</f>
        <v/>
      </c>
      <c r="N225" s="156" t="str">
        <f>IF(A225="","",IF(YEAR(Personalkostnader!$K84)&lt;N$152,"",IF(YEAR(Personalkostnader!$H84)&gt;N$152,"",IF(YEAR(Personalkostnader!$H84)=N$152,Personalkostnader!$H84,DATE(N$152,1,1)))))</f>
        <v/>
      </c>
      <c r="O225" s="34" t="str">
        <f>IF(N225="","",IF(YEAR(Personalkostnader!$H84)&gt;Hjelpeberegn_personal!N$152,"",IF(YEAR(Personalkostnader!$K84)&gt;Hjelpeberegn_personal!N$152,"31.12."&amp;N$152,Personalkostnader!$K84)))</f>
        <v/>
      </c>
      <c r="P225" s="156" t="str">
        <f>IF(A225="","",IF(YEAR(Personalkostnader!$K84)&lt;P$152,"",IF(YEAR(Personalkostnader!$H84)&gt;P$152,"",IF(YEAR(Personalkostnader!$H84)=P$152,Personalkostnader!$H84,DATE(P$152,1,1)))))</f>
        <v/>
      </c>
      <c r="Q225" s="34" t="str">
        <f>IF(P225="","",IF(YEAR(Personalkostnader!$H84)&gt;Hjelpeberegn_personal!P$152,"",IF(YEAR(Personalkostnader!$K84)&gt;Hjelpeberegn_personal!P$152,"31.12."&amp;P$152,Personalkostnader!$K84)))</f>
        <v/>
      </c>
      <c r="R225" s="156" t="str">
        <f>IF(A225="","",IF(YEAR(Personalkostnader!$K84)&lt;R$152,"",IF(YEAR(Personalkostnader!$H84)&gt;R$152,"",IF(YEAR(Personalkostnader!$H84)=R$152,Personalkostnader!$H84,DATE(R$152,1,1)))))</f>
        <v/>
      </c>
      <c r="S225" s="34" t="str">
        <f>IF(R225="","",IF(YEAR(Personalkostnader!$H84)&gt;Hjelpeberegn_personal!R$152,"",IF(YEAR(Personalkostnader!$K84)&gt;Hjelpeberegn_personal!R$152,"31.12."&amp;R$152,Personalkostnader!$K84)))</f>
        <v/>
      </c>
      <c r="T225" s="156" t="str">
        <f>IF(A225="","",IF(YEAR(Personalkostnader!$K84)&lt;T$152,"",IF(YEAR(Personalkostnader!$H84)&gt;T$152,"",IF(YEAR(Personalkostnader!$H84)=T$152,Personalkostnader!$H84,DATE(T$152,1,1)))))</f>
        <v/>
      </c>
      <c r="U225" s="34" t="str">
        <f>IF(T225="","",IF(YEAR(Personalkostnader!$H84)&gt;Hjelpeberegn_personal!T$152,"",IF(YEAR(Personalkostnader!$K84)&gt;Hjelpeberegn_personal!T$152,"31.12."&amp;T$152,Personalkostnader!$K84)))</f>
        <v/>
      </c>
      <c r="V225" s="156" t="str">
        <f>IF(A225="","",IF(YEAR(Personalkostnader!$K84)&lt;V$152,"",IF(YEAR(Personalkostnader!$H84)&gt;V$152,"",IF(YEAR(Personalkostnader!$H84)=V$152,Personalkostnader!$H84,DATE(V$152,1,1)))))</f>
        <v/>
      </c>
      <c r="W225" s="34" t="str">
        <f>IF(V225="","",IF(YEAR(Personalkostnader!$H84)&gt;Hjelpeberegn_personal!V$152,"",IF(YEAR(Personalkostnader!$K84)&gt;Hjelpeberegn_personal!V$152,"31.12."&amp;V$152,Personalkostnader!$K84)))</f>
        <v/>
      </c>
      <c r="X225" s="156" t="str">
        <f>IF(A225="","",IF(YEAR(Personalkostnader!$K84)&lt;X$152,"",IF(YEAR(Personalkostnader!$H84)&gt;X$152,"",IF(YEAR(Personalkostnader!$H84)=X$152,Personalkostnader!$H84,DATE(X$152,1,1)))))</f>
        <v/>
      </c>
      <c r="Y225" s="34" t="str">
        <f>IF(X225="","",IF(YEAR(Personalkostnader!$H84)&gt;Hjelpeberegn_personal!X$152,"",IF(YEAR(Personalkostnader!$K84)&gt;Hjelpeberegn_personal!X$152,"31.12."&amp;X$152,Personalkostnader!$K84)))</f>
        <v/>
      </c>
      <c r="Z225" s="156" t="str">
        <f>IF(A225="","",IF(YEAR(Personalkostnader!$K84)&lt;Z$152,"",IF(YEAR(Personalkostnader!$H84)&gt;Z$152,"",IF(YEAR(Personalkostnader!$H84)=Z$152,Personalkostnader!$H84,DATE(Z$152,1,1)))))</f>
        <v/>
      </c>
      <c r="AA225" s="34" t="str">
        <f>IF(Z225="","",IF(YEAR(Personalkostnader!$H84)&gt;Hjelpeberegn_personal!Z$152,"",IF(YEAR(Personalkostnader!$K84)&gt;Hjelpeberegn_personal!Z$152,"31.12."&amp;Z$152,Personalkostnader!$K84)))</f>
        <v/>
      </c>
    </row>
    <row r="226" spans="1:27" ht="15.75" outlineLevel="1" x14ac:dyDescent="0.3">
      <c r="A226" t="str">
        <f t="shared" si="12"/>
        <v/>
      </c>
      <c r="B226" s="156" t="str">
        <f>IF(YEAR(Personalkostnader!$H85)&lt;B$152,"",IF(YEAR(Personalkostnader!$H85)&gt;B$152,"",IF(YEAR(Personalkostnader!$H85)=B$152,Personalkostnader!$H85,DATE(B$152,1,1))))</f>
        <v/>
      </c>
      <c r="C226" s="156" t="str">
        <f>IF(YEAR(Personalkostnader!$H85)&lt;B$152,"",IF(YEAR(Personalkostnader!$H85)&gt;B$152,"",IF(YEAR(Personalkostnader!$K85)=B$152,Personalkostnader!$K85, DATE(B$152,12,31))))</f>
        <v/>
      </c>
      <c r="D226" s="156" t="str">
        <f>IF(A226="","",IF(YEAR(Personalkostnader!$K85)&lt;D$152,"",IF(YEAR(Personalkostnader!$H85)&gt;D$152,"",IF(YEAR(Personalkostnader!$H85)=D$152,Personalkostnader!$H85,DATE(D$152,1,1)))))</f>
        <v/>
      </c>
      <c r="E226" s="34" t="str">
        <f>IF(D226="","",IF(YEAR(Personalkostnader!$H85)&gt;Hjelpeberegn_personal!D$152,"",IF(YEAR(Personalkostnader!$K85)&gt;Hjelpeberegn_personal!D$152,"31.12."&amp;D$152,Personalkostnader!$K85)))</f>
        <v/>
      </c>
      <c r="F226" s="156" t="str">
        <f>IF(A226="","",IF(YEAR(Personalkostnader!$K85)&lt;F$152,"",IF(YEAR(Personalkostnader!$H85)&gt;F$152,"",IF(YEAR(Personalkostnader!$H85)=F$152,Personalkostnader!$H85,DATE(F$152,1,1)))))</f>
        <v/>
      </c>
      <c r="G226" s="34" t="str">
        <f>IF(F226="","",IF(YEAR(Personalkostnader!$H85)&gt;Hjelpeberegn_personal!F$152,"",IF(YEAR(Personalkostnader!$K85)&gt;Hjelpeberegn_personal!F$152,"31.12."&amp;F$152,Personalkostnader!$K85)))</f>
        <v/>
      </c>
      <c r="H226" s="156" t="str">
        <f>IF(A226="","",IF(YEAR(Personalkostnader!$K85)&lt;H$152,"",IF(YEAR(Personalkostnader!$H85)&gt;H$152,"",IF(YEAR(Personalkostnader!$H85)=H$152,Personalkostnader!$H85,DATE(H$152,1,1)))))</f>
        <v/>
      </c>
      <c r="I226" s="34" t="str">
        <f>IF(H226="","",IF(YEAR(Personalkostnader!$H85)&gt;Hjelpeberegn_personal!H$152,"",IF(YEAR(Personalkostnader!$K85)&gt;Hjelpeberegn_personal!H$152,"31.12."&amp;H$152,Personalkostnader!$K85)))</f>
        <v/>
      </c>
      <c r="J226" s="156" t="str">
        <f>IF(A226="","",IF(YEAR(Personalkostnader!$K85)&lt;J$152,"",IF(YEAR(Personalkostnader!$H85)&gt;J$152,"",IF(YEAR(Personalkostnader!$H85)=J$152,Personalkostnader!$H85,DATE(J$152,1,1)))))</f>
        <v/>
      </c>
      <c r="K226" s="34" t="str">
        <f>IF(J226="","",IF(YEAR(Personalkostnader!$H85)&gt;Hjelpeberegn_personal!J$152,"",IF(YEAR(Personalkostnader!$K85)&gt;Hjelpeberegn_personal!J$152,"31.12."&amp;J$152,Personalkostnader!$K85)))</f>
        <v/>
      </c>
      <c r="L226" s="156" t="str">
        <f>IF(A226="","",IF(YEAR(Personalkostnader!$K85)&lt;L$152,"",IF(YEAR(Personalkostnader!$H85)&gt;L$152,"",IF(YEAR(Personalkostnader!$H85)=L$152,Personalkostnader!$H85,DATE(L$152,1,1)))))</f>
        <v/>
      </c>
      <c r="M226" s="34" t="str">
        <f>IF(L226="","",IF(YEAR(Personalkostnader!$H85)&gt;Hjelpeberegn_personal!L$152,"",IF(YEAR(Personalkostnader!$K85)&gt;Hjelpeberegn_personal!L$152,"31.12."&amp;L$152,Personalkostnader!$K85)))</f>
        <v/>
      </c>
      <c r="N226" s="156" t="str">
        <f>IF(A226="","",IF(YEAR(Personalkostnader!$K85)&lt;N$152,"",IF(YEAR(Personalkostnader!$H85)&gt;N$152,"",IF(YEAR(Personalkostnader!$H85)=N$152,Personalkostnader!$H85,DATE(N$152,1,1)))))</f>
        <v/>
      </c>
      <c r="O226" s="34" t="str">
        <f>IF(N226="","",IF(YEAR(Personalkostnader!$H85)&gt;Hjelpeberegn_personal!N$152,"",IF(YEAR(Personalkostnader!$K85)&gt;Hjelpeberegn_personal!N$152,"31.12."&amp;N$152,Personalkostnader!$K85)))</f>
        <v/>
      </c>
      <c r="P226" s="156" t="str">
        <f>IF(A226="","",IF(YEAR(Personalkostnader!$K85)&lt;P$152,"",IF(YEAR(Personalkostnader!$H85)&gt;P$152,"",IF(YEAR(Personalkostnader!$H85)=P$152,Personalkostnader!$H85,DATE(P$152,1,1)))))</f>
        <v/>
      </c>
      <c r="Q226" s="34" t="str">
        <f>IF(P226="","",IF(YEAR(Personalkostnader!$H85)&gt;Hjelpeberegn_personal!P$152,"",IF(YEAR(Personalkostnader!$K85)&gt;Hjelpeberegn_personal!P$152,"31.12."&amp;P$152,Personalkostnader!$K85)))</f>
        <v/>
      </c>
      <c r="R226" s="156" t="str">
        <f>IF(A226="","",IF(YEAR(Personalkostnader!$K85)&lt;R$152,"",IF(YEAR(Personalkostnader!$H85)&gt;R$152,"",IF(YEAR(Personalkostnader!$H85)=R$152,Personalkostnader!$H85,DATE(R$152,1,1)))))</f>
        <v/>
      </c>
      <c r="S226" s="34" t="str">
        <f>IF(R226="","",IF(YEAR(Personalkostnader!$H85)&gt;Hjelpeberegn_personal!R$152,"",IF(YEAR(Personalkostnader!$K85)&gt;Hjelpeberegn_personal!R$152,"31.12."&amp;R$152,Personalkostnader!$K85)))</f>
        <v/>
      </c>
      <c r="T226" s="156" t="str">
        <f>IF(A226="","",IF(YEAR(Personalkostnader!$K85)&lt;T$152,"",IF(YEAR(Personalkostnader!$H85)&gt;T$152,"",IF(YEAR(Personalkostnader!$H85)=T$152,Personalkostnader!$H85,DATE(T$152,1,1)))))</f>
        <v/>
      </c>
      <c r="U226" s="34" t="str">
        <f>IF(T226="","",IF(YEAR(Personalkostnader!$H85)&gt;Hjelpeberegn_personal!T$152,"",IF(YEAR(Personalkostnader!$K85)&gt;Hjelpeberegn_personal!T$152,"31.12."&amp;T$152,Personalkostnader!$K85)))</f>
        <v/>
      </c>
      <c r="V226" s="156" t="str">
        <f>IF(A226="","",IF(YEAR(Personalkostnader!$K85)&lt;V$152,"",IF(YEAR(Personalkostnader!$H85)&gt;V$152,"",IF(YEAR(Personalkostnader!$H85)=V$152,Personalkostnader!$H85,DATE(V$152,1,1)))))</f>
        <v/>
      </c>
      <c r="W226" s="34" t="str">
        <f>IF(V226="","",IF(YEAR(Personalkostnader!$H85)&gt;Hjelpeberegn_personal!V$152,"",IF(YEAR(Personalkostnader!$K85)&gt;Hjelpeberegn_personal!V$152,"31.12."&amp;V$152,Personalkostnader!$K85)))</f>
        <v/>
      </c>
      <c r="X226" s="156" t="str">
        <f>IF(A226="","",IF(YEAR(Personalkostnader!$K85)&lt;X$152,"",IF(YEAR(Personalkostnader!$H85)&gt;X$152,"",IF(YEAR(Personalkostnader!$H85)=X$152,Personalkostnader!$H85,DATE(X$152,1,1)))))</f>
        <v/>
      </c>
      <c r="Y226" s="34" t="str">
        <f>IF(X226="","",IF(YEAR(Personalkostnader!$H85)&gt;Hjelpeberegn_personal!X$152,"",IF(YEAR(Personalkostnader!$K85)&gt;Hjelpeberegn_personal!X$152,"31.12."&amp;X$152,Personalkostnader!$K85)))</f>
        <v/>
      </c>
      <c r="Z226" s="156" t="str">
        <f>IF(A226="","",IF(YEAR(Personalkostnader!$K85)&lt;Z$152,"",IF(YEAR(Personalkostnader!$H85)&gt;Z$152,"",IF(YEAR(Personalkostnader!$H85)=Z$152,Personalkostnader!$H85,DATE(Z$152,1,1)))))</f>
        <v/>
      </c>
      <c r="AA226" s="34" t="str">
        <f>IF(Z226="","",IF(YEAR(Personalkostnader!$H85)&gt;Hjelpeberegn_personal!Z$152,"",IF(YEAR(Personalkostnader!$K85)&gt;Hjelpeberegn_personal!Z$152,"31.12."&amp;Z$152,Personalkostnader!$K85)))</f>
        <v/>
      </c>
    </row>
    <row r="227" spans="1:27" ht="15.75" outlineLevel="1" x14ac:dyDescent="0.3">
      <c r="A227" t="str">
        <f t="shared" si="12"/>
        <v/>
      </c>
      <c r="B227" s="156" t="str">
        <f>IF(YEAR(Personalkostnader!$H86)&lt;B$152,"",IF(YEAR(Personalkostnader!$H86)&gt;B$152,"",IF(YEAR(Personalkostnader!$H86)=B$152,Personalkostnader!$H86,DATE(B$152,1,1))))</f>
        <v/>
      </c>
      <c r="C227" s="156" t="str">
        <f>IF(YEAR(Personalkostnader!$H86)&lt;B$152,"",IF(YEAR(Personalkostnader!$H86)&gt;B$152,"",IF(YEAR(Personalkostnader!$K86)=B$152,Personalkostnader!$K86, DATE(B$152,12,31))))</f>
        <v/>
      </c>
      <c r="D227" s="156" t="str">
        <f>IF(A227="","",IF(YEAR(Personalkostnader!$K86)&lt;D$152,"",IF(YEAR(Personalkostnader!$H86)&gt;D$152,"",IF(YEAR(Personalkostnader!$H86)=D$152,Personalkostnader!$H86,DATE(D$152,1,1)))))</f>
        <v/>
      </c>
      <c r="E227" s="34" t="str">
        <f>IF(D227="","",IF(YEAR(Personalkostnader!$H86)&gt;Hjelpeberegn_personal!D$152,"",IF(YEAR(Personalkostnader!$K86)&gt;Hjelpeberegn_personal!D$152,"31.12."&amp;D$152,Personalkostnader!$K86)))</f>
        <v/>
      </c>
      <c r="F227" s="156" t="str">
        <f>IF(A227="","",IF(YEAR(Personalkostnader!$K86)&lt;F$152,"",IF(YEAR(Personalkostnader!$H86)&gt;F$152,"",IF(YEAR(Personalkostnader!$H86)=F$152,Personalkostnader!$H86,DATE(F$152,1,1)))))</f>
        <v/>
      </c>
      <c r="G227" s="34" t="str">
        <f>IF(F227="","",IF(YEAR(Personalkostnader!$H86)&gt;Hjelpeberegn_personal!F$152,"",IF(YEAR(Personalkostnader!$K86)&gt;Hjelpeberegn_personal!F$152,"31.12."&amp;F$152,Personalkostnader!$K86)))</f>
        <v/>
      </c>
      <c r="H227" s="156" t="str">
        <f>IF(A227="","",IF(YEAR(Personalkostnader!$K86)&lt;H$152,"",IF(YEAR(Personalkostnader!$H86)&gt;H$152,"",IF(YEAR(Personalkostnader!$H86)=H$152,Personalkostnader!$H86,DATE(H$152,1,1)))))</f>
        <v/>
      </c>
      <c r="I227" s="34" t="str">
        <f>IF(H227="","",IF(YEAR(Personalkostnader!$H86)&gt;Hjelpeberegn_personal!H$152,"",IF(YEAR(Personalkostnader!$K86)&gt;Hjelpeberegn_personal!H$152,"31.12."&amp;H$152,Personalkostnader!$K86)))</f>
        <v/>
      </c>
      <c r="J227" s="156" t="str">
        <f>IF(A227="","",IF(YEAR(Personalkostnader!$K86)&lt;J$152,"",IF(YEAR(Personalkostnader!$H86)&gt;J$152,"",IF(YEAR(Personalkostnader!$H86)=J$152,Personalkostnader!$H86,DATE(J$152,1,1)))))</f>
        <v/>
      </c>
      <c r="K227" s="34" t="str">
        <f>IF(J227="","",IF(YEAR(Personalkostnader!$H86)&gt;Hjelpeberegn_personal!J$152,"",IF(YEAR(Personalkostnader!$K86)&gt;Hjelpeberegn_personal!J$152,"31.12."&amp;J$152,Personalkostnader!$K86)))</f>
        <v/>
      </c>
      <c r="L227" s="156" t="str">
        <f>IF(A227="","",IF(YEAR(Personalkostnader!$K86)&lt;L$152,"",IF(YEAR(Personalkostnader!$H86)&gt;L$152,"",IF(YEAR(Personalkostnader!$H86)=L$152,Personalkostnader!$H86,DATE(L$152,1,1)))))</f>
        <v/>
      </c>
      <c r="M227" s="34" t="str">
        <f>IF(L227="","",IF(YEAR(Personalkostnader!$H86)&gt;Hjelpeberegn_personal!L$152,"",IF(YEAR(Personalkostnader!$K86)&gt;Hjelpeberegn_personal!L$152,"31.12."&amp;L$152,Personalkostnader!$K86)))</f>
        <v/>
      </c>
      <c r="N227" s="156" t="str">
        <f>IF(A227="","",IF(YEAR(Personalkostnader!$K86)&lt;N$152,"",IF(YEAR(Personalkostnader!$H86)&gt;N$152,"",IF(YEAR(Personalkostnader!$H86)=N$152,Personalkostnader!$H86,DATE(N$152,1,1)))))</f>
        <v/>
      </c>
      <c r="O227" s="34" t="str">
        <f>IF(N227="","",IF(YEAR(Personalkostnader!$H86)&gt;Hjelpeberegn_personal!N$152,"",IF(YEAR(Personalkostnader!$K86)&gt;Hjelpeberegn_personal!N$152,"31.12."&amp;N$152,Personalkostnader!$K86)))</f>
        <v/>
      </c>
      <c r="P227" s="156" t="str">
        <f>IF(A227="","",IF(YEAR(Personalkostnader!$K86)&lt;P$152,"",IF(YEAR(Personalkostnader!$H86)&gt;P$152,"",IF(YEAR(Personalkostnader!$H86)=P$152,Personalkostnader!$H86,DATE(P$152,1,1)))))</f>
        <v/>
      </c>
      <c r="Q227" s="34" t="str">
        <f>IF(P227="","",IF(YEAR(Personalkostnader!$H86)&gt;Hjelpeberegn_personal!P$152,"",IF(YEAR(Personalkostnader!$K86)&gt;Hjelpeberegn_personal!P$152,"31.12."&amp;P$152,Personalkostnader!$K86)))</f>
        <v/>
      </c>
      <c r="R227" s="156" t="str">
        <f>IF(A227="","",IF(YEAR(Personalkostnader!$K86)&lt;R$152,"",IF(YEAR(Personalkostnader!$H86)&gt;R$152,"",IF(YEAR(Personalkostnader!$H86)=R$152,Personalkostnader!$H86,DATE(R$152,1,1)))))</f>
        <v/>
      </c>
      <c r="S227" s="34" t="str">
        <f>IF(R227="","",IF(YEAR(Personalkostnader!$H86)&gt;Hjelpeberegn_personal!R$152,"",IF(YEAR(Personalkostnader!$K86)&gt;Hjelpeberegn_personal!R$152,"31.12."&amp;R$152,Personalkostnader!$K86)))</f>
        <v/>
      </c>
      <c r="T227" s="156" t="str">
        <f>IF(A227="","",IF(YEAR(Personalkostnader!$K86)&lt;T$152,"",IF(YEAR(Personalkostnader!$H86)&gt;T$152,"",IF(YEAR(Personalkostnader!$H86)=T$152,Personalkostnader!$H86,DATE(T$152,1,1)))))</f>
        <v/>
      </c>
      <c r="U227" s="34" t="str">
        <f>IF(T227="","",IF(YEAR(Personalkostnader!$H86)&gt;Hjelpeberegn_personal!T$152,"",IF(YEAR(Personalkostnader!$K86)&gt;Hjelpeberegn_personal!T$152,"31.12."&amp;T$152,Personalkostnader!$K86)))</f>
        <v/>
      </c>
      <c r="V227" s="156" t="str">
        <f>IF(A227="","",IF(YEAR(Personalkostnader!$K86)&lt;V$152,"",IF(YEAR(Personalkostnader!$H86)&gt;V$152,"",IF(YEAR(Personalkostnader!$H86)=V$152,Personalkostnader!$H86,DATE(V$152,1,1)))))</f>
        <v/>
      </c>
      <c r="W227" s="34" t="str">
        <f>IF(V227="","",IF(YEAR(Personalkostnader!$H86)&gt;Hjelpeberegn_personal!V$152,"",IF(YEAR(Personalkostnader!$K86)&gt;Hjelpeberegn_personal!V$152,"31.12."&amp;V$152,Personalkostnader!$K86)))</f>
        <v/>
      </c>
      <c r="X227" s="156" t="str">
        <f>IF(A227="","",IF(YEAR(Personalkostnader!$K86)&lt;X$152,"",IF(YEAR(Personalkostnader!$H86)&gt;X$152,"",IF(YEAR(Personalkostnader!$H86)=X$152,Personalkostnader!$H86,DATE(X$152,1,1)))))</f>
        <v/>
      </c>
      <c r="Y227" s="34" t="str">
        <f>IF(X227="","",IF(YEAR(Personalkostnader!$H86)&gt;Hjelpeberegn_personal!X$152,"",IF(YEAR(Personalkostnader!$K86)&gt;Hjelpeberegn_personal!X$152,"31.12."&amp;X$152,Personalkostnader!$K86)))</f>
        <v/>
      </c>
      <c r="Z227" s="156" t="str">
        <f>IF(A227="","",IF(YEAR(Personalkostnader!$K86)&lt;Z$152,"",IF(YEAR(Personalkostnader!$H86)&gt;Z$152,"",IF(YEAR(Personalkostnader!$H86)=Z$152,Personalkostnader!$H86,DATE(Z$152,1,1)))))</f>
        <v/>
      </c>
      <c r="AA227" s="34" t="str">
        <f>IF(Z227="","",IF(YEAR(Personalkostnader!$H86)&gt;Hjelpeberegn_personal!Z$152,"",IF(YEAR(Personalkostnader!$K86)&gt;Hjelpeberegn_personal!Z$152,"31.12."&amp;Z$152,Personalkostnader!$K86)))</f>
        <v/>
      </c>
    </row>
    <row r="228" spans="1:27" ht="15.75" outlineLevel="1" x14ac:dyDescent="0.3">
      <c r="A228" t="str">
        <f t="shared" si="12"/>
        <v/>
      </c>
      <c r="B228" s="156" t="str">
        <f>IF(YEAR(Personalkostnader!$H87)&lt;B$152,"",IF(YEAR(Personalkostnader!$H87)&gt;B$152,"",IF(YEAR(Personalkostnader!$H87)=B$152,Personalkostnader!$H87,DATE(B$152,1,1))))</f>
        <v/>
      </c>
      <c r="C228" s="156" t="str">
        <f>IF(YEAR(Personalkostnader!$H87)&lt;B$152,"",IF(YEAR(Personalkostnader!$H87)&gt;B$152,"",IF(YEAR(Personalkostnader!$K87)=B$152,Personalkostnader!$K87, DATE(B$152,12,31))))</f>
        <v/>
      </c>
      <c r="D228" s="156" t="str">
        <f>IF(A228="","",IF(YEAR(Personalkostnader!$K87)&lt;D$152,"",IF(YEAR(Personalkostnader!$H87)&gt;D$152,"",IF(YEAR(Personalkostnader!$H87)=D$152,Personalkostnader!$H87,DATE(D$152,1,1)))))</f>
        <v/>
      </c>
      <c r="E228" s="34" t="str">
        <f>IF(D228="","",IF(YEAR(Personalkostnader!$H87)&gt;Hjelpeberegn_personal!D$152,"",IF(YEAR(Personalkostnader!$K87)&gt;Hjelpeberegn_personal!D$152,"31.12."&amp;D$152,Personalkostnader!$K87)))</f>
        <v/>
      </c>
      <c r="F228" s="156" t="str">
        <f>IF(A228="","",IF(YEAR(Personalkostnader!$K87)&lt;F$152,"",IF(YEAR(Personalkostnader!$H87)&gt;F$152,"",IF(YEAR(Personalkostnader!$H87)=F$152,Personalkostnader!$H87,DATE(F$152,1,1)))))</f>
        <v/>
      </c>
      <c r="G228" s="34" t="str">
        <f>IF(F228="","",IF(YEAR(Personalkostnader!$H87)&gt;Hjelpeberegn_personal!F$152,"",IF(YEAR(Personalkostnader!$K87)&gt;Hjelpeberegn_personal!F$152,"31.12."&amp;F$152,Personalkostnader!$K87)))</f>
        <v/>
      </c>
      <c r="H228" s="156" t="str">
        <f>IF(A228="","",IF(YEAR(Personalkostnader!$K87)&lt;H$152,"",IF(YEAR(Personalkostnader!$H87)&gt;H$152,"",IF(YEAR(Personalkostnader!$H87)=H$152,Personalkostnader!$H87,DATE(H$152,1,1)))))</f>
        <v/>
      </c>
      <c r="I228" s="34" t="str">
        <f>IF(H228="","",IF(YEAR(Personalkostnader!$H87)&gt;Hjelpeberegn_personal!H$152,"",IF(YEAR(Personalkostnader!$K87)&gt;Hjelpeberegn_personal!H$152,"31.12."&amp;H$152,Personalkostnader!$K87)))</f>
        <v/>
      </c>
      <c r="J228" s="156" t="str">
        <f>IF(A228="","",IF(YEAR(Personalkostnader!$K87)&lt;J$152,"",IF(YEAR(Personalkostnader!$H87)&gt;J$152,"",IF(YEAR(Personalkostnader!$H87)=J$152,Personalkostnader!$H87,DATE(J$152,1,1)))))</f>
        <v/>
      </c>
      <c r="K228" s="34" t="str">
        <f>IF(J228="","",IF(YEAR(Personalkostnader!$H87)&gt;Hjelpeberegn_personal!J$152,"",IF(YEAR(Personalkostnader!$K87)&gt;Hjelpeberegn_personal!J$152,"31.12."&amp;J$152,Personalkostnader!$K87)))</f>
        <v/>
      </c>
      <c r="L228" s="156" t="str">
        <f>IF(A228="","",IF(YEAR(Personalkostnader!$K87)&lt;L$152,"",IF(YEAR(Personalkostnader!$H87)&gt;L$152,"",IF(YEAR(Personalkostnader!$H87)=L$152,Personalkostnader!$H87,DATE(L$152,1,1)))))</f>
        <v/>
      </c>
      <c r="M228" s="34" t="str">
        <f>IF(L228="","",IF(YEAR(Personalkostnader!$H87)&gt;Hjelpeberegn_personal!L$152,"",IF(YEAR(Personalkostnader!$K87)&gt;Hjelpeberegn_personal!L$152,"31.12."&amp;L$152,Personalkostnader!$K87)))</f>
        <v/>
      </c>
      <c r="N228" s="156" t="str">
        <f>IF(A228="","",IF(YEAR(Personalkostnader!$K87)&lt;N$152,"",IF(YEAR(Personalkostnader!$H87)&gt;N$152,"",IF(YEAR(Personalkostnader!$H87)=N$152,Personalkostnader!$H87,DATE(N$152,1,1)))))</f>
        <v/>
      </c>
      <c r="O228" s="34" t="str">
        <f>IF(N228="","",IF(YEAR(Personalkostnader!$H87)&gt;Hjelpeberegn_personal!N$152,"",IF(YEAR(Personalkostnader!$K87)&gt;Hjelpeberegn_personal!N$152,"31.12."&amp;N$152,Personalkostnader!$K87)))</f>
        <v/>
      </c>
      <c r="P228" s="156" t="str">
        <f>IF(A228="","",IF(YEAR(Personalkostnader!$K87)&lt;P$152,"",IF(YEAR(Personalkostnader!$H87)&gt;P$152,"",IF(YEAR(Personalkostnader!$H87)=P$152,Personalkostnader!$H87,DATE(P$152,1,1)))))</f>
        <v/>
      </c>
      <c r="Q228" s="34" t="str">
        <f>IF(P228="","",IF(YEAR(Personalkostnader!$H87)&gt;Hjelpeberegn_personal!P$152,"",IF(YEAR(Personalkostnader!$K87)&gt;Hjelpeberegn_personal!P$152,"31.12."&amp;P$152,Personalkostnader!$K87)))</f>
        <v/>
      </c>
      <c r="R228" s="156" t="str">
        <f>IF(A228="","",IF(YEAR(Personalkostnader!$K87)&lt;R$152,"",IF(YEAR(Personalkostnader!$H87)&gt;R$152,"",IF(YEAR(Personalkostnader!$H87)=R$152,Personalkostnader!$H87,DATE(R$152,1,1)))))</f>
        <v/>
      </c>
      <c r="S228" s="34" t="str">
        <f>IF(R228="","",IF(YEAR(Personalkostnader!$H87)&gt;Hjelpeberegn_personal!R$152,"",IF(YEAR(Personalkostnader!$K87)&gt;Hjelpeberegn_personal!R$152,"31.12."&amp;R$152,Personalkostnader!$K87)))</f>
        <v/>
      </c>
      <c r="T228" s="156" t="str">
        <f>IF(A228="","",IF(YEAR(Personalkostnader!$K87)&lt;T$152,"",IF(YEAR(Personalkostnader!$H87)&gt;T$152,"",IF(YEAR(Personalkostnader!$H87)=T$152,Personalkostnader!$H87,DATE(T$152,1,1)))))</f>
        <v/>
      </c>
      <c r="U228" s="34" t="str">
        <f>IF(T228="","",IF(YEAR(Personalkostnader!$H87)&gt;Hjelpeberegn_personal!T$152,"",IF(YEAR(Personalkostnader!$K87)&gt;Hjelpeberegn_personal!T$152,"31.12."&amp;T$152,Personalkostnader!$K87)))</f>
        <v/>
      </c>
      <c r="V228" s="156" t="str">
        <f>IF(A228="","",IF(YEAR(Personalkostnader!$K87)&lt;V$152,"",IF(YEAR(Personalkostnader!$H87)&gt;V$152,"",IF(YEAR(Personalkostnader!$H87)=V$152,Personalkostnader!$H87,DATE(V$152,1,1)))))</f>
        <v/>
      </c>
      <c r="W228" s="34" t="str">
        <f>IF(V228="","",IF(YEAR(Personalkostnader!$H87)&gt;Hjelpeberegn_personal!V$152,"",IF(YEAR(Personalkostnader!$K87)&gt;Hjelpeberegn_personal!V$152,"31.12."&amp;V$152,Personalkostnader!$K87)))</f>
        <v/>
      </c>
      <c r="X228" s="156" t="str">
        <f>IF(A228="","",IF(YEAR(Personalkostnader!$K87)&lt;X$152,"",IF(YEAR(Personalkostnader!$H87)&gt;X$152,"",IF(YEAR(Personalkostnader!$H87)=X$152,Personalkostnader!$H87,DATE(X$152,1,1)))))</f>
        <v/>
      </c>
      <c r="Y228" s="34" t="str">
        <f>IF(X228="","",IF(YEAR(Personalkostnader!$H87)&gt;Hjelpeberegn_personal!X$152,"",IF(YEAR(Personalkostnader!$K87)&gt;Hjelpeberegn_personal!X$152,"31.12."&amp;X$152,Personalkostnader!$K87)))</f>
        <v/>
      </c>
      <c r="Z228" s="156" t="str">
        <f>IF(A228="","",IF(YEAR(Personalkostnader!$K87)&lt;Z$152,"",IF(YEAR(Personalkostnader!$H87)&gt;Z$152,"",IF(YEAR(Personalkostnader!$H87)=Z$152,Personalkostnader!$H87,DATE(Z$152,1,1)))))</f>
        <v/>
      </c>
      <c r="AA228" s="34" t="str">
        <f>IF(Z228="","",IF(YEAR(Personalkostnader!$H87)&gt;Hjelpeberegn_personal!Z$152,"",IF(YEAR(Personalkostnader!$K87)&gt;Hjelpeberegn_personal!Z$152,"31.12."&amp;Z$152,Personalkostnader!$K87)))</f>
        <v/>
      </c>
    </row>
    <row r="229" spans="1:27" ht="15.75" outlineLevel="1" x14ac:dyDescent="0.3">
      <c r="A229" t="str">
        <f t="shared" si="12"/>
        <v/>
      </c>
      <c r="B229" s="156" t="str">
        <f>IF(YEAR(Personalkostnader!$H88)&lt;B$152,"",IF(YEAR(Personalkostnader!$H88)&gt;B$152,"",IF(YEAR(Personalkostnader!$H88)=B$152,Personalkostnader!$H88,DATE(B$152,1,1))))</f>
        <v/>
      </c>
      <c r="C229" s="156" t="str">
        <f>IF(YEAR(Personalkostnader!$H88)&lt;B$152,"",IF(YEAR(Personalkostnader!$H88)&gt;B$152,"",IF(YEAR(Personalkostnader!$K88)=B$152,Personalkostnader!$K88, DATE(B$152,12,31))))</f>
        <v/>
      </c>
      <c r="D229" s="156" t="str">
        <f>IF(A229="","",IF(YEAR(Personalkostnader!$K88)&lt;D$152,"",IF(YEAR(Personalkostnader!$H88)&gt;D$152,"",IF(YEAR(Personalkostnader!$H88)=D$152,Personalkostnader!$H88,DATE(D$152,1,1)))))</f>
        <v/>
      </c>
      <c r="E229" s="34" t="str">
        <f>IF(D229="","",IF(YEAR(Personalkostnader!$H88)&gt;Hjelpeberegn_personal!D$152,"",IF(YEAR(Personalkostnader!$K88)&gt;Hjelpeberegn_personal!D$152,"31.12."&amp;D$152,Personalkostnader!$K88)))</f>
        <v/>
      </c>
      <c r="F229" s="156" t="str">
        <f>IF(A229="","",IF(YEAR(Personalkostnader!$K88)&lt;F$152,"",IF(YEAR(Personalkostnader!$H88)&gt;F$152,"",IF(YEAR(Personalkostnader!$H88)=F$152,Personalkostnader!$H88,DATE(F$152,1,1)))))</f>
        <v/>
      </c>
      <c r="G229" s="34" t="str">
        <f>IF(F229="","",IF(YEAR(Personalkostnader!$H88)&gt;Hjelpeberegn_personal!F$152,"",IF(YEAR(Personalkostnader!$K88)&gt;Hjelpeberegn_personal!F$152,"31.12."&amp;F$152,Personalkostnader!$K88)))</f>
        <v/>
      </c>
      <c r="H229" s="156" t="str">
        <f>IF(A229="","",IF(YEAR(Personalkostnader!$K88)&lt;H$152,"",IF(YEAR(Personalkostnader!$H88)&gt;H$152,"",IF(YEAR(Personalkostnader!$H88)=H$152,Personalkostnader!$H88,DATE(H$152,1,1)))))</f>
        <v/>
      </c>
      <c r="I229" s="34" t="str">
        <f>IF(H229="","",IF(YEAR(Personalkostnader!$H88)&gt;Hjelpeberegn_personal!H$152,"",IF(YEAR(Personalkostnader!$K88)&gt;Hjelpeberegn_personal!H$152,"31.12."&amp;H$152,Personalkostnader!$K88)))</f>
        <v/>
      </c>
      <c r="J229" s="156" t="str">
        <f>IF(A229="","",IF(YEAR(Personalkostnader!$K88)&lt;J$152,"",IF(YEAR(Personalkostnader!$H88)&gt;J$152,"",IF(YEAR(Personalkostnader!$H88)=J$152,Personalkostnader!$H88,DATE(J$152,1,1)))))</f>
        <v/>
      </c>
      <c r="K229" s="34" t="str">
        <f>IF(J229="","",IF(YEAR(Personalkostnader!$H88)&gt;Hjelpeberegn_personal!J$152,"",IF(YEAR(Personalkostnader!$K88)&gt;Hjelpeberegn_personal!J$152,"31.12."&amp;J$152,Personalkostnader!$K88)))</f>
        <v/>
      </c>
      <c r="L229" s="156" t="str">
        <f>IF(A229="","",IF(YEAR(Personalkostnader!$K88)&lt;L$152,"",IF(YEAR(Personalkostnader!$H88)&gt;L$152,"",IF(YEAR(Personalkostnader!$H88)=L$152,Personalkostnader!$H88,DATE(L$152,1,1)))))</f>
        <v/>
      </c>
      <c r="M229" s="34" t="str">
        <f>IF(L229="","",IF(YEAR(Personalkostnader!$H88)&gt;Hjelpeberegn_personal!L$152,"",IF(YEAR(Personalkostnader!$K88)&gt;Hjelpeberegn_personal!L$152,"31.12."&amp;L$152,Personalkostnader!$K88)))</f>
        <v/>
      </c>
      <c r="N229" s="156" t="str">
        <f>IF(A229="","",IF(YEAR(Personalkostnader!$K88)&lt;N$152,"",IF(YEAR(Personalkostnader!$H88)&gt;N$152,"",IF(YEAR(Personalkostnader!$H88)=N$152,Personalkostnader!$H88,DATE(N$152,1,1)))))</f>
        <v/>
      </c>
      <c r="O229" s="34" t="str">
        <f>IF(N229="","",IF(YEAR(Personalkostnader!$H88)&gt;Hjelpeberegn_personal!N$152,"",IF(YEAR(Personalkostnader!$K88)&gt;Hjelpeberegn_personal!N$152,"31.12."&amp;N$152,Personalkostnader!$K88)))</f>
        <v/>
      </c>
      <c r="P229" s="156" t="str">
        <f>IF(A229="","",IF(YEAR(Personalkostnader!$K88)&lt;P$152,"",IF(YEAR(Personalkostnader!$H88)&gt;P$152,"",IF(YEAR(Personalkostnader!$H88)=P$152,Personalkostnader!$H88,DATE(P$152,1,1)))))</f>
        <v/>
      </c>
      <c r="Q229" s="34" t="str">
        <f>IF(P229="","",IF(YEAR(Personalkostnader!$H88)&gt;Hjelpeberegn_personal!P$152,"",IF(YEAR(Personalkostnader!$K88)&gt;Hjelpeberegn_personal!P$152,"31.12."&amp;P$152,Personalkostnader!$K88)))</f>
        <v/>
      </c>
      <c r="R229" s="156" t="str">
        <f>IF(A229="","",IF(YEAR(Personalkostnader!$K88)&lt;R$152,"",IF(YEAR(Personalkostnader!$H88)&gt;R$152,"",IF(YEAR(Personalkostnader!$H88)=R$152,Personalkostnader!$H88,DATE(R$152,1,1)))))</f>
        <v/>
      </c>
      <c r="S229" s="34" t="str">
        <f>IF(R229="","",IF(YEAR(Personalkostnader!$H88)&gt;Hjelpeberegn_personal!R$152,"",IF(YEAR(Personalkostnader!$K88)&gt;Hjelpeberegn_personal!R$152,"31.12."&amp;R$152,Personalkostnader!$K88)))</f>
        <v/>
      </c>
      <c r="T229" s="156" t="str">
        <f>IF(A229="","",IF(YEAR(Personalkostnader!$K88)&lt;T$152,"",IF(YEAR(Personalkostnader!$H88)&gt;T$152,"",IF(YEAR(Personalkostnader!$H88)=T$152,Personalkostnader!$H88,DATE(T$152,1,1)))))</f>
        <v/>
      </c>
      <c r="U229" s="34" t="str">
        <f>IF(T229="","",IF(YEAR(Personalkostnader!$H88)&gt;Hjelpeberegn_personal!T$152,"",IF(YEAR(Personalkostnader!$K88)&gt;Hjelpeberegn_personal!T$152,"31.12."&amp;T$152,Personalkostnader!$K88)))</f>
        <v/>
      </c>
      <c r="V229" s="156" t="str">
        <f>IF(A229="","",IF(YEAR(Personalkostnader!$K88)&lt;V$152,"",IF(YEAR(Personalkostnader!$H88)&gt;V$152,"",IF(YEAR(Personalkostnader!$H88)=V$152,Personalkostnader!$H88,DATE(V$152,1,1)))))</f>
        <v/>
      </c>
      <c r="W229" s="34" t="str">
        <f>IF(V229="","",IF(YEAR(Personalkostnader!$H88)&gt;Hjelpeberegn_personal!V$152,"",IF(YEAR(Personalkostnader!$K88)&gt;Hjelpeberegn_personal!V$152,"31.12."&amp;V$152,Personalkostnader!$K88)))</f>
        <v/>
      </c>
      <c r="X229" s="156" t="str">
        <f>IF(A229="","",IF(YEAR(Personalkostnader!$K88)&lt;X$152,"",IF(YEAR(Personalkostnader!$H88)&gt;X$152,"",IF(YEAR(Personalkostnader!$H88)=X$152,Personalkostnader!$H88,DATE(X$152,1,1)))))</f>
        <v/>
      </c>
      <c r="Y229" s="34" t="str">
        <f>IF(X229="","",IF(YEAR(Personalkostnader!$H88)&gt;Hjelpeberegn_personal!X$152,"",IF(YEAR(Personalkostnader!$K88)&gt;Hjelpeberegn_personal!X$152,"31.12."&amp;X$152,Personalkostnader!$K88)))</f>
        <v/>
      </c>
      <c r="Z229" s="156" t="str">
        <f>IF(A229="","",IF(YEAR(Personalkostnader!$K88)&lt;Z$152,"",IF(YEAR(Personalkostnader!$H88)&gt;Z$152,"",IF(YEAR(Personalkostnader!$H88)=Z$152,Personalkostnader!$H88,DATE(Z$152,1,1)))))</f>
        <v/>
      </c>
      <c r="AA229" s="34" t="str">
        <f>IF(Z229="","",IF(YEAR(Personalkostnader!$H88)&gt;Hjelpeberegn_personal!Z$152,"",IF(YEAR(Personalkostnader!$K88)&gt;Hjelpeberegn_personal!Z$152,"31.12."&amp;Z$152,Personalkostnader!$K88)))</f>
        <v/>
      </c>
    </row>
    <row r="230" spans="1:27" ht="15.75" outlineLevel="1" x14ac:dyDescent="0.3">
      <c r="A230" t="str">
        <f t="shared" si="12"/>
        <v/>
      </c>
      <c r="B230" s="156" t="str">
        <f>IF(YEAR(Personalkostnader!$H89)&lt;B$152,"",IF(YEAR(Personalkostnader!$H89)&gt;B$152,"",IF(YEAR(Personalkostnader!$H89)=B$152,Personalkostnader!$H89,DATE(B$152,1,1))))</f>
        <v/>
      </c>
      <c r="C230" s="156" t="str">
        <f>IF(YEAR(Personalkostnader!$H89)&lt;B$152,"",IF(YEAR(Personalkostnader!$H89)&gt;B$152,"",IF(YEAR(Personalkostnader!$K89)=B$152,Personalkostnader!$K89, DATE(B$152,12,31))))</f>
        <v/>
      </c>
      <c r="D230" s="156" t="str">
        <f>IF(A230="","",IF(YEAR(Personalkostnader!$K89)&lt;D$152,"",IF(YEAR(Personalkostnader!$H89)&gt;D$152,"",IF(YEAR(Personalkostnader!$H89)=D$152,Personalkostnader!$H89,DATE(D$152,1,1)))))</f>
        <v/>
      </c>
      <c r="E230" s="34" t="str">
        <f>IF(D230="","",IF(YEAR(Personalkostnader!$H89)&gt;Hjelpeberegn_personal!D$152,"",IF(YEAR(Personalkostnader!$K89)&gt;Hjelpeberegn_personal!D$152,"31.12."&amp;D$152,Personalkostnader!$K89)))</f>
        <v/>
      </c>
      <c r="F230" s="156" t="str">
        <f>IF(A230="","",IF(YEAR(Personalkostnader!$K89)&lt;F$152,"",IF(YEAR(Personalkostnader!$H89)&gt;F$152,"",IF(YEAR(Personalkostnader!$H89)=F$152,Personalkostnader!$H89,DATE(F$152,1,1)))))</f>
        <v/>
      </c>
      <c r="G230" s="34" t="str">
        <f>IF(F230="","",IF(YEAR(Personalkostnader!$H89)&gt;Hjelpeberegn_personal!F$152,"",IF(YEAR(Personalkostnader!$K89)&gt;Hjelpeberegn_personal!F$152,"31.12."&amp;F$152,Personalkostnader!$K89)))</f>
        <v/>
      </c>
      <c r="H230" s="156" t="str">
        <f>IF(A230="","",IF(YEAR(Personalkostnader!$K89)&lt;H$152,"",IF(YEAR(Personalkostnader!$H89)&gt;H$152,"",IF(YEAR(Personalkostnader!$H89)=H$152,Personalkostnader!$H89,DATE(H$152,1,1)))))</f>
        <v/>
      </c>
      <c r="I230" s="34" t="str">
        <f>IF(H230="","",IF(YEAR(Personalkostnader!$H89)&gt;Hjelpeberegn_personal!H$152,"",IF(YEAR(Personalkostnader!$K89)&gt;Hjelpeberegn_personal!H$152,"31.12."&amp;H$152,Personalkostnader!$K89)))</f>
        <v/>
      </c>
      <c r="J230" s="156" t="str">
        <f>IF(A230="","",IF(YEAR(Personalkostnader!$K89)&lt;J$152,"",IF(YEAR(Personalkostnader!$H89)&gt;J$152,"",IF(YEAR(Personalkostnader!$H89)=J$152,Personalkostnader!$H89,DATE(J$152,1,1)))))</f>
        <v/>
      </c>
      <c r="K230" s="34" t="str">
        <f>IF(J230="","",IF(YEAR(Personalkostnader!$H89)&gt;Hjelpeberegn_personal!J$152,"",IF(YEAR(Personalkostnader!$K89)&gt;Hjelpeberegn_personal!J$152,"31.12."&amp;J$152,Personalkostnader!$K89)))</f>
        <v/>
      </c>
      <c r="L230" s="156" t="str">
        <f>IF(A230="","",IF(YEAR(Personalkostnader!$K89)&lt;L$152,"",IF(YEAR(Personalkostnader!$H89)&gt;L$152,"",IF(YEAR(Personalkostnader!$H89)=L$152,Personalkostnader!$H89,DATE(L$152,1,1)))))</f>
        <v/>
      </c>
      <c r="M230" s="34" t="str">
        <f>IF(L230="","",IF(YEAR(Personalkostnader!$H89)&gt;Hjelpeberegn_personal!L$152,"",IF(YEAR(Personalkostnader!$K89)&gt;Hjelpeberegn_personal!L$152,"31.12."&amp;L$152,Personalkostnader!$K89)))</f>
        <v/>
      </c>
      <c r="N230" s="156" t="str">
        <f>IF(A230="","",IF(YEAR(Personalkostnader!$K89)&lt;N$152,"",IF(YEAR(Personalkostnader!$H89)&gt;N$152,"",IF(YEAR(Personalkostnader!$H89)=N$152,Personalkostnader!$H89,DATE(N$152,1,1)))))</f>
        <v/>
      </c>
      <c r="O230" s="34" t="str">
        <f>IF(N230="","",IF(YEAR(Personalkostnader!$H89)&gt;Hjelpeberegn_personal!N$152,"",IF(YEAR(Personalkostnader!$K89)&gt;Hjelpeberegn_personal!N$152,"31.12."&amp;N$152,Personalkostnader!$K89)))</f>
        <v/>
      </c>
      <c r="P230" s="156" t="str">
        <f>IF(A230="","",IF(YEAR(Personalkostnader!$K89)&lt;P$152,"",IF(YEAR(Personalkostnader!$H89)&gt;P$152,"",IF(YEAR(Personalkostnader!$H89)=P$152,Personalkostnader!$H89,DATE(P$152,1,1)))))</f>
        <v/>
      </c>
      <c r="Q230" s="34" t="str">
        <f>IF(P230="","",IF(YEAR(Personalkostnader!$H89)&gt;Hjelpeberegn_personal!P$152,"",IF(YEAR(Personalkostnader!$K89)&gt;Hjelpeberegn_personal!P$152,"31.12."&amp;P$152,Personalkostnader!$K89)))</f>
        <v/>
      </c>
      <c r="R230" s="156" t="str">
        <f>IF(A230="","",IF(YEAR(Personalkostnader!$K89)&lt;R$152,"",IF(YEAR(Personalkostnader!$H89)&gt;R$152,"",IF(YEAR(Personalkostnader!$H89)=R$152,Personalkostnader!$H89,DATE(R$152,1,1)))))</f>
        <v/>
      </c>
      <c r="S230" s="34" t="str">
        <f>IF(R230="","",IF(YEAR(Personalkostnader!$H89)&gt;Hjelpeberegn_personal!R$152,"",IF(YEAR(Personalkostnader!$K89)&gt;Hjelpeberegn_personal!R$152,"31.12."&amp;R$152,Personalkostnader!$K89)))</f>
        <v/>
      </c>
      <c r="T230" s="156" t="str">
        <f>IF(A230="","",IF(YEAR(Personalkostnader!$K89)&lt;T$152,"",IF(YEAR(Personalkostnader!$H89)&gt;T$152,"",IF(YEAR(Personalkostnader!$H89)=T$152,Personalkostnader!$H89,DATE(T$152,1,1)))))</f>
        <v/>
      </c>
      <c r="U230" s="34" t="str">
        <f>IF(T230="","",IF(YEAR(Personalkostnader!$H89)&gt;Hjelpeberegn_personal!T$152,"",IF(YEAR(Personalkostnader!$K89)&gt;Hjelpeberegn_personal!T$152,"31.12."&amp;T$152,Personalkostnader!$K89)))</f>
        <v/>
      </c>
      <c r="V230" s="156" t="str">
        <f>IF(A230="","",IF(YEAR(Personalkostnader!$K89)&lt;V$152,"",IF(YEAR(Personalkostnader!$H89)&gt;V$152,"",IF(YEAR(Personalkostnader!$H89)=V$152,Personalkostnader!$H89,DATE(V$152,1,1)))))</f>
        <v/>
      </c>
      <c r="W230" s="34" t="str">
        <f>IF(V230="","",IF(YEAR(Personalkostnader!$H89)&gt;Hjelpeberegn_personal!V$152,"",IF(YEAR(Personalkostnader!$K89)&gt;Hjelpeberegn_personal!V$152,"31.12."&amp;V$152,Personalkostnader!$K89)))</f>
        <v/>
      </c>
      <c r="X230" s="156" t="str">
        <f>IF(A230="","",IF(YEAR(Personalkostnader!$K89)&lt;X$152,"",IF(YEAR(Personalkostnader!$H89)&gt;X$152,"",IF(YEAR(Personalkostnader!$H89)=X$152,Personalkostnader!$H89,DATE(X$152,1,1)))))</f>
        <v/>
      </c>
      <c r="Y230" s="34" t="str">
        <f>IF(X230="","",IF(YEAR(Personalkostnader!$H89)&gt;Hjelpeberegn_personal!X$152,"",IF(YEAR(Personalkostnader!$K89)&gt;Hjelpeberegn_personal!X$152,"31.12."&amp;X$152,Personalkostnader!$K89)))</f>
        <v/>
      </c>
      <c r="Z230" s="156" t="str">
        <f>IF(A230="","",IF(YEAR(Personalkostnader!$K89)&lt;Z$152,"",IF(YEAR(Personalkostnader!$H89)&gt;Z$152,"",IF(YEAR(Personalkostnader!$H89)=Z$152,Personalkostnader!$H89,DATE(Z$152,1,1)))))</f>
        <v/>
      </c>
      <c r="AA230" s="34" t="str">
        <f>IF(Z230="","",IF(YEAR(Personalkostnader!$H89)&gt;Hjelpeberegn_personal!Z$152,"",IF(YEAR(Personalkostnader!$K89)&gt;Hjelpeberegn_personal!Z$152,"31.12."&amp;Z$152,Personalkostnader!$K89)))</f>
        <v/>
      </c>
    </row>
    <row r="231" spans="1:27" ht="15.75" outlineLevel="1" x14ac:dyDescent="0.3">
      <c r="A231" t="str">
        <f t="shared" si="12"/>
        <v/>
      </c>
      <c r="B231" s="156" t="str">
        <f>IF(YEAR(Personalkostnader!$H90)&lt;B$152,"",IF(YEAR(Personalkostnader!$H90)&gt;B$152,"",IF(YEAR(Personalkostnader!$H90)=B$152,Personalkostnader!$H90,DATE(B$152,1,1))))</f>
        <v/>
      </c>
      <c r="C231" s="156" t="str">
        <f>IF(YEAR(Personalkostnader!$H90)&lt;B$152,"",IF(YEAR(Personalkostnader!$H90)&gt;B$152,"",IF(YEAR(Personalkostnader!$K90)=B$152,Personalkostnader!$K90, DATE(B$152,12,31))))</f>
        <v/>
      </c>
      <c r="D231" s="156" t="str">
        <f>IF(A231="","",IF(YEAR(Personalkostnader!$K90)&lt;D$152,"",IF(YEAR(Personalkostnader!$H90)&gt;D$152,"",IF(YEAR(Personalkostnader!$H90)=D$152,Personalkostnader!$H90,DATE(D$152,1,1)))))</f>
        <v/>
      </c>
      <c r="E231" s="34" t="str">
        <f>IF(D231="","",IF(YEAR(Personalkostnader!$H90)&gt;Hjelpeberegn_personal!D$152,"",IF(YEAR(Personalkostnader!$K90)&gt;Hjelpeberegn_personal!D$152,"31.12."&amp;D$152,Personalkostnader!$K90)))</f>
        <v/>
      </c>
      <c r="F231" s="156" t="str">
        <f>IF(A231="","",IF(YEAR(Personalkostnader!$K90)&lt;F$152,"",IF(YEAR(Personalkostnader!$H90)&gt;F$152,"",IF(YEAR(Personalkostnader!$H90)=F$152,Personalkostnader!$H90,DATE(F$152,1,1)))))</f>
        <v/>
      </c>
      <c r="G231" s="34" t="str">
        <f>IF(F231="","",IF(YEAR(Personalkostnader!$H90)&gt;Hjelpeberegn_personal!F$152,"",IF(YEAR(Personalkostnader!$K90)&gt;Hjelpeberegn_personal!F$152,"31.12."&amp;F$152,Personalkostnader!$K90)))</f>
        <v/>
      </c>
      <c r="H231" s="156" t="str">
        <f>IF(A231="","",IF(YEAR(Personalkostnader!$K90)&lt;H$152,"",IF(YEAR(Personalkostnader!$H90)&gt;H$152,"",IF(YEAR(Personalkostnader!$H90)=H$152,Personalkostnader!$H90,DATE(H$152,1,1)))))</f>
        <v/>
      </c>
      <c r="I231" s="34" t="str">
        <f>IF(H231="","",IF(YEAR(Personalkostnader!$H90)&gt;Hjelpeberegn_personal!H$152,"",IF(YEAR(Personalkostnader!$K90)&gt;Hjelpeberegn_personal!H$152,"31.12."&amp;H$152,Personalkostnader!$K90)))</f>
        <v/>
      </c>
      <c r="J231" s="156" t="str">
        <f>IF(A231="","",IF(YEAR(Personalkostnader!$K90)&lt;J$152,"",IF(YEAR(Personalkostnader!$H90)&gt;J$152,"",IF(YEAR(Personalkostnader!$H90)=J$152,Personalkostnader!$H90,DATE(J$152,1,1)))))</f>
        <v/>
      </c>
      <c r="K231" s="34" t="str">
        <f>IF(J231="","",IF(YEAR(Personalkostnader!$H90)&gt;Hjelpeberegn_personal!J$152,"",IF(YEAR(Personalkostnader!$K90)&gt;Hjelpeberegn_personal!J$152,"31.12."&amp;J$152,Personalkostnader!$K90)))</f>
        <v/>
      </c>
      <c r="L231" s="156" t="str">
        <f>IF(A231="","",IF(YEAR(Personalkostnader!$K90)&lt;L$152,"",IF(YEAR(Personalkostnader!$H90)&gt;L$152,"",IF(YEAR(Personalkostnader!$H90)=L$152,Personalkostnader!$H90,DATE(L$152,1,1)))))</f>
        <v/>
      </c>
      <c r="M231" s="34" t="str">
        <f>IF(L231="","",IF(YEAR(Personalkostnader!$H90)&gt;Hjelpeberegn_personal!L$152,"",IF(YEAR(Personalkostnader!$K90)&gt;Hjelpeberegn_personal!L$152,"31.12."&amp;L$152,Personalkostnader!$K90)))</f>
        <v/>
      </c>
      <c r="N231" s="156" t="str">
        <f>IF(A231="","",IF(YEAR(Personalkostnader!$K90)&lt;N$152,"",IF(YEAR(Personalkostnader!$H90)&gt;N$152,"",IF(YEAR(Personalkostnader!$H90)=N$152,Personalkostnader!$H90,DATE(N$152,1,1)))))</f>
        <v/>
      </c>
      <c r="O231" s="34" t="str">
        <f>IF(N231="","",IF(YEAR(Personalkostnader!$H90)&gt;Hjelpeberegn_personal!N$152,"",IF(YEAR(Personalkostnader!$K90)&gt;Hjelpeberegn_personal!N$152,"31.12."&amp;N$152,Personalkostnader!$K90)))</f>
        <v/>
      </c>
      <c r="P231" s="156" t="str">
        <f>IF(A231="","",IF(YEAR(Personalkostnader!$K90)&lt;P$152,"",IF(YEAR(Personalkostnader!$H90)&gt;P$152,"",IF(YEAR(Personalkostnader!$H90)=P$152,Personalkostnader!$H90,DATE(P$152,1,1)))))</f>
        <v/>
      </c>
      <c r="Q231" s="34" t="str">
        <f>IF(P231="","",IF(YEAR(Personalkostnader!$H90)&gt;Hjelpeberegn_personal!P$152,"",IF(YEAR(Personalkostnader!$K90)&gt;Hjelpeberegn_personal!P$152,"31.12."&amp;P$152,Personalkostnader!$K90)))</f>
        <v/>
      </c>
      <c r="R231" s="156" t="str">
        <f>IF(A231="","",IF(YEAR(Personalkostnader!$K90)&lt;R$152,"",IF(YEAR(Personalkostnader!$H90)&gt;R$152,"",IF(YEAR(Personalkostnader!$H90)=R$152,Personalkostnader!$H90,DATE(R$152,1,1)))))</f>
        <v/>
      </c>
      <c r="S231" s="34" t="str">
        <f>IF(R231="","",IF(YEAR(Personalkostnader!$H90)&gt;Hjelpeberegn_personal!R$152,"",IF(YEAR(Personalkostnader!$K90)&gt;Hjelpeberegn_personal!R$152,"31.12."&amp;R$152,Personalkostnader!$K90)))</f>
        <v/>
      </c>
      <c r="T231" s="156" t="str">
        <f>IF(A231="","",IF(YEAR(Personalkostnader!$K90)&lt;T$152,"",IF(YEAR(Personalkostnader!$H90)&gt;T$152,"",IF(YEAR(Personalkostnader!$H90)=T$152,Personalkostnader!$H90,DATE(T$152,1,1)))))</f>
        <v/>
      </c>
      <c r="U231" s="34" t="str">
        <f>IF(T231="","",IF(YEAR(Personalkostnader!$H90)&gt;Hjelpeberegn_personal!T$152,"",IF(YEAR(Personalkostnader!$K90)&gt;Hjelpeberegn_personal!T$152,"31.12."&amp;T$152,Personalkostnader!$K90)))</f>
        <v/>
      </c>
      <c r="V231" s="156" t="str">
        <f>IF(A231="","",IF(YEAR(Personalkostnader!$K90)&lt;V$152,"",IF(YEAR(Personalkostnader!$H90)&gt;V$152,"",IF(YEAR(Personalkostnader!$H90)=V$152,Personalkostnader!$H90,DATE(V$152,1,1)))))</f>
        <v/>
      </c>
      <c r="W231" s="34" t="str">
        <f>IF(V231="","",IF(YEAR(Personalkostnader!$H90)&gt;Hjelpeberegn_personal!V$152,"",IF(YEAR(Personalkostnader!$K90)&gt;Hjelpeberegn_personal!V$152,"31.12."&amp;V$152,Personalkostnader!$K90)))</f>
        <v/>
      </c>
      <c r="X231" s="156" t="str">
        <f>IF(A231="","",IF(YEAR(Personalkostnader!$K90)&lt;X$152,"",IF(YEAR(Personalkostnader!$H90)&gt;X$152,"",IF(YEAR(Personalkostnader!$H90)=X$152,Personalkostnader!$H90,DATE(X$152,1,1)))))</f>
        <v/>
      </c>
      <c r="Y231" s="34" t="str">
        <f>IF(X231="","",IF(YEAR(Personalkostnader!$H90)&gt;Hjelpeberegn_personal!X$152,"",IF(YEAR(Personalkostnader!$K90)&gt;Hjelpeberegn_personal!X$152,"31.12."&amp;X$152,Personalkostnader!$K90)))</f>
        <v/>
      </c>
      <c r="Z231" s="156" t="str">
        <f>IF(A231="","",IF(YEAR(Personalkostnader!$K90)&lt;Z$152,"",IF(YEAR(Personalkostnader!$H90)&gt;Z$152,"",IF(YEAR(Personalkostnader!$H90)=Z$152,Personalkostnader!$H90,DATE(Z$152,1,1)))))</f>
        <v/>
      </c>
      <c r="AA231" s="34" t="str">
        <f>IF(Z231="","",IF(YEAR(Personalkostnader!$H90)&gt;Hjelpeberegn_personal!Z$152,"",IF(YEAR(Personalkostnader!$K90)&gt;Hjelpeberegn_personal!Z$152,"31.12."&amp;Z$152,Personalkostnader!$K90)))</f>
        <v/>
      </c>
    </row>
    <row r="232" spans="1:27" ht="15.75" outlineLevel="1" x14ac:dyDescent="0.3">
      <c r="A232" t="str">
        <f t="shared" si="12"/>
        <v/>
      </c>
      <c r="B232" s="156" t="str">
        <f>IF(YEAR(Personalkostnader!$H91)&lt;B$152,"",IF(YEAR(Personalkostnader!$H91)&gt;B$152,"",IF(YEAR(Personalkostnader!$H91)=B$152,Personalkostnader!$H91,DATE(B$152,1,1))))</f>
        <v/>
      </c>
      <c r="C232" s="156" t="str">
        <f>IF(YEAR(Personalkostnader!$H91)&lt;B$152,"",IF(YEAR(Personalkostnader!$H91)&gt;B$152,"",IF(YEAR(Personalkostnader!$K91)=B$152,Personalkostnader!$K91, DATE(B$152,12,31))))</f>
        <v/>
      </c>
      <c r="D232" s="156" t="str">
        <f>IF(A232="","",IF(YEAR(Personalkostnader!$K91)&lt;D$152,"",IF(YEAR(Personalkostnader!$H91)&gt;D$152,"",IF(YEAR(Personalkostnader!$H91)=D$152,Personalkostnader!$H91,DATE(D$152,1,1)))))</f>
        <v/>
      </c>
      <c r="E232" s="34" t="str">
        <f>IF(D232="","",IF(YEAR(Personalkostnader!$H91)&gt;Hjelpeberegn_personal!D$152,"",IF(YEAR(Personalkostnader!$K91)&gt;Hjelpeberegn_personal!D$152,"31.12."&amp;D$152,Personalkostnader!$K91)))</f>
        <v/>
      </c>
      <c r="F232" s="156" t="str">
        <f>IF(A232="","",IF(YEAR(Personalkostnader!$K91)&lt;F$152,"",IF(YEAR(Personalkostnader!$H91)&gt;F$152,"",IF(YEAR(Personalkostnader!$H91)=F$152,Personalkostnader!$H91,DATE(F$152,1,1)))))</f>
        <v/>
      </c>
      <c r="G232" s="34" t="str">
        <f>IF(F232="","",IF(YEAR(Personalkostnader!$H91)&gt;Hjelpeberegn_personal!F$152,"",IF(YEAR(Personalkostnader!$K91)&gt;Hjelpeberegn_personal!F$152,"31.12."&amp;F$152,Personalkostnader!$K91)))</f>
        <v/>
      </c>
      <c r="H232" s="156" t="str">
        <f>IF(A232="","",IF(YEAR(Personalkostnader!$K91)&lt;H$152,"",IF(YEAR(Personalkostnader!$H91)&gt;H$152,"",IF(YEAR(Personalkostnader!$H91)=H$152,Personalkostnader!$H91,DATE(H$152,1,1)))))</f>
        <v/>
      </c>
      <c r="I232" s="34" t="str">
        <f>IF(H232="","",IF(YEAR(Personalkostnader!$H91)&gt;Hjelpeberegn_personal!H$152,"",IF(YEAR(Personalkostnader!$K91)&gt;Hjelpeberegn_personal!H$152,"31.12."&amp;H$152,Personalkostnader!$K91)))</f>
        <v/>
      </c>
      <c r="J232" s="156" t="str">
        <f>IF(A232="","",IF(YEAR(Personalkostnader!$K91)&lt;J$152,"",IF(YEAR(Personalkostnader!$H91)&gt;J$152,"",IF(YEAR(Personalkostnader!$H91)=J$152,Personalkostnader!$H91,DATE(J$152,1,1)))))</f>
        <v/>
      </c>
      <c r="K232" s="34" t="str">
        <f>IF(J232="","",IF(YEAR(Personalkostnader!$H91)&gt;Hjelpeberegn_personal!J$152,"",IF(YEAR(Personalkostnader!$K91)&gt;Hjelpeberegn_personal!J$152,"31.12."&amp;J$152,Personalkostnader!$K91)))</f>
        <v/>
      </c>
      <c r="L232" s="156" t="str">
        <f>IF(A232="","",IF(YEAR(Personalkostnader!$K91)&lt;L$152,"",IF(YEAR(Personalkostnader!$H91)&gt;L$152,"",IF(YEAR(Personalkostnader!$H91)=L$152,Personalkostnader!$H91,DATE(L$152,1,1)))))</f>
        <v/>
      </c>
      <c r="M232" s="34" t="str">
        <f>IF(L232="","",IF(YEAR(Personalkostnader!$H91)&gt;Hjelpeberegn_personal!L$152,"",IF(YEAR(Personalkostnader!$K91)&gt;Hjelpeberegn_personal!L$152,"31.12."&amp;L$152,Personalkostnader!$K91)))</f>
        <v/>
      </c>
      <c r="N232" s="156" t="str">
        <f>IF(A232="","",IF(YEAR(Personalkostnader!$K91)&lt;N$152,"",IF(YEAR(Personalkostnader!$H91)&gt;N$152,"",IF(YEAR(Personalkostnader!$H91)=N$152,Personalkostnader!$H91,DATE(N$152,1,1)))))</f>
        <v/>
      </c>
      <c r="O232" s="34" t="str">
        <f>IF(N232="","",IF(YEAR(Personalkostnader!$H91)&gt;Hjelpeberegn_personal!N$152,"",IF(YEAR(Personalkostnader!$K91)&gt;Hjelpeberegn_personal!N$152,"31.12."&amp;N$152,Personalkostnader!$K91)))</f>
        <v/>
      </c>
      <c r="P232" s="156" t="str">
        <f>IF(A232="","",IF(YEAR(Personalkostnader!$K91)&lt;P$152,"",IF(YEAR(Personalkostnader!$H91)&gt;P$152,"",IF(YEAR(Personalkostnader!$H91)=P$152,Personalkostnader!$H91,DATE(P$152,1,1)))))</f>
        <v/>
      </c>
      <c r="Q232" s="34" t="str">
        <f>IF(P232="","",IF(YEAR(Personalkostnader!$H91)&gt;Hjelpeberegn_personal!P$152,"",IF(YEAR(Personalkostnader!$K91)&gt;Hjelpeberegn_personal!P$152,"31.12."&amp;P$152,Personalkostnader!$K91)))</f>
        <v/>
      </c>
      <c r="R232" s="156" t="str">
        <f>IF(A232="","",IF(YEAR(Personalkostnader!$K91)&lt;R$152,"",IF(YEAR(Personalkostnader!$H91)&gt;R$152,"",IF(YEAR(Personalkostnader!$H91)=R$152,Personalkostnader!$H91,DATE(R$152,1,1)))))</f>
        <v/>
      </c>
      <c r="S232" s="34" t="str">
        <f>IF(R232="","",IF(YEAR(Personalkostnader!$H91)&gt;Hjelpeberegn_personal!R$152,"",IF(YEAR(Personalkostnader!$K91)&gt;Hjelpeberegn_personal!R$152,"31.12."&amp;R$152,Personalkostnader!$K91)))</f>
        <v/>
      </c>
      <c r="T232" s="156" t="str">
        <f>IF(A232="","",IF(YEAR(Personalkostnader!$K91)&lt;T$152,"",IF(YEAR(Personalkostnader!$H91)&gt;T$152,"",IF(YEAR(Personalkostnader!$H91)=T$152,Personalkostnader!$H91,DATE(T$152,1,1)))))</f>
        <v/>
      </c>
      <c r="U232" s="34" t="str">
        <f>IF(T232="","",IF(YEAR(Personalkostnader!$H91)&gt;Hjelpeberegn_personal!T$152,"",IF(YEAR(Personalkostnader!$K91)&gt;Hjelpeberegn_personal!T$152,"31.12."&amp;T$152,Personalkostnader!$K91)))</f>
        <v/>
      </c>
      <c r="V232" s="156" t="str">
        <f>IF(A232="","",IF(YEAR(Personalkostnader!$K91)&lt;V$152,"",IF(YEAR(Personalkostnader!$H91)&gt;V$152,"",IF(YEAR(Personalkostnader!$H91)=V$152,Personalkostnader!$H91,DATE(V$152,1,1)))))</f>
        <v/>
      </c>
      <c r="W232" s="34" t="str">
        <f>IF(V232="","",IF(YEAR(Personalkostnader!$H91)&gt;Hjelpeberegn_personal!V$152,"",IF(YEAR(Personalkostnader!$K91)&gt;Hjelpeberegn_personal!V$152,"31.12."&amp;V$152,Personalkostnader!$K91)))</f>
        <v/>
      </c>
      <c r="X232" s="156" t="str">
        <f>IF(A232="","",IF(YEAR(Personalkostnader!$K91)&lt;X$152,"",IF(YEAR(Personalkostnader!$H91)&gt;X$152,"",IF(YEAR(Personalkostnader!$H91)=X$152,Personalkostnader!$H91,DATE(X$152,1,1)))))</f>
        <v/>
      </c>
      <c r="Y232" s="34" t="str">
        <f>IF(X232="","",IF(YEAR(Personalkostnader!$H91)&gt;Hjelpeberegn_personal!X$152,"",IF(YEAR(Personalkostnader!$K91)&gt;Hjelpeberegn_personal!X$152,"31.12."&amp;X$152,Personalkostnader!$K91)))</f>
        <v/>
      </c>
      <c r="Z232" s="156" t="str">
        <f>IF(A232="","",IF(YEAR(Personalkostnader!$K91)&lt;Z$152,"",IF(YEAR(Personalkostnader!$H91)&gt;Z$152,"",IF(YEAR(Personalkostnader!$H91)=Z$152,Personalkostnader!$H91,DATE(Z$152,1,1)))))</f>
        <v/>
      </c>
      <c r="AA232" s="34" t="str">
        <f>IF(Z232="","",IF(YEAR(Personalkostnader!$H91)&gt;Hjelpeberegn_personal!Z$152,"",IF(YEAR(Personalkostnader!$K91)&gt;Hjelpeberegn_personal!Z$152,"31.12."&amp;Z$152,Personalkostnader!$K91)))</f>
        <v/>
      </c>
    </row>
    <row r="233" spans="1:27" ht="15.75" outlineLevel="1" x14ac:dyDescent="0.3">
      <c r="A233" t="str">
        <f t="shared" si="12"/>
        <v/>
      </c>
      <c r="B233" s="156" t="str">
        <f>IF(YEAR(Personalkostnader!$H92)&lt;B$152,"",IF(YEAR(Personalkostnader!$H92)&gt;B$152,"",IF(YEAR(Personalkostnader!$H92)=B$152,Personalkostnader!$H92,DATE(B$152,1,1))))</f>
        <v/>
      </c>
      <c r="C233" s="156" t="str">
        <f>IF(YEAR(Personalkostnader!$H92)&lt;B$152,"",IF(YEAR(Personalkostnader!$H92)&gt;B$152,"",IF(YEAR(Personalkostnader!$K92)=B$152,Personalkostnader!$K92, DATE(B$152,12,31))))</f>
        <v/>
      </c>
      <c r="D233" s="156" t="str">
        <f>IF(A233="","",IF(YEAR(Personalkostnader!$K92)&lt;D$152,"",IF(YEAR(Personalkostnader!$H92)&gt;D$152,"",IF(YEAR(Personalkostnader!$H92)=D$152,Personalkostnader!$H92,DATE(D$152,1,1)))))</f>
        <v/>
      </c>
      <c r="E233" s="34" t="str">
        <f>IF(D233="","",IF(YEAR(Personalkostnader!$H92)&gt;Hjelpeberegn_personal!D$152,"",IF(YEAR(Personalkostnader!$K92)&gt;Hjelpeberegn_personal!D$152,"31.12."&amp;D$152,Personalkostnader!$K92)))</f>
        <v/>
      </c>
      <c r="F233" s="156" t="str">
        <f>IF(A233="","",IF(YEAR(Personalkostnader!$K92)&lt;F$152,"",IF(YEAR(Personalkostnader!$H92)&gt;F$152,"",IF(YEAR(Personalkostnader!$H92)=F$152,Personalkostnader!$H92,DATE(F$152,1,1)))))</f>
        <v/>
      </c>
      <c r="G233" s="34" t="str">
        <f>IF(F233="","",IF(YEAR(Personalkostnader!$H92)&gt;Hjelpeberegn_personal!F$152,"",IF(YEAR(Personalkostnader!$K92)&gt;Hjelpeberegn_personal!F$152,"31.12."&amp;F$152,Personalkostnader!$K92)))</f>
        <v/>
      </c>
      <c r="H233" s="156" t="str">
        <f>IF(A233="","",IF(YEAR(Personalkostnader!$K92)&lt;H$152,"",IF(YEAR(Personalkostnader!$H92)&gt;H$152,"",IF(YEAR(Personalkostnader!$H92)=H$152,Personalkostnader!$H92,DATE(H$152,1,1)))))</f>
        <v/>
      </c>
      <c r="I233" s="34" t="str">
        <f>IF(H233="","",IF(YEAR(Personalkostnader!$H92)&gt;Hjelpeberegn_personal!H$152,"",IF(YEAR(Personalkostnader!$K92)&gt;Hjelpeberegn_personal!H$152,"31.12."&amp;H$152,Personalkostnader!$K92)))</f>
        <v/>
      </c>
      <c r="J233" s="156" t="str">
        <f>IF(A233="","",IF(YEAR(Personalkostnader!$K92)&lt;J$152,"",IF(YEAR(Personalkostnader!$H92)&gt;J$152,"",IF(YEAR(Personalkostnader!$H92)=J$152,Personalkostnader!$H92,DATE(J$152,1,1)))))</f>
        <v/>
      </c>
      <c r="K233" s="34" t="str">
        <f>IF(J233="","",IF(YEAR(Personalkostnader!$H92)&gt;Hjelpeberegn_personal!J$152,"",IF(YEAR(Personalkostnader!$K92)&gt;Hjelpeberegn_personal!J$152,"31.12."&amp;J$152,Personalkostnader!$K92)))</f>
        <v/>
      </c>
      <c r="L233" s="156" t="str">
        <f>IF(A233="","",IF(YEAR(Personalkostnader!$K92)&lt;L$152,"",IF(YEAR(Personalkostnader!$H92)&gt;L$152,"",IF(YEAR(Personalkostnader!$H92)=L$152,Personalkostnader!$H92,DATE(L$152,1,1)))))</f>
        <v/>
      </c>
      <c r="M233" s="34" t="str">
        <f>IF(L233="","",IF(YEAR(Personalkostnader!$H92)&gt;Hjelpeberegn_personal!L$152,"",IF(YEAR(Personalkostnader!$K92)&gt;Hjelpeberegn_personal!L$152,"31.12."&amp;L$152,Personalkostnader!$K92)))</f>
        <v/>
      </c>
      <c r="N233" s="156" t="str">
        <f>IF(A233="","",IF(YEAR(Personalkostnader!$K92)&lt;N$152,"",IF(YEAR(Personalkostnader!$H92)&gt;N$152,"",IF(YEAR(Personalkostnader!$H92)=N$152,Personalkostnader!$H92,DATE(N$152,1,1)))))</f>
        <v/>
      </c>
      <c r="O233" s="34" t="str">
        <f>IF(N233="","",IF(YEAR(Personalkostnader!$H92)&gt;Hjelpeberegn_personal!N$152,"",IF(YEAR(Personalkostnader!$K92)&gt;Hjelpeberegn_personal!N$152,"31.12."&amp;N$152,Personalkostnader!$K92)))</f>
        <v/>
      </c>
      <c r="P233" s="156" t="str">
        <f>IF(A233="","",IF(YEAR(Personalkostnader!$K92)&lt;P$152,"",IF(YEAR(Personalkostnader!$H92)&gt;P$152,"",IF(YEAR(Personalkostnader!$H92)=P$152,Personalkostnader!$H92,DATE(P$152,1,1)))))</f>
        <v/>
      </c>
      <c r="Q233" s="34" t="str">
        <f>IF(P233="","",IF(YEAR(Personalkostnader!$H92)&gt;Hjelpeberegn_personal!P$152,"",IF(YEAR(Personalkostnader!$K92)&gt;Hjelpeberegn_personal!P$152,"31.12."&amp;P$152,Personalkostnader!$K92)))</f>
        <v/>
      </c>
      <c r="R233" s="156" t="str">
        <f>IF(A233="","",IF(YEAR(Personalkostnader!$K92)&lt;R$152,"",IF(YEAR(Personalkostnader!$H92)&gt;R$152,"",IF(YEAR(Personalkostnader!$H92)=R$152,Personalkostnader!$H92,DATE(R$152,1,1)))))</f>
        <v/>
      </c>
      <c r="S233" s="34" t="str">
        <f>IF(R233="","",IF(YEAR(Personalkostnader!$H92)&gt;Hjelpeberegn_personal!R$152,"",IF(YEAR(Personalkostnader!$K92)&gt;Hjelpeberegn_personal!R$152,"31.12."&amp;R$152,Personalkostnader!$K92)))</f>
        <v/>
      </c>
      <c r="T233" s="156" t="str">
        <f>IF(A233="","",IF(YEAR(Personalkostnader!$K92)&lt;T$152,"",IF(YEAR(Personalkostnader!$H92)&gt;T$152,"",IF(YEAR(Personalkostnader!$H92)=T$152,Personalkostnader!$H92,DATE(T$152,1,1)))))</f>
        <v/>
      </c>
      <c r="U233" s="34" t="str">
        <f>IF(T233="","",IF(YEAR(Personalkostnader!$H92)&gt;Hjelpeberegn_personal!T$152,"",IF(YEAR(Personalkostnader!$K92)&gt;Hjelpeberegn_personal!T$152,"31.12."&amp;T$152,Personalkostnader!$K92)))</f>
        <v/>
      </c>
      <c r="V233" s="156" t="str">
        <f>IF(A233="","",IF(YEAR(Personalkostnader!$K92)&lt;V$152,"",IF(YEAR(Personalkostnader!$H92)&gt;V$152,"",IF(YEAR(Personalkostnader!$H92)=V$152,Personalkostnader!$H92,DATE(V$152,1,1)))))</f>
        <v/>
      </c>
      <c r="W233" s="34" t="str">
        <f>IF(V233="","",IF(YEAR(Personalkostnader!$H92)&gt;Hjelpeberegn_personal!V$152,"",IF(YEAR(Personalkostnader!$K92)&gt;Hjelpeberegn_personal!V$152,"31.12."&amp;V$152,Personalkostnader!$K92)))</f>
        <v/>
      </c>
      <c r="X233" s="156" t="str">
        <f>IF(A233="","",IF(YEAR(Personalkostnader!$K92)&lt;X$152,"",IF(YEAR(Personalkostnader!$H92)&gt;X$152,"",IF(YEAR(Personalkostnader!$H92)=X$152,Personalkostnader!$H92,DATE(X$152,1,1)))))</f>
        <v/>
      </c>
      <c r="Y233" s="34" t="str">
        <f>IF(X233="","",IF(YEAR(Personalkostnader!$H92)&gt;Hjelpeberegn_personal!X$152,"",IF(YEAR(Personalkostnader!$K92)&gt;Hjelpeberegn_personal!X$152,"31.12."&amp;X$152,Personalkostnader!$K92)))</f>
        <v/>
      </c>
      <c r="Z233" s="156" t="str">
        <f>IF(A233="","",IF(YEAR(Personalkostnader!$K92)&lt;Z$152,"",IF(YEAR(Personalkostnader!$H92)&gt;Z$152,"",IF(YEAR(Personalkostnader!$H92)=Z$152,Personalkostnader!$H92,DATE(Z$152,1,1)))))</f>
        <v/>
      </c>
      <c r="AA233" s="34" t="str">
        <f>IF(Z233="","",IF(YEAR(Personalkostnader!$H92)&gt;Hjelpeberegn_personal!Z$152,"",IF(YEAR(Personalkostnader!$K92)&gt;Hjelpeberegn_personal!Z$152,"31.12."&amp;Z$152,Personalkostnader!$K92)))</f>
        <v/>
      </c>
    </row>
    <row r="234" spans="1:27" ht="15.75" outlineLevel="1" x14ac:dyDescent="0.3">
      <c r="A234" t="str">
        <f t="shared" si="12"/>
        <v/>
      </c>
      <c r="B234" s="156" t="str">
        <f>IF(YEAR(Personalkostnader!$H93)&lt;B$152,"",IF(YEAR(Personalkostnader!$H93)&gt;B$152,"",IF(YEAR(Personalkostnader!$H93)=B$152,Personalkostnader!$H93,DATE(B$152,1,1))))</f>
        <v/>
      </c>
      <c r="C234" s="156" t="str">
        <f>IF(YEAR(Personalkostnader!$H93)&lt;B$152,"",IF(YEAR(Personalkostnader!$H93)&gt;B$152,"",IF(YEAR(Personalkostnader!$K93)=B$152,Personalkostnader!$K93, DATE(B$152,12,31))))</f>
        <v/>
      </c>
      <c r="D234" s="156" t="str">
        <f>IF(A234="","",IF(YEAR(Personalkostnader!$K93)&lt;D$152,"",IF(YEAR(Personalkostnader!$H93)&gt;D$152,"",IF(YEAR(Personalkostnader!$H93)=D$152,Personalkostnader!$H93,DATE(D$152,1,1)))))</f>
        <v/>
      </c>
      <c r="E234" s="34" t="str">
        <f>IF(D234="","",IF(YEAR(Personalkostnader!$H93)&gt;Hjelpeberegn_personal!D$152,"",IF(YEAR(Personalkostnader!$K93)&gt;Hjelpeberegn_personal!D$152,"31.12."&amp;D$152,Personalkostnader!$K93)))</f>
        <v/>
      </c>
      <c r="F234" s="156" t="str">
        <f>IF(A234="","",IF(YEAR(Personalkostnader!$K93)&lt;F$152,"",IF(YEAR(Personalkostnader!$H93)&gt;F$152,"",IF(YEAR(Personalkostnader!$H93)=F$152,Personalkostnader!$H93,DATE(F$152,1,1)))))</f>
        <v/>
      </c>
      <c r="G234" s="34" t="str">
        <f>IF(F234="","",IF(YEAR(Personalkostnader!$H93)&gt;Hjelpeberegn_personal!F$152,"",IF(YEAR(Personalkostnader!$K93)&gt;Hjelpeberegn_personal!F$152,"31.12."&amp;F$152,Personalkostnader!$K93)))</f>
        <v/>
      </c>
      <c r="H234" s="156" t="str">
        <f>IF(A234="","",IF(YEAR(Personalkostnader!$K93)&lt;H$152,"",IF(YEAR(Personalkostnader!$H93)&gt;H$152,"",IF(YEAR(Personalkostnader!$H93)=H$152,Personalkostnader!$H93,DATE(H$152,1,1)))))</f>
        <v/>
      </c>
      <c r="I234" s="34" t="str">
        <f>IF(H234="","",IF(YEAR(Personalkostnader!$H93)&gt;Hjelpeberegn_personal!H$152,"",IF(YEAR(Personalkostnader!$K93)&gt;Hjelpeberegn_personal!H$152,"31.12."&amp;H$152,Personalkostnader!$K93)))</f>
        <v/>
      </c>
      <c r="J234" s="156" t="str">
        <f>IF(A234="","",IF(YEAR(Personalkostnader!$K93)&lt;J$152,"",IF(YEAR(Personalkostnader!$H93)&gt;J$152,"",IF(YEAR(Personalkostnader!$H93)=J$152,Personalkostnader!$H93,DATE(J$152,1,1)))))</f>
        <v/>
      </c>
      <c r="K234" s="34" t="str">
        <f>IF(J234="","",IF(YEAR(Personalkostnader!$H93)&gt;Hjelpeberegn_personal!J$152,"",IF(YEAR(Personalkostnader!$K93)&gt;Hjelpeberegn_personal!J$152,"31.12."&amp;J$152,Personalkostnader!$K93)))</f>
        <v/>
      </c>
      <c r="L234" s="156" t="str">
        <f>IF(A234="","",IF(YEAR(Personalkostnader!$K93)&lt;L$152,"",IF(YEAR(Personalkostnader!$H93)&gt;L$152,"",IF(YEAR(Personalkostnader!$H93)=L$152,Personalkostnader!$H93,DATE(L$152,1,1)))))</f>
        <v/>
      </c>
      <c r="M234" s="34" t="str">
        <f>IF(L234="","",IF(YEAR(Personalkostnader!$H93)&gt;Hjelpeberegn_personal!L$152,"",IF(YEAR(Personalkostnader!$K93)&gt;Hjelpeberegn_personal!L$152,"31.12."&amp;L$152,Personalkostnader!$K93)))</f>
        <v/>
      </c>
      <c r="N234" s="156" t="str">
        <f>IF(A234="","",IF(YEAR(Personalkostnader!$K93)&lt;N$152,"",IF(YEAR(Personalkostnader!$H93)&gt;N$152,"",IF(YEAR(Personalkostnader!$H93)=N$152,Personalkostnader!$H93,DATE(N$152,1,1)))))</f>
        <v/>
      </c>
      <c r="O234" s="34" t="str">
        <f>IF(N234="","",IF(YEAR(Personalkostnader!$H93)&gt;Hjelpeberegn_personal!N$152,"",IF(YEAR(Personalkostnader!$K93)&gt;Hjelpeberegn_personal!N$152,"31.12."&amp;N$152,Personalkostnader!$K93)))</f>
        <v/>
      </c>
      <c r="P234" s="156" t="str">
        <f>IF(A234="","",IF(YEAR(Personalkostnader!$K93)&lt;P$152,"",IF(YEAR(Personalkostnader!$H93)&gt;P$152,"",IF(YEAR(Personalkostnader!$H93)=P$152,Personalkostnader!$H93,DATE(P$152,1,1)))))</f>
        <v/>
      </c>
      <c r="Q234" s="34" t="str">
        <f>IF(P234="","",IF(YEAR(Personalkostnader!$H93)&gt;Hjelpeberegn_personal!P$152,"",IF(YEAR(Personalkostnader!$K93)&gt;Hjelpeberegn_personal!P$152,"31.12."&amp;P$152,Personalkostnader!$K93)))</f>
        <v/>
      </c>
      <c r="R234" s="156" t="str">
        <f>IF(A234="","",IF(YEAR(Personalkostnader!$K93)&lt;R$152,"",IF(YEAR(Personalkostnader!$H93)&gt;R$152,"",IF(YEAR(Personalkostnader!$H93)=R$152,Personalkostnader!$H93,DATE(R$152,1,1)))))</f>
        <v/>
      </c>
      <c r="S234" s="34" t="str">
        <f>IF(R234="","",IF(YEAR(Personalkostnader!$H93)&gt;Hjelpeberegn_personal!R$152,"",IF(YEAR(Personalkostnader!$K93)&gt;Hjelpeberegn_personal!R$152,"31.12."&amp;R$152,Personalkostnader!$K93)))</f>
        <v/>
      </c>
      <c r="T234" s="156" t="str">
        <f>IF(A234="","",IF(YEAR(Personalkostnader!$K93)&lt;T$152,"",IF(YEAR(Personalkostnader!$H93)&gt;T$152,"",IF(YEAR(Personalkostnader!$H93)=T$152,Personalkostnader!$H93,DATE(T$152,1,1)))))</f>
        <v/>
      </c>
      <c r="U234" s="34" t="str">
        <f>IF(T234="","",IF(YEAR(Personalkostnader!$H93)&gt;Hjelpeberegn_personal!T$152,"",IF(YEAR(Personalkostnader!$K93)&gt;Hjelpeberegn_personal!T$152,"31.12."&amp;T$152,Personalkostnader!$K93)))</f>
        <v/>
      </c>
      <c r="V234" s="156" t="str">
        <f>IF(A234="","",IF(YEAR(Personalkostnader!$K93)&lt;V$152,"",IF(YEAR(Personalkostnader!$H93)&gt;V$152,"",IF(YEAR(Personalkostnader!$H93)=V$152,Personalkostnader!$H93,DATE(V$152,1,1)))))</f>
        <v/>
      </c>
      <c r="W234" s="34" t="str">
        <f>IF(V234="","",IF(YEAR(Personalkostnader!$H93)&gt;Hjelpeberegn_personal!V$152,"",IF(YEAR(Personalkostnader!$K93)&gt;Hjelpeberegn_personal!V$152,"31.12."&amp;V$152,Personalkostnader!$K93)))</f>
        <v/>
      </c>
      <c r="X234" s="156" t="str">
        <f>IF(A234="","",IF(YEAR(Personalkostnader!$K93)&lt;X$152,"",IF(YEAR(Personalkostnader!$H93)&gt;X$152,"",IF(YEAR(Personalkostnader!$H93)=X$152,Personalkostnader!$H93,DATE(X$152,1,1)))))</f>
        <v/>
      </c>
      <c r="Y234" s="34" t="str">
        <f>IF(X234="","",IF(YEAR(Personalkostnader!$H93)&gt;Hjelpeberegn_personal!X$152,"",IF(YEAR(Personalkostnader!$K93)&gt;Hjelpeberegn_personal!X$152,"31.12."&amp;X$152,Personalkostnader!$K93)))</f>
        <v/>
      </c>
      <c r="Z234" s="156" t="str">
        <f>IF(A234="","",IF(YEAR(Personalkostnader!$K93)&lt;Z$152,"",IF(YEAR(Personalkostnader!$H93)&gt;Z$152,"",IF(YEAR(Personalkostnader!$H93)=Z$152,Personalkostnader!$H93,DATE(Z$152,1,1)))))</f>
        <v/>
      </c>
      <c r="AA234" s="34" t="str">
        <f>IF(Z234="","",IF(YEAR(Personalkostnader!$H93)&gt;Hjelpeberegn_personal!Z$152,"",IF(YEAR(Personalkostnader!$K93)&gt;Hjelpeberegn_personal!Z$152,"31.12."&amp;Z$152,Personalkostnader!$K93)))</f>
        <v/>
      </c>
    </row>
    <row r="235" spans="1:27" ht="15.75" outlineLevel="1" x14ac:dyDescent="0.3">
      <c r="A235" t="str">
        <f t="shared" si="12"/>
        <v/>
      </c>
      <c r="B235" s="156" t="str">
        <f>IF(YEAR(Personalkostnader!$H94)&lt;B$152,"",IF(YEAR(Personalkostnader!$H94)&gt;B$152,"",IF(YEAR(Personalkostnader!$H94)=B$152,Personalkostnader!$H94,DATE(B$152,1,1))))</f>
        <v/>
      </c>
      <c r="C235" s="156" t="str">
        <f>IF(YEAR(Personalkostnader!$H94)&lt;B$152,"",IF(YEAR(Personalkostnader!$H94)&gt;B$152,"",IF(YEAR(Personalkostnader!$K94)=B$152,Personalkostnader!$K94, DATE(B$152,12,31))))</f>
        <v/>
      </c>
      <c r="D235" s="156" t="str">
        <f>IF(A235="","",IF(YEAR(Personalkostnader!$K94)&lt;D$152,"",IF(YEAR(Personalkostnader!$H94)&gt;D$152,"",IF(YEAR(Personalkostnader!$H94)=D$152,Personalkostnader!$H94,DATE(D$152,1,1)))))</f>
        <v/>
      </c>
      <c r="E235" s="34" t="str">
        <f>IF(D235="","",IF(YEAR(Personalkostnader!$H94)&gt;Hjelpeberegn_personal!D$152,"",IF(YEAR(Personalkostnader!$K94)&gt;Hjelpeberegn_personal!D$152,"31.12."&amp;D$152,Personalkostnader!$K94)))</f>
        <v/>
      </c>
      <c r="F235" s="156" t="str">
        <f>IF(A235="","",IF(YEAR(Personalkostnader!$K94)&lt;F$152,"",IF(YEAR(Personalkostnader!$H94)&gt;F$152,"",IF(YEAR(Personalkostnader!$H94)=F$152,Personalkostnader!$H94,DATE(F$152,1,1)))))</f>
        <v/>
      </c>
      <c r="G235" s="34" t="str">
        <f>IF(F235="","",IF(YEAR(Personalkostnader!$H94)&gt;Hjelpeberegn_personal!F$152,"",IF(YEAR(Personalkostnader!$K94)&gt;Hjelpeberegn_personal!F$152,"31.12."&amp;F$152,Personalkostnader!$K94)))</f>
        <v/>
      </c>
      <c r="H235" s="156" t="str">
        <f>IF(A235="","",IF(YEAR(Personalkostnader!$K94)&lt;H$152,"",IF(YEAR(Personalkostnader!$H94)&gt;H$152,"",IF(YEAR(Personalkostnader!$H94)=H$152,Personalkostnader!$H94,DATE(H$152,1,1)))))</f>
        <v/>
      </c>
      <c r="I235" s="34" t="str">
        <f>IF(H235="","",IF(YEAR(Personalkostnader!$H94)&gt;Hjelpeberegn_personal!H$152,"",IF(YEAR(Personalkostnader!$K94)&gt;Hjelpeberegn_personal!H$152,"31.12."&amp;H$152,Personalkostnader!$K94)))</f>
        <v/>
      </c>
      <c r="J235" s="156" t="str">
        <f>IF(A235="","",IF(YEAR(Personalkostnader!$K94)&lt;J$152,"",IF(YEAR(Personalkostnader!$H94)&gt;J$152,"",IF(YEAR(Personalkostnader!$H94)=J$152,Personalkostnader!$H94,DATE(J$152,1,1)))))</f>
        <v/>
      </c>
      <c r="K235" s="34" t="str">
        <f>IF(J235="","",IF(YEAR(Personalkostnader!$H94)&gt;Hjelpeberegn_personal!J$152,"",IF(YEAR(Personalkostnader!$K94)&gt;Hjelpeberegn_personal!J$152,"31.12."&amp;J$152,Personalkostnader!$K94)))</f>
        <v/>
      </c>
      <c r="L235" s="156" t="str">
        <f>IF(A235="","",IF(YEAR(Personalkostnader!$K94)&lt;L$152,"",IF(YEAR(Personalkostnader!$H94)&gt;L$152,"",IF(YEAR(Personalkostnader!$H94)=L$152,Personalkostnader!$H94,DATE(L$152,1,1)))))</f>
        <v/>
      </c>
      <c r="M235" s="34" t="str">
        <f>IF(L235="","",IF(YEAR(Personalkostnader!$H94)&gt;Hjelpeberegn_personal!L$152,"",IF(YEAR(Personalkostnader!$K94)&gt;Hjelpeberegn_personal!L$152,"31.12."&amp;L$152,Personalkostnader!$K94)))</f>
        <v/>
      </c>
      <c r="N235" s="156" t="str">
        <f>IF(A235="","",IF(YEAR(Personalkostnader!$K94)&lt;N$152,"",IF(YEAR(Personalkostnader!$H94)&gt;N$152,"",IF(YEAR(Personalkostnader!$H94)=N$152,Personalkostnader!$H94,DATE(N$152,1,1)))))</f>
        <v/>
      </c>
      <c r="O235" s="34" t="str">
        <f>IF(N235="","",IF(YEAR(Personalkostnader!$H94)&gt;Hjelpeberegn_personal!N$152,"",IF(YEAR(Personalkostnader!$K94)&gt;Hjelpeberegn_personal!N$152,"31.12."&amp;N$152,Personalkostnader!$K94)))</f>
        <v/>
      </c>
      <c r="P235" s="156" t="str">
        <f>IF(A235="","",IF(YEAR(Personalkostnader!$K94)&lt;P$152,"",IF(YEAR(Personalkostnader!$H94)&gt;P$152,"",IF(YEAR(Personalkostnader!$H94)=P$152,Personalkostnader!$H94,DATE(P$152,1,1)))))</f>
        <v/>
      </c>
      <c r="Q235" s="34" t="str">
        <f>IF(P235="","",IF(YEAR(Personalkostnader!$H94)&gt;Hjelpeberegn_personal!P$152,"",IF(YEAR(Personalkostnader!$K94)&gt;Hjelpeberegn_personal!P$152,"31.12."&amp;P$152,Personalkostnader!$K94)))</f>
        <v/>
      </c>
      <c r="R235" s="156" t="str">
        <f>IF(A235="","",IF(YEAR(Personalkostnader!$K94)&lt;R$152,"",IF(YEAR(Personalkostnader!$H94)&gt;R$152,"",IF(YEAR(Personalkostnader!$H94)=R$152,Personalkostnader!$H94,DATE(R$152,1,1)))))</f>
        <v/>
      </c>
      <c r="S235" s="34" t="str">
        <f>IF(R235="","",IF(YEAR(Personalkostnader!$H94)&gt;Hjelpeberegn_personal!R$152,"",IF(YEAR(Personalkostnader!$K94)&gt;Hjelpeberegn_personal!R$152,"31.12."&amp;R$152,Personalkostnader!$K94)))</f>
        <v/>
      </c>
      <c r="T235" s="156" t="str">
        <f>IF(A235="","",IF(YEAR(Personalkostnader!$K94)&lt;T$152,"",IF(YEAR(Personalkostnader!$H94)&gt;T$152,"",IF(YEAR(Personalkostnader!$H94)=T$152,Personalkostnader!$H94,DATE(T$152,1,1)))))</f>
        <v/>
      </c>
      <c r="U235" s="34" t="str">
        <f>IF(T235="","",IF(YEAR(Personalkostnader!$H94)&gt;Hjelpeberegn_personal!T$152,"",IF(YEAR(Personalkostnader!$K94)&gt;Hjelpeberegn_personal!T$152,"31.12."&amp;T$152,Personalkostnader!$K94)))</f>
        <v/>
      </c>
      <c r="V235" s="156" t="str">
        <f>IF(A235="","",IF(YEAR(Personalkostnader!$K94)&lt;V$152,"",IF(YEAR(Personalkostnader!$H94)&gt;V$152,"",IF(YEAR(Personalkostnader!$H94)=V$152,Personalkostnader!$H94,DATE(V$152,1,1)))))</f>
        <v/>
      </c>
      <c r="W235" s="34" t="str">
        <f>IF(V235="","",IF(YEAR(Personalkostnader!$H94)&gt;Hjelpeberegn_personal!V$152,"",IF(YEAR(Personalkostnader!$K94)&gt;Hjelpeberegn_personal!V$152,"31.12."&amp;V$152,Personalkostnader!$K94)))</f>
        <v/>
      </c>
      <c r="X235" s="156" t="str">
        <f>IF(A235="","",IF(YEAR(Personalkostnader!$K94)&lt;X$152,"",IF(YEAR(Personalkostnader!$H94)&gt;X$152,"",IF(YEAR(Personalkostnader!$H94)=X$152,Personalkostnader!$H94,DATE(X$152,1,1)))))</f>
        <v/>
      </c>
      <c r="Y235" s="34" t="str">
        <f>IF(X235="","",IF(YEAR(Personalkostnader!$H94)&gt;Hjelpeberegn_personal!X$152,"",IF(YEAR(Personalkostnader!$K94)&gt;Hjelpeberegn_personal!X$152,"31.12."&amp;X$152,Personalkostnader!$K94)))</f>
        <v/>
      </c>
      <c r="Z235" s="156" t="str">
        <f>IF(A235="","",IF(YEAR(Personalkostnader!$K94)&lt;Z$152,"",IF(YEAR(Personalkostnader!$H94)&gt;Z$152,"",IF(YEAR(Personalkostnader!$H94)=Z$152,Personalkostnader!$H94,DATE(Z$152,1,1)))))</f>
        <v/>
      </c>
      <c r="AA235" s="34" t="str">
        <f>IF(Z235="","",IF(YEAR(Personalkostnader!$H94)&gt;Hjelpeberegn_personal!Z$152,"",IF(YEAR(Personalkostnader!$K94)&gt;Hjelpeberegn_personal!Z$152,"31.12."&amp;Z$152,Personalkostnader!$K94)))</f>
        <v/>
      </c>
    </row>
    <row r="236" spans="1:27" ht="15.75" outlineLevel="1" x14ac:dyDescent="0.3">
      <c r="A236" t="str">
        <f t="shared" si="12"/>
        <v/>
      </c>
      <c r="B236" s="156" t="str">
        <f>IF(YEAR(Personalkostnader!$H95)&lt;B$152,"",IF(YEAR(Personalkostnader!$H95)&gt;B$152,"",IF(YEAR(Personalkostnader!$H95)=B$152,Personalkostnader!$H95,DATE(B$152,1,1))))</f>
        <v/>
      </c>
      <c r="C236" s="156" t="str">
        <f>IF(YEAR(Personalkostnader!$H95)&lt;B$152,"",IF(YEAR(Personalkostnader!$H95)&gt;B$152,"",IF(YEAR(Personalkostnader!$K95)=B$152,Personalkostnader!$K95, DATE(B$152,12,31))))</f>
        <v/>
      </c>
      <c r="D236" s="156" t="str">
        <f>IF(A236="","",IF(YEAR(Personalkostnader!$K95)&lt;D$152,"",IF(YEAR(Personalkostnader!$H95)&gt;D$152,"",IF(YEAR(Personalkostnader!$H95)=D$152,Personalkostnader!$H95,DATE(D$152,1,1)))))</f>
        <v/>
      </c>
      <c r="E236" s="34" t="str">
        <f>IF(D236="","",IF(YEAR(Personalkostnader!$H95)&gt;Hjelpeberegn_personal!D$152,"",IF(YEAR(Personalkostnader!$K95)&gt;Hjelpeberegn_personal!D$152,"31.12."&amp;D$152,Personalkostnader!$K95)))</f>
        <v/>
      </c>
      <c r="F236" s="156" t="str">
        <f>IF(A236="","",IF(YEAR(Personalkostnader!$K95)&lt;F$152,"",IF(YEAR(Personalkostnader!$H95)&gt;F$152,"",IF(YEAR(Personalkostnader!$H95)=F$152,Personalkostnader!$H95,DATE(F$152,1,1)))))</f>
        <v/>
      </c>
      <c r="G236" s="34" t="str">
        <f>IF(F236="","",IF(YEAR(Personalkostnader!$H95)&gt;Hjelpeberegn_personal!F$152,"",IF(YEAR(Personalkostnader!$K95)&gt;Hjelpeberegn_personal!F$152,"31.12."&amp;F$152,Personalkostnader!$K95)))</f>
        <v/>
      </c>
      <c r="H236" s="156" t="str">
        <f>IF(A236="","",IF(YEAR(Personalkostnader!$K95)&lt;H$152,"",IF(YEAR(Personalkostnader!$H95)&gt;H$152,"",IF(YEAR(Personalkostnader!$H95)=H$152,Personalkostnader!$H95,DATE(H$152,1,1)))))</f>
        <v/>
      </c>
      <c r="I236" s="34" t="str">
        <f>IF(H236="","",IF(YEAR(Personalkostnader!$H95)&gt;Hjelpeberegn_personal!H$152,"",IF(YEAR(Personalkostnader!$K95)&gt;Hjelpeberegn_personal!H$152,"31.12."&amp;H$152,Personalkostnader!$K95)))</f>
        <v/>
      </c>
      <c r="J236" s="156" t="str">
        <f>IF(A236="","",IF(YEAR(Personalkostnader!$K95)&lt;J$152,"",IF(YEAR(Personalkostnader!$H95)&gt;J$152,"",IF(YEAR(Personalkostnader!$H95)=J$152,Personalkostnader!$H95,DATE(J$152,1,1)))))</f>
        <v/>
      </c>
      <c r="K236" s="34" t="str">
        <f>IF(J236="","",IF(YEAR(Personalkostnader!$H95)&gt;Hjelpeberegn_personal!J$152,"",IF(YEAR(Personalkostnader!$K95)&gt;Hjelpeberegn_personal!J$152,"31.12."&amp;J$152,Personalkostnader!$K95)))</f>
        <v/>
      </c>
      <c r="L236" s="156" t="str">
        <f>IF(A236="","",IF(YEAR(Personalkostnader!$K95)&lt;L$152,"",IF(YEAR(Personalkostnader!$H95)&gt;L$152,"",IF(YEAR(Personalkostnader!$H95)=L$152,Personalkostnader!$H95,DATE(L$152,1,1)))))</f>
        <v/>
      </c>
      <c r="M236" s="34" t="str">
        <f>IF(L236="","",IF(YEAR(Personalkostnader!$H95)&gt;Hjelpeberegn_personal!L$152,"",IF(YEAR(Personalkostnader!$K95)&gt;Hjelpeberegn_personal!L$152,"31.12."&amp;L$152,Personalkostnader!$K95)))</f>
        <v/>
      </c>
      <c r="N236" s="156" t="str">
        <f>IF(A236="","",IF(YEAR(Personalkostnader!$K95)&lt;N$152,"",IF(YEAR(Personalkostnader!$H95)&gt;N$152,"",IF(YEAR(Personalkostnader!$H95)=N$152,Personalkostnader!$H95,DATE(N$152,1,1)))))</f>
        <v/>
      </c>
      <c r="O236" s="34" t="str">
        <f>IF(N236="","",IF(YEAR(Personalkostnader!$H95)&gt;Hjelpeberegn_personal!N$152,"",IF(YEAR(Personalkostnader!$K95)&gt;Hjelpeberegn_personal!N$152,"31.12."&amp;N$152,Personalkostnader!$K95)))</f>
        <v/>
      </c>
      <c r="P236" s="156" t="str">
        <f>IF(A236="","",IF(YEAR(Personalkostnader!$K95)&lt;P$152,"",IF(YEAR(Personalkostnader!$H95)&gt;P$152,"",IF(YEAR(Personalkostnader!$H95)=P$152,Personalkostnader!$H95,DATE(P$152,1,1)))))</f>
        <v/>
      </c>
      <c r="Q236" s="34" t="str">
        <f>IF(P236="","",IF(YEAR(Personalkostnader!$H95)&gt;Hjelpeberegn_personal!P$152,"",IF(YEAR(Personalkostnader!$K95)&gt;Hjelpeberegn_personal!P$152,"31.12."&amp;P$152,Personalkostnader!$K95)))</f>
        <v/>
      </c>
      <c r="R236" s="156" t="str">
        <f>IF(A236="","",IF(YEAR(Personalkostnader!$K95)&lt;R$152,"",IF(YEAR(Personalkostnader!$H95)&gt;R$152,"",IF(YEAR(Personalkostnader!$H95)=R$152,Personalkostnader!$H95,DATE(R$152,1,1)))))</f>
        <v/>
      </c>
      <c r="S236" s="34" t="str">
        <f>IF(R236="","",IF(YEAR(Personalkostnader!$H95)&gt;Hjelpeberegn_personal!R$152,"",IF(YEAR(Personalkostnader!$K95)&gt;Hjelpeberegn_personal!R$152,"31.12."&amp;R$152,Personalkostnader!$K95)))</f>
        <v/>
      </c>
      <c r="T236" s="156" t="str">
        <f>IF(A236="","",IF(YEAR(Personalkostnader!$K95)&lt;T$152,"",IF(YEAR(Personalkostnader!$H95)&gt;T$152,"",IF(YEAR(Personalkostnader!$H95)=T$152,Personalkostnader!$H95,DATE(T$152,1,1)))))</f>
        <v/>
      </c>
      <c r="U236" s="34" t="str">
        <f>IF(T236="","",IF(YEAR(Personalkostnader!$H95)&gt;Hjelpeberegn_personal!T$152,"",IF(YEAR(Personalkostnader!$K95)&gt;Hjelpeberegn_personal!T$152,"31.12."&amp;T$152,Personalkostnader!$K95)))</f>
        <v/>
      </c>
      <c r="V236" s="156" t="str">
        <f>IF(A236="","",IF(YEAR(Personalkostnader!$K95)&lt;V$152,"",IF(YEAR(Personalkostnader!$H95)&gt;V$152,"",IF(YEAR(Personalkostnader!$H95)=V$152,Personalkostnader!$H95,DATE(V$152,1,1)))))</f>
        <v/>
      </c>
      <c r="W236" s="34" t="str">
        <f>IF(V236="","",IF(YEAR(Personalkostnader!$H95)&gt;Hjelpeberegn_personal!V$152,"",IF(YEAR(Personalkostnader!$K95)&gt;Hjelpeberegn_personal!V$152,"31.12."&amp;V$152,Personalkostnader!$K95)))</f>
        <v/>
      </c>
      <c r="X236" s="156" t="str">
        <f>IF(A236="","",IF(YEAR(Personalkostnader!$K95)&lt;X$152,"",IF(YEAR(Personalkostnader!$H95)&gt;X$152,"",IF(YEAR(Personalkostnader!$H95)=X$152,Personalkostnader!$H95,DATE(X$152,1,1)))))</f>
        <v/>
      </c>
      <c r="Y236" s="34" t="str">
        <f>IF(X236="","",IF(YEAR(Personalkostnader!$H95)&gt;Hjelpeberegn_personal!X$152,"",IF(YEAR(Personalkostnader!$K95)&gt;Hjelpeberegn_personal!X$152,"31.12."&amp;X$152,Personalkostnader!$K95)))</f>
        <v/>
      </c>
      <c r="Z236" s="156" t="str">
        <f>IF(A236="","",IF(YEAR(Personalkostnader!$K95)&lt;Z$152,"",IF(YEAR(Personalkostnader!$H95)&gt;Z$152,"",IF(YEAR(Personalkostnader!$H95)=Z$152,Personalkostnader!$H95,DATE(Z$152,1,1)))))</f>
        <v/>
      </c>
      <c r="AA236" s="34" t="str">
        <f>IF(Z236="","",IF(YEAR(Personalkostnader!$H95)&gt;Hjelpeberegn_personal!Z$152,"",IF(YEAR(Personalkostnader!$K95)&gt;Hjelpeberegn_personal!Z$152,"31.12."&amp;Z$152,Personalkostnader!$K95)))</f>
        <v/>
      </c>
    </row>
    <row r="237" spans="1:27" ht="15.75" outlineLevel="1" x14ac:dyDescent="0.3">
      <c r="A237" t="str">
        <f t="shared" si="12"/>
        <v/>
      </c>
      <c r="B237" s="156" t="str">
        <f>IF(YEAR(Personalkostnader!$H96)&lt;B$152,"",IF(YEAR(Personalkostnader!$H96)&gt;B$152,"",IF(YEAR(Personalkostnader!$H96)=B$152,Personalkostnader!$H96,DATE(B$152,1,1))))</f>
        <v/>
      </c>
      <c r="C237" s="156" t="str">
        <f>IF(YEAR(Personalkostnader!$H96)&lt;B$152,"",IF(YEAR(Personalkostnader!$H96)&gt;B$152,"",IF(YEAR(Personalkostnader!$K96)=B$152,Personalkostnader!$K96, DATE(B$152,12,31))))</f>
        <v/>
      </c>
      <c r="D237" s="156" t="str">
        <f>IF(A237="","",IF(YEAR(Personalkostnader!$K96)&lt;D$152,"",IF(YEAR(Personalkostnader!$H96)&gt;D$152,"",IF(YEAR(Personalkostnader!$H96)=D$152,Personalkostnader!$H96,DATE(D$152,1,1)))))</f>
        <v/>
      </c>
      <c r="E237" s="34" t="str">
        <f>IF(D237="","",IF(YEAR(Personalkostnader!$H96)&gt;Hjelpeberegn_personal!D$152,"",IF(YEAR(Personalkostnader!$K96)&gt;Hjelpeberegn_personal!D$152,"31.12."&amp;D$152,Personalkostnader!$K96)))</f>
        <v/>
      </c>
      <c r="F237" s="156" t="str">
        <f>IF(A237="","",IF(YEAR(Personalkostnader!$K96)&lt;F$152,"",IF(YEAR(Personalkostnader!$H96)&gt;F$152,"",IF(YEAR(Personalkostnader!$H96)=F$152,Personalkostnader!$H96,DATE(F$152,1,1)))))</f>
        <v/>
      </c>
      <c r="G237" s="34" t="str">
        <f>IF(F237="","",IF(YEAR(Personalkostnader!$H96)&gt;Hjelpeberegn_personal!F$152,"",IF(YEAR(Personalkostnader!$K96)&gt;Hjelpeberegn_personal!F$152,"31.12."&amp;F$152,Personalkostnader!$K96)))</f>
        <v/>
      </c>
      <c r="H237" s="156" t="str">
        <f>IF(A237="","",IF(YEAR(Personalkostnader!$K96)&lt;H$152,"",IF(YEAR(Personalkostnader!$H96)&gt;H$152,"",IF(YEAR(Personalkostnader!$H96)=H$152,Personalkostnader!$H96,DATE(H$152,1,1)))))</f>
        <v/>
      </c>
      <c r="I237" s="34" t="str">
        <f>IF(H237="","",IF(YEAR(Personalkostnader!$H96)&gt;Hjelpeberegn_personal!H$152,"",IF(YEAR(Personalkostnader!$K96)&gt;Hjelpeberegn_personal!H$152,"31.12."&amp;H$152,Personalkostnader!$K96)))</f>
        <v/>
      </c>
      <c r="J237" s="156" t="str">
        <f>IF(A237="","",IF(YEAR(Personalkostnader!$K96)&lt;J$152,"",IF(YEAR(Personalkostnader!$H96)&gt;J$152,"",IF(YEAR(Personalkostnader!$H96)=J$152,Personalkostnader!$H96,DATE(J$152,1,1)))))</f>
        <v/>
      </c>
      <c r="K237" s="34" t="str">
        <f>IF(J237="","",IF(YEAR(Personalkostnader!$H96)&gt;Hjelpeberegn_personal!J$152,"",IF(YEAR(Personalkostnader!$K96)&gt;Hjelpeberegn_personal!J$152,"31.12."&amp;J$152,Personalkostnader!$K96)))</f>
        <v/>
      </c>
      <c r="L237" s="156" t="str">
        <f>IF(A237="","",IF(YEAR(Personalkostnader!$K96)&lt;L$152,"",IF(YEAR(Personalkostnader!$H96)&gt;L$152,"",IF(YEAR(Personalkostnader!$H96)=L$152,Personalkostnader!$H96,DATE(L$152,1,1)))))</f>
        <v/>
      </c>
      <c r="M237" s="34" t="str">
        <f>IF(L237="","",IF(YEAR(Personalkostnader!$H96)&gt;Hjelpeberegn_personal!L$152,"",IF(YEAR(Personalkostnader!$K96)&gt;Hjelpeberegn_personal!L$152,"31.12."&amp;L$152,Personalkostnader!$K96)))</f>
        <v/>
      </c>
      <c r="N237" s="156" t="str">
        <f>IF(A237="","",IF(YEAR(Personalkostnader!$K96)&lt;N$152,"",IF(YEAR(Personalkostnader!$H96)&gt;N$152,"",IF(YEAR(Personalkostnader!$H96)=N$152,Personalkostnader!$H96,DATE(N$152,1,1)))))</f>
        <v/>
      </c>
      <c r="O237" s="34" t="str">
        <f>IF(N237="","",IF(YEAR(Personalkostnader!$H96)&gt;Hjelpeberegn_personal!N$152,"",IF(YEAR(Personalkostnader!$K96)&gt;Hjelpeberegn_personal!N$152,"31.12."&amp;N$152,Personalkostnader!$K96)))</f>
        <v/>
      </c>
      <c r="P237" s="156" t="str">
        <f>IF(A237="","",IF(YEAR(Personalkostnader!$K96)&lt;P$152,"",IF(YEAR(Personalkostnader!$H96)&gt;P$152,"",IF(YEAR(Personalkostnader!$H96)=P$152,Personalkostnader!$H96,DATE(P$152,1,1)))))</f>
        <v/>
      </c>
      <c r="Q237" s="34" t="str">
        <f>IF(P237="","",IF(YEAR(Personalkostnader!$H96)&gt;Hjelpeberegn_personal!P$152,"",IF(YEAR(Personalkostnader!$K96)&gt;Hjelpeberegn_personal!P$152,"31.12."&amp;P$152,Personalkostnader!$K96)))</f>
        <v/>
      </c>
      <c r="R237" s="156" t="str">
        <f>IF(A237="","",IF(YEAR(Personalkostnader!$K96)&lt;R$152,"",IF(YEAR(Personalkostnader!$H96)&gt;R$152,"",IF(YEAR(Personalkostnader!$H96)=R$152,Personalkostnader!$H96,DATE(R$152,1,1)))))</f>
        <v/>
      </c>
      <c r="S237" s="34" t="str">
        <f>IF(R237="","",IF(YEAR(Personalkostnader!$H96)&gt;Hjelpeberegn_personal!R$152,"",IF(YEAR(Personalkostnader!$K96)&gt;Hjelpeberegn_personal!R$152,"31.12."&amp;R$152,Personalkostnader!$K96)))</f>
        <v/>
      </c>
      <c r="T237" s="156" t="str">
        <f>IF(A237="","",IF(YEAR(Personalkostnader!$K96)&lt;T$152,"",IF(YEAR(Personalkostnader!$H96)&gt;T$152,"",IF(YEAR(Personalkostnader!$H96)=T$152,Personalkostnader!$H96,DATE(T$152,1,1)))))</f>
        <v/>
      </c>
      <c r="U237" s="34" t="str">
        <f>IF(T237="","",IF(YEAR(Personalkostnader!$H96)&gt;Hjelpeberegn_personal!T$152,"",IF(YEAR(Personalkostnader!$K96)&gt;Hjelpeberegn_personal!T$152,"31.12."&amp;T$152,Personalkostnader!$K96)))</f>
        <v/>
      </c>
      <c r="V237" s="156" t="str">
        <f>IF(A237="","",IF(YEAR(Personalkostnader!$K96)&lt;V$152,"",IF(YEAR(Personalkostnader!$H96)&gt;V$152,"",IF(YEAR(Personalkostnader!$H96)=V$152,Personalkostnader!$H96,DATE(V$152,1,1)))))</f>
        <v/>
      </c>
      <c r="W237" s="34" t="str">
        <f>IF(V237="","",IF(YEAR(Personalkostnader!$H96)&gt;Hjelpeberegn_personal!V$152,"",IF(YEAR(Personalkostnader!$K96)&gt;Hjelpeberegn_personal!V$152,"31.12."&amp;V$152,Personalkostnader!$K96)))</f>
        <v/>
      </c>
      <c r="X237" s="156" t="str">
        <f>IF(A237="","",IF(YEAR(Personalkostnader!$K96)&lt;X$152,"",IF(YEAR(Personalkostnader!$H96)&gt;X$152,"",IF(YEAR(Personalkostnader!$H96)=X$152,Personalkostnader!$H96,DATE(X$152,1,1)))))</f>
        <v/>
      </c>
      <c r="Y237" s="34" t="str">
        <f>IF(X237="","",IF(YEAR(Personalkostnader!$H96)&gt;Hjelpeberegn_personal!X$152,"",IF(YEAR(Personalkostnader!$K96)&gt;Hjelpeberegn_personal!X$152,"31.12."&amp;X$152,Personalkostnader!$K96)))</f>
        <v/>
      </c>
      <c r="Z237" s="156" t="str">
        <f>IF(A237="","",IF(YEAR(Personalkostnader!$K96)&lt;Z$152,"",IF(YEAR(Personalkostnader!$H96)&gt;Z$152,"",IF(YEAR(Personalkostnader!$H96)=Z$152,Personalkostnader!$H96,DATE(Z$152,1,1)))))</f>
        <v/>
      </c>
      <c r="AA237" s="34" t="str">
        <f>IF(Z237="","",IF(YEAR(Personalkostnader!$H96)&gt;Hjelpeberegn_personal!Z$152,"",IF(YEAR(Personalkostnader!$K96)&gt;Hjelpeberegn_personal!Z$152,"31.12."&amp;Z$152,Personalkostnader!$K96)))</f>
        <v/>
      </c>
    </row>
    <row r="238" spans="1:27" ht="15.75" outlineLevel="1" x14ac:dyDescent="0.3">
      <c r="A238" t="str">
        <f t="shared" si="12"/>
        <v/>
      </c>
      <c r="B238" s="156" t="str">
        <f>IF(YEAR(Personalkostnader!$H97)&lt;B$152,"",IF(YEAR(Personalkostnader!$H97)&gt;B$152,"",IF(YEAR(Personalkostnader!$H97)=B$152,Personalkostnader!$H97,DATE(B$152,1,1))))</f>
        <v/>
      </c>
      <c r="C238" s="156" t="str">
        <f>IF(YEAR(Personalkostnader!$H97)&lt;B$152,"",IF(YEAR(Personalkostnader!$H97)&gt;B$152,"",IF(YEAR(Personalkostnader!$K97)=B$152,Personalkostnader!$K97, DATE(B$152,12,31))))</f>
        <v/>
      </c>
      <c r="D238" s="156" t="str">
        <f>IF(A238="","",IF(YEAR(Personalkostnader!$K97)&lt;D$152,"",IF(YEAR(Personalkostnader!$H97)&gt;D$152,"",IF(YEAR(Personalkostnader!$H97)=D$152,Personalkostnader!$H97,DATE(D$152,1,1)))))</f>
        <v/>
      </c>
      <c r="E238" s="34" t="str">
        <f>IF(D238="","",IF(YEAR(Personalkostnader!$H97)&gt;Hjelpeberegn_personal!D$152,"",IF(YEAR(Personalkostnader!$K97)&gt;Hjelpeberegn_personal!D$152,"31.12."&amp;D$152,Personalkostnader!$K97)))</f>
        <v/>
      </c>
      <c r="F238" s="156" t="str">
        <f>IF(A238="","",IF(YEAR(Personalkostnader!$K97)&lt;F$152,"",IF(YEAR(Personalkostnader!$H97)&gt;F$152,"",IF(YEAR(Personalkostnader!$H97)=F$152,Personalkostnader!$H97,DATE(F$152,1,1)))))</f>
        <v/>
      </c>
      <c r="G238" s="34" t="str">
        <f>IF(F238="","",IF(YEAR(Personalkostnader!$H97)&gt;Hjelpeberegn_personal!F$152,"",IF(YEAR(Personalkostnader!$K97)&gt;Hjelpeberegn_personal!F$152,"31.12."&amp;F$152,Personalkostnader!$K97)))</f>
        <v/>
      </c>
      <c r="H238" s="156" t="str">
        <f>IF(A238="","",IF(YEAR(Personalkostnader!$K97)&lt;H$152,"",IF(YEAR(Personalkostnader!$H97)&gt;H$152,"",IF(YEAR(Personalkostnader!$H97)=H$152,Personalkostnader!$H97,DATE(H$152,1,1)))))</f>
        <v/>
      </c>
      <c r="I238" s="34" t="str">
        <f>IF(H238="","",IF(YEAR(Personalkostnader!$H97)&gt;Hjelpeberegn_personal!H$152,"",IF(YEAR(Personalkostnader!$K97)&gt;Hjelpeberegn_personal!H$152,"31.12."&amp;H$152,Personalkostnader!$K97)))</f>
        <v/>
      </c>
      <c r="J238" s="156" t="str">
        <f>IF(A238="","",IF(YEAR(Personalkostnader!$K97)&lt;J$152,"",IF(YEAR(Personalkostnader!$H97)&gt;J$152,"",IF(YEAR(Personalkostnader!$H97)=J$152,Personalkostnader!$H97,DATE(J$152,1,1)))))</f>
        <v/>
      </c>
      <c r="K238" s="34" t="str">
        <f>IF(J238="","",IF(YEAR(Personalkostnader!$H97)&gt;Hjelpeberegn_personal!J$152,"",IF(YEAR(Personalkostnader!$K97)&gt;Hjelpeberegn_personal!J$152,"31.12."&amp;J$152,Personalkostnader!$K97)))</f>
        <v/>
      </c>
      <c r="L238" s="156" t="str">
        <f>IF(A238="","",IF(YEAR(Personalkostnader!$K97)&lt;L$152,"",IF(YEAR(Personalkostnader!$H97)&gt;L$152,"",IF(YEAR(Personalkostnader!$H97)=L$152,Personalkostnader!$H97,DATE(L$152,1,1)))))</f>
        <v/>
      </c>
      <c r="M238" s="34" t="str">
        <f>IF(L238="","",IF(YEAR(Personalkostnader!$H97)&gt;Hjelpeberegn_personal!L$152,"",IF(YEAR(Personalkostnader!$K97)&gt;Hjelpeberegn_personal!L$152,"31.12."&amp;L$152,Personalkostnader!$K97)))</f>
        <v/>
      </c>
      <c r="N238" s="156" t="str">
        <f>IF(A238="","",IF(YEAR(Personalkostnader!$K97)&lt;N$152,"",IF(YEAR(Personalkostnader!$H97)&gt;N$152,"",IF(YEAR(Personalkostnader!$H97)=N$152,Personalkostnader!$H97,DATE(N$152,1,1)))))</f>
        <v/>
      </c>
      <c r="O238" s="34" t="str">
        <f>IF(N238="","",IF(YEAR(Personalkostnader!$H97)&gt;Hjelpeberegn_personal!N$152,"",IF(YEAR(Personalkostnader!$K97)&gt;Hjelpeberegn_personal!N$152,"31.12."&amp;N$152,Personalkostnader!$K97)))</f>
        <v/>
      </c>
      <c r="P238" s="156" t="str">
        <f>IF(A238="","",IF(YEAR(Personalkostnader!$K97)&lt;P$152,"",IF(YEAR(Personalkostnader!$H97)&gt;P$152,"",IF(YEAR(Personalkostnader!$H97)=P$152,Personalkostnader!$H97,DATE(P$152,1,1)))))</f>
        <v/>
      </c>
      <c r="Q238" s="34" t="str">
        <f>IF(P238="","",IF(YEAR(Personalkostnader!$H97)&gt;Hjelpeberegn_personal!P$152,"",IF(YEAR(Personalkostnader!$K97)&gt;Hjelpeberegn_personal!P$152,"31.12."&amp;P$152,Personalkostnader!$K97)))</f>
        <v/>
      </c>
      <c r="R238" s="156" t="str">
        <f>IF(A238="","",IF(YEAR(Personalkostnader!$K97)&lt;R$152,"",IF(YEAR(Personalkostnader!$H97)&gt;R$152,"",IF(YEAR(Personalkostnader!$H97)=R$152,Personalkostnader!$H97,DATE(R$152,1,1)))))</f>
        <v/>
      </c>
      <c r="S238" s="34" t="str">
        <f>IF(R238="","",IF(YEAR(Personalkostnader!$H97)&gt;Hjelpeberegn_personal!R$152,"",IF(YEAR(Personalkostnader!$K97)&gt;Hjelpeberegn_personal!R$152,"31.12."&amp;R$152,Personalkostnader!$K97)))</f>
        <v/>
      </c>
      <c r="T238" s="156" t="str">
        <f>IF(A238="","",IF(YEAR(Personalkostnader!$K97)&lt;T$152,"",IF(YEAR(Personalkostnader!$H97)&gt;T$152,"",IF(YEAR(Personalkostnader!$H97)=T$152,Personalkostnader!$H97,DATE(T$152,1,1)))))</f>
        <v/>
      </c>
      <c r="U238" s="34" t="str">
        <f>IF(T238="","",IF(YEAR(Personalkostnader!$H97)&gt;Hjelpeberegn_personal!T$152,"",IF(YEAR(Personalkostnader!$K97)&gt;Hjelpeberegn_personal!T$152,"31.12."&amp;T$152,Personalkostnader!$K97)))</f>
        <v/>
      </c>
      <c r="V238" s="156" t="str">
        <f>IF(A238="","",IF(YEAR(Personalkostnader!$K97)&lt;V$152,"",IF(YEAR(Personalkostnader!$H97)&gt;V$152,"",IF(YEAR(Personalkostnader!$H97)=V$152,Personalkostnader!$H97,DATE(V$152,1,1)))))</f>
        <v/>
      </c>
      <c r="W238" s="34" t="str">
        <f>IF(V238="","",IF(YEAR(Personalkostnader!$H97)&gt;Hjelpeberegn_personal!V$152,"",IF(YEAR(Personalkostnader!$K97)&gt;Hjelpeberegn_personal!V$152,"31.12."&amp;V$152,Personalkostnader!$K97)))</f>
        <v/>
      </c>
      <c r="X238" s="156" t="str">
        <f>IF(A238="","",IF(YEAR(Personalkostnader!$K97)&lt;X$152,"",IF(YEAR(Personalkostnader!$H97)&gt;X$152,"",IF(YEAR(Personalkostnader!$H97)=X$152,Personalkostnader!$H97,DATE(X$152,1,1)))))</f>
        <v/>
      </c>
      <c r="Y238" s="34" t="str">
        <f>IF(X238="","",IF(YEAR(Personalkostnader!$H97)&gt;Hjelpeberegn_personal!X$152,"",IF(YEAR(Personalkostnader!$K97)&gt;Hjelpeberegn_personal!X$152,"31.12."&amp;X$152,Personalkostnader!$K97)))</f>
        <v/>
      </c>
      <c r="Z238" s="156" t="str">
        <f>IF(A238="","",IF(YEAR(Personalkostnader!$K97)&lt;Z$152,"",IF(YEAR(Personalkostnader!$H97)&gt;Z$152,"",IF(YEAR(Personalkostnader!$H97)=Z$152,Personalkostnader!$H97,DATE(Z$152,1,1)))))</f>
        <v/>
      </c>
      <c r="AA238" s="34" t="str">
        <f>IF(Z238="","",IF(YEAR(Personalkostnader!$H97)&gt;Hjelpeberegn_personal!Z$152,"",IF(YEAR(Personalkostnader!$K97)&gt;Hjelpeberegn_personal!Z$152,"31.12."&amp;Z$152,Personalkostnader!$K97)))</f>
        <v/>
      </c>
    </row>
    <row r="239" spans="1:27" ht="15.75" outlineLevel="1" x14ac:dyDescent="0.3">
      <c r="A239" t="str">
        <f t="shared" si="12"/>
        <v/>
      </c>
      <c r="B239" s="156" t="str">
        <f>IF(YEAR(Personalkostnader!$H98)&lt;B$152,"",IF(YEAR(Personalkostnader!$H98)&gt;B$152,"",IF(YEAR(Personalkostnader!$H98)=B$152,Personalkostnader!$H98,DATE(B$152,1,1))))</f>
        <v/>
      </c>
      <c r="C239" s="156" t="str">
        <f>IF(YEAR(Personalkostnader!$H98)&lt;B$152,"",IF(YEAR(Personalkostnader!$H98)&gt;B$152,"",IF(YEAR(Personalkostnader!$K98)=B$152,Personalkostnader!$K98, DATE(B$152,12,31))))</f>
        <v/>
      </c>
      <c r="D239" s="156" t="str">
        <f>IF(A239="","",IF(YEAR(Personalkostnader!$K98)&lt;D$152,"",IF(YEAR(Personalkostnader!$H98)&gt;D$152,"",IF(YEAR(Personalkostnader!$H98)=D$152,Personalkostnader!$H98,DATE(D$152,1,1)))))</f>
        <v/>
      </c>
      <c r="E239" s="34" t="str">
        <f>IF(D239="","",IF(YEAR(Personalkostnader!$H98)&gt;Hjelpeberegn_personal!D$152,"",IF(YEAR(Personalkostnader!$K98)&gt;Hjelpeberegn_personal!D$152,"31.12."&amp;D$152,Personalkostnader!$K98)))</f>
        <v/>
      </c>
      <c r="F239" s="156" t="str">
        <f>IF(A239="","",IF(YEAR(Personalkostnader!$K98)&lt;F$152,"",IF(YEAR(Personalkostnader!$H98)&gt;F$152,"",IF(YEAR(Personalkostnader!$H98)=F$152,Personalkostnader!$H98,DATE(F$152,1,1)))))</f>
        <v/>
      </c>
      <c r="G239" s="34" t="str">
        <f>IF(F239="","",IF(YEAR(Personalkostnader!$H98)&gt;Hjelpeberegn_personal!F$152,"",IF(YEAR(Personalkostnader!$K98)&gt;Hjelpeberegn_personal!F$152,"31.12."&amp;F$152,Personalkostnader!$K98)))</f>
        <v/>
      </c>
      <c r="H239" s="156" t="str">
        <f>IF(A239="","",IF(YEAR(Personalkostnader!$K98)&lt;H$152,"",IF(YEAR(Personalkostnader!$H98)&gt;H$152,"",IF(YEAR(Personalkostnader!$H98)=H$152,Personalkostnader!$H98,DATE(H$152,1,1)))))</f>
        <v/>
      </c>
      <c r="I239" s="34" t="str">
        <f>IF(H239="","",IF(YEAR(Personalkostnader!$H98)&gt;Hjelpeberegn_personal!H$152,"",IF(YEAR(Personalkostnader!$K98)&gt;Hjelpeberegn_personal!H$152,"31.12."&amp;H$152,Personalkostnader!$K98)))</f>
        <v/>
      </c>
      <c r="J239" s="156" t="str">
        <f>IF(A239="","",IF(YEAR(Personalkostnader!$K98)&lt;J$152,"",IF(YEAR(Personalkostnader!$H98)&gt;J$152,"",IF(YEAR(Personalkostnader!$H98)=J$152,Personalkostnader!$H98,DATE(J$152,1,1)))))</f>
        <v/>
      </c>
      <c r="K239" s="34" t="str">
        <f>IF(J239="","",IF(YEAR(Personalkostnader!$H98)&gt;Hjelpeberegn_personal!J$152,"",IF(YEAR(Personalkostnader!$K98)&gt;Hjelpeberegn_personal!J$152,"31.12."&amp;J$152,Personalkostnader!$K98)))</f>
        <v/>
      </c>
      <c r="L239" s="156" t="str">
        <f>IF(A239="","",IF(YEAR(Personalkostnader!$K98)&lt;L$152,"",IF(YEAR(Personalkostnader!$H98)&gt;L$152,"",IF(YEAR(Personalkostnader!$H98)=L$152,Personalkostnader!$H98,DATE(L$152,1,1)))))</f>
        <v/>
      </c>
      <c r="M239" s="34" t="str">
        <f>IF(L239="","",IF(YEAR(Personalkostnader!$H98)&gt;Hjelpeberegn_personal!L$152,"",IF(YEAR(Personalkostnader!$K98)&gt;Hjelpeberegn_personal!L$152,"31.12."&amp;L$152,Personalkostnader!$K98)))</f>
        <v/>
      </c>
      <c r="N239" s="156" t="str">
        <f>IF(A239="","",IF(YEAR(Personalkostnader!$K98)&lt;N$152,"",IF(YEAR(Personalkostnader!$H98)&gt;N$152,"",IF(YEAR(Personalkostnader!$H98)=N$152,Personalkostnader!$H98,DATE(N$152,1,1)))))</f>
        <v/>
      </c>
      <c r="O239" s="34" t="str">
        <f>IF(N239="","",IF(YEAR(Personalkostnader!$H98)&gt;Hjelpeberegn_personal!N$152,"",IF(YEAR(Personalkostnader!$K98)&gt;Hjelpeberegn_personal!N$152,"31.12."&amp;N$152,Personalkostnader!$K98)))</f>
        <v/>
      </c>
      <c r="P239" s="156" t="str">
        <f>IF(A239="","",IF(YEAR(Personalkostnader!$K98)&lt;P$152,"",IF(YEAR(Personalkostnader!$H98)&gt;P$152,"",IF(YEAR(Personalkostnader!$H98)=P$152,Personalkostnader!$H98,DATE(P$152,1,1)))))</f>
        <v/>
      </c>
      <c r="Q239" s="34" t="str">
        <f>IF(P239="","",IF(YEAR(Personalkostnader!$H98)&gt;Hjelpeberegn_personal!P$152,"",IF(YEAR(Personalkostnader!$K98)&gt;Hjelpeberegn_personal!P$152,"31.12."&amp;P$152,Personalkostnader!$K98)))</f>
        <v/>
      </c>
      <c r="R239" s="156" t="str">
        <f>IF(A239="","",IF(YEAR(Personalkostnader!$K98)&lt;R$152,"",IF(YEAR(Personalkostnader!$H98)&gt;R$152,"",IF(YEAR(Personalkostnader!$H98)=R$152,Personalkostnader!$H98,DATE(R$152,1,1)))))</f>
        <v/>
      </c>
      <c r="S239" s="34" t="str">
        <f>IF(R239="","",IF(YEAR(Personalkostnader!$H98)&gt;Hjelpeberegn_personal!R$152,"",IF(YEAR(Personalkostnader!$K98)&gt;Hjelpeberegn_personal!R$152,"31.12."&amp;R$152,Personalkostnader!$K98)))</f>
        <v/>
      </c>
      <c r="T239" s="156" t="str">
        <f>IF(A239="","",IF(YEAR(Personalkostnader!$K98)&lt;T$152,"",IF(YEAR(Personalkostnader!$H98)&gt;T$152,"",IF(YEAR(Personalkostnader!$H98)=T$152,Personalkostnader!$H98,DATE(T$152,1,1)))))</f>
        <v/>
      </c>
      <c r="U239" s="34" t="str">
        <f>IF(T239="","",IF(YEAR(Personalkostnader!$H98)&gt;Hjelpeberegn_personal!T$152,"",IF(YEAR(Personalkostnader!$K98)&gt;Hjelpeberegn_personal!T$152,"31.12."&amp;T$152,Personalkostnader!$K98)))</f>
        <v/>
      </c>
      <c r="V239" s="156" t="str">
        <f>IF(A239="","",IF(YEAR(Personalkostnader!$K98)&lt;V$152,"",IF(YEAR(Personalkostnader!$H98)&gt;V$152,"",IF(YEAR(Personalkostnader!$H98)=V$152,Personalkostnader!$H98,DATE(V$152,1,1)))))</f>
        <v/>
      </c>
      <c r="W239" s="34" t="str">
        <f>IF(V239="","",IF(YEAR(Personalkostnader!$H98)&gt;Hjelpeberegn_personal!V$152,"",IF(YEAR(Personalkostnader!$K98)&gt;Hjelpeberegn_personal!V$152,"31.12."&amp;V$152,Personalkostnader!$K98)))</f>
        <v/>
      </c>
      <c r="X239" s="156" t="str">
        <f>IF(A239="","",IF(YEAR(Personalkostnader!$K98)&lt;X$152,"",IF(YEAR(Personalkostnader!$H98)&gt;X$152,"",IF(YEAR(Personalkostnader!$H98)=X$152,Personalkostnader!$H98,DATE(X$152,1,1)))))</f>
        <v/>
      </c>
      <c r="Y239" s="34" t="str">
        <f>IF(X239="","",IF(YEAR(Personalkostnader!$H98)&gt;Hjelpeberegn_personal!X$152,"",IF(YEAR(Personalkostnader!$K98)&gt;Hjelpeberegn_personal!X$152,"31.12."&amp;X$152,Personalkostnader!$K98)))</f>
        <v/>
      </c>
      <c r="Z239" s="156" t="str">
        <f>IF(A239="","",IF(YEAR(Personalkostnader!$K98)&lt;Z$152,"",IF(YEAR(Personalkostnader!$H98)&gt;Z$152,"",IF(YEAR(Personalkostnader!$H98)=Z$152,Personalkostnader!$H98,DATE(Z$152,1,1)))))</f>
        <v/>
      </c>
      <c r="AA239" s="34" t="str">
        <f>IF(Z239="","",IF(YEAR(Personalkostnader!$H98)&gt;Hjelpeberegn_personal!Z$152,"",IF(YEAR(Personalkostnader!$K98)&gt;Hjelpeberegn_personal!Z$152,"31.12."&amp;Z$152,Personalkostnader!$K98)))</f>
        <v/>
      </c>
    </row>
    <row r="240" spans="1:27" ht="15.75" outlineLevel="1" x14ac:dyDescent="0.3">
      <c r="A240" t="str">
        <f t="shared" si="12"/>
        <v/>
      </c>
      <c r="B240" s="156" t="str">
        <f>IF(YEAR(Personalkostnader!$H99)&lt;B$152,"",IF(YEAR(Personalkostnader!$H99)&gt;B$152,"",IF(YEAR(Personalkostnader!$H99)=B$152,Personalkostnader!$H99,DATE(B$152,1,1))))</f>
        <v/>
      </c>
      <c r="C240" s="156" t="str">
        <f>IF(YEAR(Personalkostnader!$H99)&lt;B$152,"",IF(YEAR(Personalkostnader!$H99)&gt;B$152,"",IF(YEAR(Personalkostnader!$K99)=B$152,Personalkostnader!$K99, DATE(B$152,12,31))))</f>
        <v/>
      </c>
      <c r="D240" s="156" t="str">
        <f>IF(A240="","",IF(YEAR(Personalkostnader!$K99)&lt;D$152,"",IF(YEAR(Personalkostnader!$H99)&gt;D$152,"",IF(YEAR(Personalkostnader!$H99)=D$152,Personalkostnader!$H99,DATE(D$152,1,1)))))</f>
        <v/>
      </c>
      <c r="E240" s="34" t="str">
        <f>IF(D240="","",IF(YEAR(Personalkostnader!$H99)&gt;Hjelpeberegn_personal!D$152,"",IF(YEAR(Personalkostnader!$K99)&gt;Hjelpeberegn_personal!D$152,"31.12."&amp;D$152,Personalkostnader!$K99)))</f>
        <v/>
      </c>
      <c r="F240" s="156" t="str">
        <f>IF(A240="","",IF(YEAR(Personalkostnader!$K99)&lt;F$152,"",IF(YEAR(Personalkostnader!$H99)&gt;F$152,"",IF(YEAR(Personalkostnader!$H99)=F$152,Personalkostnader!$H99,DATE(F$152,1,1)))))</f>
        <v/>
      </c>
      <c r="G240" s="34" t="str">
        <f>IF(F240="","",IF(YEAR(Personalkostnader!$H99)&gt;Hjelpeberegn_personal!F$152,"",IF(YEAR(Personalkostnader!$K99)&gt;Hjelpeberegn_personal!F$152,"31.12."&amp;F$152,Personalkostnader!$K99)))</f>
        <v/>
      </c>
      <c r="H240" s="156" t="str">
        <f>IF(A240="","",IF(YEAR(Personalkostnader!$K99)&lt;H$152,"",IF(YEAR(Personalkostnader!$H99)&gt;H$152,"",IF(YEAR(Personalkostnader!$H99)=H$152,Personalkostnader!$H99,DATE(H$152,1,1)))))</f>
        <v/>
      </c>
      <c r="I240" s="34" t="str">
        <f>IF(H240="","",IF(YEAR(Personalkostnader!$H99)&gt;Hjelpeberegn_personal!H$152,"",IF(YEAR(Personalkostnader!$K99)&gt;Hjelpeberegn_personal!H$152,"31.12."&amp;H$152,Personalkostnader!$K99)))</f>
        <v/>
      </c>
      <c r="J240" s="156" t="str">
        <f>IF(A240="","",IF(YEAR(Personalkostnader!$K99)&lt;J$152,"",IF(YEAR(Personalkostnader!$H99)&gt;J$152,"",IF(YEAR(Personalkostnader!$H99)=J$152,Personalkostnader!$H99,DATE(J$152,1,1)))))</f>
        <v/>
      </c>
      <c r="K240" s="34" t="str">
        <f>IF(J240="","",IF(YEAR(Personalkostnader!$H99)&gt;Hjelpeberegn_personal!J$152,"",IF(YEAR(Personalkostnader!$K99)&gt;Hjelpeberegn_personal!J$152,"31.12."&amp;J$152,Personalkostnader!$K99)))</f>
        <v/>
      </c>
      <c r="L240" s="156" t="str">
        <f>IF(A240="","",IF(YEAR(Personalkostnader!$K99)&lt;L$152,"",IF(YEAR(Personalkostnader!$H99)&gt;L$152,"",IF(YEAR(Personalkostnader!$H99)=L$152,Personalkostnader!$H99,DATE(L$152,1,1)))))</f>
        <v/>
      </c>
      <c r="M240" s="34" t="str">
        <f>IF(L240="","",IF(YEAR(Personalkostnader!$H99)&gt;Hjelpeberegn_personal!L$152,"",IF(YEAR(Personalkostnader!$K99)&gt;Hjelpeberegn_personal!L$152,"31.12."&amp;L$152,Personalkostnader!$K99)))</f>
        <v/>
      </c>
      <c r="N240" s="156" t="str">
        <f>IF(A240="","",IF(YEAR(Personalkostnader!$K99)&lt;N$152,"",IF(YEAR(Personalkostnader!$H99)&gt;N$152,"",IF(YEAR(Personalkostnader!$H99)=N$152,Personalkostnader!$H99,DATE(N$152,1,1)))))</f>
        <v/>
      </c>
      <c r="O240" s="34" t="str">
        <f>IF(N240="","",IF(YEAR(Personalkostnader!$H99)&gt;Hjelpeberegn_personal!N$152,"",IF(YEAR(Personalkostnader!$K99)&gt;Hjelpeberegn_personal!N$152,"31.12."&amp;N$152,Personalkostnader!$K99)))</f>
        <v/>
      </c>
      <c r="P240" s="156" t="str">
        <f>IF(A240="","",IF(YEAR(Personalkostnader!$K99)&lt;P$152,"",IF(YEAR(Personalkostnader!$H99)&gt;P$152,"",IF(YEAR(Personalkostnader!$H99)=P$152,Personalkostnader!$H99,DATE(P$152,1,1)))))</f>
        <v/>
      </c>
      <c r="Q240" s="34" t="str">
        <f>IF(P240="","",IF(YEAR(Personalkostnader!$H99)&gt;Hjelpeberegn_personal!P$152,"",IF(YEAR(Personalkostnader!$K99)&gt;Hjelpeberegn_personal!P$152,"31.12."&amp;P$152,Personalkostnader!$K99)))</f>
        <v/>
      </c>
      <c r="R240" s="156" t="str">
        <f>IF(A240="","",IF(YEAR(Personalkostnader!$K99)&lt;R$152,"",IF(YEAR(Personalkostnader!$H99)&gt;R$152,"",IF(YEAR(Personalkostnader!$H99)=R$152,Personalkostnader!$H99,DATE(R$152,1,1)))))</f>
        <v/>
      </c>
      <c r="S240" s="34" t="str">
        <f>IF(R240="","",IF(YEAR(Personalkostnader!$H99)&gt;Hjelpeberegn_personal!R$152,"",IF(YEAR(Personalkostnader!$K99)&gt;Hjelpeberegn_personal!R$152,"31.12."&amp;R$152,Personalkostnader!$K99)))</f>
        <v/>
      </c>
      <c r="T240" s="156" t="str">
        <f>IF(A240="","",IF(YEAR(Personalkostnader!$K99)&lt;T$152,"",IF(YEAR(Personalkostnader!$H99)&gt;T$152,"",IF(YEAR(Personalkostnader!$H99)=T$152,Personalkostnader!$H99,DATE(T$152,1,1)))))</f>
        <v/>
      </c>
      <c r="U240" s="34" t="str">
        <f>IF(T240="","",IF(YEAR(Personalkostnader!$H99)&gt;Hjelpeberegn_personal!T$152,"",IF(YEAR(Personalkostnader!$K99)&gt;Hjelpeberegn_personal!T$152,"31.12."&amp;T$152,Personalkostnader!$K99)))</f>
        <v/>
      </c>
      <c r="V240" s="156" t="str">
        <f>IF(A240="","",IF(YEAR(Personalkostnader!$K99)&lt;V$152,"",IF(YEAR(Personalkostnader!$H99)&gt;V$152,"",IF(YEAR(Personalkostnader!$H99)=V$152,Personalkostnader!$H99,DATE(V$152,1,1)))))</f>
        <v/>
      </c>
      <c r="W240" s="34" t="str">
        <f>IF(V240="","",IF(YEAR(Personalkostnader!$H99)&gt;Hjelpeberegn_personal!V$152,"",IF(YEAR(Personalkostnader!$K99)&gt;Hjelpeberegn_personal!V$152,"31.12."&amp;V$152,Personalkostnader!$K99)))</f>
        <v/>
      </c>
      <c r="X240" s="156" t="str">
        <f>IF(A240="","",IF(YEAR(Personalkostnader!$K99)&lt;X$152,"",IF(YEAR(Personalkostnader!$H99)&gt;X$152,"",IF(YEAR(Personalkostnader!$H99)=X$152,Personalkostnader!$H99,DATE(X$152,1,1)))))</f>
        <v/>
      </c>
      <c r="Y240" s="34" t="str">
        <f>IF(X240="","",IF(YEAR(Personalkostnader!$H99)&gt;Hjelpeberegn_personal!X$152,"",IF(YEAR(Personalkostnader!$K99)&gt;Hjelpeberegn_personal!X$152,"31.12."&amp;X$152,Personalkostnader!$K99)))</f>
        <v/>
      </c>
      <c r="Z240" s="156" t="str">
        <f>IF(A240="","",IF(YEAR(Personalkostnader!$K99)&lt;Z$152,"",IF(YEAR(Personalkostnader!$H99)&gt;Z$152,"",IF(YEAR(Personalkostnader!$H99)=Z$152,Personalkostnader!$H99,DATE(Z$152,1,1)))))</f>
        <v/>
      </c>
      <c r="AA240" s="34" t="str">
        <f>IF(Z240="","",IF(YEAR(Personalkostnader!$H99)&gt;Hjelpeberegn_personal!Z$152,"",IF(YEAR(Personalkostnader!$K99)&gt;Hjelpeberegn_personal!Z$152,"31.12."&amp;Z$152,Personalkostnader!$K99)))</f>
        <v/>
      </c>
    </row>
    <row r="241" spans="1:27" ht="15.75" outlineLevel="1" x14ac:dyDescent="0.3">
      <c r="A241" t="str">
        <f t="shared" si="12"/>
        <v/>
      </c>
      <c r="B241" s="156" t="str">
        <f>IF(YEAR(Personalkostnader!$H100)&lt;B$152,"",IF(YEAR(Personalkostnader!$H100)&gt;B$152,"",IF(YEAR(Personalkostnader!$H100)=B$152,Personalkostnader!$H100,DATE(B$152,1,1))))</f>
        <v/>
      </c>
      <c r="C241" s="156" t="str">
        <f>IF(YEAR(Personalkostnader!$H100)&lt;B$152,"",IF(YEAR(Personalkostnader!$H100)&gt;B$152,"",IF(YEAR(Personalkostnader!$K100)=B$152,Personalkostnader!$K100, DATE(B$152,12,31))))</f>
        <v/>
      </c>
      <c r="D241" s="156" t="str">
        <f>IF(A241="","",IF(YEAR(Personalkostnader!$K100)&lt;D$152,"",IF(YEAR(Personalkostnader!$H100)&gt;D$152,"",IF(YEAR(Personalkostnader!$H100)=D$152,Personalkostnader!$H100,DATE(D$152,1,1)))))</f>
        <v/>
      </c>
      <c r="E241" s="34" t="str">
        <f>IF(D241="","",IF(YEAR(Personalkostnader!$H100)&gt;Hjelpeberegn_personal!D$152,"",IF(YEAR(Personalkostnader!$K100)&gt;Hjelpeberegn_personal!D$152,"31.12."&amp;D$152,Personalkostnader!$K100)))</f>
        <v/>
      </c>
      <c r="F241" s="156" t="str">
        <f>IF(A241="","",IF(YEAR(Personalkostnader!$K100)&lt;F$152,"",IF(YEAR(Personalkostnader!$H100)&gt;F$152,"",IF(YEAR(Personalkostnader!$H100)=F$152,Personalkostnader!$H100,DATE(F$152,1,1)))))</f>
        <v/>
      </c>
      <c r="G241" s="34" t="str">
        <f>IF(F241="","",IF(YEAR(Personalkostnader!$H100)&gt;Hjelpeberegn_personal!F$152,"",IF(YEAR(Personalkostnader!$K100)&gt;Hjelpeberegn_personal!F$152,"31.12."&amp;F$152,Personalkostnader!$K100)))</f>
        <v/>
      </c>
      <c r="H241" s="156" t="str">
        <f>IF(A241="","",IF(YEAR(Personalkostnader!$K100)&lt;H$152,"",IF(YEAR(Personalkostnader!$H100)&gt;H$152,"",IF(YEAR(Personalkostnader!$H100)=H$152,Personalkostnader!$H100,DATE(H$152,1,1)))))</f>
        <v/>
      </c>
      <c r="I241" s="34" t="str">
        <f>IF(H241="","",IF(YEAR(Personalkostnader!$H100)&gt;Hjelpeberegn_personal!H$152,"",IF(YEAR(Personalkostnader!$K100)&gt;Hjelpeberegn_personal!H$152,"31.12."&amp;H$152,Personalkostnader!$K100)))</f>
        <v/>
      </c>
      <c r="J241" s="156" t="str">
        <f>IF(A241="","",IF(YEAR(Personalkostnader!$K100)&lt;J$152,"",IF(YEAR(Personalkostnader!$H100)&gt;J$152,"",IF(YEAR(Personalkostnader!$H100)=J$152,Personalkostnader!$H100,DATE(J$152,1,1)))))</f>
        <v/>
      </c>
      <c r="K241" s="34" t="str">
        <f>IF(J241="","",IF(YEAR(Personalkostnader!$H100)&gt;Hjelpeberegn_personal!J$152,"",IF(YEAR(Personalkostnader!$K100)&gt;Hjelpeberegn_personal!J$152,"31.12."&amp;J$152,Personalkostnader!$K100)))</f>
        <v/>
      </c>
      <c r="L241" s="156" t="str">
        <f>IF(A241="","",IF(YEAR(Personalkostnader!$K100)&lt;L$152,"",IF(YEAR(Personalkostnader!$H100)&gt;L$152,"",IF(YEAR(Personalkostnader!$H100)=L$152,Personalkostnader!$H100,DATE(L$152,1,1)))))</f>
        <v/>
      </c>
      <c r="M241" s="34" t="str">
        <f>IF(L241="","",IF(YEAR(Personalkostnader!$H100)&gt;Hjelpeberegn_personal!L$152,"",IF(YEAR(Personalkostnader!$K100)&gt;Hjelpeberegn_personal!L$152,"31.12."&amp;L$152,Personalkostnader!$K100)))</f>
        <v/>
      </c>
      <c r="N241" s="156" t="str">
        <f>IF(A241="","",IF(YEAR(Personalkostnader!$K100)&lt;N$152,"",IF(YEAR(Personalkostnader!$H100)&gt;N$152,"",IF(YEAR(Personalkostnader!$H100)=N$152,Personalkostnader!$H100,DATE(N$152,1,1)))))</f>
        <v/>
      </c>
      <c r="O241" s="34" t="str">
        <f>IF(N241="","",IF(YEAR(Personalkostnader!$H100)&gt;Hjelpeberegn_personal!N$152,"",IF(YEAR(Personalkostnader!$K100)&gt;Hjelpeberegn_personal!N$152,"31.12."&amp;N$152,Personalkostnader!$K100)))</f>
        <v/>
      </c>
      <c r="P241" s="156" t="str">
        <f>IF(A241="","",IF(YEAR(Personalkostnader!$K100)&lt;P$152,"",IF(YEAR(Personalkostnader!$H100)&gt;P$152,"",IF(YEAR(Personalkostnader!$H100)=P$152,Personalkostnader!$H100,DATE(P$152,1,1)))))</f>
        <v/>
      </c>
      <c r="Q241" s="34" t="str">
        <f>IF(P241="","",IF(YEAR(Personalkostnader!$H100)&gt;Hjelpeberegn_personal!P$152,"",IF(YEAR(Personalkostnader!$K100)&gt;Hjelpeberegn_personal!P$152,"31.12."&amp;P$152,Personalkostnader!$K100)))</f>
        <v/>
      </c>
      <c r="R241" s="156" t="str">
        <f>IF(A241="","",IF(YEAR(Personalkostnader!$K100)&lt;R$152,"",IF(YEAR(Personalkostnader!$H100)&gt;R$152,"",IF(YEAR(Personalkostnader!$H100)=R$152,Personalkostnader!$H100,DATE(R$152,1,1)))))</f>
        <v/>
      </c>
      <c r="S241" s="34" t="str">
        <f>IF(R241="","",IF(YEAR(Personalkostnader!$H100)&gt;Hjelpeberegn_personal!R$152,"",IF(YEAR(Personalkostnader!$K100)&gt;Hjelpeberegn_personal!R$152,"31.12."&amp;R$152,Personalkostnader!$K100)))</f>
        <v/>
      </c>
      <c r="T241" s="156" t="str">
        <f>IF(A241="","",IF(YEAR(Personalkostnader!$K100)&lt;T$152,"",IF(YEAR(Personalkostnader!$H100)&gt;T$152,"",IF(YEAR(Personalkostnader!$H100)=T$152,Personalkostnader!$H100,DATE(T$152,1,1)))))</f>
        <v/>
      </c>
      <c r="U241" s="34" t="str">
        <f>IF(T241="","",IF(YEAR(Personalkostnader!$H100)&gt;Hjelpeberegn_personal!T$152,"",IF(YEAR(Personalkostnader!$K100)&gt;Hjelpeberegn_personal!T$152,"31.12."&amp;T$152,Personalkostnader!$K100)))</f>
        <v/>
      </c>
      <c r="V241" s="156" t="str">
        <f>IF(A241="","",IF(YEAR(Personalkostnader!$K100)&lt;V$152,"",IF(YEAR(Personalkostnader!$H100)&gt;V$152,"",IF(YEAR(Personalkostnader!$H100)=V$152,Personalkostnader!$H100,DATE(V$152,1,1)))))</f>
        <v/>
      </c>
      <c r="W241" s="34" t="str">
        <f>IF(V241="","",IF(YEAR(Personalkostnader!$H100)&gt;Hjelpeberegn_personal!V$152,"",IF(YEAR(Personalkostnader!$K100)&gt;Hjelpeberegn_personal!V$152,"31.12."&amp;V$152,Personalkostnader!$K100)))</f>
        <v/>
      </c>
      <c r="X241" s="156" t="str">
        <f>IF(A241="","",IF(YEAR(Personalkostnader!$K100)&lt;X$152,"",IF(YEAR(Personalkostnader!$H100)&gt;X$152,"",IF(YEAR(Personalkostnader!$H100)=X$152,Personalkostnader!$H100,DATE(X$152,1,1)))))</f>
        <v/>
      </c>
      <c r="Y241" s="34" t="str">
        <f>IF(X241="","",IF(YEAR(Personalkostnader!$H100)&gt;Hjelpeberegn_personal!X$152,"",IF(YEAR(Personalkostnader!$K100)&gt;Hjelpeberegn_personal!X$152,"31.12."&amp;X$152,Personalkostnader!$K100)))</f>
        <v/>
      </c>
      <c r="Z241" s="156" t="str">
        <f>IF(A241="","",IF(YEAR(Personalkostnader!$K100)&lt;Z$152,"",IF(YEAR(Personalkostnader!$H100)&gt;Z$152,"",IF(YEAR(Personalkostnader!$H100)=Z$152,Personalkostnader!$H100,DATE(Z$152,1,1)))))</f>
        <v/>
      </c>
      <c r="AA241" s="34" t="str">
        <f>IF(Z241="","",IF(YEAR(Personalkostnader!$H100)&gt;Hjelpeberegn_personal!Z$152,"",IF(YEAR(Personalkostnader!$K100)&gt;Hjelpeberegn_personal!Z$152,"31.12."&amp;Z$152,Personalkostnader!$K100)))</f>
        <v/>
      </c>
    </row>
    <row r="242" spans="1:27" ht="15.75" outlineLevel="1" x14ac:dyDescent="0.3">
      <c r="A242" t="str">
        <f t="shared" si="12"/>
        <v/>
      </c>
      <c r="B242" s="156" t="str">
        <f>IF(YEAR(Personalkostnader!$H101)&lt;B$152,"",IF(YEAR(Personalkostnader!$H101)&gt;B$152,"",IF(YEAR(Personalkostnader!$H101)=B$152,Personalkostnader!$H101,DATE(B$152,1,1))))</f>
        <v/>
      </c>
      <c r="C242" s="156" t="str">
        <f>IF(YEAR(Personalkostnader!$H101)&lt;B$152,"",IF(YEAR(Personalkostnader!$H101)&gt;B$152,"",IF(YEAR(Personalkostnader!$K101)=B$152,Personalkostnader!$K101, DATE(B$152,12,31))))</f>
        <v/>
      </c>
      <c r="D242" s="156" t="str">
        <f>IF(A242="","",IF(YEAR(Personalkostnader!$K101)&lt;D$152,"",IF(YEAR(Personalkostnader!$H101)&gt;D$152,"",IF(YEAR(Personalkostnader!$H101)=D$152,Personalkostnader!$H101,DATE(D$152,1,1)))))</f>
        <v/>
      </c>
      <c r="E242" s="34" t="str">
        <f>IF(D242="","",IF(YEAR(Personalkostnader!$H101)&gt;Hjelpeberegn_personal!D$152,"",IF(YEAR(Personalkostnader!$K101)&gt;Hjelpeberegn_personal!D$152,"31.12."&amp;D$152,Personalkostnader!$K101)))</f>
        <v/>
      </c>
      <c r="F242" s="156" t="str">
        <f>IF(A242="","",IF(YEAR(Personalkostnader!$K101)&lt;F$152,"",IF(YEAR(Personalkostnader!$H101)&gt;F$152,"",IF(YEAR(Personalkostnader!$H101)=F$152,Personalkostnader!$H101,DATE(F$152,1,1)))))</f>
        <v/>
      </c>
      <c r="G242" s="34" t="str">
        <f>IF(F242="","",IF(YEAR(Personalkostnader!$H101)&gt;Hjelpeberegn_personal!F$152,"",IF(YEAR(Personalkostnader!$K101)&gt;Hjelpeberegn_personal!F$152,"31.12."&amp;F$152,Personalkostnader!$K101)))</f>
        <v/>
      </c>
      <c r="H242" s="156" t="str">
        <f>IF(A242="","",IF(YEAR(Personalkostnader!$K101)&lt;H$152,"",IF(YEAR(Personalkostnader!$H101)&gt;H$152,"",IF(YEAR(Personalkostnader!$H101)=H$152,Personalkostnader!$H101,DATE(H$152,1,1)))))</f>
        <v/>
      </c>
      <c r="I242" s="34" t="str">
        <f>IF(H242="","",IF(YEAR(Personalkostnader!$H101)&gt;Hjelpeberegn_personal!H$152,"",IF(YEAR(Personalkostnader!$K101)&gt;Hjelpeberegn_personal!H$152,"31.12."&amp;H$152,Personalkostnader!$K101)))</f>
        <v/>
      </c>
      <c r="J242" s="156" t="str">
        <f>IF(A242="","",IF(YEAR(Personalkostnader!$K101)&lt;J$152,"",IF(YEAR(Personalkostnader!$H101)&gt;J$152,"",IF(YEAR(Personalkostnader!$H101)=J$152,Personalkostnader!$H101,DATE(J$152,1,1)))))</f>
        <v/>
      </c>
      <c r="K242" s="34" t="str">
        <f>IF(J242="","",IF(YEAR(Personalkostnader!$H101)&gt;Hjelpeberegn_personal!J$152,"",IF(YEAR(Personalkostnader!$K101)&gt;Hjelpeberegn_personal!J$152,"31.12."&amp;J$152,Personalkostnader!$K101)))</f>
        <v/>
      </c>
      <c r="L242" s="156" t="str">
        <f>IF(A242="","",IF(YEAR(Personalkostnader!$K101)&lt;L$152,"",IF(YEAR(Personalkostnader!$H101)&gt;L$152,"",IF(YEAR(Personalkostnader!$H101)=L$152,Personalkostnader!$H101,DATE(L$152,1,1)))))</f>
        <v/>
      </c>
      <c r="M242" s="34" t="str">
        <f>IF(L242="","",IF(YEAR(Personalkostnader!$H101)&gt;Hjelpeberegn_personal!L$152,"",IF(YEAR(Personalkostnader!$K101)&gt;Hjelpeberegn_personal!L$152,"31.12."&amp;L$152,Personalkostnader!$K101)))</f>
        <v/>
      </c>
      <c r="N242" s="156" t="str">
        <f>IF(A242="","",IF(YEAR(Personalkostnader!$K101)&lt;N$152,"",IF(YEAR(Personalkostnader!$H101)&gt;N$152,"",IF(YEAR(Personalkostnader!$H101)=N$152,Personalkostnader!$H101,DATE(N$152,1,1)))))</f>
        <v/>
      </c>
      <c r="O242" s="34" t="str">
        <f>IF(N242="","",IF(YEAR(Personalkostnader!$H101)&gt;Hjelpeberegn_personal!N$152,"",IF(YEAR(Personalkostnader!$K101)&gt;Hjelpeberegn_personal!N$152,"31.12."&amp;N$152,Personalkostnader!$K101)))</f>
        <v/>
      </c>
      <c r="P242" s="156" t="str">
        <f>IF(A242="","",IF(YEAR(Personalkostnader!$K101)&lt;P$152,"",IF(YEAR(Personalkostnader!$H101)&gt;P$152,"",IF(YEAR(Personalkostnader!$H101)=P$152,Personalkostnader!$H101,DATE(P$152,1,1)))))</f>
        <v/>
      </c>
      <c r="Q242" s="34" t="str">
        <f>IF(P242="","",IF(YEAR(Personalkostnader!$H101)&gt;Hjelpeberegn_personal!P$152,"",IF(YEAR(Personalkostnader!$K101)&gt;Hjelpeberegn_personal!P$152,"31.12."&amp;P$152,Personalkostnader!$K101)))</f>
        <v/>
      </c>
      <c r="R242" s="156" t="str">
        <f>IF(A242="","",IF(YEAR(Personalkostnader!$K101)&lt;R$152,"",IF(YEAR(Personalkostnader!$H101)&gt;R$152,"",IF(YEAR(Personalkostnader!$H101)=R$152,Personalkostnader!$H101,DATE(R$152,1,1)))))</f>
        <v/>
      </c>
      <c r="S242" s="34" t="str">
        <f>IF(R242="","",IF(YEAR(Personalkostnader!$H101)&gt;Hjelpeberegn_personal!R$152,"",IF(YEAR(Personalkostnader!$K101)&gt;Hjelpeberegn_personal!R$152,"31.12."&amp;R$152,Personalkostnader!$K101)))</f>
        <v/>
      </c>
      <c r="T242" s="156" t="str">
        <f>IF(A242="","",IF(YEAR(Personalkostnader!$K101)&lt;T$152,"",IF(YEAR(Personalkostnader!$H101)&gt;T$152,"",IF(YEAR(Personalkostnader!$H101)=T$152,Personalkostnader!$H101,DATE(T$152,1,1)))))</f>
        <v/>
      </c>
      <c r="U242" s="34" t="str">
        <f>IF(T242="","",IF(YEAR(Personalkostnader!$H101)&gt;Hjelpeberegn_personal!T$152,"",IF(YEAR(Personalkostnader!$K101)&gt;Hjelpeberegn_personal!T$152,"31.12."&amp;T$152,Personalkostnader!$K101)))</f>
        <v/>
      </c>
      <c r="V242" s="156" t="str">
        <f>IF(A242="","",IF(YEAR(Personalkostnader!$K101)&lt;V$152,"",IF(YEAR(Personalkostnader!$H101)&gt;V$152,"",IF(YEAR(Personalkostnader!$H101)=V$152,Personalkostnader!$H101,DATE(V$152,1,1)))))</f>
        <v/>
      </c>
      <c r="W242" s="34" t="str">
        <f>IF(V242="","",IF(YEAR(Personalkostnader!$H101)&gt;Hjelpeberegn_personal!V$152,"",IF(YEAR(Personalkostnader!$K101)&gt;Hjelpeberegn_personal!V$152,"31.12."&amp;V$152,Personalkostnader!$K101)))</f>
        <v/>
      </c>
      <c r="X242" s="156" t="str">
        <f>IF(A242="","",IF(YEAR(Personalkostnader!$K101)&lt;X$152,"",IF(YEAR(Personalkostnader!$H101)&gt;X$152,"",IF(YEAR(Personalkostnader!$H101)=X$152,Personalkostnader!$H101,DATE(X$152,1,1)))))</f>
        <v/>
      </c>
      <c r="Y242" s="34" t="str">
        <f>IF(X242="","",IF(YEAR(Personalkostnader!$H101)&gt;Hjelpeberegn_personal!X$152,"",IF(YEAR(Personalkostnader!$K101)&gt;Hjelpeberegn_personal!X$152,"31.12."&amp;X$152,Personalkostnader!$K101)))</f>
        <v/>
      </c>
      <c r="Z242" s="156" t="str">
        <f>IF(A242="","",IF(YEAR(Personalkostnader!$K101)&lt;Z$152,"",IF(YEAR(Personalkostnader!$H101)&gt;Z$152,"",IF(YEAR(Personalkostnader!$H101)=Z$152,Personalkostnader!$H101,DATE(Z$152,1,1)))))</f>
        <v/>
      </c>
      <c r="AA242" s="34" t="str">
        <f>IF(Z242="","",IF(YEAR(Personalkostnader!$H101)&gt;Hjelpeberegn_personal!Z$152,"",IF(YEAR(Personalkostnader!$K101)&gt;Hjelpeberegn_personal!Z$152,"31.12."&amp;Z$152,Personalkostnader!$K101)))</f>
        <v/>
      </c>
    </row>
    <row r="243" spans="1:27" ht="15.75" outlineLevel="1" x14ac:dyDescent="0.3">
      <c r="A243" t="str">
        <f t="shared" si="12"/>
        <v/>
      </c>
      <c r="B243" s="156" t="str">
        <f>IF(YEAR(Personalkostnader!$H102)&lt;B$152,"",IF(YEAR(Personalkostnader!$H102)&gt;B$152,"",IF(YEAR(Personalkostnader!$H102)=B$152,Personalkostnader!$H102,DATE(B$152,1,1))))</f>
        <v/>
      </c>
      <c r="C243" s="156" t="str">
        <f>IF(YEAR(Personalkostnader!$H102)&lt;B$152,"",IF(YEAR(Personalkostnader!$H102)&gt;B$152,"",IF(YEAR(Personalkostnader!$K102)=B$152,Personalkostnader!$K102, DATE(B$152,12,31))))</f>
        <v/>
      </c>
      <c r="D243" s="156" t="str">
        <f>IF(A243="","",IF(YEAR(Personalkostnader!$K102)&lt;D$152,"",IF(YEAR(Personalkostnader!$H102)&gt;D$152,"",IF(YEAR(Personalkostnader!$H102)=D$152,Personalkostnader!$H102,DATE(D$152,1,1)))))</f>
        <v/>
      </c>
      <c r="E243" s="34" t="str">
        <f>IF(D243="","",IF(YEAR(Personalkostnader!$H102)&gt;Hjelpeberegn_personal!D$152,"",IF(YEAR(Personalkostnader!$K102)&gt;Hjelpeberegn_personal!D$152,"31.12."&amp;D$152,Personalkostnader!$K102)))</f>
        <v/>
      </c>
      <c r="F243" s="156" t="str">
        <f>IF(A243="","",IF(YEAR(Personalkostnader!$K102)&lt;F$152,"",IF(YEAR(Personalkostnader!$H102)&gt;F$152,"",IF(YEAR(Personalkostnader!$H102)=F$152,Personalkostnader!$H102,DATE(F$152,1,1)))))</f>
        <v/>
      </c>
      <c r="G243" s="34" t="str">
        <f>IF(F243="","",IF(YEAR(Personalkostnader!$H102)&gt;Hjelpeberegn_personal!F$152,"",IF(YEAR(Personalkostnader!$K102)&gt;Hjelpeberegn_personal!F$152,"31.12."&amp;F$152,Personalkostnader!$K102)))</f>
        <v/>
      </c>
      <c r="H243" s="156" t="str">
        <f>IF(A243="","",IF(YEAR(Personalkostnader!$K102)&lt;H$152,"",IF(YEAR(Personalkostnader!$H102)&gt;H$152,"",IF(YEAR(Personalkostnader!$H102)=H$152,Personalkostnader!$H102,DATE(H$152,1,1)))))</f>
        <v/>
      </c>
      <c r="I243" s="34" t="str">
        <f>IF(H243="","",IF(YEAR(Personalkostnader!$H102)&gt;Hjelpeberegn_personal!H$152,"",IF(YEAR(Personalkostnader!$K102)&gt;Hjelpeberegn_personal!H$152,"31.12."&amp;H$152,Personalkostnader!$K102)))</f>
        <v/>
      </c>
      <c r="J243" s="156" t="str">
        <f>IF(A243="","",IF(YEAR(Personalkostnader!$K102)&lt;J$152,"",IF(YEAR(Personalkostnader!$H102)&gt;J$152,"",IF(YEAR(Personalkostnader!$H102)=J$152,Personalkostnader!$H102,DATE(J$152,1,1)))))</f>
        <v/>
      </c>
      <c r="K243" s="34" t="str">
        <f>IF(J243="","",IF(YEAR(Personalkostnader!$H102)&gt;Hjelpeberegn_personal!J$152,"",IF(YEAR(Personalkostnader!$K102)&gt;Hjelpeberegn_personal!J$152,"31.12."&amp;J$152,Personalkostnader!$K102)))</f>
        <v/>
      </c>
      <c r="L243" s="156" t="str">
        <f>IF(A243="","",IF(YEAR(Personalkostnader!$K102)&lt;L$152,"",IF(YEAR(Personalkostnader!$H102)&gt;L$152,"",IF(YEAR(Personalkostnader!$H102)=L$152,Personalkostnader!$H102,DATE(L$152,1,1)))))</f>
        <v/>
      </c>
      <c r="M243" s="34" t="str">
        <f>IF(L243="","",IF(YEAR(Personalkostnader!$H102)&gt;Hjelpeberegn_personal!L$152,"",IF(YEAR(Personalkostnader!$K102)&gt;Hjelpeberegn_personal!L$152,"31.12."&amp;L$152,Personalkostnader!$K102)))</f>
        <v/>
      </c>
      <c r="N243" s="156" t="str">
        <f>IF(A243="","",IF(YEAR(Personalkostnader!$K102)&lt;N$152,"",IF(YEAR(Personalkostnader!$H102)&gt;N$152,"",IF(YEAR(Personalkostnader!$H102)=N$152,Personalkostnader!$H102,DATE(N$152,1,1)))))</f>
        <v/>
      </c>
      <c r="O243" s="34" t="str">
        <f>IF(N243="","",IF(YEAR(Personalkostnader!$H102)&gt;Hjelpeberegn_personal!N$152,"",IF(YEAR(Personalkostnader!$K102)&gt;Hjelpeberegn_personal!N$152,"31.12."&amp;N$152,Personalkostnader!$K102)))</f>
        <v/>
      </c>
      <c r="P243" s="156" t="str">
        <f>IF(A243="","",IF(YEAR(Personalkostnader!$K102)&lt;P$152,"",IF(YEAR(Personalkostnader!$H102)&gt;P$152,"",IF(YEAR(Personalkostnader!$H102)=P$152,Personalkostnader!$H102,DATE(P$152,1,1)))))</f>
        <v/>
      </c>
      <c r="Q243" s="34" t="str">
        <f>IF(P243="","",IF(YEAR(Personalkostnader!$H102)&gt;Hjelpeberegn_personal!P$152,"",IF(YEAR(Personalkostnader!$K102)&gt;Hjelpeberegn_personal!P$152,"31.12."&amp;P$152,Personalkostnader!$K102)))</f>
        <v/>
      </c>
      <c r="R243" s="156" t="str">
        <f>IF(A243="","",IF(YEAR(Personalkostnader!$K102)&lt;R$152,"",IF(YEAR(Personalkostnader!$H102)&gt;R$152,"",IF(YEAR(Personalkostnader!$H102)=R$152,Personalkostnader!$H102,DATE(R$152,1,1)))))</f>
        <v/>
      </c>
      <c r="S243" s="34" t="str">
        <f>IF(R243="","",IF(YEAR(Personalkostnader!$H102)&gt;Hjelpeberegn_personal!R$152,"",IF(YEAR(Personalkostnader!$K102)&gt;Hjelpeberegn_personal!R$152,"31.12."&amp;R$152,Personalkostnader!$K102)))</f>
        <v/>
      </c>
      <c r="T243" s="156" t="str">
        <f>IF(A243="","",IF(YEAR(Personalkostnader!$K102)&lt;T$152,"",IF(YEAR(Personalkostnader!$H102)&gt;T$152,"",IF(YEAR(Personalkostnader!$H102)=T$152,Personalkostnader!$H102,DATE(T$152,1,1)))))</f>
        <v/>
      </c>
      <c r="U243" s="34" t="str">
        <f>IF(T243="","",IF(YEAR(Personalkostnader!$H102)&gt;Hjelpeberegn_personal!T$152,"",IF(YEAR(Personalkostnader!$K102)&gt;Hjelpeberegn_personal!T$152,"31.12."&amp;T$152,Personalkostnader!$K102)))</f>
        <v/>
      </c>
      <c r="V243" s="156" t="str">
        <f>IF(A243="","",IF(YEAR(Personalkostnader!$K102)&lt;V$152,"",IF(YEAR(Personalkostnader!$H102)&gt;V$152,"",IF(YEAR(Personalkostnader!$H102)=V$152,Personalkostnader!$H102,DATE(V$152,1,1)))))</f>
        <v/>
      </c>
      <c r="W243" s="34" t="str">
        <f>IF(V243="","",IF(YEAR(Personalkostnader!$H102)&gt;Hjelpeberegn_personal!V$152,"",IF(YEAR(Personalkostnader!$K102)&gt;Hjelpeberegn_personal!V$152,"31.12."&amp;V$152,Personalkostnader!$K102)))</f>
        <v/>
      </c>
      <c r="X243" s="156" t="str">
        <f>IF(A243="","",IF(YEAR(Personalkostnader!$K102)&lt;X$152,"",IF(YEAR(Personalkostnader!$H102)&gt;X$152,"",IF(YEAR(Personalkostnader!$H102)=X$152,Personalkostnader!$H102,DATE(X$152,1,1)))))</f>
        <v/>
      </c>
      <c r="Y243" s="34" t="str">
        <f>IF(X243="","",IF(YEAR(Personalkostnader!$H102)&gt;Hjelpeberegn_personal!X$152,"",IF(YEAR(Personalkostnader!$K102)&gt;Hjelpeberegn_personal!X$152,"31.12."&amp;X$152,Personalkostnader!$K102)))</f>
        <v/>
      </c>
      <c r="Z243" s="156" t="str">
        <f>IF(A243="","",IF(YEAR(Personalkostnader!$K102)&lt;Z$152,"",IF(YEAR(Personalkostnader!$H102)&gt;Z$152,"",IF(YEAR(Personalkostnader!$H102)=Z$152,Personalkostnader!$H102,DATE(Z$152,1,1)))))</f>
        <v/>
      </c>
      <c r="AA243" s="34" t="str">
        <f>IF(Z243="","",IF(YEAR(Personalkostnader!$H102)&gt;Hjelpeberegn_personal!Z$152,"",IF(YEAR(Personalkostnader!$K102)&gt;Hjelpeberegn_personal!Z$152,"31.12."&amp;Z$152,Personalkostnader!$K102)))</f>
        <v/>
      </c>
    </row>
    <row r="244" spans="1:27" ht="15.75" outlineLevel="1" x14ac:dyDescent="0.3">
      <c r="A244" t="str">
        <f t="shared" si="12"/>
        <v/>
      </c>
      <c r="B244" s="156" t="str">
        <f>IF(YEAR(Personalkostnader!$H103)&lt;B$152,"",IF(YEAR(Personalkostnader!$H103)&gt;B$152,"",IF(YEAR(Personalkostnader!$H103)=B$152,Personalkostnader!$H103,DATE(B$152,1,1))))</f>
        <v/>
      </c>
      <c r="C244" s="156" t="str">
        <f>IF(YEAR(Personalkostnader!$H103)&lt;B$152,"",IF(YEAR(Personalkostnader!$H103)&gt;B$152,"",IF(YEAR(Personalkostnader!$K103)=B$152,Personalkostnader!$K103, DATE(B$152,12,31))))</f>
        <v/>
      </c>
      <c r="D244" s="156" t="str">
        <f>IF(A244="","",IF(YEAR(Personalkostnader!$K103)&lt;D$152,"",IF(YEAR(Personalkostnader!$H103)&gt;D$152,"",IF(YEAR(Personalkostnader!$H103)=D$152,Personalkostnader!$H103,DATE(D$152,1,1)))))</f>
        <v/>
      </c>
      <c r="E244" s="34" t="str">
        <f>IF(D244="","",IF(YEAR(Personalkostnader!$H103)&gt;Hjelpeberegn_personal!D$152,"",IF(YEAR(Personalkostnader!$K103)&gt;Hjelpeberegn_personal!D$152,"31.12."&amp;D$152,Personalkostnader!$K103)))</f>
        <v/>
      </c>
      <c r="F244" s="156" t="str">
        <f>IF(A244="","",IF(YEAR(Personalkostnader!$K103)&lt;F$152,"",IF(YEAR(Personalkostnader!$H103)&gt;F$152,"",IF(YEAR(Personalkostnader!$H103)=F$152,Personalkostnader!$H103,DATE(F$152,1,1)))))</f>
        <v/>
      </c>
      <c r="G244" s="34" t="str">
        <f>IF(F244="","",IF(YEAR(Personalkostnader!$H103)&gt;Hjelpeberegn_personal!F$152,"",IF(YEAR(Personalkostnader!$K103)&gt;Hjelpeberegn_personal!F$152,"31.12."&amp;F$152,Personalkostnader!$K103)))</f>
        <v/>
      </c>
      <c r="H244" s="156" t="str">
        <f>IF(A244="","",IF(YEAR(Personalkostnader!$K103)&lt;H$152,"",IF(YEAR(Personalkostnader!$H103)&gt;H$152,"",IF(YEAR(Personalkostnader!$H103)=H$152,Personalkostnader!$H103,DATE(H$152,1,1)))))</f>
        <v/>
      </c>
      <c r="I244" s="34" t="str">
        <f>IF(H244="","",IF(YEAR(Personalkostnader!$H103)&gt;Hjelpeberegn_personal!H$152,"",IF(YEAR(Personalkostnader!$K103)&gt;Hjelpeberegn_personal!H$152,"31.12."&amp;H$152,Personalkostnader!$K103)))</f>
        <v/>
      </c>
      <c r="J244" s="156" t="str">
        <f>IF(A244="","",IF(YEAR(Personalkostnader!$K103)&lt;J$152,"",IF(YEAR(Personalkostnader!$H103)&gt;J$152,"",IF(YEAR(Personalkostnader!$H103)=J$152,Personalkostnader!$H103,DATE(J$152,1,1)))))</f>
        <v/>
      </c>
      <c r="K244" s="34" t="str">
        <f>IF(J244="","",IF(YEAR(Personalkostnader!$H103)&gt;Hjelpeberegn_personal!J$152,"",IF(YEAR(Personalkostnader!$K103)&gt;Hjelpeberegn_personal!J$152,"31.12."&amp;J$152,Personalkostnader!$K103)))</f>
        <v/>
      </c>
      <c r="L244" s="156" t="str">
        <f>IF(A244="","",IF(YEAR(Personalkostnader!$K103)&lt;L$152,"",IF(YEAR(Personalkostnader!$H103)&gt;L$152,"",IF(YEAR(Personalkostnader!$H103)=L$152,Personalkostnader!$H103,DATE(L$152,1,1)))))</f>
        <v/>
      </c>
      <c r="M244" s="34" t="str">
        <f>IF(L244="","",IF(YEAR(Personalkostnader!$H103)&gt;Hjelpeberegn_personal!L$152,"",IF(YEAR(Personalkostnader!$K103)&gt;Hjelpeberegn_personal!L$152,"31.12."&amp;L$152,Personalkostnader!$K103)))</f>
        <v/>
      </c>
      <c r="N244" s="156" t="str">
        <f>IF(A244="","",IF(YEAR(Personalkostnader!$K103)&lt;N$152,"",IF(YEAR(Personalkostnader!$H103)&gt;N$152,"",IF(YEAR(Personalkostnader!$H103)=N$152,Personalkostnader!$H103,DATE(N$152,1,1)))))</f>
        <v/>
      </c>
      <c r="O244" s="34" t="str">
        <f>IF(N244="","",IF(YEAR(Personalkostnader!$H103)&gt;Hjelpeberegn_personal!N$152,"",IF(YEAR(Personalkostnader!$K103)&gt;Hjelpeberegn_personal!N$152,"31.12."&amp;N$152,Personalkostnader!$K103)))</f>
        <v/>
      </c>
      <c r="P244" s="156" t="str">
        <f>IF(A244="","",IF(YEAR(Personalkostnader!$K103)&lt;P$152,"",IF(YEAR(Personalkostnader!$H103)&gt;P$152,"",IF(YEAR(Personalkostnader!$H103)=P$152,Personalkostnader!$H103,DATE(P$152,1,1)))))</f>
        <v/>
      </c>
      <c r="Q244" s="34" t="str">
        <f>IF(P244="","",IF(YEAR(Personalkostnader!$H103)&gt;Hjelpeberegn_personal!P$152,"",IF(YEAR(Personalkostnader!$K103)&gt;Hjelpeberegn_personal!P$152,"31.12."&amp;P$152,Personalkostnader!$K103)))</f>
        <v/>
      </c>
      <c r="R244" s="156" t="str">
        <f>IF(A244="","",IF(YEAR(Personalkostnader!$K103)&lt;R$152,"",IF(YEAR(Personalkostnader!$H103)&gt;R$152,"",IF(YEAR(Personalkostnader!$H103)=R$152,Personalkostnader!$H103,DATE(R$152,1,1)))))</f>
        <v/>
      </c>
      <c r="S244" s="34" t="str">
        <f>IF(R244="","",IF(YEAR(Personalkostnader!$H103)&gt;Hjelpeberegn_personal!R$152,"",IF(YEAR(Personalkostnader!$K103)&gt;Hjelpeberegn_personal!R$152,"31.12."&amp;R$152,Personalkostnader!$K103)))</f>
        <v/>
      </c>
      <c r="T244" s="156" t="str">
        <f>IF(A244="","",IF(YEAR(Personalkostnader!$K103)&lt;T$152,"",IF(YEAR(Personalkostnader!$H103)&gt;T$152,"",IF(YEAR(Personalkostnader!$H103)=T$152,Personalkostnader!$H103,DATE(T$152,1,1)))))</f>
        <v/>
      </c>
      <c r="U244" s="34" t="str">
        <f>IF(T244="","",IF(YEAR(Personalkostnader!$H103)&gt;Hjelpeberegn_personal!T$152,"",IF(YEAR(Personalkostnader!$K103)&gt;Hjelpeberegn_personal!T$152,"31.12."&amp;T$152,Personalkostnader!$K103)))</f>
        <v/>
      </c>
      <c r="V244" s="156" t="str">
        <f>IF(A244="","",IF(YEAR(Personalkostnader!$K103)&lt;V$152,"",IF(YEAR(Personalkostnader!$H103)&gt;V$152,"",IF(YEAR(Personalkostnader!$H103)=V$152,Personalkostnader!$H103,DATE(V$152,1,1)))))</f>
        <v/>
      </c>
      <c r="W244" s="34" t="str">
        <f>IF(V244="","",IF(YEAR(Personalkostnader!$H103)&gt;Hjelpeberegn_personal!V$152,"",IF(YEAR(Personalkostnader!$K103)&gt;Hjelpeberegn_personal!V$152,"31.12."&amp;V$152,Personalkostnader!$K103)))</f>
        <v/>
      </c>
      <c r="X244" s="156" t="str">
        <f>IF(A244="","",IF(YEAR(Personalkostnader!$K103)&lt;X$152,"",IF(YEAR(Personalkostnader!$H103)&gt;X$152,"",IF(YEAR(Personalkostnader!$H103)=X$152,Personalkostnader!$H103,DATE(X$152,1,1)))))</f>
        <v/>
      </c>
      <c r="Y244" s="34" t="str">
        <f>IF(X244="","",IF(YEAR(Personalkostnader!$H103)&gt;Hjelpeberegn_personal!X$152,"",IF(YEAR(Personalkostnader!$K103)&gt;Hjelpeberegn_personal!X$152,"31.12."&amp;X$152,Personalkostnader!$K103)))</f>
        <v/>
      </c>
      <c r="Z244" s="156" t="str">
        <f>IF(A244="","",IF(YEAR(Personalkostnader!$K103)&lt;Z$152,"",IF(YEAR(Personalkostnader!$H103)&gt;Z$152,"",IF(YEAR(Personalkostnader!$H103)=Z$152,Personalkostnader!$H103,DATE(Z$152,1,1)))))</f>
        <v/>
      </c>
      <c r="AA244" s="34" t="str">
        <f>IF(Z244="","",IF(YEAR(Personalkostnader!$H103)&gt;Hjelpeberegn_personal!Z$152,"",IF(YEAR(Personalkostnader!$K103)&gt;Hjelpeberegn_personal!Z$152,"31.12."&amp;Z$152,Personalkostnader!$K103)))</f>
        <v/>
      </c>
    </row>
    <row r="245" spans="1:27" ht="15.75" outlineLevel="1" x14ac:dyDescent="0.3">
      <c r="A245" t="str">
        <f t="shared" si="12"/>
        <v/>
      </c>
      <c r="B245" s="156" t="str">
        <f>IF(YEAR(Personalkostnader!$H104)&lt;B$152,"",IF(YEAR(Personalkostnader!$H104)&gt;B$152,"",IF(YEAR(Personalkostnader!$H104)=B$152,Personalkostnader!$H104,DATE(B$152,1,1))))</f>
        <v/>
      </c>
      <c r="C245" s="156" t="str">
        <f>IF(YEAR(Personalkostnader!$H104)&lt;B$152,"",IF(YEAR(Personalkostnader!$H104)&gt;B$152,"",IF(YEAR(Personalkostnader!$K104)=B$152,Personalkostnader!$K104, DATE(B$152,12,31))))</f>
        <v/>
      </c>
      <c r="D245" s="156" t="str">
        <f>IF(A245="","",IF(YEAR(Personalkostnader!$K104)&lt;D$152,"",IF(YEAR(Personalkostnader!$H104)&gt;D$152,"",IF(YEAR(Personalkostnader!$H104)=D$152,Personalkostnader!$H104,DATE(D$152,1,1)))))</f>
        <v/>
      </c>
      <c r="E245" s="34" t="str">
        <f>IF(D245="","",IF(YEAR(Personalkostnader!$H104)&gt;Hjelpeberegn_personal!D$152,"",IF(YEAR(Personalkostnader!$K104)&gt;Hjelpeberegn_personal!D$152,"31.12."&amp;D$152,Personalkostnader!$K104)))</f>
        <v/>
      </c>
      <c r="F245" s="156" t="str">
        <f>IF(A245="","",IF(YEAR(Personalkostnader!$K104)&lt;F$152,"",IF(YEAR(Personalkostnader!$H104)&gt;F$152,"",IF(YEAR(Personalkostnader!$H104)=F$152,Personalkostnader!$H104,DATE(F$152,1,1)))))</f>
        <v/>
      </c>
      <c r="G245" s="34" t="str">
        <f>IF(F245="","",IF(YEAR(Personalkostnader!$H104)&gt;Hjelpeberegn_personal!F$152,"",IF(YEAR(Personalkostnader!$K104)&gt;Hjelpeberegn_personal!F$152,"31.12."&amp;F$152,Personalkostnader!$K104)))</f>
        <v/>
      </c>
      <c r="H245" s="156" t="str">
        <f>IF(A245="","",IF(YEAR(Personalkostnader!$K104)&lt;H$152,"",IF(YEAR(Personalkostnader!$H104)&gt;H$152,"",IF(YEAR(Personalkostnader!$H104)=H$152,Personalkostnader!$H104,DATE(H$152,1,1)))))</f>
        <v/>
      </c>
      <c r="I245" s="34" t="str">
        <f>IF(H245="","",IF(YEAR(Personalkostnader!$H104)&gt;Hjelpeberegn_personal!H$152,"",IF(YEAR(Personalkostnader!$K104)&gt;Hjelpeberegn_personal!H$152,"31.12."&amp;H$152,Personalkostnader!$K104)))</f>
        <v/>
      </c>
      <c r="J245" s="156" t="str">
        <f>IF(A245="","",IF(YEAR(Personalkostnader!$K104)&lt;J$152,"",IF(YEAR(Personalkostnader!$H104)&gt;J$152,"",IF(YEAR(Personalkostnader!$H104)=J$152,Personalkostnader!$H104,DATE(J$152,1,1)))))</f>
        <v/>
      </c>
      <c r="K245" s="34" t="str">
        <f>IF(J245="","",IF(YEAR(Personalkostnader!$H104)&gt;Hjelpeberegn_personal!J$152,"",IF(YEAR(Personalkostnader!$K104)&gt;Hjelpeberegn_personal!J$152,"31.12."&amp;J$152,Personalkostnader!$K104)))</f>
        <v/>
      </c>
      <c r="L245" s="156" t="str">
        <f>IF(A245="","",IF(YEAR(Personalkostnader!$K104)&lt;L$152,"",IF(YEAR(Personalkostnader!$H104)&gt;L$152,"",IF(YEAR(Personalkostnader!$H104)=L$152,Personalkostnader!$H104,DATE(L$152,1,1)))))</f>
        <v/>
      </c>
      <c r="M245" s="34" t="str">
        <f>IF(L245="","",IF(YEAR(Personalkostnader!$H104)&gt;Hjelpeberegn_personal!L$152,"",IF(YEAR(Personalkostnader!$K104)&gt;Hjelpeberegn_personal!L$152,"31.12."&amp;L$152,Personalkostnader!$K104)))</f>
        <v/>
      </c>
      <c r="N245" s="156" t="str">
        <f>IF(A245="","",IF(YEAR(Personalkostnader!$K104)&lt;N$152,"",IF(YEAR(Personalkostnader!$H104)&gt;N$152,"",IF(YEAR(Personalkostnader!$H104)=N$152,Personalkostnader!$H104,DATE(N$152,1,1)))))</f>
        <v/>
      </c>
      <c r="O245" s="34" t="str">
        <f>IF(N245="","",IF(YEAR(Personalkostnader!$H104)&gt;Hjelpeberegn_personal!N$152,"",IF(YEAR(Personalkostnader!$K104)&gt;Hjelpeberegn_personal!N$152,"31.12."&amp;N$152,Personalkostnader!$K104)))</f>
        <v/>
      </c>
      <c r="P245" s="156" t="str">
        <f>IF(A245="","",IF(YEAR(Personalkostnader!$K104)&lt;P$152,"",IF(YEAR(Personalkostnader!$H104)&gt;P$152,"",IF(YEAR(Personalkostnader!$H104)=P$152,Personalkostnader!$H104,DATE(P$152,1,1)))))</f>
        <v/>
      </c>
      <c r="Q245" s="34" t="str">
        <f>IF(P245="","",IF(YEAR(Personalkostnader!$H104)&gt;Hjelpeberegn_personal!P$152,"",IF(YEAR(Personalkostnader!$K104)&gt;Hjelpeberegn_personal!P$152,"31.12."&amp;P$152,Personalkostnader!$K104)))</f>
        <v/>
      </c>
      <c r="R245" s="156" t="str">
        <f>IF(A245="","",IF(YEAR(Personalkostnader!$K104)&lt;R$152,"",IF(YEAR(Personalkostnader!$H104)&gt;R$152,"",IF(YEAR(Personalkostnader!$H104)=R$152,Personalkostnader!$H104,DATE(R$152,1,1)))))</f>
        <v/>
      </c>
      <c r="S245" s="34" t="str">
        <f>IF(R245="","",IF(YEAR(Personalkostnader!$H104)&gt;Hjelpeberegn_personal!R$152,"",IF(YEAR(Personalkostnader!$K104)&gt;Hjelpeberegn_personal!R$152,"31.12."&amp;R$152,Personalkostnader!$K104)))</f>
        <v/>
      </c>
      <c r="T245" s="156" t="str">
        <f>IF(A245="","",IF(YEAR(Personalkostnader!$K104)&lt;T$152,"",IF(YEAR(Personalkostnader!$H104)&gt;T$152,"",IF(YEAR(Personalkostnader!$H104)=T$152,Personalkostnader!$H104,DATE(T$152,1,1)))))</f>
        <v/>
      </c>
      <c r="U245" s="34" t="str">
        <f>IF(T245="","",IF(YEAR(Personalkostnader!$H104)&gt;Hjelpeberegn_personal!T$152,"",IF(YEAR(Personalkostnader!$K104)&gt;Hjelpeberegn_personal!T$152,"31.12."&amp;T$152,Personalkostnader!$K104)))</f>
        <v/>
      </c>
      <c r="V245" s="156" t="str">
        <f>IF(A245="","",IF(YEAR(Personalkostnader!$K104)&lt;V$152,"",IF(YEAR(Personalkostnader!$H104)&gt;V$152,"",IF(YEAR(Personalkostnader!$H104)=V$152,Personalkostnader!$H104,DATE(V$152,1,1)))))</f>
        <v/>
      </c>
      <c r="W245" s="34" t="str">
        <f>IF(V245="","",IF(YEAR(Personalkostnader!$H104)&gt;Hjelpeberegn_personal!V$152,"",IF(YEAR(Personalkostnader!$K104)&gt;Hjelpeberegn_personal!V$152,"31.12."&amp;V$152,Personalkostnader!$K104)))</f>
        <v/>
      </c>
      <c r="X245" s="156" t="str">
        <f>IF(A245="","",IF(YEAR(Personalkostnader!$K104)&lt;X$152,"",IF(YEAR(Personalkostnader!$H104)&gt;X$152,"",IF(YEAR(Personalkostnader!$H104)=X$152,Personalkostnader!$H104,DATE(X$152,1,1)))))</f>
        <v/>
      </c>
      <c r="Y245" s="34" t="str">
        <f>IF(X245="","",IF(YEAR(Personalkostnader!$H104)&gt;Hjelpeberegn_personal!X$152,"",IF(YEAR(Personalkostnader!$K104)&gt;Hjelpeberegn_personal!X$152,"31.12."&amp;X$152,Personalkostnader!$K104)))</f>
        <v/>
      </c>
      <c r="Z245" s="156" t="str">
        <f>IF(A245="","",IF(YEAR(Personalkostnader!$K104)&lt;Z$152,"",IF(YEAR(Personalkostnader!$H104)&gt;Z$152,"",IF(YEAR(Personalkostnader!$H104)=Z$152,Personalkostnader!$H104,DATE(Z$152,1,1)))))</f>
        <v/>
      </c>
      <c r="AA245" s="34" t="str">
        <f>IF(Z245="","",IF(YEAR(Personalkostnader!$H104)&gt;Hjelpeberegn_personal!Z$152,"",IF(YEAR(Personalkostnader!$K104)&gt;Hjelpeberegn_personal!Z$152,"31.12."&amp;Z$152,Personalkostnader!$K104)))</f>
        <v/>
      </c>
    </row>
    <row r="246" spans="1:27" ht="15.75" outlineLevel="1" x14ac:dyDescent="0.3">
      <c r="A246" t="str">
        <f t="shared" si="12"/>
        <v/>
      </c>
      <c r="B246" s="156" t="str">
        <f>IF(YEAR(Personalkostnader!$H105)&lt;B$152,"",IF(YEAR(Personalkostnader!$H105)&gt;B$152,"",IF(YEAR(Personalkostnader!$H105)=B$152,Personalkostnader!$H105,DATE(B$152,1,1))))</f>
        <v/>
      </c>
      <c r="C246" s="156" t="str">
        <f>IF(YEAR(Personalkostnader!$H105)&lt;B$152,"",IF(YEAR(Personalkostnader!$H105)&gt;B$152,"",IF(YEAR(Personalkostnader!$K105)=B$152,Personalkostnader!$K105, DATE(B$152,12,31))))</f>
        <v/>
      </c>
      <c r="D246" s="156" t="str">
        <f>IF(A246="","",IF(YEAR(Personalkostnader!$K105)&lt;D$152,"",IF(YEAR(Personalkostnader!$H105)&gt;D$152,"",IF(YEAR(Personalkostnader!$H105)=D$152,Personalkostnader!$H105,DATE(D$152,1,1)))))</f>
        <v/>
      </c>
      <c r="E246" s="34" t="str">
        <f>IF(D246="","",IF(YEAR(Personalkostnader!$H105)&gt;Hjelpeberegn_personal!D$152,"",IF(YEAR(Personalkostnader!$K105)&gt;Hjelpeberegn_personal!D$152,"31.12."&amp;D$152,Personalkostnader!$K105)))</f>
        <v/>
      </c>
      <c r="F246" s="156" t="str">
        <f>IF(A246="","",IF(YEAR(Personalkostnader!$K105)&lt;F$152,"",IF(YEAR(Personalkostnader!$H105)&gt;F$152,"",IF(YEAR(Personalkostnader!$H105)=F$152,Personalkostnader!$H105,DATE(F$152,1,1)))))</f>
        <v/>
      </c>
      <c r="G246" s="34" t="str">
        <f>IF(F246="","",IF(YEAR(Personalkostnader!$H105)&gt;Hjelpeberegn_personal!F$152,"",IF(YEAR(Personalkostnader!$K105)&gt;Hjelpeberegn_personal!F$152,"31.12."&amp;F$152,Personalkostnader!$K105)))</f>
        <v/>
      </c>
      <c r="H246" s="156" t="str">
        <f>IF(A246="","",IF(YEAR(Personalkostnader!$K105)&lt;H$152,"",IF(YEAR(Personalkostnader!$H105)&gt;H$152,"",IF(YEAR(Personalkostnader!$H105)=H$152,Personalkostnader!$H105,DATE(H$152,1,1)))))</f>
        <v/>
      </c>
      <c r="I246" s="34" t="str">
        <f>IF(H246="","",IF(YEAR(Personalkostnader!$H105)&gt;Hjelpeberegn_personal!H$152,"",IF(YEAR(Personalkostnader!$K105)&gt;Hjelpeberegn_personal!H$152,"31.12."&amp;H$152,Personalkostnader!$K105)))</f>
        <v/>
      </c>
      <c r="J246" s="156" t="str">
        <f>IF(A246="","",IF(YEAR(Personalkostnader!$K105)&lt;J$152,"",IF(YEAR(Personalkostnader!$H105)&gt;J$152,"",IF(YEAR(Personalkostnader!$H105)=J$152,Personalkostnader!$H105,DATE(J$152,1,1)))))</f>
        <v/>
      </c>
      <c r="K246" s="34" t="str">
        <f>IF(J246="","",IF(YEAR(Personalkostnader!$H105)&gt;Hjelpeberegn_personal!J$152,"",IF(YEAR(Personalkostnader!$K105)&gt;Hjelpeberegn_personal!J$152,"31.12."&amp;J$152,Personalkostnader!$K105)))</f>
        <v/>
      </c>
      <c r="L246" s="156" t="str">
        <f>IF(A246="","",IF(YEAR(Personalkostnader!$K105)&lt;L$152,"",IF(YEAR(Personalkostnader!$H105)&gt;L$152,"",IF(YEAR(Personalkostnader!$H105)=L$152,Personalkostnader!$H105,DATE(L$152,1,1)))))</f>
        <v/>
      </c>
      <c r="M246" s="34" t="str">
        <f>IF(L246="","",IF(YEAR(Personalkostnader!$H105)&gt;Hjelpeberegn_personal!L$152,"",IF(YEAR(Personalkostnader!$K105)&gt;Hjelpeberegn_personal!L$152,"31.12."&amp;L$152,Personalkostnader!$K105)))</f>
        <v/>
      </c>
      <c r="N246" s="156" t="str">
        <f>IF(A246="","",IF(YEAR(Personalkostnader!$K105)&lt;N$152,"",IF(YEAR(Personalkostnader!$H105)&gt;N$152,"",IF(YEAR(Personalkostnader!$H105)=N$152,Personalkostnader!$H105,DATE(N$152,1,1)))))</f>
        <v/>
      </c>
      <c r="O246" s="34" t="str">
        <f>IF(N246="","",IF(YEAR(Personalkostnader!$H105)&gt;Hjelpeberegn_personal!N$152,"",IF(YEAR(Personalkostnader!$K105)&gt;Hjelpeberegn_personal!N$152,"31.12."&amp;N$152,Personalkostnader!$K105)))</f>
        <v/>
      </c>
      <c r="P246" s="156" t="str">
        <f>IF(A246="","",IF(YEAR(Personalkostnader!$K105)&lt;P$152,"",IF(YEAR(Personalkostnader!$H105)&gt;P$152,"",IF(YEAR(Personalkostnader!$H105)=P$152,Personalkostnader!$H105,DATE(P$152,1,1)))))</f>
        <v/>
      </c>
      <c r="Q246" s="34" t="str">
        <f>IF(P246="","",IF(YEAR(Personalkostnader!$H105)&gt;Hjelpeberegn_personal!P$152,"",IF(YEAR(Personalkostnader!$K105)&gt;Hjelpeberegn_personal!P$152,"31.12."&amp;P$152,Personalkostnader!$K105)))</f>
        <v/>
      </c>
      <c r="R246" s="156" t="str">
        <f>IF(A246="","",IF(YEAR(Personalkostnader!$K105)&lt;R$152,"",IF(YEAR(Personalkostnader!$H105)&gt;R$152,"",IF(YEAR(Personalkostnader!$H105)=R$152,Personalkostnader!$H105,DATE(R$152,1,1)))))</f>
        <v/>
      </c>
      <c r="S246" s="34" t="str">
        <f>IF(R246="","",IF(YEAR(Personalkostnader!$H105)&gt;Hjelpeberegn_personal!R$152,"",IF(YEAR(Personalkostnader!$K105)&gt;Hjelpeberegn_personal!R$152,"31.12."&amp;R$152,Personalkostnader!$K105)))</f>
        <v/>
      </c>
      <c r="T246" s="156" t="str">
        <f>IF(A246="","",IF(YEAR(Personalkostnader!$K105)&lt;T$152,"",IF(YEAR(Personalkostnader!$H105)&gt;T$152,"",IF(YEAR(Personalkostnader!$H105)=T$152,Personalkostnader!$H105,DATE(T$152,1,1)))))</f>
        <v/>
      </c>
      <c r="U246" s="34" t="str">
        <f>IF(T246="","",IF(YEAR(Personalkostnader!$H105)&gt;Hjelpeberegn_personal!T$152,"",IF(YEAR(Personalkostnader!$K105)&gt;Hjelpeberegn_personal!T$152,"31.12."&amp;T$152,Personalkostnader!$K105)))</f>
        <v/>
      </c>
      <c r="V246" s="156" t="str">
        <f>IF(A246="","",IF(YEAR(Personalkostnader!$K105)&lt;V$152,"",IF(YEAR(Personalkostnader!$H105)&gt;V$152,"",IF(YEAR(Personalkostnader!$H105)=V$152,Personalkostnader!$H105,DATE(V$152,1,1)))))</f>
        <v/>
      </c>
      <c r="W246" s="34" t="str">
        <f>IF(V246="","",IF(YEAR(Personalkostnader!$H105)&gt;Hjelpeberegn_personal!V$152,"",IF(YEAR(Personalkostnader!$K105)&gt;Hjelpeberegn_personal!V$152,"31.12."&amp;V$152,Personalkostnader!$K105)))</f>
        <v/>
      </c>
      <c r="X246" s="156" t="str">
        <f>IF(A246="","",IF(YEAR(Personalkostnader!$K105)&lt;X$152,"",IF(YEAR(Personalkostnader!$H105)&gt;X$152,"",IF(YEAR(Personalkostnader!$H105)=X$152,Personalkostnader!$H105,DATE(X$152,1,1)))))</f>
        <v/>
      </c>
      <c r="Y246" s="34" t="str">
        <f>IF(X246="","",IF(YEAR(Personalkostnader!$H105)&gt;Hjelpeberegn_personal!X$152,"",IF(YEAR(Personalkostnader!$K105)&gt;Hjelpeberegn_personal!X$152,"31.12."&amp;X$152,Personalkostnader!$K105)))</f>
        <v/>
      </c>
      <c r="Z246" s="156" t="str">
        <f>IF(A246="","",IF(YEAR(Personalkostnader!$K105)&lt;Z$152,"",IF(YEAR(Personalkostnader!$H105)&gt;Z$152,"",IF(YEAR(Personalkostnader!$H105)=Z$152,Personalkostnader!$H105,DATE(Z$152,1,1)))))</f>
        <v/>
      </c>
      <c r="AA246" s="34" t="str">
        <f>IF(Z246="","",IF(YEAR(Personalkostnader!$H105)&gt;Hjelpeberegn_personal!Z$152,"",IF(YEAR(Personalkostnader!$K105)&gt;Hjelpeberegn_personal!Z$152,"31.12."&amp;Z$152,Personalkostnader!$K105)))</f>
        <v/>
      </c>
    </row>
    <row r="247" spans="1:27" ht="15.75" outlineLevel="1" x14ac:dyDescent="0.3">
      <c r="A247" t="str">
        <f t="shared" si="12"/>
        <v/>
      </c>
      <c r="B247" s="156" t="str">
        <f>IF(YEAR(Personalkostnader!$H106)&lt;B$152,"",IF(YEAR(Personalkostnader!$H106)&gt;B$152,"",IF(YEAR(Personalkostnader!$H106)=B$152,Personalkostnader!$H106,DATE(B$152,1,1))))</f>
        <v/>
      </c>
      <c r="C247" s="156" t="str">
        <f>IF(YEAR(Personalkostnader!$H106)&lt;B$152,"",IF(YEAR(Personalkostnader!$H106)&gt;B$152,"",IF(YEAR(Personalkostnader!$K106)=B$152,Personalkostnader!$K106, DATE(B$152,12,31))))</f>
        <v/>
      </c>
      <c r="D247" s="156" t="str">
        <f>IF(A247="","",IF(YEAR(Personalkostnader!$K106)&lt;D$152,"",IF(YEAR(Personalkostnader!$H106)&gt;D$152,"",IF(YEAR(Personalkostnader!$H106)=D$152,Personalkostnader!$H106,DATE(D$152,1,1)))))</f>
        <v/>
      </c>
      <c r="E247" s="34" t="str">
        <f>IF(D247="","",IF(YEAR(Personalkostnader!$H106)&gt;Hjelpeberegn_personal!D$152,"",IF(YEAR(Personalkostnader!$K106)&gt;Hjelpeberegn_personal!D$152,"31.12."&amp;D$152,Personalkostnader!$K106)))</f>
        <v/>
      </c>
      <c r="F247" s="156" t="str">
        <f>IF(A247="","",IF(YEAR(Personalkostnader!$K106)&lt;F$152,"",IF(YEAR(Personalkostnader!$H106)&gt;F$152,"",IF(YEAR(Personalkostnader!$H106)=F$152,Personalkostnader!$H106,DATE(F$152,1,1)))))</f>
        <v/>
      </c>
      <c r="G247" s="34" t="str">
        <f>IF(F247="","",IF(YEAR(Personalkostnader!$H106)&gt;Hjelpeberegn_personal!F$152,"",IF(YEAR(Personalkostnader!$K106)&gt;Hjelpeberegn_personal!F$152,"31.12."&amp;F$152,Personalkostnader!$K106)))</f>
        <v/>
      </c>
      <c r="H247" s="156" t="str">
        <f>IF(A247="","",IF(YEAR(Personalkostnader!$K106)&lt;H$152,"",IF(YEAR(Personalkostnader!$H106)&gt;H$152,"",IF(YEAR(Personalkostnader!$H106)=H$152,Personalkostnader!$H106,DATE(H$152,1,1)))))</f>
        <v/>
      </c>
      <c r="I247" s="34" t="str">
        <f>IF(H247="","",IF(YEAR(Personalkostnader!$H106)&gt;Hjelpeberegn_personal!H$152,"",IF(YEAR(Personalkostnader!$K106)&gt;Hjelpeberegn_personal!H$152,"31.12."&amp;H$152,Personalkostnader!$K106)))</f>
        <v/>
      </c>
      <c r="J247" s="156" t="str">
        <f>IF(A247="","",IF(YEAR(Personalkostnader!$K106)&lt;J$152,"",IF(YEAR(Personalkostnader!$H106)&gt;J$152,"",IF(YEAR(Personalkostnader!$H106)=J$152,Personalkostnader!$H106,DATE(J$152,1,1)))))</f>
        <v/>
      </c>
      <c r="K247" s="34" t="str">
        <f>IF(J247="","",IF(YEAR(Personalkostnader!$H106)&gt;Hjelpeberegn_personal!J$152,"",IF(YEAR(Personalkostnader!$K106)&gt;Hjelpeberegn_personal!J$152,"31.12."&amp;J$152,Personalkostnader!$K106)))</f>
        <v/>
      </c>
      <c r="L247" s="156" t="str">
        <f>IF(A247="","",IF(YEAR(Personalkostnader!$K106)&lt;L$152,"",IF(YEAR(Personalkostnader!$H106)&gt;L$152,"",IF(YEAR(Personalkostnader!$H106)=L$152,Personalkostnader!$H106,DATE(L$152,1,1)))))</f>
        <v/>
      </c>
      <c r="M247" s="34" t="str">
        <f>IF(L247="","",IF(YEAR(Personalkostnader!$H106)&gt;Hjelpeberegn_personal!L$152,"",IF(YEAR(Personalkostnader!$K106)&gt;Hjelpeberegn_personal!L$152,"31.12."&amp;L$152,Personalkostnader!$K106)))</f>
        <v/>
      </c>
      <c r="N247" s="156" t="str">
        <f>IF(A247="","",IF(YEAR(Personalkostnader!$K106)&lt;N$152,"",IF(YEAR(Personalkostnader!$H106)&gt;N$152,"",IF(YEAR(Personalkostnader!$H106)=N$152,Personalkostnader!$H106,DATE(N$152,1,1)))))</f>
        <v/>
      </c>
      <c r="O247" s="34" t="str">
        <f>IF(N247="","",IF(YEAR(Personalkostnader!$H106)&gt;Hjelpeberegn_personal!N$152,"",IF(YEAR(Personalkostnader!$K106)&gt;Hjelpeberegn_personal!N$152,"31.12."&amp;N$152,Personalkostnader!$K106)))</f>
        <v/>
      </c>
      <c r="P247" s="156" t="str">
        <f>IF(A247="","",IF(YEAR(Personalkostnader!$K106)&lt;P$152,"",IF(YEAR(Personalkostnader!$H106)&gt;P$152,"",IF(YEAR(Personalkostnader!$H106)=P$152,Personalkostnader!$H106,DATE(P$152,1,1)))))</f>
        <v/>
      </c>
      <c r="Q247" s="34" t="str">
        <f>IF(P247="","",IF(YEAR(Personalkostnader!$H106)&gt;Hjelpeberegn_personal!P$152,"",IF(YEAR(Personalkostnader!$K106)&gt;Hjelpeberegn_personal!P$152,"31.12."&amp;P$152,Personalkostnader!$K106)))</f>
        <v/>
      </c>
      <c r="R247" s="156" t="str">
        <f>IF(A247="","",IF(YEAR(Personalkostnader!$K106)&lt;R$152,"",IF(YEAR(Personalkostnader!$H106)&gt;R$152,"",IF(YEAR(Personalkostnader!$H106)=R$152,Personalkostnader!$H106,DATE(R$152,1,1)))))</f>
        <v/>
      </c>
      <c r="S247" s="34" t="str">
        <f>IF(R247="","",IF(YEAR(Personalkostnader!$H106)&gt;Hjelpeberegn_personal!R$152,"",IF(YEAR(Personalkostnader!$K106)&gt;Hjelpeberegn_personal!R$152,"31.12."&amp;R$152,Personalkostnader!$K106)))</f>
        <v/>
      </c>
      <c r="T247" s="156" t="str">
        <f>IF(A247="","",IF(YEAR(Personalkostnader!$K106)&lt;T$152,"",IF(YEAR(Personalkostnader!$H106)&gt;T$152,"",IF(YEAR(Personalkostnader!$H106)=T$152,Personalkostnader!$H106,DATE(T$152,1,1)))))</f>
        <v/>
      </c>
      <c r="U247" s="34" t="str">
        <f>IF(T247="","",IF(YEAR(Personalkostnader!$H106)&gt;Hjelpeberegn_personal!T$152,"",IF(YEAR(Personalkostnader!$K106)&gt;Hjelpeberegn_personal!T$152,"31.12."&amp;T$152,Personalkostnader!$K106)))</f>
        <v/>
      </c>
      <c r="V247" s="156" t="str">
        <f>IF(A247="","",IF(YEAR(Personalkostnader!$K106)&lt;V$152,"",IF(YEAR(Personalkostnader!$H106)&gt;V$152,"",IF(YEAR(Personalkostnader!$H106)=V$152,Personalkostnader!$H106,DATE(V$152,1,1)))))</f>
        <v/>
      </c>
      <c r="W247" s="34" t="str">
        <f>IF(V247="","",IF(YEAR(Personalkostnader!$H106)&gt;Hjelpeberegn_personal!V$152,"",IF(YEAR(Personalkostnader!$K106)&gt;Hjelpeberegn_personal!V$152,"31.12."&amp;V$152,Personalkostnader!$K106)))</f>
        <v/>
      </c>
      <c r="X247" s="156" t="str">
        <f>IF(A247="","",IF(YEAR(Personalkostnader!$K106)&lt;X$152,"",IF(YEAR(Personalkostnader!$H106)&gt;X$152,"",IF(YEAR(Personalkostnader!$H106)=X$152,Personalkostnader!$H106,DATE(X$152,1,1)))))</f>
        <v/>
      </c>
      <c r="Y247" s="34" t="str">
        <f>IF(X247="","",IF(YEAR(Personalkostnader!$H106)&gt;Hjelpeberegn_personal!X$152,"",IF(YEAR(Personalkostnader!$K106)&gt;Hjelpeberegn_personal!X$152,"31.12."&amp;X$152,Personalkostnader!$K106)))</f>
        <v/>
      </c>
      <c r="Z247" s="156" t="str">
        <f>IF(A247="","",IF(YEAR(Personalkostnader!$K106)&lt;Z$152,"",IF(YEAR(Personalkostnader!$H106)&gt;Z$152,"",IF(YEAR(Personalkostnader!$H106)=Z$152,Personalkostnader!$H106,DATE(Z$152,1,1)))))</f>
        <v/>
      </c>
      <c r="AA247" s="34" t="str">
        <f>IF(Z247="","",IF(YEAR(Personalkostnader!$H106)&gt;Hjelpeberegn_personal!Z$152,"",IF(YEAR(Personalkostnader!$K106)&gt;Hjelpeberegn_personal!Z$152,"31.12."&amp;Z$152,Personalkostnader!$K106)))</f>
        <v/>
      </c>
    </row>
    <row r="248" spans="1:27" ht="15.75" outlineLevel="1" x14ac:dyDescent="0.3">
      <c r="A248" t="str">
        <f t="shared" si="12"/>
        <v/>
      </c>
      <c r="B248" s="156" t="str">
        <f>IF(YEAR(Personalkostnader!$H107)&lt;B$152,"",IF(YEAR(Personalkostnader!$H107)&gt;B$152,"",IF(YEAR(Personalkostnader!$H107)=B$152,Personalkostnader!$H107,DATE(B$152,1,1))))</f>
        <v/>
      </c>
      <c r="C248" s="156" t="str">
        <f>IF(YEAR(Personalkostnader!$H107)&lt;B$152,"",IF(YEAR(Personalkostnader!$H107)&gt;B$152,"",IF(YEAR(Personalkostnader!$K107)=B$152,Personalkostnader!$K107, DATE(B$152,12,31))))</f>
        <v/>
      </c>
      <c r="D248" s="156" t="str">
        <f>IF(A248="","",IF(YEAR(Personalkostnader!$K107)&lt;D$152,"",IF(YEAR(Personalkostnader!$H107)&gt;D$152,"",IF(YEAR(Personalkostnader!$H107)=D$152,Personalkostnader!$H107,DATE(D$152,1,1)))))</f>
        <v/>
      </c>
      <c r="E248" s="34" t="str">
        <f>IF(D248="","",IF(YEAR(Personalkostnader!$H107)&gt;Hjelpeberegn_personal!D$152,"",IF(YEAR(Personalkostnader!$K107)&gt;Hjelpeberegn_personal!D$152,"31.12."&amp;D$152,Personalkostnader!$K107)))</f>
        <v/>
      </c>
      <c r="F248" s="156" t="str">
        <f>IF(A248="","",IF(YEAR(Personalkostnader!$K107)&lt;F$152,"",IF(YEAR(Personalkostnader!$H107)&gt;F$152,"",IF(YEAR(Personalkostnader!$H107)=F$152,Personalkostnader!$H107,DATE(F$152,1,1)))))</f>
        <v/>
      </c>
      <c r="G248" s="34" t="str">
        <f>IF(F248="","",IF(YEAR(Personalkostnader!$H107)&gt;Hjelpeberegn_personal!F$152,"",IF(YEAR(Personalkostnader!$K107)&gt;Hjelpeberegn_personal!F$152,"31.12."&amp;F$152,Personalkostnader!$K107)))</f>
        <v/>
      </c>
      <c r="H248" s="156" t="str">
        <f>IF(A248="","",IF(YEAR(Personalkostnader!$K107)&lt;H$152,"",IF(YEAR(Personalkostnader!$H107)&gt;H$152,"",IF(YEAR(Personalkostnader!$H107)=H$152,Personalkostnader!$H107,DATE(H$152,1,1)))))</f>
        <v/>
      </c>
      <c r="I248" s="34" t="str">
        <f>IF(H248="","",IF(YEAR(Personalkostnader!$H107)&gt;Hjelpeberegn_personal!H$152,"",IF(YEAR(Personalkostnader!$K107)&gt;Hjelpeberegn_personal!H$152,"31.12."&amp;H$152,Personalkostnader!$K107)))</f>
        <v/>
      </c>
      <c r="J248" s="156" t="str">
        <f>IF(A248="","",IF(YEAR(Personalkostnader!$K107)&lt;J$152,"",IF(YEAR(Personalkostnader!$H107)&gt;J$152,"",IF(YEAR(Personalkostnader!$H107)=J$152,Personalkostnader!$H107,DATE(J$152,1,1)))))</f>
        <v/>
      </c>
      <c r="K248" s="34" t="str">
        <f>IF(J248="","",IF(YEAR(Personalkostnader!$H107)&gt;Hjelpeberegn_personal!J$152,"",IF(YEAR(Personalkostnader!$K107)&gt;Hjelpeberegn_personal!J$152,"31.12."&amp;J$152,Personalkostnader!$K107)))</f>
        <v/>
      </c>
      <c r="L248" s="156" t="str">
        <f>IF(A248="","",IF(YEAR(Personalkostnader!$K107)&lt;L$152,"",IF(YEAR(Personalkostnader!$H107)&gt;L$152,"",IF(YEAR(Personalkostnader!$H107)=L$152,Personalkostnader!$H107,DATE(L$152,1,1)))))</f>
        <v/>
      </c>
      <c r="M248" s="34" t="str">
        <f>IF(L248="","",IF(YEAR(Personalkostnader!$H107)&gt;Hjelpeberegn_personal!L$152,"",IF(YEAR(Personalkostnader!$K107)&gt;Hjelpeberegn_personal!L$152,"31.12."&amp;L$152,Personalkostnader!$K107)))</f>
        <v/>
      </c>
      <c r="N248" s="156" t="str">
        <f>IF(A248="","",IF(YEAR(Personalkostnader!$K107)&lt;N$152,"",IF(YEAR(Personalkostnader!$H107)&gt;N$152,"",IF(YEAR(Personalkostnader!$H107)=N$152,Personalkostnader!$H107,DATE(N$152,1,1)))))</f>
        <v/>
      </c>
      <c r="O248" s="34" t="str">
        <f>IF(N248="","",IF(YEAR(Personalkostnader!$H107)&gt;Hjelpeberegn_personal!N$152,"",IF(YEAR(Personalkostnader!$K107)&gt;Hjelpeberegn_personal!N$152,"31.12."&amp;N$152,Personalkostnader!$K107)))</f>
        <v/>
      </c>
      <c r="P248" s="156" t="str">
        <f>IF(A248="","",IF(YEAR(Personalkostnader!$K107)&lt;P$152,"",IF(YEAR(Personalkostnader!$H107)&gt;P$152,"",IF(YEAR(Personalkostnader!$H107)=P$152,Personalkostnader!$H107,DATE(P$152,1,1)))))</f>
        <v/>
      </c>
      <c r="Q248" s="34" t="str">
        <f>IF(P248="","",IF(YEAR(Personalkostnader!$H107)&gt;Hjelpeberegn_personal!P$152,"",IF(YEAR(Personalkostnader!$K107)&gt;Hjelpeberegn_personal!P$152,"31.12."&amp;P$152,Personalkostnader!$K107)))</f>
        <v/>
      </c>
      <c r="R248" s="156" t="str">
        <f>IF(A248="","",IF(YEAR(Personalkostnader!$K107)&lt;R$152,"",IF(YEAR(Personalkostnader!$H107)&gt;R$152,"",IF(YEAR(Personalkostnader!$H107)=R$152,Personalkostnader!$H107,DATE(R$152,1,1)))))</f>
        <v/>
      </c>
      <c r="S248" s="34" t="str">
        <f>IF(R248="","",IF(YEAR(Personalkostnader!$H107)&gt;Hjelpeberegn_personal!R$152,"",IF(YEAR(Personalkostnader!$K107)&gt;Hjelpeberegn_personal!R$152,"31.12."&amp;R$152,Personalkostnader!$K107)))</f>
        <v/>
      </c>
      <c r="T248" s="156" t="str">
        <f>IF(A248="","",IF(YEAR(Personalkostnader!$K107)&lt;T$152,"",IF(YEAR(Personalkostnader!$H107)&gt;T$152,"",IF(YEAR(Personalkostnader!$H107)=T$152,Personalkostnader!$H107,DATE(T$152,1,1)))))</f>
        <v/>
      </c>
      <c r="U248" s="34" t="str">
        <f>IF(T248="","",IF(YEAR(Personalkostnader!$H107)&gt;Hjelpeberegn_personal!T$152,"",IF(YEAR(Personalkostnader!$K107)&gt;Hjelpeberegn_personal!T$152,"31.12."&amp;T$152,Personalkostnader!$K107)))</f>
        <v/>
      </c>
      <c r="V248" s="156" t="str">
        <f>IF(A248="","",IF(YEAR(Personalkostnader!$K107)&lt;V$152,"",IF(YEAR(Personalkostnader!$H107)&gt;V$152,"",IF(YEAR(Personalkostnader!$H107)=V$152,Personalkostnader!$H107,DATE(V$152,1,1)))))</f>
        <v/>
      </c>
      <c r="W248" s="34" t="str">
        <f>IF(V248="","",IF(YEAR(Personalkostnader!$H107)&gt;Hjelpeberegn_personal!V$152,"",IF(YEAR(Personalkostnader!$K107)&gt;Hjelpeberegn_personal!V$152,"31.12."&amp;V$152,Personalkostnader!$K107)))</f>
        <v/>
      </c>
      <c r="X248" s="156" t="str">
        <f>IF(A248="","",IF(YEAR(Personalkostnader!$K107)&lt;X$152,"",IF(YEAR(Personalkostnader!$H107)&gt;X$152,"",IF(YEAR(Personalkostnader!$H107)=X$152,Personalkostnader!$H107,DATE(X$152,1,1)))))</f>
        <v/>
      </c>
      <c r="Y248" s="34" t="str">
        <f>IF(X248="","",IF(YEAR(Personalkostnader!$H107)&gt;Hjelpeberegn_personal!X$152,"",IF(YEAR(Personalkostnader!$K107)&gt;Hjelpeberegn_personal!X$152,"31.12."&amp;X$152,Personalkostnader!$K107)))</f>
        <v/>
      </c>
      <c r="Z248" s="156" t="str">
        <f>IF(A248="","",IF(YEAR(Personalkostnader!$K107)&lt;Z$152,"",IF(YEAR(Personalkostnader!$H107)&gt;Z$152,"",IF(YEAR(Personalkostnader!$H107)=Z$152,Personalkostnader!$H107,DATE(Z$152,1,1)))))</f>
        <v/>
      </c>
      <c r="AA248" s="34" t="str">
        <f>IF(Z248="","",IF(YEAR(Personalkostnader!$H107)&gt;Hjelpeberegn_personal!Z$152,"",IF(YEAR(Personalkostnader!$K107)&gt;Hjelpeberegn_personal!Z$152,"31.12."&amp;Z$152,Personalkostnader!$K107)))</f>
        <v/>
      </c>
    </row>
    <row r="249" spans="1:27" ht="15.75" outlineLevel="1" x14ac:dyDescent="0.3">
      <c r="A249" t="str">
        <f t="shared" si="12"/>
        <v/>
      </c>
      <c r="B249" s="156" t="str">
        <f>IF(YEAR(Personalkostnader!$H108)&lt;B$152,"",IF(YEAR(Personalkostnader!$H108)&gt;B$152,"",IF(YEAR(Personalkostnader!$H108)=B$152,Personalkostnader!$H108,DATE(B$152,1,1))))</f>
        <v/>
      </c>
      <c r="C249" s="156" t="str">
        <f>IF(YEAR(Personalkostnader!$H108)&lt;B$152,"",IF(YEAR(Personalkostnader!$H108)&gt;B$152,"",IF(YEAR(Personalkostnader!$K108)=B$152,Personalkostnader!$K108, DATE(B$152,12,31))))</f>
        <v/>
      </c>
      <c r="D249" s="156" t="str">
        <f>IF(A249="","",IF(YEAR(Personalkostnader!$K108)&lt;D$152,"",IF(YEAR(Personalkostnader!$H108)&gt;D$152,"",IF(YEAR(Personalkostnader!$H108)=D$152,Personalkostnader!$H108,DATE(D$152,1,1)))))</f>
        <v/>
      </c>
      <c r="E249" s="34" t="str">
        <f>IF(D249="","",IF(YEAR(Personalkostnader!$H108)&gt;Hjelpeberegn_personal!D$152,"",IF(YEAR(Personalkostnader!$K108)&gt;Hjelpeberegn_personal!D$152,"31.12."&amp;D$152,Personalkostnader!$K108)))</f>
        <v/>
      </c>
      <c r="F249" s="156" t="str">
        <f>IF(A249="","",IF(YEAR(Personalkostnader!$K108)&lt;F$152,"",IF(YEAR(Personalkostnader!$H108)&gt;F$152,"",IF(YEAR(Personalkostnader!$H108)=F$152,Personalkostnader!$H108,DATE(F$152,1,1)))))</f>
        <v/>
      </c>
      <c r="G249" s="34" t="str">
        <f>IF(F249="","",IF(YEAR(Personalkostnader!$H108)&gt;Hjelpeberegn_personal!F$152,"",IF(YEAR(Personalkostnader!$K108)&gt;Hjelpeberegn_personal!F$152,"31.12."&amp;F$152,Personalkostnader!$K108)))</f>
        <v/>
      </c>
      <c r="H249" s="156" t="str">
        <f>IF(A249="","",IF(YEAR(Personalkostnader!$K108)&lt;H$152,"",IF(YEAR(Personalkostnader!$H108)&gt;H$152,"",IF(YEAR(Personalkostnader!$H108)=H$152,Personalkostnader!$H108,DATE(H$152,1,1)))))</f>
        <v/>
      </c>
      <c r="I249" s="34" t="str">
        <f>IF(H249="","",IF(YEAR(Personalkostnader!$H108)&gt;Hjelpeberegn_personal!H$152,"",IF(YEAR(Personalkostnader!$K108)&gt;Hjelpeberegn_personal!H$152,"31.12."&amp;H$152,Personalkostnader!$K108)))</f>
        <v/>
      </c>
      <c r="J249" s="156" t="str">
        <f>IF(A249="","",IF(YEAR(Personalkostnader!$K108)&lt;J$152,"",IF(YEAR(Personalkostnader!$H108)&gt;J$152,"",IF(YEAR(Personalkostnader!$H108)=J$152,Personalkostnader!$H108,DATE(J$152,1,1)))))</f>
        <v/>
      </c>
      <c r="K249" s="34" t="str">
        <f>IF(J249="","",IF(YEAR(Personalkostnader!$H108)&gt;Hjelpeberegn_personal!J$152,"",IF(YEAR(Personalkostnader!$K108)&gt;Hjelpeberegn_personal!J$152,"31.12."&amp;J$152,Personalkostnader!$K108)))</f>
        <v/>
      </c>
      <c r="L249" s="156" t="str">
        <f>IF(A249="","",IF(YEAR(Personalkostnader!$K108)&lt;L$152,"",IF(YEAR(Personalkostnader!$H108)&gt;L$152,"",IF(YEAR(Personalkostnader!$H108)=L$152,Personalkostnader!$H108,DATE(L$152,1,1)))))</f>
        <v/>
      </c>
      <c r="M249" s="34" t="str">
        <f>IF(L249="","",IF(YEAR(Personalkostnader!$H108)&gt;Hjelpeberegn_personal!L$152,"",IF(YEAR(Personalkostnader!$K108)&gt;Hjelpeberegn_personal!L$152,"31.12."&amp;L$152,Personalkostnader!$K108)))</f>
        <v/>
      </c>
      <c r="N249" s="156" t="str">
        <f>IF(A249="","",IF(YEAR(Personalkostnader!$K108)&lt;N$152,"",IF(YEAR(Personalkostnader!$H108)&gt;N$152,"",IF(YEAR(Personalkostnader!$H108)=N$152,Personalkostnader!$H108,DATE(N$152,1,1)))))</f>
        <v/>
      </c>
      <c r="O249" s="34" t="str">
        <f>IF(N249="","",IF(YEAR(Personalkostnader!$H108)&gt;Hjelpeberegn_personal!N$152,"",IF(YEAR(Personalkostnader!$K108)&gt;Hjelpeberegn_personal!N$152,"31.12."&amp;N$152,Personalkostnader!$K108)))</f>
        <v/>
      </c>
      <c r="P249" s="156" t="str">
        <f>IF(A249="","",IF(YEAR(Personalkostnader!$K108)&lt;P$152,"",IF(YEAR(Personalkostnader!$H108)&gt;P$152,"",IF(YEAR(Personalkostnader!$H108)=P$152,Personalkostnader!$H108,DATE(P$152,1,1)))))</f>
        <v/>
      </c>
      <c r="Q249" s="34" t="str">
        <f>IF(P249="","",IF(YEAR(Personalkostnader!$H108)&gt;Hjelpeberegn_personal!P$152,"",IF(YEAR(Personalkostnader!$K108)&gt;Hjelpeberegn_personal!P$152,"31.12."&amp;P$152,Personalkostnader!$K108)))</f>
        <v/>
      </c>
      <c r="R249" s="156" t="str">
        <f>IF(A249="","",IF(YEAR(Personalkostnader!$K108)&lt;R$152,"",IF(YEAR(Personalkostnader!$H108)&gt;R$152,"",IF(YEAR(Personalkostnader!$H108)=R$152,Personalkostnader!$H108,DATE(R$152,1,1)))))</f>
        <v/>
      </c>
      <c r="S249" s="34" t="str">
        <f>IF(R249="","",IF(YEAR(Personalkostnader!$H108)&gt;Hjelpeberegn_personal!R$152,"",IF(YEAR(Personalkostnader!$K108)&gt;Hjelpeberegn_personal!R$152,"31.12."&amp;R$152,Personalkostnader!$K108)))</f>
        <v/>
      </c>
      <c r="T249" s="156" t="str">
        <f>IF(A249="","",IF(YEAR(Personalkostnader!$K108)&lt;T$152,"",IF(YEAR(Personalkostnader!$H108)&gt;T$152,"",IF(YEAR(Personalkostnader!$H108)=T$152,Personalkostnader!$H108,DATE(T$152,1,1)))))</f>
        <v/>
      </c>
      <c r="U249" s="34" t="str">
        <f>IF(T249="","",IF(YEAR(Personalkostnader!$H108)&gt;Hjelpeberegn_personal!T$152,"",IF(YEAR(Personalkostnader!$K108)&gt;Hjelpeberegn_personal!T$152,"31.12."&amp;T$152,Personalkostnader!$K108)))</f>
        <v/>
      </c>
      <c r="V249" s="156" t="str">
        <f>IF(A249="","",IF(YEAR(Personalkostnader!$K108)&lt;V$152,"",IF(YEAR(Personalkostnader!$H108)&gt;V$152,"",IF(YEAR(Personalkostnader!$H108)=V$152,Personalkostnader!$H108,DATE(V$152,1,1)))))</f>
        <v/>
      </c>
      <c r="W249" s="34" t="str">
        <f>IF(V249="","",IF(YEAR(Personalkostnader!$H108)&gt;Hjelpeberegn_personal!V$152,"",IF(YEAR(Personalkostnader!$K108)&gt;Hjelpeberegn_personal!V$152,"31.12."&amp;V$152,Personalkostnader!$K108)))</f>
        <v/>
      </c>
      <c r="X249" s="156" t="str">
        <f>IF(A249="","",IF(YEAR(Personalkostnader!$K108)&lt;X$152,"",IF(YEAR(Personalkostnader!$H108)&gt;X$152,"",IF(YEAR(Personalkostnader!$H108)=X$152,Personalkostnader!$H108,DATE(X$152,1,1)))))</f>
        <v/>
      </c>
      <c r="Y249" s="34" t="str">
        <f>IF(X249="","",IF(YEAR(Personalkostnader!$H108)&gt;Hjelpeberegn_personal!X$152,"",IF(YEAR(Personalkostnader!$K108)&gt;Hjelpeberegn_personal!X$152,"31.12."&amp;X$152,Personalkostnader!$K108)))</f>
        <v/>
      </c>
      <c r="Z249" s="156" t="str">
        <f>IF(A249="","",IF(YEAR(Personalkostnader!$K108)&lt;Z$152,"",IF(YEAR(Personalkostnader!$H108)&gt;Z$152,"",IF(YEAR(Personalkostnader!$H108)=Z$152,Personalkostnader!$H108,DATE(Z$152,1,1)))))</f>
        <v/>
      </c>
      <c r="AA249" s="34" t="str">
        <f>IF(Z249="","",IF(YEAR(Personalkostnader!$H108)&gt;Hjelpeberegn_personal!Z$152,"",IF(YEAR(Personalkostnader!$K108)&gt;Hjelpeberegn_personal!Z$152,"31.12."&amp;Z$152,Personalkostnader!$K108)))</f>
        <v/>
      </c>
    </row>
    <row r="250" spans="1:27" ht="15.75" outlineLevel="1" x14ac:dyDescent="0.3">
      <c r="A250" t="str">
        <f t="shared" si="12"/>
        <v/>
      </c>
      <c r="B250" s="156" t="str">
        <f>IF(YEAR(Personalkostnader!$H109)&lt;B$152,"",IF(YEAR(Personalkostnader!$H109)&gt;B$152,"",IF(YEAR(Personalkostnader!$H109)=B$152,Personalkostnader!$H109,DATE(B$152,1,1))))</f>
        <v/>
      </c>
      <c r="C250" s="156" t="str">
        <f>IF(YEAR(Personalkostnader!$H109)&lt;B$152,"",IF(YEAR(Personalkostnader!$H109)&gt;B$152,"",IF(YEAR(Personalkostnader!$K109)=B$152,Personalkostnader!$K109, DATE(B$152,12,31))))</f>
        <v/>
      </c>
      <c r="D250" s="156" t="str">
        <f>IF(A250="","",IF(YEAR(Personalkostnader!$K109)&lt;D$152,"",IF(YEAR(Personalkostnader!$H109)&gt;D$152,"",IF(YEAR(Personalkostnader!$H109)=D$152,Personalkostnader!$H109,DATE(D$152,1,1)))))</f>
        <v/>
      </c>
      <c r="E250" s="34" t="str">
        <f>IF(D250="","",IF(YEAR(Personalkostnader!$H109)&gt;Hjelpeberegn_personal!D$152,"",IF(YEAR(Personalkostnader!$K109)&gt;Hjelpeberegn_personal!D$152,"31.12."&amp;D$152,Personalkostnader!$K109)))</f>
        <v/>
      </c>
      <c r="F250" s="156" t="str">
        <f>IF(A250="","",IF(YEAR(Personalkostnader!$K109)&lt;F$152,"",IF(YEAR(Personalkostnader!$H109)&gt;F$152,"",IF(YEAR(Personalkostnader!$H109)=F$152,Personalkostnader!$H109,DATE(F$152,1,1)))))</f>
        <v/>
      </c>
      <c r="G250" s="34" t="str">
        <f>IF(F250="","",IF(YEAR(Personalkostnader!$H109)&gt;Hjelpeberegn_personal!F$152,"",IF(YEAR(Personalkostnader!$K109)&gt;Hjelpeberegn_personal!F$152,"31.12."&amp;F$152,Personalkostnader!$K109)))</f>
        <v/>
      </c>
      <c r="H250" s="156" t="str">
        <f>IF(A250="","",IF(YEAR(Personalkostnader!$K109)&lt;H$152,"",IF(YEAR(Personalkostnader!$H109)&gt;H$152,"",IF(YEAR(Personalkostnader!$H109)=H$152,Personalkostnader!$H109,DATE(H$152,1,1)))))</f>
        <v/>
      </c>
      <c r="I250" s="34" t="str">
        <f>IF(H250="","",IF(YEAR(Personalkostnader!$H109)&gt;Hjelpeberegn_personal!H$152,"",IF(YEAR(Personalkostnader!$K109)&gt;Hjelpeberegn_personal!H$152,"31.12."&amp;H$152,Personalkostnader!$K109)))</f>
        <v/>
      </c>
      <c r="J250" s="156" t="str">
        <f>IF(A250="","",IF(YEAR(Personalkostnader!$K109)&lt;J$152,"",IF(YEAR(Personalkostnader!$H109)&gt;J$152,"",IF(YEAR(Personalkostnader!$H109)=J$152,Personalkostnader!$H109,DATE(J$152,1,1)))))</f>
        <v/>
      </c>
      <c r="K250" s="34" t="str">
        <f>IF(J250="","",IF(YEAR(Personalkostnader!$H109)&gt;Hjelpeberegn_personal!J$152,"",IF(YEAR(Personalkostnader!$K109)&gt;Hjelpeberegn_personal!J$152,"31.12."&amp;J$152,Personalkostnader!$K109)))</f>
        <v/>
      </c>
      <c r="L250" s="156" t="str">
        <f>IF(A250="","",IF(YEAR(Personalkostnader!$K109)&lt;L$152,"",IF(YEAR(Personalkostnader!$H109)&gt;L$152,"",IF(YEAR(Personalkostnader!$H109)=L$152,Personalkostnader!$H109,DATE(L$152,1,1)))))</f>
        <v/>
      </c>
      <c r="M250" s="34" t="str">
        <f>IF(L250="","",IF(YEAR(Personalkostnader!$H109)&gt;Hjelpeberegn_personal!L$152,"",IF(YEAR(Personalkostnader!$K109)&gt;Hjelpeberegn_personal!L$152,"31.12."&amp;L$152,Personalkostnader!$K109)))</f>
        <v/>
      </c>
      <c r="N250" s="156" t="str">
        <f>IF(A250="","",IF(YEAR(Personalkostnader!$K109)&lt;N$152,"",IF(YEAR(Personalkostnader!$H109)&gt;N$152,"",IF(YEAR(Personalkostnader!$H109)=N$152,Personalkostnader!$H109,DATE(N$152,1,1)))))</f>
        <v/>
      </c>
      <c r="O250" s="34" t="str">
        <f>IF(N250="","",IF(YEAR(Personalkostnader!$H109)&gt;Hjelpeberegn_personal!N$152,"",IF(YEAR(Personalkostnader!$K109)&gt;Hjelpeberegn_personal!N$152,"31.12."&amp;N$152,Personalkostnader!$K109)))</f>
        <v/>
      </c>
      <c r="P250" s="156" t="str">
        <f>IF(A250="","",IF(YEAR(Personalkostnader!$K109)&lt;P$152,"",IF(YEAR(Personalkostnader!$H109)&gt;P$152,"",IF(YEAR(Personalkostnader!$H109)=P$152,Personalkostnader!$H109,DATE(P$152,1,1)))))</f>
        <v/>
      </c>
      <c r="Q250" s="34" t="str">
        <f>IF(P250="","",IF(YEAR(Personalkostnader!$H109)&gt;Hjelpeberegn_personal!P$152,"",IF(YEAR(Personalkostnader!$K109)&gt;Hjelpeberegn_personal!P$152,"31.12."&amp;P$152,Personalkostnader!$K109)))</f>
        <v/>
      </c>
      <c r="R250" s="156" t="str">
        <f>IF(A250="","",IF(YEAR(Personalkostnader!$K109)&lt;R$152,"",IF(YEAR(Personalkostnader!$H109)&gt;R$152,"",IF(YEAR(Personalkostnader!$H109)=R$152,Personalkostnader!$H109,DATE(R$152,1,1)))))</f>
        <v/>
      </c>
      <c r="S250" s="34" t="str">
        <f>IF(R250="","",IF(YEAR(Personalkostnader!$H109)&gt;Hjelpeberegn_personal!R$152,"",IF(YEAR(Personalkostnader!$K109)&gt;Hjelpeberegn_personal!R$152,"31.12."&amp;R$152,Personalkostnader!$K109)))</f>
        <v/>
      </c>
      <c r="T250" s="156" t="str">
        <f>IF(A250="","",IF(YEAR(Personalkostnader!$K109)&lt;T$152,"",IF(YEAR(Personalkostnader!$H109)&gt;T$152,"",IF(YEAR(Personalkostnader!$H109)=T$152,Personalkostnader!$H109,DATE(T$152,1,1)))))</f>
        <v/>
      </c>
      <c r="U250" s="34" t="str">
        <f>IF(T250="","",IF(YEAR(Personalkostnader!$H109)&gt;Hjelpeberegn_personal!T$152,"",IF(YEAR(Personalkostnader!$K109)&gt;Hjelpeberegn_personal!T$152,"31.12."&amp;T$152,Personalkostnader!$K109)))</f>
        <v/>
      </c>
      <c r="V250" s="156" t="str">
        <f>IF(A250="","",IF(YEAR(Personalkostnader!$K109)&lt;V$152,"",IF(YEAR(Personalkostnader!$H109)&gt;V$152,"",IF(YEAR(Personalkostnader!$H109)=V$152,Personalkostnader!$H109,DATE(V$152,1,1)))))</f>
        <v/>
      </c>
      <c r="W250" s="34" t="str">
        <f>IF(V250="","",IF(YEAR(Personalkostnader!$H109)&gt;Hjelpeberegn_personal!V$152,"",IF(YEAR(Personalkostnader!$K109)&gt;Hjelpeberegn_personal!V$152,"31.12."&amp;V$152,Personalkostnader!$K109)))</f>
        <v/>
      </c>
      <c r="X250" s="156" t="str">
        <f>IF(A250="","",IF(YEAR(Personalkostnader!$K109)&lt;X$152,"",IF(YEAR(Personalkostnader!$H109)&gt;X$152,"",IF(YEAR(Personalkostnader!$H109)=X$152,Personalkostnader!$H109,DATE(X$152,1,1)))))</f>
        <v/>
      </c>
      <c r="Y250" s="34" t="str">
        <f>IF(X250="","",IF(YEAR(Personalkostnader!$H109)&gt;Hjelpeberegn_personal!X$152,"",IF(YEAR(Personalkostnader!$K109)&gt;Hjelpeberegn_personal!X$152,"31.12."&amp;X$152,Personalkostnader!$K109)))</f>
        <v/>
      </c>
      <c r="Z250" s="156" t="str">
        <f>IF(A250="","",IF(YEAR(Personalkostnader!$K109)&lt;Z$152,"",IF(YEAR(Personalkostnader!$H109)&gt;Z$152,"",IF(YEAR(Personalkostnader!$H109)=Z$152,Personalkostnader!$H109,DATE(Z$152,1,1)))))</f>
        <v/>
      </c>
      <c r="AA250" s="34" t="str">
        <f>IF(Z250="","",IF(YEAR(Personalkostnader!$H109)&gt;Hjelpeberegn_personal!Z$152,"",IF(YEAR(Personalkostnader!$K109)&gt;Hjelpeberegn_personal!Z$152,"31.12."&amp;Z$152,Personalkostnader!$K109)))</f>
        <v/>
      </c>
    </row>
    <row r="251" spans="1:27" ht="15.75" outlineLevel="1" x14ac:dyDescent="0.3">
      <c r="A251" t="str">
        <f t="shared" si="12"/>
        <v/>
      </c>
      <c r="B251" s="156" t="str">
        <f>IF(YEAR(Personalkostnader!$H110)&lt;B$152,"",IF(YEAR(Personalkostnader!$H110)&gt;B$152,"",IF(YEAR(Personalkostnader!$H110)=B$152,Personalkostnader!$H110,DATE(B$152,1,1))))</f>
        <v/>
      </c>
      <c r="C251" s="156" t="str">
        <f>IF(YEAR(Personalkostnader!$H110)&lt;B$152,"",IF(YEAR(Personalkostnader!$H110)&gt;B$152,"",IF(YEAR(Personalkostnader!$K110)=B$152,Personalkostnader!$K110, DATE(B$152,12,31))))</f>
        <v/>
      </c>
      <c r="D251" s="156" t="str">
        <f>IF(A251="","",IF(YEAR(Personalkostnader!$K110)&lt;D$152,"",IF(YEAR(Personalkostnader!$H110)&gt;D$152,"",IF(YEAR(Personalkostnader!$H110)=D$152,Personalkostnader!$H110,DATE(D$152,1,1)))))</f>
        <v/>
      </c>
      <c r="E251" s="34" t="str">
        <f>IF(D251="","",IF(YEAR(Personalkostnader!$H110)&gt;Hjelpeberegn_personal!D$152,"",IF(YEAR(Personalkostnader!$K110)&gt;Hjelpeberegn_personal!D$152,"31.12."&amp;D$152,Personalkostnader!$K110)))</f>
        <v/>
      </c>
      <c r="F251" s="156" t="str">
        <f>IF(A251="","",IF(YEAR(Personalkostnader!$K110)&lt;F$152,"",IF(YEAR(Personalkostnader!$H110)&gt;F$152,"",IF(YEAR(Personalkostnader!$H110)=F$152,Personalkostnader!$H110,DATE(F$152,1,1)))))</f>
        <v/>
      </c>
      <c r="G251" s="34" t="str">
        <f>IF(F251="","",IF(YEAR(Personalkostnader!$H110)&gt;Hjelpeberegn_personal!F$152,"",IF(YEAR(Personalkostnader!$K110)&gt;Hjelpeberegn_personal!F$152,"31.12."&amp;F$152,Personalkostnader!$K110)))</f>
        <v/>
      </c>
      <c r="H251" s="156" t="str">
        <f>IF(A251="","",IF(YEAR(Personalkostnader!$K110)&lt;H$152,"",IF(YEAR(Personalkostnader!$H110)&gt;H$152,"",IF(YEAR(Personalkostnader!$H110)=H$152,Personalkostnader!$H110,DATE(H$152,1,1)))))</f>
        <v/>
      </c>
      <c r="I251" s="34" t="str">
        <f>IF(H251="","",IF(YEAR(Personalkostnader!$H110)&gt;Hjelpeberegn_personal!H$152,"",IF(YEAR(Personalkostnader!$K110)&gt;Hjelpeberegn_personal!H$152,"31.12."&amp;H$152,Personalkostnader!$K110)))</f>
        <v/>
      </c>
      <c r="J251" s="156" t="str">
        <f>IF(A251="","",IF(YEAR(Personalkostnader!$K110)&lt;J$152,"",IF(YEAR(Personalkostnader!$H110)&gt;J$152,"",IF(YEAR(Personalkostnader!$H110)=J$152,Personalkostnader!$H110,DATE(J$152,1,1)))))</f>
        <v/>
      </c>
      <c r="K251" s="34" t="str">
        <f>IF(J251="","",IF(YEAR(Personalkostnader!$H110)&gt;Hjelpeberegn_personal!J$152,"",IF(YEAR(Personalkostnader!$K110)&gt;Hjelpeberegn_personal!J$152,"31.12."&amp;J$152,Personalkostnader!$K110)))</f>
        <v/>
      </c>
      <c r="L251" s="156" t="str">
        <f>IF(A251="","",IF(YEAR(Personalkostnader!$K110)&lt;L$152,"",IF(YEAR(Personalkostnader!$H110)&gt;L$152,"",IF(YEAR(Personalkostnader!$H110)=L$152,Personalkostnader!$H110,DATE(L$152,1,1)))))</f>
        <v/>
      </c>
      <c r="M251" s="34" t="str">
        <f>IF(L251="","",IF(YEAR(Personalkostnader!$H110)&gt;Hjelpeberegn_personal!L$152,"",IF(YEAR(Personalkostnader!$K110)&gt;Hjelpeberegn_personal!L$152,"31.12."&amp;L$152,Personalkostnader!$K110)))</f>
        <v/>
      </c>
      <c r="N251" s="156" t="str">
        <f>IF(A251="","",IF(YEAR(Personalkostnader!$K110)&lt;N$152,"",IF(YEAR(Personalkostnader!$H110)&gt;N$152,"",IF(YEAR(Personalkostnader!$H110)=N$152,Personalkostnader!$H110,DATE(N$152,1,1)))))</f>
        <v/>
      </c>
      <c r="O251" s="34" t="str">
        <f>IF(N251="","",IF(YEAR(Personalkostnader!$H110)&gt;Hjelpeberegn_personal!N$152,"",IF(YEAR(Personalkostnader!$K110)&gt;Hjelpeberegn_personal!N$152,"31.12."&amp;N$152,Personalkostnader!$K110)))</f>
        <v/>
      </c>
      <c r="P251" s="156" t="str">
        <f>IF(A251="","",IF(YEAR(Personalkostnader!$K110)&lt;P$152,"",IF(YEAR(Personalkostnader!$H110)&gt;P$152,"",IF(YEAR(Personalkostnader!$H110)=P$152,Personalkostnader!$H110,DATE(P$152,1,1)))))</f>
        <v/>
      </c>
      <c r="Q251" s="34" t="str">
        <f>IF(P251="","",IF(YEAR(Personalkostnader!$H110)&gt;Hjelpeberegn_personal!P$152,"",IF(YEAR(Personalkostnader!$K110)&gt;Hjelpeberegn_personal!P$152,"31.12."&amp;P$152,Personalkostnader!$K110)))</f>
        <v/>
      </c>
      <c r="R251" s="156" t="str">
        <f>IF(A251="","",IF(YEAR(Personalkostnader!$K110)&lt;R$152,"",IF(YEAR(Personalkostnader!$H110)&gt;R$152,"",IF(YEAR(Personalkostnader!$H110)=R$152,Personalkostnader!$H110,DATE(R$152,1,1)))))</f>
        <v/>
      </c>
      <c r="S251" s="34" t="str">
        <f>IF(R251="","",IF(YEAR(Personalkostnader!$H110)&gt;Hjelpeberegn_personal!R$152,"",IF(YEAR(Personalkostnader!$K110)&gt;Hjelpeberegn_personal!R$152,"31.12."&amp;R$152,Personalkostnader!$K110)))</f>
        <v/>
      </c>
      <c r="T251" s="156" t="str">
        <f>IF(A251="","",IF(YEAR(Personalkostnader!$K110)&lt;T$152,"",IF(YEAR(Personalkostnader!$H110)&gt;T$152,"",IF(YEAR(Personalkostnader!$H110)=T$152,Personalkostnader!$H110,DATE(T$152,1,1)))))</f>
        <v/>
      </c>
      <c r="U251" s="34" t="str">
        <f>IF(T251="","",IF(YEAR(Personalkostnader!$H110)&gt;Hjelpeberegn_personal!T$152,"",IF(YEAR(Personalkostnader!$K110)&gt;Hjelpeberegn_personal!T$152,"31.12."&amp;T$152,Personalkostnader!$K110)))</f>
        <v/>
      </c>
      <c r="V251" s="156" t="str">
        <f>IF(A251="","",IF(YEAR(Personalkostnader!$K110)&lt;V$152,"",IF(YEAR(Personalkostnader!$H110)&gt;V$152,"",IF(YEAR(Personalkostnader!$H110)=V$152,Personalkostnader!$H110,DATE(V$152,1,1)))))</f>
        <v/>
      </c>
      <c r="W251" s="34" t="str">
        <f>IF(V251="","",IF(YEAR(Personalkostnader!$H110)&gt;Hjelpeberegn_personal!V$152,"",IF(YEAR(Personalkostnader!$K110)&gt;Hjelpeberegn_personal!V$152,"31.12."&amp;V$152,Personalkostnader!$K110)))</f>
        <v/>
      </c>
      <c r="X251" s="156" t="str">
        <f>IF(A251="","",IF(YEAR(Personalkostnader!$K110)&lt;X$152,"",IF(YEAR(Personalkostnader!$H110)&gt;X$152,"",IF(YEAR(Personalkostnader!$H110)=X$152,Personalkostnader!$H110,DATE(X$152,1,1)))))</f>
        <v/>
      </c>
      <c r="Y251" s="34" t="str">
        <f>IF(X251="","",IF(YEAR(Personalkostnader!$H110)&gt;Hjelpeberegn_personal!X$152,"",IF(YEAR(Personalkostnader!$K110)&gt;Hjelpeberegn_personal!X$152,"31.12."&amp;X$152,Personalkostnader!$K110)))</f>
        <v/>
      </c>
      <c r="Z251" s="156" t="str">
        <f>IF(A251="","",IF(YEAR(Personalkostnader!$K110)&lt;Z$152,"",IF(YEAR(Personalkostnader!$H110)&gt;Z$152,"",IF(YEAR(Personalkostnader!$H110)=Z$152,Personalkostnader!$H110,DATE(Z$152,1,1)))))</f>
        <v/>
      </c>
      <c r="AA251" s="34" t="str">
        <f>IF(Z251="","",IF(YEAR(Personalkostnader!$H110)&gt;Hjelpeberegn_personal!Z$152,"",IF(YEAR(Personalkostnader!$K110)&gt;Hjelpeberegn_personal!Z$152,"31.12."&amp;Z$152,Personalkostnader!$K110)))</f>
        <v/>
      </c>
    </row>
    <row r="252" spans="1:27" ht="15.75" outlineLevel="1" x14ac:dyDescent="0.3">
      <c r="A252" t="str">
        <f t="shared" si="12"/>
        <v/>
      </c>
      <c r="B252" s="156" t="str">
        <f>IF(YEAR(Personalkostnader!$H111)&lt;B$152,"",IF(YEAR(Personalkostnader!$H111)&gt;B$152,"",IF(YEAR(Personalkostnader!$H111)=B$152,Personalkostnader!$H111,DATE(B$152,1,1))))</f>
        <v/>
      </c>
      <c r="C252" s="156" t="str">
        <f>IF(YEAR(Personalkostnader!$H111)&lt;B$152,"",IF(YEAR(Personalkostnader!$H111)&gt;B$152,"",IF(YEAR(Personalkostnader!$K111)=B$152,Personalkostnader!$K111, DATE(B$152,12,31))))</f>
        <v/>
      </c>
      <c r="D252" s="156" t="str">
        <f>IF(A252="","",IF(YEAR(Personalkostnader!$K111)&lt;D$152,"",IF(YEAR(Personalkostnader!$H111)&gt;D$152,"",IF(YEAR(Personalkostnader!$H111)=D$152,Personalkostnader!$H111,DATE(D$152,1,1)))))</f>
        <v/>
      </c>
      <c r="E252" s="34" t="str">
        <f>IF(D252="","",IF(YEAR(Personalkostnader!$H111)&gt;Hjelpeberegn_personal!D$152,"",IF(YEAR(Personalkostnader!$K111)&gt;Hjelpeberegn_personal!D$152,"31.12."&amp;D$152,Personalkostnader!$K111)))</f>
        <v/>
      </c>
      <c r="F252" s="156" t="str">
        <f>IF(A252="","",IF(YEAR(Personalkostnader!$K111)&lt;F$152,"",IF(YEAR(Personalkostnader!$H111)&gt;F$152,"",IF(YEAR(Personalkostnader!$H111)=F$152,Personalkostnader!$H111,DATE(F$152,1,1)))))</f>
        <v/>
      </c>
      <c r="G252" s="34" t="str">
        <f>IF(F252="","",IF(YEAR(Personalkostnader!$H111)&gt;Hjelpeberegn_personal!F$152,"",IF(YEAR(Personalkostnader!$K111)&gt;Hjelpeberegn_personal!F$152,"31.12."&amp;F$152,Personalkostnader!$K111)))</f>
        <v/>
      </c>
      <c r="H252" s="156" t="str">
        <f>IF(A252="","",IF(YEAR(Personalkostnader!$K111)&lt;H$152,"",IF(YEAR(Personalkostnader!$H111)&gt;H$152,"",IF(YEAR(Personalkostnader!$H111)=H$152,Personalkostnader!$H111,DATE(H$152,1,1)))))</f>
        <v/>
      </c>
      <c r="I252" s="34" t="str">
        <f>IF(H252="","",IF(YEAR(Personalkostnader!$H111)&gt;Hjelpeberegn_personal!H$152,"",IF(YEAR(Personalkostnader!$K111)&gt;Hjelpeberegn_personal!H$152,"31.12."&amp;H$152,Personalkostnader!$K111)))</f>
        <v/>
      </c>
      <c r="J252" s="156" t="str">
        <f>IF(A252="","",IF(YEAR(Personalkostnader!$K111)&lt;J$152,"",IF(YEAR(Personalkostnader!$H111)&gt;J$152,"",IF(YEAR(Personalkostnader!$H111)=J$152,Personalkostnader!$H111,DATE(J$152,1,1)))))</f>
        <v/>
      </c>
      <c r="K252" s="34" t="str">
        <f>IF(J252="","",IF(YEAR(Personalkostnader!$H111)&gt;Hjelpeberegn_personal!J$152,"",IF(YEAR(Personalkostnader!$K111)&gt;Hjelpeberegn_personal!J$152,"31.12."&amp;J$152,Personalkostnader!$K111)))</f>
        <v/>
      </c>
      <c r="L252" s="156" t="str">
        <f>IF(A252="","",IF(YEAR(Personalkostnader!$K111)&lt;L$152,"",IF(YEAR(Personalkostnader!$H111)&gt;L$152,"",IF(YEAR(Personalkostnader!$H111)=L$152,Personalkostnader!$H111,DATE(L$152,1,1)))))</f>
        <v/>
      </c>
      <c r="M252" s="34" t="str">
        <f>IF(L252="","",IF(YEAR(Personalkostnader!$H111)&gt;Hjelpeberegn_personal!L$152,"",IF(YEAR(Personalkostnader!$K111)&gt;Hjelpeberegn_personal!L$152,"31.12."&amp;L$152,Personalkostnader!$K111)))</f>
        <v/>
      </c>
      <c r="N252" s="156" t="str">
        <f>IF(A252="","",IF(YEAR(Personalkostnader!$K111)&lt;N$152,"",IF(YEAR(Personalkostnader!$H111)&gt;N$152,"",IF(YEAR(Personalkostnader!$H111)=N$152,Personalkostnader!$H111,DATE(N$152,1,1)))))</f>
        <v/>
      </c>
      <c r="O252" s="34" t="str">
        <f>IF(N252="","",IF(YEAR(Personalkostnader!$H111)&gt;Hjelpeberegn_personal!N$152,"",IF(YEAR(Personalkostnader!$K111)&gt;Hjelpeberegn_personal!N$152,"31.12."&amp;N$152,Personalkostnader!$K111)))</f>
        <v/>
      </c>
      <c r="P252" s="156" t="str">
        <f>IF(A252="","",IF(YEAR(Personalkostnader!$K111)&lt;P$152,"",IF(YEAR(Personalkostnader!$H111)&gt;P$152,"",IF(YEAR(Personalkostnader!$H111)=P$152,Personalkostnader!$H111,DATE(P$152,1,1)))))</f>
        <v/>
      </c>
      <c r="Q252" s="34" t="str">
        <f>IF(P252="","",IF(YEAR(Personalkostnader!$H111)&gt;Hjelpeberegn_personal!P$152,"",IF(YEAR(Personalkostnader!$K111)&gt;Hjelpeberegn_personal!P$152,"31.12."&amp;P$152,Personalkostnader!$K111)))</f>
        <v/>
      </c>
      <c r="R252" s="156" t="str">
        <f>IF(A252="","",IF(YEAR(Personalkostnader!$K111)&lt;R$152,"",IF(YEAR(Personalkostnader!$H111)&gt;R$152,"",IF(YEAR(Personalkostnader!$H111)=R$152,Personalkostnader!$H111,DATE(R$152,1,1)))))</f>
        <v/>
      </c>
      <c r="S252" s="34" t="str">
        <f>IF(R252="","",IF(YEAR(Personalkostnader!$H111)&gt;Hjelpeberegn_personal!R$152,"",IF(YEAR(Personalkostnader!$K111)&gt;Hjelpeberegn_personal!R$152,"31.12."&amp;R$152,Personalkostnader!$K111)))</f>
        <v/>
      </c>
      <c r="T252" s="156" t="str">
        <f>IF(A252="","",IF(YEAR(Personalkostnader!$K111)&lt;T$152,"",IF(YEAR(Personalkostnader!$H111)&gt;T$152,"",IF(YEAR(Personalkostnader!$H111)=T$152,Personalkostnader!$H111,DATE(T$152,1,1)))))</f>
        <v/>
      </c>
      <c r="U252" s="34" t="str">
        <f>IF(T252="","",IF(YEAR(Personalkostnader!$H111)&gt;Hjelpeberegn_personal!T$152,"",IF(YEAR(Personalkostnader!$K111)&gt;Hjelpeberegn_personal!T$152,"31.12."&amp;T$152,Personalkostnader!$K111)))</f>
        <v/>
      </c>
      <c r="V252" s="156" t="str">
        <f>IF(A252="","",IF(YEAR(Personalkostnader!$K111)&lt;V$152,"",IF(YEAR(Personalkostnader!$H111)&gt;V$152,"",IF(YEAR(Personalkostnader!$H111)=V$152,Personalkostnader!$H111,DATE(V$152,1,1)))))</f>
        <v/>
      </c>
      <c r="W252" s="34" t="str">
        <f>IF(V252="","",IF(YEAR(Personalkostnader!$H111)&gt;Hjelpeberegn_personal!V$152,"",IF(YEAR(Personalkostnader!$K111)&gt;Hjelpeberegn_personal!V$152,"31.12."&amp;V$152,Personalkostnader!$K111)))</f>
        <v/>
      </c>
      <c r="X252" s="156" t="str">
        <f>IF(A252="","",IF(YEAR(Personalkostnader!$K111)&lt;X$152,"",IF(YEAR(Personalkostnader!$H111)&gt;X$152,"",IF(YEAR(Personalkostnader!$H111)=X$152,Personalkostnader!$H111,DATE(X$152,1,1)))))</f>
        <v/>
      </c>
      <c r="Y252" s="34" t="str">
        <f>IF(X252="","",IF(YEAR(Personalkostnader!$H111)&gt;Hjelpeberegn_personal!X$152,"",IF(YEAR(Personalkostnader!$K111)&gt;Hjelpeberegn_personal!X$152,"31.12."&amp;X$152,Personalkostnader!$K111)))</f>
        <v/>
      </c>
      <c r="Z252" s="156" t="str">
        <f>IF(A252="","",IF(YEAR(Personalkostnader!$K111)&lt;Z$152,"",IF(YEAR(Personalkostnader!$H111)&gt;Z$152,"",IF(YEAR(Personalkostnader!$H111)=Z$152,Personalkostnader!$H111,DATE(Z$152,1,1)))))</f>
        <v/>
      </c>
      <c r="AA252" s="34" t="str">
        <f>IF(Z252="","",IF(YEAR(Personalkostnader!$H111)&gt;Hjelpeberegn_personal!Z$152,"",IF(YEAR(Personalkostnader!$K111)&gt;Hjelpeberegn_personal!Z$152,"31.12."&amp;Z$152,Personalkostnader!$K111)))</f>
        <v/>
      </c>
    </row>
    <row r="253" spans="1:27" ht="15.75" outlineLevel="1" x14ac:dyDescent="0.3">
      <c r="A253" t="str">
        <f t="shared" si="12"/>
        <v/>
      </c>
      <c r="B253" s="156" t="str">
        <f>IF(YEAR(Personalkostnader!$H112)&lt;B$152,"",IF(YEAR(Personalkostnader!$H112)&gt;B$152,"",IF(YEAR(Personalkostnader!$H112)=B$152,Personalkostnader!$H112,DATE(B$152,1,1))))</f>
        <v/>
      </c>
      <c r="C253" s="156" t="str">
        <f>IF(YEAR(Personalkostnader!$H112)&lt;B$152,"",IF(YEAR(Personalkostnader!$H112)&gt;B$152,"",IF(YEAR(Personalkostnader!$K112)=B$152,Personalkostnader!$K112, DATE(B$152,12,31))))</f>
        <v/>
      </c>
      <c r="D253" s="156" t="str">
        <f>IF(A253="","",IF(YEAR(Personalkostnader!$K112)&lt;D$152,"",IF(YEAR(Personalkostnader!$H112)&gt;D$152,"",IF(YEAR(Personalkostnader!$H112)=D$152,Personalkostnader!$H112,DATE(D$152,1,1)))))</f>
        <v/>
      </c>
      <c r="E253" s="34" t="str">
        <f>IF(D253="","",IF(YEAR(Personalkostnader!$H112)&gt;Hjelpeberegn_personal!D$152,"",IF(YEAR(Personalkostnader!$K112)&gt;Hjelpeberegn_personal!D$152,"31.12."&amp;D$152,Personalkostnader!$K112)))</f>
        <v/>
      </c>
      <c r="F253" s="156" t="str">
        <f>IF(A253="","",IF(YEAR(Personalkostnader!$K112)&lt;F$152,"",IF(YEAR(Personalkostnader!$H112)&gt;F$152,"",IF(YEAR(Personalkostnader!$H112)=F$152,Personalkostnader!$H112,DATE(F$152,1,1)))))</f>
        <v/>
      </c>
      <c r="G253" s="34" t="str">
        <f>IF(F253="","",IF(YEAR(Personalkostnader!$H112)&gt;Hjelpeberegn_personal!F$152,"",IF(YEAR(Personalkostnader!$K112)&gt;Hjelpeberegn_personal!F$152,"31.12."&amp;F$152,Personalkostnader!$K112)))</f>
        <v/>
      </c>
      <c r="H253" s="156" t="str">
        <f>IF(A253="","",IF(YEAR(Personalkostnader!$K112)&lt;H$152,"",IF(YEAR(Personalkostnader!$H112)&gt;H$152,"",IF(YEAR(Personalkostnader!$H112)=H$152,Personalkostnader!$H112,DATE(H$152,1,1)))))</f>
        <v/>
      </c>
      <c r="I253" s="34" t="str">
        <f>IF(H253="","",IF(YEAR(Personalkostnader!$H112)&gt;Hjelpeberegn_personal!H$152,"",IF(YEAR(Personalkostnader!$K112)&gt;Hjelpeberegn_personal!H$152,"31.12."&amp;H$152,Personalkostnader!$K112)))</f>
        <v/>
      </c>
      <c r="J253" s="156" t="str">
        <f>IF(A253="","",IF(YEAR(Personalkostnader!$K112)&lt;J$152,"",IF(YEAR(Personalkostnader!$H112)&gt;J$152,"",IF(YEAR(Personalkostnader!$H112)=J$152,Personalkostnader!$H112,DATE(J$152,1,1)))))</f>
        <v/>
      </c>
      <c r="K253" s="34" t="str">
        <f>IF(J253="","",IF(YEAR(Personalkostnader!$H112)&gt;Hjelpeberegn_personal!J$152,"",IF(YEAR(Personalkostnader!$K112)&gt;Hjelpeberegn_personal!J$152,"31.12."&amp;J$152,Personalkostnader!$K112)))</f>
        <v/>
      </c>
      <c r="L253" s="156" t="str">
        <f>IF(A253="","",IF(YEAR(Personalkostnader!$K112)&lt;L$152,"",IF(YEAR(Personalkostnader!$H112)&gt;L$152,"",IF(YEAR(Personalkostnader!$H112)=L$152,Personalkostnader!$H112,DATE(L$152,1,1)))))</f>
        <v/>
      </c>
      <c r="M253" s="34" t="str">
        <f>IF(L253="","",IF(YEAR(Personalkostnader!$H112)&gt;Hjelpeberegn_personal!L$152,"",IF(YEAR(Personalkostnader!$K112)&gt;Hjelpeberegn_personal!L$152,"31.12."&amp;L$152,Personalkostnader!$K112)))</f>
        <v/>
      </c>
      <c r="N253" s="156" t="str">
        <f>IF(A253="","",IF(YEAR(Personalkostnader!$K112)&lt;N$152,"",IF(YEAR(Personalkostnader!$H112)&gt;N$152,"",IF(YEAR(Personalkostnader!$H112)=N$152,Personalkostnader!$H112,DATE(N$152,1,1)))))</f>
        <v/>
      </c>
      <c r="O253" s="34" t="str">
        <f>IF(N253="","",IF(YEAR(Personalkostnader!$H112)&gt;Hjelpeberegn_personal!N$152,"",IF(YEAR(Personalkostnader!$K112)&gt;Hjelpeberegn_personal!N$152,"31.12."&amp;N$152,Personalkostnader!$K112)))</f>
        <v/>
      </c>
      <c r="P253" s="156" t="str">
        <f>IF(A253="","",IF(YEAR(Personalkostnader!$K112)&lt;P$152,"",IF(YEAR(Personalkostnader!$H112)&gt;P$152,"",IF(YEAR(Personalkostnader!$H112)=P$152,Personalkostnader!$H112,DATE(P$152,1,1)))))</f>
        <v/>
      </c>
      <c r="Q253" s="34" t="str">
        <f>IF(P253="","",IF(YEAR(Personalkostnader!$H112)&gt;Hjelpeberegn_personal!P$152,"",IF(YEAR(Personalkostnader!$K112)&gt;Hjelpeberegn_personal!P$152,"31.12."&amp;P$152,Personalkostnader!$K112)))</f>
        <v/>
      </c>
      <c r="R253" s="156" t="str">
        <f>IF(A253="","",IF(YEAR(Personalkostnader!$K112)&lt;R$152,"",IF(YEAR(Personalkostnader!$H112)&gt;R$152,"",IF(YEAR(Personalkostnader!$H112)=R$152,Personalkostnader!$H112,DATE(R$152,1,1)))))</f>
        <v/>
      </c>
      <c r="S253" s="34" t="str">
        <f>IF(R253="","",IF(YEAR(Personalkostnader!$H112)&gt;Hjelpeberegn_personal!R$152,"",IF(YEAR(Personalkostnader!$K112)&gt;Hjelpeberegn_personal!R$152,"31.12."&amp;R$152,Personalkostnader!$K112)))</f>
        <v/>
      </c>
      <c r="T253" s="156" t="str">
        <f>IF(A253="","",IF(YEAR(Personalkostnader!$K112)&lt;T$152,"",IF(YEAR(Personalkostnader!$H112)&gt;T$152,"",IF(YEAR(Personalkostnader!$H112)=T$152,Personalkostnader!$H112,DATE(T$152,1,1)))))</f>
        <v/>
      </c>
      <c r="U253" s="34" t="str">
        <f>IF(T253="","",IF(YEAR(Personalkostnader!$H112)&gt;Hjelpeberegn_personal!T$152,"",IF(YEAR(Personalkostnader!$K112)&gt;Hjelpeberegn_personal!T$152,"31.12."&amp;T$152,Personalkostnader!$K112)))</f>
        <v/>
      </c>
      <c r="V253" s="156" t="str">
        <f>IF(A253="","",IF(YEAR(Personalkostnader!$K112)&lt;V$152,"",IF(YEAR(Personalkostnader!$H112)&gt;V$152,"",IF(YEAR(Personalkostnader!$H112)=V$152,Personalkostnader!$H112,DATE(V$152,1,1)))))</f>
        <v/>
      </c>
      <c r="W253" s="34" t="str">
        <f>IF(V253="","",IF(YEAR(Personalkostnader!$H112)&gt;Hjelpeberegn_personal!V$152,"",IF(YEAR(Personalkostnader!$K112)&gt;Hjelpeberegn_personal!V$152,"31.12."&amp;V$152,Personalkostnader!$K112)))</f>
        <v/>
      </c>
      <c r="X253" s="156" t="str">
        <f>IF(A253="","",IF(YEAR(Personalkostnader!$K112)&lt;X$152,"",IF(YEAR(Personalkostnader!$H112)&gt;X$152,"",IF(YEAR(Personalkostnader!$H112)=X$152,Personalkostnader!$H112,DATE(X$152,1,1)))))</f>
        <v/>
      </c>
      <c r="Y253" s="34" t="str">
        <f>IF(X253="","",IF(YEAR(Personalkostnader!$H112)&gt;Hjelpeberegn_personal!X$152,"",IF(YEAR(Personalkostnader!$K112)&gt;Hjelpeberegn_personal!X$152,"31.12."&amp;X$152,Personalkostnader!$K112)))</f>
        <v/>
      </c>
      <c r="Z253" s="156" t="str">
        <f>IF(A253="","",IF(YEAR(Personalkostnader!$K112)&lt;Z$152,"",IF(YEAR(Personalkostnader!$H112)&gt;Z$152,"",IF(YEAR(Personalkostnader!$H112)=Z$152,Personalkostnader!$H112,DATE(Z$152,1,1)))))</f>
        <v/>
      </c>
      <c r="AA253" s="34" t="str">
        <f>IF(Z253="","",IF(YEAR(Personalkostnader!$H112)&gt;Hjelpeberegn_personal!Z$152,"",IF(YEAR(Personalkostnader!$K112)&gt;Hjelpeberegn_personal!Z$152,"31.12."&amp;Z$152,Personalkostnader!$K112)))</f>
        <v/>
      </c>
    </row>
    <row r="254" spans="1:27" ht="15.75" outlineLevel="1" x14ac:dyDescent="0.3">
      <c r="A254" t="str">
        <f t="shared" si="12"/>
        <v/>
      </c>
      <c r="B254" s="156" t="str">
        <f>IF(YEAR(Personalkostnader!$H113)&lt;B$152,"",IF(YEAR(Personalkostnader!$H113)&gt;B$152,"",IF(YEAR(Personalkostnader!$H113)=B$152,Personalkostnader!$H113,DATE(B$152,1,1))))</f>
        <v/>
      </c>
      <c r="C254" s="156" t="str">
        <f>IF(YEAR(Personalkostnader!$H113)&lt;B$152,"",IF(YEAR(Personalkostnader!$H113)&gt;B$152,"",IF(YEAR(Personalkostnader!$K113)=B$152,Personalkostnader!$K113, DATE(B$152,12,31))))</f>
        <v/>
      </c>
      <c r="D254" s="156" t="str">
        <f>IF(A254="","",IF(YEAR(Personalkostnader!$K113)&lt;D$152,"",IF(YEAR(Personalkostnader!$H113)&gt;D$152,"",IF(YEAR(Personalkostnader!$H113)=D$152,Personalkostnader!$H113,DATE(D$152,1,1)))))</f>
        <v/>
      </c>
      <c r="E254" s="34" t="str">
        <f>IF(D254="","",IF(YEAR(Personalkostnader!$H113)&gt;Hjelpeberegn_personal!D$152,"",IF(YEAR(Personalkostnader!$K113)&gt;Hjelpeberegn_personal!D$152,"31.12."&amp;D$152,Personalkostnader!$K113)))</f>
        <v/>
      </c>
      <c r="F254" s="156" t="str">
        <f>IF(A254="","",IF(YEAR(Personalkostnader!$K113)&lt;F$152,"",IF(YEAR(Personalkostnader!$H113)&gt;F$152,"",IF(YEAR(Personalkostnader!$H113)=F$152,Personalkostnader!$H113,DATE(F$152,1,1)))))</f>
        <v/>
      </c>
      <c r="G254" s="34" t="str">
        <f>IF(F254="","",IF(YEAR(Personalkostnader!$H113)&gt;Hjelpeberegn_personal!F$152,"",IF(YEAR(Personalkostnader!$K113)&gt;Hjelpeberegn_personal!F$152,"31.12."&amp;F$152,Personalkostnader!$K113)))</f>
        <v/>
      </c>
      <c r="H254" s="156" t="str">
        <f>IF(A254="","",IF(YEAR(Personalkostnader!$K113)&lt;H$152,"",IF(YEAR(Personalkostnader!$H113)&gt;H$152,"",IF(YEAR(Personalkostnader!$H113)=H$152,Personalkostnader!$H113,DATE(H$152,1,1)))))</f>
        <v/>
      </c>
      <c r="I254" s="34" t="str">
        <f>IF(H254="","",IF(YEAR(Personalkostnader!$H113)&gt;Hjelpeberegn_personal!H$152,"",IF(YEAR(Personalkostnader!$K113)&gt;Hjelpeberegn_personal!H$152,"31.12."&amp;H$152,Personalkostnader!$K113)))</f>
        <v/>
      </c>
      <c r="J254" s="156" t="str">
        <f>IF(A254="","",IF(YEAR(Personalkostnader!$K113)&lt;J$152,"",IF(YEAR(Personalkostnader!$H113)&gt;J$152,"",IF(YEAR(Personalkostnader!$H113)=J$152,Personalkostnader!$H113,DATE(J$152,1,1)))))</f>
        <v/>
      </c>
      <c r="K254" s="34" t="str">
        <f>IF(J254="","",IF(YEAR(Personalkostnader!$H113)&gt;Hjelpeberegn_personal!J$152,"",IF(YEAR(Personalkostnader!$K113)&gt;Hjelpeberegn_personal!J$152,"31.12."&amp;J$152,Personalkostnader!$K113)))</f>
        <v/>
      </c>
      <c r="L254" s="156" t="str">
        <f>IF(A254="","",IF(YEAR(Personalkostnader!$K113)&lt;L$152,"",IF(YEAR(Personalkostnader!$H113)&gt;L$152,"",IF(YEAR(Personalkostnader!$H113)=L$152,Personalkostnader!$H113,DATE(L$152,1,1)))))</f>
        <v/>
      </c>
      <c r="M254" s="34" t="str">
        <f>IF(L254="","",IF(YEAR(Personalkostnader!$H113)&gt;Hjelpeberegn_personal!L$152,"",IF(YEAR(Personalkostnader!$K113)&gt;Hjelpeberegn_personal!L$152,"31.12."&amp;L$152,Personalkostnader!$K113)))</f>
        <v/>
      </c>
      <c r="N254" s="156" t="str">
        <f>IF(A254="","",IF(YEAR(Personalkostnader!$K113)&lt;N$152,"",IF(YEAR(Personalkostnader!$H113)&gt;N$152,"",IF(YEAR(Personalkostnader!$H113)=N$152,Personalkostnader!$H113,DATE(N$152,1,1)))))</f>
        <v/>
      </c>
      <c r="O254" s="34" t="str">
        <f>IF(N254="","",IF(YEAR(Personalkostnader!$H113)&gt;Hjelpeberegn_personal!N$152,"",IF(YEAR(Personalkostnader!$K113)&gt;Hjelpeberegn_personal!N$152,"31.12."&amp;N$152,Personalkostnader!$K113)))</f>
        <v/>
      </c>
      <c r="P254" s="156" t="str">
        <f>IF(A254="","",IF(YEAR(Personalkostnader!$K113)&lt;P$152,"",IF(YEAR(Personalkostnader!$H113)&gt;P$152,"",IF(YEAR(Personalkostnader!$H113)=P$152,Personalkostnader!$H113,DATE(P$152,1,1)))))</f>
        <v/>
      </c>
      <c r="Q254" s="34" t="str">
        <f>IF(P254="","",IF(YEAR(Personalkostnader!$H113)&gt;Hjelpeberegn_personal!P$152,"",IF(YEAR(Personalkostnader!$K113)&gt;Hjelpeberegn_personal!P$152,"31.12."&amp;P$152,Personalkostnader!$K113)))</f>
        <v/>
      </c>
      <c r="R254" s="156" t="str">
        <f>IF(A254="","",IF(YEAR(Personalkostnader!$K113)&lt;R$152,"",IF(YEAR(Personalkostnader!$H113)&gt;R$152,"",IF(YEAR(Personalkostnader!$H113)=R$152,Personalkostnader!$H113,DATE(R$152,1,1)))))</f>
        <v/>
      </c>
      <c r="S254" s="34" t="str">
        <f>IF(R254="","",IF(YEAR(Personalkostnader!$H113)&gt;Hjelpeberegn_personal!R$152,"",IF(YEAR(Personalkostnader!$K113)&gt;Hjelpeberegn_personal!R$152,"31.12."&amp;R$152,Personalkostnader!$K113)))</f>
        <v/>
      </c>
      <c r="T254" s="156" t="str">
        <f>IF(A254="","",IF(YEAR(Personalkostnader!$K113)&lt;T$152,"",IF(YEAR(Personalkostnader!$H113)&gt;T$152,"",IF(YEAR(Personalkostnader!$H113)=T$152,Personalkostnader!$H113,DATE(T$152,1,1)))))</f>
        <v/>
      </c>
      <c r="U254" s="34" t="str">
        <f>IF(T254="","",IF(YEAR(Personalkostnader!$H113)&gt;Hjelpeberegn_personal!T$152,"",IF(YEAR(Personalkostnader!$K113)&gt;Hjelpeberegn_personal!T$152,"31.12."&amp;T$152,Personalkostnader!$K113)))</f>
        <v/>
      </c>
      <c r="V254" s="156" t="str">
        <f>IF(A254="","",IF(YEAR(Personalkostnader!$K113)&lt;V$152,"",IF(YEAR(Personalkostnader!$H113)&gt;V$152,"",IF(YEAR(Personalkostnader!$H113)=V$152,Personalkostnader!$H113,DATE(V$152,1,1)))))</f>
        <v/>
      </c>
      <c r="W254" s="34" t="str">
        <f>IF(V254="","",IF(YEAR(Personalkostnader!$H113)&gt;Hjelpeberegn_personal!V$152,"",IF(YEAR(Personalkostnader!$K113)&gt;Hjelpeberegn_personal!V$152,"31.12."&amp;V$152,Personalkostnader!$K113)))</f>
        <v/>
      </c>
      <c r="X254" s="156" t="str">
        <f>IF(A254="","",IF(YEAR(Personalkostnader!$K113)&lt;X$152,"",IF(YEAR(Personalkostnader!$H113)&gt;X$152,"",IF(YEAR(Personalkostnader!$H113)=X$152,Personalkostnader!$H113,DATE(X$152,1,1)))))</f>
        <v/>
      </c>
      <c r="Y254" s="34" t="str">
        <f>IF(X254="","",IF(YEAR(Personalkostnader!$H113)&gt;Hjelpeberegn_personal!X$152,"",IF(YEAR(Personalkostnader!$K113)&gt;Hjelpeberegn_personal!X$152,"31.12."&amp;X$152,Personalkostnader!$K113)))</f>
        <v/>
      </c>
      <c r="Z254" s="156" t="str">
        <f>IF(A254="","",IF(YEAR(Personalkostnader!$K113)&lt;Z$152,"",IF(YEAR(Personalkostnader!$H113)&gt;Z$152,"",IF(YEAR(Personalkostnader!$H113)=Z$152,Personalkostnader!$H113,DATE(Z$152,1,1)))))</f>
        <v/>
      </c>
      <c r="AA254" s="34" t="str">
        <f>IF(Z254="","",IF(YEAR(Personalkostnader!$H113)&gt;Hjelpeberegn_personal!Z$152,"",IF(YEAR(Personalkostnader!$K113)&gt;Hjelpeberegn_personal!Z$152,"31.12."&amp;Z$152,Personalkostnader!$K113)))</f>
        <v/>
      </c>
    </row>
    <row r="255" spans="1:27" ht="15.75" outlineLevel="1" x14ac:dyDescent="0.3">
      <c r="A255" t="str">
        <f t="shared" si="12"/>
        <v/>
      </c>
      <c r="B255" s="156" t="str">
        <f>IF(YEAR(Personalkostnader!$H114)&lt;B$152,"",IF(YEAR(Personalkostnader!$H114)&gt;B$152,"",IF(YEAR(Personalkostnader!$H114)=B$152,Personalkostnader!$H114,DATE(B$152,1,1))))</f>
        <v/>
      </c>
      <c r="C255" s="156" t="str">
        <f>IF(YEAR(Personalkostnader!$H114)&lt;B$152,"",IF(YEAR(Personalkostnader!$H114)&gt;B$152,"",IF(YEAR(Personalkostnader!$K114)=B$152,Personalkostnader!$K114, DATE(B$152,12,31))))</f>
        <v/>
      </c>
      <c r="D255" s="156" t="str">
        <f>IF(A255="","",IF(YEAR(Personalkostnader!$K114)&lt;D$152,"",IF(YEAR(Personalkostnader!$H114)&gt;D$152,"",IF(YEAR(Personalkostnader!$H114)=D$152,Personalkostnader!$H114,DATE(D$152,1,1)))))</f>
        <v/>
      </c>
      <c r="E255" s="34" t="str">
        <f>IF(D255="","",IF(YEAR(Personalkostnader!$H114)&gt;Hjelpeberegn_personal!D$152,"",IF(YEAR(Personalkostnader!$K114)&gt;Hjelpeberegn_personal!D$152,"31.12."&amp;D$152,Personalkostnader!$K114)))</f>
        <v/>
      </c>
      <c r="F255" s="156" t="str">
        <f>IF(A255="","",IF(YEAR(Personalkostnader!$K114)&lt;F$152,"",IF(YEAR(Personalkostnader!$H114)&gt;F$152,"",IF(YEAR(Personalkostnader!$H114)=F$152,Personalkostnader!$H114,DATE(F$152,1,1)))))</f>
        <v/>
      </c>
      <c r="G255" s="34" t="str">
        <f>IF(F255="","",IF(YEAR(Personalkostnader!$H114)&gt;Hjelpeberegn_personal!F$152,"",IF(YEAR(Personalkostnader!$K114)&gt;Hjelpeberegn_personal!F$152,"31.12."&amp;F$152,Personalkostnader!$K114)))</f>
        <v/>
      </c>
      <c r="H255" s="156" t="str">
        <f>IF(A255="","",IF(YEAR(Personalkostnader!$K114)&lt;H$152,"",IF(YEAR(Personalkostnader!$H114)&gt;H$152,"",IF(YEAR(Personalkostnader!$H114)=H$152,Personalkostnader!$H114,DATE(H$152,1,1)))))</f>
        <v/>
      </c>
      <c r="I255" s="34" t="str">
        <f>IF(H255="","",IF(YEAR(Personalkostnader!$H114)&gt;Hjelpeberegn_personal!H$152,"",IF(YEAR(Personalkostnader!$K114)&gt;Hjelpeberegn_personal!H$152,"31.12."&amp;H$152,Personalkostnader!$K114)))</f>
        <v/>
      </c>
      <c r="J255" s="156" t="str">
        <f>IF(A255="","",IF(YEAR(Personalkostnader!$K114)&lt;J$152,"",IF(YEAR(Personalkostnader!$H114)&gt;J$152,"",IF(YEAR(Personalkostnader!$H114)=J$152,Personalkostnader!$H114,DATE(J$152,1,1)))))</f>
        <v/>
      </c>
      <c r="K255" s="34" t="str">
        <f>IF(J255="","",IF(YEAR(Personalkostnader!$H114)&gt;Hjelpeberegn_personal!J$152,"",IF(YEAR(Personalkostnader!$K114)&gt;Hjelpeberegn_personal!J$152,"31.12."&amp;J$152,Personalkostnader!$K114)))</f>
        <v/>
      </c>
      <c r="L255" s="156" t="str">
        <f>IF(A255="","",IF(YEAR(Personalkostnader!$K114)&lt;L$152,"",IF(YEAR(Personalkostnader!$H114)&gt;L$152,"",IF(YEAR(Personalkostnader!$H114)=L$152,Personalkostnader!$H114,DATE(L$152,1,1)))))</f>
        <v/>
      </c>
      <c r="M255" s="34" t="str">
        <f>IF(L255="","",IF(YEAR(Personalkostnader!$H114)&gt;Hjelpeberegn_personal!L$152,"",IF(YEAR(Personalkostnader!$K114)&gt;Hjelpeberegn_personal!L$152,"31.12."&amp;L$152,Personalkostnader!$K114)))</f>
        <v/>
      </c>
      <c r="N255" s="156" t="str">
        <f>IF(A255="","",IF(YEAR(Personalkostnader!$K114)&lt;N$152,"",IF(YEAR(Personalkostnader!$H114)&gt;N$152,"",IF(YEAR(Personalkostnader!$H114)=N$152,Personalkostnader!$H114,DATE(N$152,1,1)))))</f>
        <v/>
      </c>
      <c r="O255" s="34" t="str">
        <f>IF(N255="","",IF(YEAR(Personalkostnader!$H114)&gt;Hjelpeberegn_personal!N$152,"",IF(YEAR(Personalkostnader!$K114)&gt;Hjelpeberegn_personal!N$152,"31.12."&amp;N$152,Personalkostnader!$K114)))</f>
        <v/>
      </c>
      <c r="P255" s="156" t="str">
        <f>IF(A255="","",IF(YEAR(Personalkostnader!$K114)&lt;P$152,"",IF(YEAR(Personalkostnader!$H114)&gt;P$152,"",IF(YEAR(Personalkostnader!$H114)=P$152,Personalkostnader!$H114,DATE(P$152,1,1)))))</f>
        <v/>
      </c>
      <c r="Q255" s="34" t="str">
        <f>IF(P255="","",IF(YEAR(Personalkostnader!$H114)&gt;Hjelpeberegn_personal!P$152,"",IF(YEAR(Personalkostnader!$K114)&gt;Hjelpeberegn_personal!P$152,"31.12."&amp;P$152,Personalkostnader!$K114)))</f>
        <v/>
      </c>
      <c r="R255" s="156" t="str">
        <f>IF(A255="","",IF(YEAR(Personalkostnader!$K114)&lt;R$152,"",IF(YEAR(Personalkostnader!$H114)&gt;R$152,"",IF(YEAR(Personalkostnader!$H114)=R$152,Personalkostnader!$H114,DATE(R$152,1,1)))))</f>
        <v/>
      </c>
      <c r="S255" s="34" t="str">
        <f>IF(R255="","",IF(YEAR(Personalkostnader!$H114)&gt;Hjelpeberegn_personal!R$152,"",IF(YEAR(Personalkostnader!$K114)&gt;Hjelpeberegn_personal!R$152,"31.12."&amp;R$152,Personalkostnader!$K114)))</f>
        <v/>
      </c>
      <c r="T255" s="156" t="str">
        <f>IF(A255="","",IF(YEAR(Personalkostnader!$K114)&lt;T$152,"",IF(YEAR(Personalkostnader!$H114)&gt;T$152,"",IF(YEAR(Personalkostnader!$H114)=T$152,Personalkostnader!$H114,DATE(T$152,1,1)))))</f>
        <v/>
      </c>
      <c r="U255" s="34" t="str">
        <f>IF(T255="","",IF(YEAR(Personalkostnader!$H114)&gt;Hjelpeberegn_personal!T$152,"",IF(YEAR(Personalkostnader!$K114)&gt;Hjelpeberegn_personal!T$152,"31.12."&amp;T$152,Personalkostnader!$K114)))</f>
        <v/>
      </c>
      <c r="V255" s="156" t="str">
        <f>IF(A255="","",IF(YEAR(Personalkostnader!$K114)&lt;V$152,"",IF(YEAR(Personalkostnader!$H114)&gt;V$152,"",IF(YEAR(Personalkostnader!$H114)=V$152,Personalkostnader!$H114,DATE(V$152,1,1)))))</f>
        <v/>
      </c>
      <c r="W255" s="34" t="str">
        <f>IF(V255="","",IF(YEAR(Personalkostnader!$H114)&gt;Hjelpeberegn_personal!V$152,"",IF(YEAR(Personalkostnader!$K114)&gt;Hjelpeberegn_personal!V$152,"31.12."&amp;V$152,Personalkostnader!$K114)))</f>
        <v/>
      </c>
      <c r="X255" s="156" t="str">
        <f>IF(A255="","",IF(YEAR(Personalkostnader!$K114)&lt;X$152,"",IF(YEAR(Personalkostnader!$H114)&gt;X$152,"",IF(YEAR(Personalkostnader!$H114)=X$152,Personalkostnader!$H114,DATE(X$152,1,1)))))</f>
        <v/>
      </c>
      <c r="Y255" s="34" t="str">
        <f>IF(X255="","",IF(YEAR(Personalkostnader!$H114)&gt;Hjelpeberegn_personal!X$152,"",IF(YEAR(Personalkostnader!$K114)&gt;Hjelpeberegn_personal!X$152,"31.12."&amp;X$152,Personalkostnader!$K114)))</f>
        <v/>
      </c>
      <c r="Z255" s="156" t="str">
        <f>IF(A255="","",IF(YEAR(Personalkostnader!$K114)&lt;Z$152,"",IF(YEAR(Personalkostnader!$H114)&gt;Z$152,"",IF(YEAR(Personalkostnader!$H114)=Z$152,Personalkostnader!$H114,DATE(Z$152,1,1)))))</f>
        <v/>
      </c>
      <c r="AA255" s="34" t="str">
        <f>IF(Z255="","",IF(YEAR(Personalkostnader!$H114)&gt;Hjelpeberegn_personal!Z$152,"",IF(YEAR(Personalkostnader!$K114)&gt;Hjelpeberegn_personal!Z$152,"31.12."&amp;Z$152,Personalkostnader!$K114)))</f>
        <v/>
      </c>
    </row>
    <row r="256" spans="1:27" ht="15.75" outlineLevel="1" x14ac:dyDescent="0.3">
      <c r="A256" t="str">
        <f t="shared" si="12"/>
        <v/>
      </c>
      <c r="B256" s="156" t="str">
        <f>IF(YEAR(Personalkostnader!$H115)&lt;B$152,"",IF(YEAR(Personalkostnader!$H115)&gt;B$152,"",IF(YEAR(Personalkostnader!$H115)=B$152,Personalkostnader!$H115,DATE(B$152,1,1))))</f>
        <v/>
      </c>
      <c r="C256" s="156" t="str">
        <f>IF(YEAR(Personalkostnader!$H115)&lt;B$152,"",IF(YEAR(Personalkostnader!$H115)&gt;B$152,"",IF(YEAR(Personalkostnader!$K115)=B$152,Personalkostnader!$K115, DATE(B$152,12,31))))</f>
        <v/>
      </c>
      <c r="D256" s="156" t="str">
        <f>IF(A256="","",IF(YEAR(Personalkostnader!$K115)&lt;D$152,"",IF(YEAR(Personalkostnader!$H115)&gt;D$152,"",IF(YEAR(Personalkostnader!$H115)=D$152,Personalkostnader!$H115,DATE(D$152,1,1)))))</f>
        <v/>
      </c>
      <c r="E256" s="34" t="str">
        <f>IF(D256="","",IF(YEAR(Personalkostnader!$H115)&gt;Hjelpeberegn_personal!D$152,"",IF(YEAR(Personalkostnader!$K115)&gt;Hjelpeberegn_personal!D$152,"31.12."&amp;D$152,Personalkostnader!$K115)))</f>
        <v/>
      </c>
      <c r="F256" s="156" t="str">
        <f>IF(A256="","",IF(YEAR(Personalkostnader!$K115)&lt;F$152,"",IF(YEAR(Personalkostnader!$H115)&gt;F$152,"",IF(YEAR(Personalkostnader!$H115)=F$152,Personalkostnader!$H115,DATE(F$152,1,1)))))</f>
        <v/>
      </c>
      <c r="G256" s="34" t="str">
        <f>IF(F256="","",IF(YEAR(Personalkostnader!$H115)&gt;Hjelpeberegn_personal!F$152,"",IF(YEAR(Personalkostnader!$K115)&gt;Hjelpeberegn_personal!F$152,"31.12."&amp;F$152,Personalkostnader!$K115)))</f>
        <v/>
      </c>
      <c r="H256" s="156" t="str">
        <f>IF(A256="","",IF(YEAR(Personalkostnader!$K115)&lt;H$152,"",IF(YEAR(Personalkostnader!$H115)&gt;H$152,"",IF(YEAR(Personalkostnader!$H115)=H$152,Personalkostnader!$H115,DATE(H$152,1,1)))))</f>
        <v/>
      </c>
      <c r="I256" s="34" t="str">
        <f>IF(H256="","",IF(YEAR(Personalkostnader!$H115)&gt;Hjelpeberegn_personal!H$152,"",IF(YEAR(Personalkostnader!$K115)&gt;Hjelpeberegn_personal!H$152,"31.12."&amp;H$152,Personalkostnader!$K115)))</f>
        <v/>
      </c>
      <c r="J256" s="156" t="str">
        <f>IF(A256="","",IF(YEAR(Personalkostnader!$K115)&lt;J$152,"",IF(YEAR(Personalkostnader!$H115)&gt;J$152,"",IF(YEAR(Personalkostnader!$H115)=J$152,Personalkostnader!$H115,DATE(J$152,1,1)))))</f>
        <v/>
      </c>
      <c r="K256" s="34" t="str">
        <f>IF(J256="","",IF(YEAR(Personalkostnader!$H115)&gt;Hjelpeberegn_personal!J$152,"",IF(YEAR(Personalkostnader!$K115)&gt;Hjelpeberegn_personal!J$152,"31.12."&amp;J$152,Personalkostnader!$K115)))</f>
        <v/>
      </c>
      <c r="L256" s="156" t="str">
        <f>IF(A256="","",IF(YEAR(Personalkostnader!$K115)&lt;L$152,"",IF(YEAR(Personalkostnader!$H115)&gt;L$152,"",IF(YEAR(Personalkostnader!$H115)=L$152,Personalkostnader!$H115,DATE(L$152,1,1)))))</f>
        <v/>
      </c>
      <c r="M256" s="34" t="str">
        <f>IF(L256="","",IF(YEAR(Personalkostnader!$H115)&gt;Hjelpeberegn_personal!L$152,"",IF(YEAR(Personalkostnader!$K115)&gt;Hjelpeberegn_personal!L$152,"31.12."&amp;L$152,Personalkostnader!$K115)))</f>
        <v/>
      </c>
      <c r="N256" s="156" t="str">
        <f>IF(A256="","",IF(YEAR(Personalkostnader!$K115)&lt;N$152,"",IF(YEAR(Personalkostnader!$H115)&gt;N$152,"",IF(YEAR(Personalkostnader!$H115)=N$152,Personalkostnader!$H115,DATE(N$152,1,1)))))</f>
        <v/>
      </c>
      <c r="O256" s="34" t="str">
        <f>IF(N256="","",IF(YEAR(Personalkostnader!$H115)&gt;Hjelpeberegn_personal!N$152,"",IF(YEAR(Personalkostnader!$K115)&gt;Hjelpeberegn_personal!N$152,"31.12."&amp;N$152,Personalkostnader!$K115)))</f>
        <v/>
      </c>
      <c r="P256" s="156" t="str">
        <f>IF(A256="","",IF(YEAR(Personalkostnader!$K115)&lt;P$152,"",IF(YEAR(Personalkostnader!$H115)&gt;P$152,"",IF(YEAR(Personalkostnader!$H115)=P$152,Personalkostnader!$H115,DATE(P$152,1,1)))))</f>
        <v/>
      </c>
      <c r="Q256" s="34" t="str">
        <f>IF(P256="","",IF(YEAR(Personalkostnader!$H115)&gt;Hjelpeberegn_personal!P$152,"",IF(YEAR(Personalkostnader!$K115)&gt;Hjelpeberegn_personal!P$152,"31.12."&amp;P$152,Personalkostnader!$K115)))</f>
        <v/>
      </c>
      <c r="R256" s="156" t="str">
        <f>IF(A256="","",IF(YEAR(Personalkostnader!$K115)&lt;R$152,"",IF(YEAR(Personalkostnader!$H115)&gt;R$152,"",IF(YEAR(Personalkostnader!$H115)=R$152,Personalkostnader!$H115,DATE(R$152,1,1)))))</f>
        <v/>
      </c>
      <c r="S256" s="34" t="str">
        <f>IF(R256="","",IF(YEAR(Personalkostnader!$H115)&gt;Hjelpeberegn_personal!R$152,"",IF(YEAR(Personalkostnader!$K115)&gt;Hjelpeberegn_personal!R$152,"31.12."&amp;R$152,Personalkostnader!$K115)))</f>
        <v/>
      </c>
      <c r="T256" s="156" t="str">
        <f>IF(A256="","",IF(YEAR(Personalkostnader!$K115)&lt;T$152,"",IF(YEAR(Personalkostnader!$H115)&gt;T$152,"",IF(YEAR(Personalkostnader!$H115)=T$152,Personalkostnader!$H115,DATE(T$152,1,1)))))</f>
        <v/>
      </c>
      <c r="U256" s="34" t="str">
        <f>IF(T256="","",IF(YEAR(Personalkostnader!$H115)&gt;Hjelpeberegn_personal!T$152,"",IF(YEAR(Personalkostnader!$K115)&gt;Hjelpeberegn_personal!T$152,"31.12."&amp;T$152,Personalkostnader!$K115)))</f>
        <v/>
      </c>
      <c r="V256" s="156" t="str">
        <f>IF(A256="","",IF(YEAR(Personalkostnader!$K115)&lt;V$152,"",IF(YEAR(Personalkostnader!$H115)&gt;V$152,"",IF(YEAR(Personalkostnader!$H115)=V$152,Personalkostnader!$H115,DATE(V$152,1,1)))))</f>
        <v/>
      </c>
      <c r="W256" s="34" t="str">
        <f>IF(V256="","",IF(YEAR(Personalkostnader!$H115)&gt;Hjelpeberegn_personal!V$152,"",IF(YEAR(Personalkostnader!$K115)&gt;Hjelpeberegn_personal!V$152,"31.12."&amp;V$152,Personalkostnader!$K115)))</f>
        <v/>
      </c>
      <c r="X256" s="156" t="str">
        <f>IF(A256="","",IF(YEAR(Personalkostnader!$K115)&lt;X$152,"",IF(YEAR(Personalkostnader!$H115)&gt;X$152,"",IF(YEAR(Personalkostnader!$H115)=X$152,Personalkostnader!$H115,DATE(X$152,1,1)))))</f>
        <v/>
      </c>
      <c r="Y256" s="34" t="str">
        <f>IF(X256="","",IF(YEAR(Personalkostnader!$H115)&gt;Hjelpeberegn_personal!X$152,"",IF(YEAR(Personalkostnader!$K115)&gt;Hjelpeberegn_personal!X$152,"31.12."&amp;X$152,Personalkostnader!$K115)))</f>
        <v/>
      </c>
      <c r="Z256" s="156" t="str">
        <f>IF(A256="","",IF(YEAR(Personalkostnader!$K115)&lt;Z$152,"",IF(YEAR(Personalkostnader!$H115)&gt;Z$152,"",IF(YEAR(Personalkostnader!$H115)=Z$152,Personalkostnader!$H115,DATE(Z$152,1,1)))))</f>
        <v/>
      </c>
      <c r="AA256" s="34" t="str">
        <f>IF(Z256="","",IF(YEAR(Personalkostnader!$H115)&gt;Hjelpeberegn_personal!Z$152,"",IF(YEAR(Personalkostnader!$K115)&gt;Hjelpeberegn_personal!Z$152,"31.12."&amp;Z$152,Personalkostnader!$K115)))</f>
        <v/>
      </c>
    </row>
    <row r="257" spans="1:27" ht="15.75" outlineLevel="1" x14ac:dyDescent="0.3">
      <c r="A257" t="str">
        <f t="shared" si="12"/>
        <v/>
      </c>
      <c r="B257" s="156" t="str">
        <f>IF(YEAR(Personalkostnader!$H116)&lt;B$152,"",IF(YEAR(Personalkostnader!$H116)&gt;B$152,"",IF(YEAR(Personalkostnader!$H116)=B$152,Personalkostnader!$H116,DATE(B$152,1,1))))</f>
        <v/>
      </c>
      <c r="C257" s="156" t="str">
        <f>IF(YEAR(Personalkostnader!$H116)&lt;B$152,"",IF(YEAR(Personalkostnader!$H116)&gt;B$152,"",IF(YEAR(Personalkostnader!$K116)=B$152,Personalkostnader!$K116, DATE(B$152,12,31))))</f>
        <v/>
      </c>
      <c r="D257" s="156" t="str">
        <f>IF(A257="","",IF(YEAR(Personalkostnader!$K116)&lt;D$152,"",IF(YEAR(Personalkostnader!$H116)&gt;D$152,"",IF(YEAR(Personalkostnader!$H116)=D$152,Personalkostnader!$H116,DATE(D$152,1,1)))))</f>
        <v/>
      </c>
      <c r="E257" s="34" t="str">
        <f>IF(D257="","",IF(YEAR(Personalkostnader!$H116)&gt;Hjelpeberegn_personal!D$152,"",IF(YEAR(Personalkostnader!$K116)&gt;Hjelpeberegn_personal!D$152,"31.12."&amp;D$152,Personalkostnader!$K116)))</f>
        <v/>
      </c>
      <c r="F257" s="156" t="str">
        <f>IF(A257="","",IF(YEAR(Personalkostnader!$K116)&lt;F$152,"",IF(YEAR(Personalkostnader!$H116)&gt;F$152,"",IF(YEAR(Personalkostnader!$H116)=F$152,Personalkostnader!$H116,DATE(F$152,1,1)))))</f>
        <v/>
      </c>
      <c r="G257" s="34" t="str">
        <f>IF(F257="","",IF(YEAR(Personalkostnader!$H116)&gt;Hjelpeberegn_personal!F$152,"",IF(YEAR(Personalkostnader!$K116)&gt;Hjelpeberegn_personal!F$152,"31.12."&amp;F$152,Personalkostnader!$K116)))</f>
        <v/>
      </c>
      <c r="H257" s="156" t="str">
        <f>IF(A257="","",IF(YEAR(Personalkostnader!$K116)&lt;H$152,"",IF(YEAR(Personalkostnader!$H116)&gt;H$152,"",IF(YEAR(Personalkostnader!$H116)=H$152,Personalkostnader!$H116,DATE(H$152,1,1)))))</f>
        <v/>
      </c>
      <c r="I257" s="34" t="str">
        <f>IF(H257="","",IF(YEAR(Personalkostnader!$H116)&gt;Hjelpeberegn_personal!H$152,"",IF(YEAR(Personalkostnader!$K116)&gt;Hjelpeberegn_personal!H$152,"31.12."&amp;H$152,Personalkostnader!$K116)))</f>
        <v/>
      </c>
      <c r="J257" s="156" t="str">
        <f>IF(A257="","",IF(YEAR(Personalkostnader!$K116)&lt;J$152,"",IF(YEAR(Personalkostnader!$H116)&gt;J$152,"",IF(YEAR(Personalkostnader!$H116)=J$152,Personalkostnader!$H116,DATE(J$152,1,1)))))</f>
        <v/>
      </c>
      <c r="K257" s="34" t="str">
        <f>IF(J257="","",IF(YEAR(Personalkostnader!$H116)&gt;Hjelpeberegn_personal!J$152,"",IF(YEAR(Personalkostnader!$K116)&gt;Hjelpeberegn_personal!J$152,"31.12."&amp;J$152,Personalkostnader!$K116)))</f>
        <v/>
      </c>
      <c r="L257" s="156" t="str">
        <f>IF(A257="","",IF(YEAR(Personalkostnader!$K116)&lt;L$152,"",IF(YEAR(Personalkostnader!$H116)&gt;L$152,"",IF(YEAR(Personalkostnader!$H116)=L$152,Personalkostnader!$H116,DATE(L$152,1,1)))))</f>
        <v/>
      </c>
      <c r="M257" s="34" t="str">
        <f>IF(L257="","",IF(YEAR(Personalkostnader!$H116)&gt;Hjelpeberegn_personal!L$152,"",IF(YEAR(Personalkostnader!$K116)&gt;Hjelpeberegn_personal!L$152,"31.12."&amp;L$152,Personalkostnader!$K116)))</f>
        <v/>
      </c>
      <c r="N257" s="156" t="str">
        <f>IF(A257="","",IF(YEAR(Personalkostnader!$K116)&lt;N$152,"",IF(YEAR(Personalkostnader!$H116)&gt;N$152,"",IF(YEAR(Personalkostnader!$H116)=N$152,Personalkostnader!$H116,DATE(N$152,1,1)))))</f>
        <v/>
      </c>
      <c r="O257" s="34" t="str">
        <f>IF(N257="","",IF(YEAR(Personalkostnader!$H116)&gt;Hjelpeberegn_personal!N$152,"",IF(YEAR(Personalkostnader!$K116)&gt;Hjelpeberegn_personal!N$152,"31.12."&amp;N$152,Personalkostnader!$K116)))</f>
        <v/>
      </c>
      <c r="P257" s="156" t="str">
        <f>IF(A257="","",IF(YEAR(Personalkostnader!$K116)&lt;P$152,"",IF(YEAR(Personalkostnader!$H116)&gt;P$152,"",IF(YEAR(Personalkostnader!$H116)=P$152,Personalkostnader!$H116,DATE(P$152,1,1)))))</f>
        <v/>
      </c>
      <c r="Q257" s="34" t="str">
        <f>IF(P257="","",IF(YEAR(Personalkostnader!$H116)&gt;Hjelpeberegn_personal!P$152,"",IF(YEAR(Personalkostnader!$K116)&gt;Hjelpeberegn_personal!P$152,"31.12."&amp;P$152,Personalkostnader!$K116)))</f>
        <v/>
      </c>
      <c r="R257" s="156" t="str">
        <f>IF(A257="","",IF(YEAR(Personalkostnader!$K116)&lt;R$152,"",IF(YEAR(Personalkostnader!$H116)&gt;R$152,"",IF(YEAR(Personalkostnader!$H116)=R$152,Personalkostnader!$H116,DATE(R$152,1,1)))))</f>
        <v/>
      </c>
      <c r="S257" s="34" t="str">
        <f>IF(R257="","",IF(YEAR(Personalkostnader!$H116)&gt;Hjelpeberegn_personal!R$152,"",IF(YEAR(Personalkostnader!$K116)&gt;Hjelpeberegn_personal!R$152,"31.12."&amp;R$152,Personalkostnader!$K116)))</f>
        <v/>
      </c>
      <c r="T257" s="156" t="str">
        <f>IF(A257="","",IF(YEAR(Personalkostnader!$K116)&lt;T$152,"",IF(YEAR(Personalkostnader!$H116)&gt;T$152,"",IF(YEAR(Personalkostnader!$H116)=T$152,Personalkostnader!$H116,DATE(T$152,1,1)))))</f>
        <v/>
      </c>
      <c r="U257" s="34" t="str">
        <f>IF(T257="","",IF(YEAR(Personalkostnader!$H116)&gt;Hjelpeberegn_personal!T$152,"",IF(YEAR(Personalkostnader!$K116)&gt;Hjelpeberegn_personal!T$152,"31.12."&amp;T$152,Personalkostnader!$K116)))</f>
        <v/>
      </c>
      <c r="V257" s="156" t="str">
        <f>IF(A257="","",IF(YEAR(Personalkostnader!$K116)&lt;V$152,"",IF(YEAR(Personalkostnader!$H116)&gt;V$152,"",IF(YEAR(Personalkostnader!$H116)=V$152,Personalkostnader!$H116,DATE(V$152,1,1)))))</f>
        <v/>
      </c>
      <c r="W257" s="34" t="str">
        <f>IF(V257="","",IF(YEAR(Personalkostnader!$H116)&gt;Hjelpeberegn_personal!V$152,"",IF(YEAR(Personalkostnader!$K116)&gt;Hjelpeberegn_personal!V$152,"31.12."&amp;V$152,Personalkostnader!$K116)))</f>
        <v/>
      </c>
      <c r="X257" s="156" t="str">
        <f>IF(A257="","",IF(YEAR(Personalkostnader!$K116)&lt;X$152,"",IF(YEAR(Personalkostnader!$H116)&gt;X$152,"",IF(YEAR(Personalkostnader!$H116)=X$152,Personalkostnader!$H116,DATE(X$152,1,1)))))</f>
        <v/>
      </c>
      <c r="Y257" s="34" t="str">
        <f>IF(X257="","",IF(YEAR(Personalkostnader!$H116)&gt;Hjelpeberegn_personal!X$152,"",IF(YEAR(Personalkostnader!$K116)&gt;Hjelpeberegn_personal!X$152,"31.12."&amp;X$152,Personalkostnader!$K116)))</f>
        <v/>
      </c>
      <c r="Z257" s="156" t="str">
        <f>IF(A257="","",IF(YEAR(Personalkostnader!$K116)&lt;Z$152,"",IF(YEAR(Personalkostnader!$H116)&gt;Z$152,"",IF(YEAR(Personalkostnader!$H116)=Z$152,Personalkostnader!$H116,DATE(Z$152,1,1)))))</f>
        <v/>
      </c>
      <c r="AA257" s="34" t="str">
        <f>IF(Z257="","",IF(YEAR(Personalkostnader!$H116)&gt;Hjelpeberegn_personal!Z$152,"",IF(YEAR(Personalkostnader!$K116)&gt;Hjelpeberegn_personal!Z$152,"31.12."&amp;Z$152,Personalkostnader!$K116)))</f>
        <v/>
      </c>
    </row>
    <row r="258" spans="1:27" ht="15.75" outlineLevel="1" x14ac:dyDescent="0.3">
      <c r="A258" t="str">
        <f t="shared" si="12"/>
        <v/>
      </c>
      <c r="B258" s="156" t="str">
        <f>IF(YEAR(Personalkostnader!$H117)&lt;B$152,"",IF(YEAR(Personalkostnader!$H117)&gt;B$152,"",IF(YEAR(Personalkostnader!$H117)=B$152,Personalkostnader!$H117,DATE(B$152,1,1))))</f>
        <v/>
      </c>
      <c r="C258" s="156" t="str">
        <f>IF(YEAR(Personalkostnader!$H117)&lt;B$152,"",IF(YEAR(Personalkostnader!$H117)&gt;B$152,"",IF(YEAR(Personalkostnader!$K117)=B$152,Personalkostnader!$K117, DATE(B$152,12,31))))</f>
        <v/>
      </c>
      <c r="D258" s="156" t="str">
        <f>IF(A258="","",IF(YEAR(Personalkostnader!$K117)&lt;D$152,"",IF(YEAR(Personalkostnader!$H117)&gt;D$152,"",IF(YEAR(Personalkostnader!$H117)=D$152,Personalkostnader!$H117,DATE(D$152,1,1)))))</f>
        <v/>
      </c>
      <c r="E258" s="34" t="str">
        <f>IF(D258="","",IF(YEAR(Personalkostnader!$H117)&gt;Hjelpeberegn_personal!D$152,"",IF(YEAR(Personalkostnader!$K117)&gt;Hjelpeberegn_personal!D$152,"31.12."&amp;D$152,Personalkostnader!$K117)))</f>
        <v/>
      </c>
      <c r="F258" s="156" t="str">
        <f>IF(A258="","",IF(YEAR(Personalkostnader!$K117)&lt;F$152,"",IF(YEAR(Personalkostnader!$H117)&gt;F$152,"",IF(YEAR(Personalkostnader!$H117)=F$152,Personalkostnader!$H117,DATE(F$152,1,1)))))</f>
        <v/>
      </c>
      <c r="G258" s="34" t="str">
        <f>IF(F258="","",IF(YEAR(Personalkostnader!$H117)&gt;Hjelpeberegn_personal!F$152,"",IF(YEAR(Personalkostnader!$K117)&gt;Hjelpeberegn_personal!F$152,"31.12."&amp;F$152,Personalkostnader!$K117)))</f>
        <v/>
      </c>
      <c r="H258" s="156" t="str">
        <f>IF(A258="","",IF(YEAR(Personalkostnader!$K117)&lt;H$152,"",IF(YEAR(Personalkostnader!$H117)&gt;H$152,"",IF(YEAR(Personalkostnader!$H117)=H$152,Personalkostnader!$H117,DATE(H$152,1,1)))))</f>
        <v/>
      </c>
      <c r="I258" s="34" t="str">
        <f>IF(H258="","",IF(YEAR(Personalkostnader!$H117)&gt;Hjelpeberegn_personal!H$152,"",IF(YEAR(Personalkostnader!$K117)&gt;Hjelpeberegn_personal!H$152,"31.12."&amp;H$152,Personalkostnader!$K117)))</f>
        <v/>
      </c>
      <c r="J258" s="156" t="str">
        <f>IF(A258="","",IF(YEAR(Personalkostnader!$K117)&lt;J$152,"",IF(YEAR(Personalkostnader!$H117)&gt;J$152,"",IF(YEAR(Personalkostnader!$H117)=J$152,Personalkostnader!$H117,DATE(J$152,1,1)))))</f>
        <v/>
      </c>
      <c r="K258" s="34" t="str">
        <f>IF(J258="","",IF(YEAR(Personalkostnader!$H117)&gt;Hjelpeberegn_personal!J$152,"",IF(YEAR(Personalkostnader!$K117)&gt;Hjelpeberegn_personal!J$152,"31.12."&amp;J$152,Personalkostnader!$K117)))</f>
        <v/>
      </c>
      <c r="L258" s="156" t="str">
        <f>IF(A258="","",IF(YEAR(Personalkostnader!$K117)&lt;L$152,"",IF(YEAR(Personalkostnader!$H117)&gt;L$152,"",IF(YEAR(Personalkostnader!$H117)=L$152,Personalkostnader!$H117,DATE(L$152,1,1)))))</f>
        <v/>
      </c>
      <c r="M258" s="34" t="str">
        <f>IF(L258="","",IF(YEAR(Personalkostnader!$H117)&gt;Hjelpeberegn_personal!L$152,"",IF(YEAR(Personalkostnader!$K117)&gt;Hjelpeberegn_personal!L$152,"31.12."&amp;L$152,Personalkostnader!$K117)))</f>
        <v/>
      </c>
      <c r="N258" s="156" t="str">
        <f>IF(A258="","",IF(YEAR(Personalkostnader!$K117)&lt;N$152,"",IF(YEAR(Personalkostnader!$H117)&gt;N$152,"",IF(YEAR(Personalkostnader!$H117)=N$152,Personalkostnader!$H117,DATE(N$152,1,1)))))</f>
        <v/>
      </c>
      <c r="O258" s="34" t="str">
        <f>IF(N258="","",IF(YEAR(Personalkostnader!$H117)&gt;Hjelpeberegn_personal!N$152,"",IF(YEAR(Personalkostnader!$K117)&gt;Hjelpeberegn_personal!N$152,"31.12."&amp;N$152,Personalkostnader!$K117)))</f>
        <v/>
      </c>
      <c r="P258" s="156" t="str">
        <f>IF(A258="","",IF(YEAR(Personalkostnader!$K117)&lt;P$152,"",IF(YEAR(Personalkostnader!$H117)&gt;P$152,"",IF(YEAR(Personalkostnader!$H117)=P$152,Personalkostnader!$H117,DATE(P$152,1,1)))))</f>
        <v/>
      </c>
      <c r="Q258" s="34" t="str">
        <f>IF(P258="","",IF(YEAR(Personalkostnader!$H117)&gt;Hjelpeberegn_personal!P$152,"",IF(YEAR(Personalkostnader!$K117)&gt;Hjelpeberegn_personal!P$152,"31.12."&amp;P$152,Personalkostnader!$K117)))</f>
        <v/>
      </c>
      <c r="R258" s="156" t="str">
        <f>IF(A258="","",IF(YEAR(Personalkostnader!$K117)&lt;R$152,"",IF(YEAR(Personalkostnader!$H117)&gt;R$152,"",IF(YEAR(Personalkostnader!$H117)=R$152,Personalkostnader!$H117,DATE(R$152,1,1)))))</f>
        <v/>
      </c>
      <c r="S258" s="34" t="str">
        <f>IF(R258="","",IF(YEAR(Personalkostnader!$H117)&gt;Hjelpeberegn_personal!R$152,"",IF(YEAR(Personalkostnader!$K117)&gt;Hjelpeberegn_personal!R$152,"31.12."&amp;R$152,Personalkostnader!$K117)))</f>
        <v/>
      </c>
      <c r="T258" s="156" t="str">
        <f>IF(A258="","",IF(YEAR(Personalkostnader!$K117)&lt;T$152,"",IF(YEAR(Personalkostnader!$H117)&gt;T$152,"",IF(YEAR(Personalkostnader!$H117)=T$152,Personalkostnader!$H117,DATE(T$152,1,1)))))</f>
        <v/>
      </c>
      <c r="U258" s="34" t="str">
        <f>IF(T258="","",IF(YEAR(Personalkostnader!$H117)&gt;Hjelpeberegn_personal!T$152,"",IF(YEAR(Personalkostnader!$K117)&gt;Hjelpeberegn_personal!T$152,"31.12."&amp;T$152,Personalkostnader!$K117)))</f>
        <v/>
      </c>
      <c r="V258" s="156" t="str">
        <f>IF(A258="","",IF(YEAR(Personalkostnader!$K117)&lt;V$152,"",IF(YEAR(Personalkostnader!$H117)&gt;V$152,"",IF(YEAR(Personalkostnader!$H117)=V$152,Personalkostnader!$H117,DATE(V$152,1,1)))))</f>
        <v/>
      </c>
      <c r="W258" s="34" t="str">
        <f>IF(V258="","",IF(YEAR(Personalkostnader!$H117)&gt;Hjelpeberegn_personal!V$152,"",IF(YEAR(Personalkostnader!$K117)&gt;Hjelpeberegn_personal!V$152,"31.12."&amp;V$152,Personalkostnader!$K117)))</f>
        <v/>
      </c>
      <c r="X258" s="156" t="str">
        <f>IF(A258="","",IF(YEAR(Personalkostnader!$K117)&lt;X$152,"",IF(YEAR(Personalkostnader!$H117)&gt;X$152,"",IF(YEAR(Personalkostnader!$H117)=X$152,Personalkostnader!$H117,DATE(X$152,1,1)))))</f>
        <v/>
      </c>
      <c r="Y258" s="34" t="str">
        <f>IF(X258="","",IF(YEAR(Personalkostnader!$H117)&gt;Hjelpeberegn_personal!X$152,"",IF(YEAR(Personalkostnader!$K117)&gt;Hjelpeberegn_personal!X$152,"31.12."&amp;X$152,Personalkostnader!$K117)))</f>
        <v/>
      </c>
      <c r="Z258" s="156" t="str">
        <f>IF(A258="","",IF(YEAR(Personalkostnader!$K117)&lt;Z$152,"",IF(YEAR(Personalkostnader!$H117)&gt;Z$152,"",IF(YEAR(Personalkostnader!$H117)=Z$152,Personalkostnader!$H117,DATE(Z$152,1,1)))))</f>
        <v/>
      </c>
      <c r="AA258" s="34" t="str">
        <f>IF(Z258="","",IF(YEAR(Personalkostnader!$H117)&gt;Hjelpeberegn_personal!Z$152,"",IF(YEAR(Personalkostnader!$K117)&gt;Hjelpeberegn_personal!Z$152,"31.12."&amp;Z$152,Personalkostnader!$K117)))</f>
        <v/>
      </c>
    </row>
    <row r="259" spans="1:27" ht="15.75" outlineLevel="1" x14ac:dyDescent="0.3">
      <c r="A259" t="str">
        <f t="shared" si="12"/>
        <v/>
      </c>
      <c r="B259" s="156" t="str">
        <f>IF(YEAR(Personalkostnader!$H118)&lt;B$152,"",IF(YEAR(Personalkostnader!$H118)&gt;B$152,"",IF(YEAR(Personalkostnader!$H118)=B$152,Personalkostnader!$H118,DATE(B$152,1,1))))</f>
        <v/>
      </c>
      <c r="C259" s="156" t="str">
        <f>IF(YEAR(Personalkostnader!$H118)&lt;B$152,"",IF(YEAR(Personalkostnader!$H118)&gt;B$152,"",IF(YEAR(Personalkostnader!$K118)=B$152,Personalkostnader!$K118, DATE(B$152,12,31))))</f>
        <v/>
      </c>
      <c r="D259" s="156" t="str">
        <f>IF(A259="","",IF(YEAR(Personalkostnader!$K118)&lt;D$152,"",IF(YEAR(Personalkostnader!$H118)&gt;D$152,"",IF(YEAR(Personalkostnader!$H118)=D$152,Personalkostnader!$H118,DATE(D$152,1,1)))))</f>
        <v/>
      </c>
      <c r="E259" s="34" t="str">
        <f>IF(D259="","",IF(YEAR(Personalkostnader!$H118)&gt;Hjelpeberegn_personal!D$152,"",IF(YEAR(Personalkostnader!$K118)&gt;Hjelpeberegn_personal!D$152,"31.12."&amp;D$152,Personalkostnader!$K118)))</f>
        <v/>
      </c>
      <c r="F259" s="156" t="str">
        <f>IF(A259="","",IF(YEAR(Personalkostnader!$K118)&lt;F$152,"",IF(YEAR(Personalkostnader!$H118)&gt;F$152,"",IF(YEAR(Personalkostnader!$H118)=F$152,Personalkostnader!$H118,DATE(F$152,1,1)))))</f>
        <v/>
      </c>
      <c r="G259" s="34" t="str">
        <f>IF(F259="","",IF(YEAR(Personalkostnader!$H118)&gt;Hjelpeberegn_personal!F$152,"",IF(YEAR(Personalkostnader!$K118)&gt;Hjelpeberegn_personal!F$152,"31.12."&amp;F$152,Personalkostnader!$K118)))</f>
        <v/>
      </c>
      <c r="H259" s="156" t="str">
        <f>IF(A259="","",IF(YEAR(Personalkostnader!$K118)&lt;H$152,"",IF(YEAR(Personalkostnader!$H118)&gt;H$152,"",IF(YEAR(Personalkostnader!$H118)=H$152,Personalkostnader!$H118,DATE(H$152,1,1)))))</f>
        <v/>
      </c>
      <c r="I259" s="34" t="str">
        <f>IF(H259="","",IF(YEAR(Personalkostnader!$H118)&gt;Hjelpeberegn_personal!H$152,"",IF(YEAR(Personalkostnader!$K118)&gt;Hjelpeberegn_personal!H$152,"31.12."&amp;H$152,Personalkostnader!$K118)))</f>
        <v/>
      </c>
      <c r="J259" s="156" t="str">
        <f>IF(A259="","",IF(YEAR(Personalkostnader!$K118)&lt;J$152,"",IF(YEAR(Personalkostnader!$H118)&gt;J$152,"",IF(YEAR(Personalkostnader!$H118)=J$152,Personalkostnader!$H118,DATE(J$152,1,1)))))</f>
        <v/>
      </c>
      <c r="K259" s="34" t="str">
        <f>IF(J259="","",IF(YEAR(Personalkostnader!$H118)&gt;Hjelpeberegn_personal!J$152,"",IF(YEAR(Personalkostnader!$K118)&gt;Hjelpeberegn_personal!J$152,"31.12."&amp;J$152,Personalkostnader!$K118)))</f>
        <v/>
      </c>
      <c r="L259" s="156" t="str">
        <f>IF(A259="","",IF(YEAR(Personalkostnader!$K118)&lt;L$152,"",IF(YEAR(Personalkostnader!$H118)&gt;L$152,"",IF(YEAR(Personalkostnader!$H118)=L$152,Personalkostnader!$H118,DATE(L$152,1,1)))))</f>
        <v/>
      </c>
      <c r="M259" s="34" t="str">
        <f>IF(L259="","",IF(YEAR(Personalkostnader!$H118)&gt;Hjelpeberegn_personal!L$152,"",IF(YEAR(Personalkostnader!$K118)&gt;Hjelpeberegn_personal!L$152,"31.12."&amp;L$152,Personalkostnader!$K118)))</f>
        <v/>
      </c>
      <c r="N259" s="156" t="str">
        <f>IF(A259="","",IF(YEAR(Personalkostnader!$K118)&lt;N$152,"",IF(YEAR(Personalkostnader!$H118)&gt;N$152,"",IF(YEAR(Personalkostnader!$H118)=N$152,Personalkostnader!$H118,DATE(N$152,1,1)))))</f>
        <v/>
      </c>
      <c r="O259" s="34" t="str">
        <f>IF(N259="","",IF(YEAR(Personalkostnader!$H118)&gt;Hjelpeberegn_personal!N$152,"",IF(YEAR(Personalkostnader!$K118)&gt;Hjelpeberegn_personal!N$152,"31.12."&amp;N$152,Personalkostnader!$K118)))</f>
        <v/>
      </c>
      <c r="P259" s="156" t="str">
        <f>IF(A259="","",IF(YEAR(Personalkostnader!$K118)&lt;P$152,"",IF(YEAR(Personalkostnader!$H118)&gt;P$152,"",IF(YEAR(Personalkostnader!$H118)=P$152,Personalkostnader!$H118,DATE(P$152,1,1)))))</f>
        <v/>
      </c>
      <c r="Q259" s="34" t="str">
        <f>IF(P259="","",IF(YEAR(Personalkostnader!$H118)&gt;Hjelpeberegn_personal!P$152,"",IF(YEAR(Personalkostnader!$K118)&gt;Hjelpeberegn_personal!P$152,"31.12."&amp;P$152,Personalkostnader!$K118)))</f>
        <v/>
      </c>
      <c r="R259" s="156" t="str">
        <f>IF(A259="","",IF(YEAR(Personalkostnader!$K118)&lt;R$152,"",IF(YEAR(Personalkostnader!$H118)&gt;R$152,"",IF(YEAR(Personalkostnader!$H118)=R$152,Personalkostnader!$H118,DATE(R$152,1,1)))))</f>
        <v/>
      </c>
      <c r="S259" s="34" t="str">
        <f>IF(R259="","",IF(YEAR(Personalkostnader!$H118)&gt;Hjelpeberegn_personal!R$152,"",IF(YEAR(Personalkostnader!$K118)&gt;Hjelpeberegn_personal!R$152,"31.12."&amp;R$152,Personalkostnader!$K118)))</f>
        <v/>
      </c>
      <c r="T259" s="156" t="str">
        <f>IF(A259="","",IF(YEAR(Personalkostnader!$K118)&lt;T$152,"",IF(YEAR(Personalkostnader!$H118)&gt;T$152,"",IF(YEAR(Personalkostnader!$H118)=T$152,Personalkostnader!$H118,DATE(T$152,1,1)))))</f>
        <v/>
      </c>
      <c r="U259" s="34" t="str">
        <f>IF(T259="","",IF(YEAR(Personalkostnader!$H118)&gt;Hjelpeberegn_personal!T$152,"",IF(YEAR(Personalkostnader!$K118)&gt;Hjelpeberegn_personal!T$152,"31.12."&amp;T$152,Personalkostnader!$K118)))</f>
        <v/>
      </c>
      <c r="V259" s="156" t="str">
        <f>IF(A259="","",IF(YEAR(Personalkostnader!$K118)&lt;V$152,"",IF(YEAR(Personalkostnader!$H118)&gt;V$152,"",IF(YEAR(Personalkostnader!$H118)=V$152,Personalkostnader!$H118,DATE(V$152,1,1)))))</f>
        <v/>
      </c>
      <c r="W259" s="34" t="str">
        <f>IF(V259="","",IF(YEAR(Personalkostnader!$H118)&gt;Hjelpeberegn_personal!V$152,"",IF(YEAR(Personalkostnader!$K118)&gt;Hjelpeberegn_personal!V$152,"31.12."&amp;V$152,Personalkostnader!$K118)))</f>
        <v/>
      </c>
      <c r="X259" s="156" t="str">
        <f>IF(A259="","",IF(YEAR(Personalkostnader!$K118)&lt;X$152,"",IF(YEAR(Personalkostnader!$H118)&gt;X$152,"",IF(YEAR(Personalkostnader!$H118)=X$152,Personalkostnader!$H118,DATE(X$152,1,1)))))</f>
        <v/>
      </c>
      <c r="Y259" s="34" t="str">
        <f>IF(X259="","",IF(YEAR(Personalkostnader!$H118)&gt;Hjelpeberegn_personal!X$152,"",IF(YEAR(Personalkostnader!$K118)&gt;Hjelpeberegn_personal!X$152,"31.12."&amp;X$152,Personalkostnader!$K118)))</f>
        <v/>
      </c>
      <c r="Z259" s="156" t="str">
        <f>IF(A259="","",IF(YEAR(Personalkostnader!$K118)&lt;Z$152,"",IF(YEAR(Personalkostnader!$H118)&gt;Z$152,"",IF(YEAR(Personalkostnader!$H118)=Z$152,Personalkostnader!$H118,DATE(Z$152,1,1)))))</f>
        <v/>
      </c>
      <c r="AA259" s="34" t="str">
        <f>IF(Z259="","",IF(YEAR(Personalkostnader!$H118)&gt;Hjelpeberegn_personal!Z$152,"",IF(YEAR(Personalkostnader!$K118)&gt;Hjelpeberegn_personal!Z$152,"31.12."&amp;Z$152,Personalkostnader!$K118)))</f>
        <v/>
      </c>
    </row>
    <row r="260" spans="1:27" ht="15.75" outlineLevel="1" x14ac:dyDescent="0.3">
      <c r="A260" t="str">
        <f t="shared" si="12"/>
        <v/>
      </c>
      <c r="B260" s="156" t="str">
        <f>IF(YEAR(Personalkostnader!$H119)&lt;B$152,"",IF(YEAR(Personalkostnader!$H119)&gt;B$152,"",IF(YEAR(Personalkostnader!$H119)=B$152,Personalkostnader!$H119,DATE(B$152,1,1))))</f>
        <v/>
      </c>
      <c r="C260" s="156" t="str">
        <f>IF(YEAR(Personalkostnader!$H119)&lt;B$152,"",IF(YEAR(Personalkostnader!$H119)&gt;B$152,"",IF(YEAR(Personalkostnader!$K119)=B$152,Personalkostnader!$K119, DATE(B$152,12,31))))</f>
        <v/>
      </c>
      <c r="D260" s="156" t="str">
        <f>IF(A260="","",IF(YEAR(Personalkostnader!$K119)&lt;D$152,"",IF(YEAR(Personalkostnader!$H119)&gt;D$152,"",IF(YEAR(Personalkostnader!$H119)=D$152,Personalkostnader!$H119,DATE(D$152,1,1)))))</f>
        <v/>
      </c>
      <c r="E260" s="34" t="str">
        <f>IF(D260="","",IF(YEAR(Personalkostnader!$H119)&gt;Hjelpeberegn_personal!D$152,"",IF(YEAR(Personalkostnader!$K119)&gt;Hjelpeberegn_personal!D$152,"31.12."&amp;D$152,Personalkostnader!$K119)))</f>
        <v/>
      </c>
      <c r="F260" s="156" t="str">
        <f>IF(A260="","",IF(YEAR(Personalkostnader!$K119)&lt;F$152,"",IF(YEAR(Personalkostnader!$H119)&gt;F$152,"",IF(YEAR(Personalkostnader!$H119)=F$152,Personalkostnader!$H119,DATE(F$152,1,1)))))</f>
        <v/>
      </c>
      <c r="G260" s="34" t="str">
        <f>IF(F260="","",IF(YEAR(Personalkostnader!$H119)&gt;Hjelpeberegn_personal!F$152,"",IF(YEAR(Personalkostnader!$K119)&gt;Hjelpeberegn_personal!F$152,"31.12."&amp;F$152,Personalkostnader!$K119)))</f>
        <v/>
      </c>
      <c r="H260" s="156" t="str">
        <f>IF(A260="","",IF(YEAR(Personalkostnader!$K119)&lt;H$152,"",IF(YEAR(Personalkostnader!$H119)&gt;H$152,"",IF(YEAR(Personalkostnader!$H119)=H$152,Personalkostnader!$H119,DATE(H$152,1,1)))))</f>
        <v/>
      </c>
      <c r="I260" s="34" t="str">
        <f>IF(H260="","",IF(YEAR(Personalkostnader!$H119)&gt;Hjelpeberegn_personal!H$152,"",IF(YEAR(Personalkostnader!$K119)&gt;Hjelpeberegn_personal!H$152,"31.12."&amp;H$152,Personalkostnader!$K119)))</f>
        <v/>
      </c>
      <c r="J260" s="156" t="str">
        <f>IF(A260="","",IF(YEAR(Personalkostnader!$K119)&lt;J$152,"",IF(YEAR(Personalkostnader!$H119)&gt;J$152,"",IF(YEAR(Personalkostnader!$H119)=J$152,Personalkostnader!$H119,DATE(J$152,1,1)))))</f>
        <v/>
      </c>
      <c r="K260" s="34" t="str">
        <f>IF(J260="","",IF(YEAR(Personalkostnader!$H119)&gt;Hjelpeberegn_personal!J$152,"",IF(YEAR(Personalkostnader!$K119)&gt;Hjelpeberegn_personal!J$152,"31.12."&amp;J$152,Personalkostnader!$K119)))</f>
        <v/>
      </c>
      <c r="L260" s="156" t="str">
        <f>IF(A260="","",IF(YEAR(Personalkostnader!$K119)&lt;L$152,"",IF(YEAR(Personalkostnader!$H119)&gt;L$152,"",IF(YEAR(Personalkostnader!$H119)=L$152,Personalkostnader!$H119,DATE(L$152,1,1)))))</f>
        <v/>
      </c>
      <c r="M260" s="34" t="str">
        <f>IF(L260="","",IF(YEAR(Personalkostnader!$H119)&gt;Hjelpeberegn_personal!L$152,"",IF(YEAR(Personalkostnader!$K119)&gt;Hjelpeberegn_personal!L$152,"31.12."&amp;L$152,Personalkostnader!$K119)))</f>
        <v/>
      </c>
      <c r="N260" s="156" t="str">
        <f>IF(A260="","",IF(YEAR(Personalkostnader!$K119)&lt;N$152,"",IF(YEAR(Personalkostnader!$H119)&gt;N$152,"",IF(YEAR(Personalkostnader!$H119)=N$152,Personalkostnader!$H119,DATE(N$152,1,1)))))</f>
        <v/>
      </c>
      <c r="O260" s="34" t="str">
        <f>IF(N260="","",IF(YEAR(Personalkostnader!$H119)&gt;Hjelpeberegn_personal!N$152,"",IF(YEAR(Personalkostnader!$K119)&gt;Hjelpeberegn_personal!N$152,"31.12."&amp;N$152,Personalkostnader!$K119)))</f>
        <v/>
      </c>
      <c r="P260" s="156" t="str">
        <f>IF(A260="","",IF(YEAR(Personalkostnader!$K119)&lt;P$152,"",IF(YEAR(Personalkostnader!$H119)&gt;P$152,"",IF(YEAR(Personalkostnader!$H119)=P$152,Personalkostnader!$H119,DATE(P$152,1,1)))))</f>
        <v/>
      </c>
      <c r="Q260" s="34" t="str">
        <f>IF(P260="","",IF(YEAR(Personalkostnader!$H119)&gt;Hjelpeberegn_personal!P$152,"",IF(YEAR(Personalkostnader!$K119)&gt;Hjelpeberegn_personal!P$152,"31.12."&amp;P$152,Personalkostnader!$K119)))</f>
        <v/>
      </c>
      <c r="R260" s="156" t="str">
        <f>IF(A260="","",IF(YEAR(Personalkostnader!$K119)&lt;R$152,"",IF(YEAR(Personalkostnader!$H119)&gt;R$152,"",IF(YEAR(Personalkostnader!$H119)=R$152,Personalkostnader!$H119,DATE(R$152,1,1)))))</f>
        <v/>
      </c>
      <c r="S260" s="34" t="str">
        <f>IF(R260="","",IF(YEAR(Personalkostnader!$H119)&gt;Hjelpeberegn_personal!R$152,"",IF(YEAR(Personalkostnader!$K119)&gt;Hjelpeberegn_personal!R$152,"31.12."&amp;R$152,Personalkostnader!$K119)))</f>
        <v/>
      </c>
      <c r="T260" s="156" t="str">
        <f>IF(A260="","",IF(YEAR(Personalkostnader!$K119)&lt;T$152,"",IF(YEAR(Personalkostnader!$H119)&gt;T$152,"",IF(YEAR(Personalkostnader!$H119)=T$152,Personalkostnader!$H119,DATE(T$152,1,1)))))</f>
        <v/>
      </c>
      <c r="U260" s="34" t="str">
        <f>IF(T260="","",IF(YEAR(Personalkostnader!$H119)&gt;Hjelpeberegn_personal!T$152,"",IF(YEAR(Personalkostnader!$K119)&gt;Hjelpeberegn_personal!T$152,"31.12."&amp;T$152,Personalkostnader!$K119)))</f>
        <v/>
      </c>
      <c r="V260" s="156" t="str">
        <f>IF(A260="","",IF(YEAR(Personalkostnader!$K119)&lt;V$152,"",IF(YEAR(Personalkostnader!$H119)&gt;V$152,"",IF(YEAR(Personalkostnader!$H119)=V$152,Personalkostnader!$H119,DATE(V$152,1,1)))))</f>
        <v/>
      </c>
      <c r="W260" s="34" t="str">
        <f>IF(V260="","",IF(YEAR(Personalkostnader!$H119)&gt;Hjelpeberegn_personal!V$152,"",IF(YEAR(Personalkostnader!$K119)&gt;Hjelpeberegn_personal!V$152,"31.12."&amp;V$152,Personalkostnader!$K119)))</f>
        <v/>
      </c>
      <c r="X260" s="156" t="str">
        <f>IF(A260="","",IF(YEAR(Personalkostnader!$K119)&lt;X$152,"",IF(YEAR(Personalkostnader!$H119)&gt;X$152,"",IF(YEAR(Personalkostnader!$H119)=X$152,Personalkostnader!$H119,DATE(X$152,1,1)))))</f>
        <v/>
      </c>
      <c r="Y260" s="34" t="str">
        <f>IF(X260="","",IF(YEAR(Personalkostnader!$H119)&gt;Hjelpeberegn_personal!X$152,"",IF(YEAR(Personalkostnader!$K119)&gt;Hjelpeberegn_personal!X$152,"31.12."&amp;X$152,Personalkostnader!$K119)))</f>
        <v/>
      </c>
      <c r="Z260" s="156" t="str">
        <f>IF(A260="","",IF(YEAR(Personalkostnader!$K119)&lt;Z$152,"",IF(YEAR(Personalkostnader!$H119)&gt;Z$152,"",IF(YEAR(Personalkostnader!$H119)=Z$152,Personalkostnader!$H119,DATE(Z$152,1,1)))))</f>
        <v/>
      </c>
      <c r="AA260" s="34" t="str">
        <f>IF(Z260="","",IF(YEAR(Personalkostnader!$H119)&gt;Hjelpeberegn_personal!Z$152,"",IF(YEAR(Personalkostnader!$K119)&gt;Hjelpeberegn_personal!Z$152,"31.12."&amp;Z$152,Personalkostnader!$K119)))</f>
        <v/>
      </c>
    </row>
    <row r="261" spans="1:27" ht="15.75" outlineLevel="1" x14ac:dyDescent="0.3">
      <c r="A261" t="str">
        <f t="shared" si="12"/>
        <v/>
      </c>
      <c r="B261" s="156" t="str">
        <f>IF(YEAR(Personalkostnader!$H120)&lt;B$152,"",IF(YEAR(Personalkostnader!$H120)&gt;B$152,"",IF(YEAR(Personalkostnader!$H120)=B$152,Personalkostnader!$H120,DATE(B$152,1,1))))</f>
        <v/>
      </c>
      <c r="C261" s="156" t="str">
        <f>IF(YEAR(Personalkostnader!$H120)&lt;B$152,"",IF(YEAR(Personalkostnader!$H120)&gt;B$152,"",IF(YEAR(Personalkostnader!$K120)=B$152,Personalkostnader!$K120, DATE(B$152,12,31))))</f>
        <v/>
      </c>
      <c r="D261" s="156" t="str">
        <f>IF(A261="","",IF(YEAR(Personalkostnader!$K120)&lt;D$152,"",IF(YEAR(Personalkostnader!$H120)&gt;D$152,"",IF(YEAR(Personalkostnader!$H120)=D$152,Personalkostnader!$H120,DATE(D$152,1,1)))))</f>
        <v/>
      </c>
      <c r="E261" s="34" t="str">
        <f>IF(D261="","",IF(YEAR(Personalkostnader!$H120)&gt;Hjelpeberegn_personal!D$152,"",IF(YEAR(Personalkostnader!$K120)&gt;Hjelpeberegn_personal!D$152,"31.12."&amp;D$152,Personalkostnader!$K120)))</f>
        <v/>
      </c>
      <c r="F261" s="156" t="str">
        <f>IF(A261="","",IF(YEAR(Personalkostnader!$K120)&lt;F$152,"",IF(YEAR(Personalkostnader!$H120)&gt;F$152,"",IF(YEAR(Personalkostnader!$H120)=F$152,Personalkostnader!$H120,DATE(F$152,1,1)))))</f>
        <v/>
      </c>
      <c r="G261" s="34" t="str">
        <f>IF(F261="","",IF(YEAR(Personalkostnader!$H120)&gt;Hjelpeberegn_personal!F$152,"",IF(YEAR(Personalkostnader!$K120)&gt;Hjelpeberegn_personal!F$152,"31.12."&amp;F$152,Personalkostnader!$K120)))</f>
        <v/>
      </c>
      <c r="H261" s="156" t="str">
        <f>IF(A261="","",IF(YEAR(Personalkostnader!$K120)&lt;H$152,"",IF(YEAR(Personalkostnader!$H120)&gt;H$152,"",IF(YEAR(Personalkostnader!$H120)=H$152,Personalkostnader!$H120,DATE(H$152,1,1)))))</f>
        <v/>
      </c>
      <c r="I261" s="34" t="str">
        <f>IF(H261="","",IF(YEAR(Personalkostnader!$H120)&gt;Hjelpeberegn_personal!H$152,"",IF(YEAR(Personalkostnader!$K120)&gt;Hjelpeberegn_personal!H$152,"31.12."&amp;H$152,Personalkostnader!$K120)))</f>
        <v/>
      </c>
      <c r="J261" s="156" t="str">
        <f>IF(A261="","",IF(YEAR(Personalkostnader!$K120)&lt;J$152,"",IF(YEAR(Personalkostnader!$H120)&gt;J$152,"",IF(YEAR(Personalkostnader!$H120)=J$152,Personalkostnader!$H120,DATE(J$152,1,1)))))</f>
        <v/>
      </c>
      <c r="K261" s="34" t="str">
        <f>IF(J261="","",IF(YEAR(Personalkostnader!$H120)&gt;Hjelpeberegn_personal!J$152,"",IF(YEAR(Personalkostnader!$K120)&gt;Hjelpeberegn_personal!J$152,"31.12."&amp;J$152,Personalkostnader!$K120)))</f>
        <v/>
      </c>
      <c r="L261" s="156" t="str">
        <f>IF(A261="","",IF(YEAR(Personalkostnader!$K120)&lt;L$152,"",IF(YEAR(Personalkostnader!$H120)&gt;L$152,"",IF(YEAR(Personalkostnader!$H120)=L$152,Personalkostnader!$H120,DATE(L$152,1,1)))))</f>
        <v/>
      </c>
      <c r="M261" s="34" t="str">
        <f>IF(L261="","",IF(YEAR(Personalkostnader!$H120)&gt;Hjelpeberegn_personal!L$152,"",IF(YEAR(Personalkostnader!$K120)&gt;Hjelpeberegn_personal!L$152,"31.12."&amp;L$152,Personalkostnader!$K120)))</f>
        <v/>
      </c>
      <c r="N261" s="156" t="str">
        <f>IF(A261="","",IF(YEAR(Personalkostnader!$K120)&lt;N$152,"",IF(YEAR(Personalkostnader!$H120)&gt;N$152,"",IF(YEAR(Personalkostnader!$H120)=N$152,Personalkostnader!$H120,DATE(N$152,1,1)))))</f>
        <v/>
      </c>
      <c r="O261" s="34" t="str">
        <f>IF(N261="","",IF(YEAR(Personalkostnader!$H120)&gt;Hjelpeberegn_personal!N$152,"",IF(YEAR(Personalkostnader!$K120)&gt;Hjelpeberegn_personal!N$152,"31.12."&amp;N$152,Personalkostnader!$K120)))</f>
        <v/>
      </c>
      <c r="P261" s="156" t="str">
        <f>IF(A261="","",IF(YEAR(Personalkostnader!$K120)&lt;P$152,"",IF(YEAR(Personalkostnader!$H120)&gt;P$152,"",IF(YEAR(Personalkostnader!$H120)=P$152,Personalkostnader!$H120,DATE(P$152,1,1)))))</f>
        <v/>
      </c>
      <c r="Q261" s="34" t="str">
        <f>IF(P261="","",IF(YEAR(Personalkostnader!$H120)&gt;Hjelpeberegn_personal!P$152,"",IF(YEAR(Personalkostnader!$K120)&gt;Hjelpeberegn_personal!P$152,"31.12."&amp;P$152,Personalkostnader!$K120)))</f>
        <v/>
      </c>
      <c r="R261" s="156" t="str">
        <f>IF(A261="","",IF(YEAR(Personalkostnader!$K120)&lt;R$152,"",IF(YEAR(Personalkostnader!$H120)&gt;R$152,"",IF(YEAR(Personalkostnader!$H120)=R$152,Personalkostnader!$H120,DATE(R$152,1,1)))))</f>
        <v/>
      </c>
      <c r="S261" s="34" t="str">
        <f>IF(R261="","",IF(YEAR(Personalkostnader!$H120)&gt;Hjelpeberegn_personal!R$152,"",IF(YEAR(Personalkostnader!$K120)&gt;Hjelpeberegn_personal!R$152,"31.12."&amp;R$152,Personalkostnader!$K120)))</f>
        <v/>
      </c>
      <c r="T261" s="156" t="str">
        <f>IF(A261="","",IF(YEAR(Personalkostnader!$K120)&lt;T$152,"",IF(YEAR(Personalkostnader!$H120)&gt;T$152,"",IF(YEAR(Personalkostnader!$H120)=T$152,Personalkostnader!$H120,DATE(T$152,1,1)))))</f>
        <v/>
      </c>
      <c r="U261" s="34" t="str">
        <f>IF(T261="","",IF(YEAR(Personalkostnader!$H120)&gt;Hjelpeberegn_personal!T$152,"",IF(YEAR(Personalkostnader!$K120)&gt;Hjelpeberegn_personal!T$152,"31.12."&amp;T$152,Personalkostnader!$K120)))</f>
        <v/>
      </c>
      <c r="V261" s="156" t="str">
        <f>IF(A261="","",IF(YEAR(Personalkostnader!$K120)&lt;V$152,"",IF(YEAR(Personalkostnader!$H120)&gt;V$152,"",IF(YEAR(Personalkostnader!$H120)=V$152,Personalkostnader!$H120,DATE(V$152,1,1)))))</f>
        <v/>
      </c>
      <c r="W261" s="34" t="str">
        <f>IF(V261="","",IF(YEAR(Personalkostnader!$H120)&gt;Hjelpeberegn_personal!V$152,"",IF(YEAR(Personalkostnader!$K120)&gt;Hjelpeberegn_personal!V$152,"31.12."&amp;V$152,Personalkostnader!$K120)))</f>
        <v/>
      </c>
      <c r="X261" s="156" t="str">
        <f>IF(A261="","",IF(YEAR(Personalkostnader!$K120)&lt;X$152,"",IF(YEAR(Personalkostnader!$H120)&gt;X$152,"",IF(YEAR(Personalkostnader!$H120)=X$152,Personalkostnader!$H120,DATE(X$152,1,1)))))</f>
        <v/>
      </c>
      <c r="Y261" s="34" t="str">
        <f>IF(X261="","",IF(YEAR(Personalkostnader!$H120)&gt;Hjelpeberegn_personal!X$152,"",IF(YEAR(Personalkostnader!$K120)&gt;Hjelpeberegn_personal!X$152,"31.12."&amp;X$152,Personalkostnader!$K120)))</f>
        <v/>
      </c>
      <c r="Z261" s="156" t="str">
        <f>IF(A261="","",IF(YEAR(Personalkostnader!$K120)&lt;Z$152,"",IF(YEAR(Personalkostnader!$H120)&gt;Z$152,"",IF(YEAR(Personalkostnader!$H120)=Z$152,Personalkostnader!$H120,DATE(Z$152,1,1)))))</f>
        <v/>
      </c>
      <c r="AA261" s="34" t="str">
        <f>IF(Z261="","",IF(YEAR(Personalkostnader!$H120)&gt;Hjelpeberegn_personal!Z$152,"",IF(YEAR(Personalkostnader!$K120)&gt;Hjelpeberegn_personal!Z$152,"31.12."&amp;Z$152,Personalkostnader!$K120)))</f>
        <v/>
      </c>
    </row>
    <row r="262" spans="1:27" ht="15.75" outlineLevel="1" x14ac:dyDescent="0.3">
      <c r="A262" t="str">
        <f t="shared" si="12"/>
        <v/>
      </c>
      <c r="B262" s="156" t="str">
        <f>IF(YEAR(Personalkostnader!$H121)&lt;B$152,"",IF(YEAR(Personalkostnader!$H121)&gt;B$152,"",IF(YEAR(Personalkostnader!$H121)=B$152,Personalkostnader!$H121,DATE(B$152,1,1))))</f>
        <v/>
      </c>
      <c r="C262" s="156" t="str">
        <f>IF(YEAR(Personalkostnader!$H121)&lt;B$152,"",IF(YEAR(Personalkostnader!$H121)&gt;B$152,"",IF(YEAR(Personalkostnader!$K121)=B$152,Personalkostnader!$K121, DATE(B$152,12,31))))</f>
        <v/>
      </c>
      <c r="D262" s="156" t="str">
        <f>IF(A262="","",IF(YEAR(Personalkostnader!$K121)&lt;D$152,"",IF(YEAR(Personalkostnader!$H121)&gt;D$152,"",IF(YEAR(Personalkostnader!$H121)=D$152,Personalkostnader!$H121,DATE(D$152,1,1)))))</f>
        <v/>
      </c>
      <c r="E262" s="34" t="str">
        <f>IF(D262="","",IF(YEAR(Personalkostnader!$H121)&gt;Hjelpeberegn_personal!D$152,"",IF(YEAR(Personalkostnader!$K121)&gt;Hjelpeberegn_personal!D$152,"31.12."&amp;D$152,Personalkostnader!$K121)))</f>
        <v/>
      </c>
      <c r="F262" s="156" t="str">
        <f>IF(A262="","",IF(YEAR(Personalkostnader!$K121)&lt;F$152,"",IF(YEAR(Personalkostnader!$H121)&gt;F$152,"",IF(YEAR(Personalkostnader!$H121)=F$152,Personalkostnader!$H121,DATE(F$152,1,1)))))</f>
        <v/>
      </c>
      <c r="G262" s="34" t="str">
        <f>IF(F262="","",IF(YEAR(Personalkostnader!$H121)&gt;Hjelpeberegn_personal!F$152,"",IF(YEAR(Personalkostnader!$K121)&gt;Hjelpeberegn_personal!F$152,"31.12."&amp;F$152,Personalkostnader!$K121)))</f>
        <v/>
      </c>
      <c r="H262" s="156" t="str">
        <f>IF(A262="","",IF(YEAR(Personalkostnader!$K121)&lt;H$152,"",IF(YEAR(Personalkostnader!$H121)&gt;H$152,"",IF(YEAR(Personalkostnader!$H121)=H$152,Personalkostnader!$H121,DATE(H$152,1,1)))))</f>
        <v/>
      </c>
      <c r="I262" s="34" t="str">
        <f>IF(H262="","",IF(YEAR(Personalkostnader!$H121)&gt;Hjelpeberegn_personal!H$152,"",IF(YEAR(Personalkostnader!$K121)&gt;Hjelpeberegn_personal!H$152,"31.12."&amp;H$152,Personalkostnader!$K121)))</f>
        <v/>
      </c>
      <c r="J262" s="156" t="str">
        <f>IF(A262="","",IF(YEAR(Personalkostnader!$K121)&lt;J$152,"",IF(YEAR(Personalkostnader!$H121)&gt;J$152,"",IF(YEAR(Personalkostnader!$H121)=J$152,Personalkostnader!$H121,DATE(J$152,1,1)))))</f>
        <v/>
      </c>
      <c r="K262" s="34" t="str">
        <f>IF(J262="","",IF(YEAR(Personalkostnader!$H121)&gt;Hjelpeberegn_personal!J$152,"",IF(YEAR(Personalkostnader!$K121)&gt;Hjelpeberegn_personal!J$152,"31.12."&amp;J$152,Personalkostnader!$K121)))</f>
        <v/>
      </c>
      <c r="L262" s="156" t="str">
        <f>IF(A262="","",IF(YEAR(Personalkostnader!$K121)&lt;L$152,"",IF(YEAR(Personalkostnader!$H121)&gt;L$152,"",IF(YEAR(Personalkostnader!$H121)=L$152,Personalkostnader!$H121,DATE(L$152,1,1)))))</f>
        <v/>
      </c>
      <c r="M262" s="34" t="str">
        <f>IF(L262="","",IF(YEAR(Personalkostnader!$H121)&gt;Hjelpeberegn_personal!L$152,"",IF(YEAR(Personalkostnader!$K121)&gt;Hjelpeberegn_personal!L$152,"31.12."&amp;L$152,Personalkostnader!$K121)))</f>
        <v/>
      </c>
      <c r="N262" s="156" t="str">
        <f>IF(A262="","",IF(YEAR(Personalkostnader!$K121)&lt;N$152,"",IF(YEAR(Personalkostnader!$H121)&gt;N$152,"",IF(YEAR(Personalkostnader!$H121)=N$152,Personalkostnader!$H121,DATE(N$152,1,1)))))</f>
        <v/>
      </c>
      <c r="O262" s="34" t="str">
        <f>IF(N262="","",IF(YEAR(Personalkostnader!$H121)&gt;Hjelpeberegn_personal!N$152,"",IF(YEAR(Personalkostnader!$K121)&gt;Hjelpeberegn_personal!N$152,"31.12."&amp;N$152,Personalkostnader!$K121)))</f>
        <v/>
      </c>
      <c r="P262" s="156" t="str">
        <f>IF(A262="","",IF(YEAR(Personalkostnader!$K121)&lt;P$152,"",IF(YEAR(Personalkostnader!$H121)&gt;P$152,"",IF(YEAR(Personalkostnader!$H121)=P$152,Personalkostnader!$H121,DATE(P$152,1,1)))))</f>
        <v/>
      </c>
      <c r="Q262" s="34" t="str">
        <f>IF(P262="","",IF(YEAR(Personalkostnader!$H121)&gt;Hjelpeberegn_personal!P$152,"",IF(YEAR(Personalkostnader!$K121)&gt;Hjelpeberegn_personal!P$152,"31.12."&amp;P$152,Personalkostnader!$K121)))</f>
        <v/>
      </c>
      <c r="R262" s="156" t="str">
        <f>IF(A262="","",IF(YEAR(Personalkostnader!$K121)&lt;R$152,"",IF(YEAR(Personalkostnader!$H121)&gt;R$152,"",IF(YEAR(Personalkostnader!$H121)=R$152,Personalkostnader!$H121,DATE(R$152,1,1)))))</f>
        <v/>
      </c>
      <c r="S262" s="34" t="str">
        <f>IF(R262="","",IF(YEAR(Personalkostnader!$H121)&gt;Hjelpeberegn_personal!R$152,"",IF(YEAR(Personalkostnader!$K121)&gt;Hjelpeberegn_personal!R$152,"31.12."&amp;R$152,Personalkostnader!$K121)))</f>
        <v/>
      </c>
      <c r="T262" s="156" t="str">
        <f>IF(A262="","",IF(YEAR(Personalkostnader!$K121)&lt;T$152,"",IF(YEAR(Personalkostnader!$H121)&gt;T$152,"",IF(YEAR(Personalkostnader!$H121)=T$152,Personalkostnader!$H121,DATE(T$152,1,1)))))</f>
        <v/>
      </c>
      <c r="U262" s="34" t="str">
        <f>IF(T262="","",IF(YEAR(Personalkostnader!$H121)&gt;Hjelpeberegn_personal!T$152,"",IF(YEAR(Personalkostnader!$K121)&gt;Hjelpeberegn_personal!T$152,"31.12."&amp;T$152,Personalkostnader!$K121)))</f>
        <v/>
      </c>
      <c r="V262" s="156" t="str">
        <f>IF(A262="","",IF(YEAR(Personalkostnader!$K121)&lt;V$152,"",IF(YEAR(Personalkostnader!$H121)&gt;V$152,"",IF(YEAR(Personalkostnader!$H121)=V$152,Personalkostnader!$H121,DATE(V$152,1,1)))))</f>
        <v/>
      </c>
      <c r="W262" s="34" t="str">
        <f>IF(V262="","",IF(YEAR(Personalkostnader!$H121)&gt;Hjelpeberegn_personal!V$152,"",IF(YEAR(Personalkostnader!$K121)&gt;Hjelpeberegn_personal!V$152,"31.12."&amp;V$152,Personalkostnader!$K121)))</f>
        <v/>
      </c>
      <c r="X262" s="156" t="str">
        <f>IF(A262="","",IF(YEAR(Personalkostnader!$K121)&lt;X$152,"",IF(YEAR(Personalkostnader!$H121)&gt;X$152,"",IF(YEAR(Personalkostnader!$H121)=X$152,Personalkostnader!$H121,DATE(X$152,1,1)))))</f>
        <v/>
      </c>
      <c r="Y262" s="34" t="str">
        <f>IF(X262="","",IF(YEAR(Personalkostnader!$H121)&gt;Hjelpeberegn_personal!X$152,"",IF(YEAR(Personalkostnader!$K121)&gt;Hjelpeberegn_personal!X$152,"31.12."&amp;X$152,Personalkostnader!$K121)))</f>
        <v/>
      </c>
      <c r="Z262" s="156" t="str">
        <f>IF(A262="","",IF(YEAR(Personalkostnader!$K121)&lt;Z$152,"",IF(YEAR(Personalkostnader!$H121)&gt;Z$152,"",IF(YEAR(Personalkostnader!$H121)=Z$152,Personalkostnader!$H121,DATE(Z$152,1,1)))))</f>
        <v/>
      </c>
      <c r="AA262" s="34" t="str">
        <f>IF(Z262="","",IF(YEAR(Personalkostnader!$H121)&gt;Hjelpeberegn_personal!Z$152,"",IF(YEAR(Personalkostnader!$K121)&gt;Hjelpeberegn_personal!Z$152,"31.12."&amp;Z$152,Personalkostnader!$K121)))</f>
        <v/>
      </c>
    </row>
    <row r="263" spans="1:27" ht="15.75" outlineLevel="1" x14ac:dyDescent="0.3">
      <c r="A263" t="str">
        <f t="shared" si="12"/>
        <v/>
      </c>
      <c r="B263" s="156" t="str">
        <f>IF(YEAR(Personalkostnader!$H122)&lt;B$152,"",IF(YEAR(Personalkostnader!$H122)&gt;B$152,"",IF(YEAR(Personalkostnader!$H122)=B$152,Personalkostnader!$H122,DATE(B$152,1,1))))</f>
        <v/>
      </c>
      <c r="C263" s="156" t="str">
        <f>IF(YEAR(Personalkostnader!$H122)&lt;B$152,"",IF(YEAR(Personalkostnader!$H122)&gt;B$152,"",IF(YEAR(Personalkostnader!$K122)=B$152,Personalkostnader!$K122, DATE(B$152,12,31))))</f>
        <v/>
      </c>
      <c r="D263" s="156" t="str">
        <f>IF(A263="","",IF(YEAR(Personalkostnader!$K122)&lt;D$152,"",IF(YEAR(Personalkostnader!$H122)&gt;D$152,"",IF(YEAR(Personalkostnader!$H122)=D$152,Personalkostnader!$H122,DATE(D$152,1,1)))))</f>
        <v/>
      </c>
      <c r="E263" s="34" t="str">
        <f>IF(D263="","",IF(YEAR(Personalkostnader!$H122)&gt;Hjelpeberegn_personal!D$152,"",IF(YEAR(Personalkostnader!$K122)&gt;Hjelpeberegn_personal!D$152,"31.12."&amp;D$152,Personalkostnader!$K122)))</f>
        <v/>
      </c>
      <c r="F263" s="156" t="str">
        <f>IF(A263="","",IF(YEAR(Personalkostnader!$K122)&lt;F$152,"",IF(YEAR(Personalkostnader!$H122)&gt;F$152,"",IF(YEAR(Personalkostnader!$H122)=F$152,Personalkostnader!$H122,DATE(F$152,1,1)))))</f>
        <v/>
      </c>
      <c r="G263" s="34" t="str">
        <f>IF(F263="","",IF(YEAR(Personalkostnader!$H122)&gt;Hjelpeberegn_personal!F$152,"",IF(YEAR(Personalkostnader!$K122)&gt;Hjelpeberegn_personal!F$152,"31.12."&amp;F$152,Personalkostnader!$K122)))</f>
        <v/>
      </c>
      <c r="H263" s="156" t="str">
        <f>IF(A263="","",IF(YEAR(Personalkostnader!$K122)&lt;H$152,"",IF(YEAR(Personalkostnader!$H122)&gt;H$152,"",IF(YEAR(Personalkostnader!$H122)=H$152,Personalkostnader!$H122,DATE(H$152,1,1)))))</f>
        <v/>
      </c>
      <c r="I263" s="34" t="str">
        <f>IF(H263="","",IF(YEAR(Personalkostnader!$H122)&gt;Hjelpeberegn_personal!H$152,"",IF(YEAR(Personalkostnader!$K122)&gt;Hjelpeberegn_personal!H$152,"31.12."&amp;H$152,Personalkostnader!$K122)))</f>
        <v/>
      </c>
      <c r="J263" s="156" t="str">
        <f>IF(A263="","",IF(YEAR(Personalkostnader!$K122)&lt;J$152,"",IF(YEAR(Personalkostnader!$H122)&gt;J$152,"",IF(YEAR(Personalkostnader!$H122)=J$152,Personalkostnader!$H122,DATE(J$152,1,1)))))</f>
        <v/>
      </c>
      <c r="K263" s="34" t="str">
        <f>IF(J263="","",IF(YEAR(Personalkostnader!$H122)&gt;Hjelpeberegn_personal!J$152,"",IF(YEAR(Personalkostnader!$K122)&gt;Hjelpeberegn_personal!J$152,"31.12."&amp;J$152,Personalkostnader!$K122)))</f>
        <v/>
      </c>
      <c r="L263" s="156" t="str">
        <f>IF(A263="","",IF(YEAR(Personalkostnader!$K122)&lt;L$152,"",IF(YEAR(Personalkostnader!$H122)&gt;L$152,"",IF(YEAR(Personalkostnader!$H122)=L$152,Personalkostnader!$H122,DATE(L$152,1,1)))))</f>
        <v/>
      </c>
      <c r="M263" s="34" t="str">
        <f>IF(L263="","",IF(YEAR(Personalkostnader!$H122)&gt;Hjelpeberegn_personal!L$152,"",IF(YEAR(Personalkostnader!$K122)&gt;Hjelpeberegn_personal!L$152,"31.12."&amp;L$152,Personalkostnader!$K122)))</f>
        <v/>
      </c>
      <c r="N263" s="156" t="str">
        <f>IF(A263="","",IF(YEAR(Personalkostnader!$K122)&lt;N$152,"",IF(YEAR(Personalkostnader!$H122)&gt;N$152,"",IF(YEAR(Personalkostnader!$H122)=N$152,Personalkostnader!$H122,DATE(N$152,1,1)))))</f>
        <v/>
      </c>
      <c r="O263" s="34" t="str">
        <f>IF(N263="","",IF(YEAR(Personalkostnader!$H122)&gt;Hjelpeberegn_personal!N$152,"",IF(YEAR(Personalkostnader!$K122)&gt;Hjelpeberegn_personal!N$152,"31.12."&amp;N$152,Personalkostnader!$K122)))</f>
        <v/>
      </c>
      <c r="P263" s="156" t="str">
        <f>IF(A263="","",IF(YEAR(Personalkostnader!$K122)&lt;P$152,"",IF(YEAR(Personalkostnader!$H122)&gt;P$152,"",IF(YEAR(Personalkostnader!$H122)=P$152,Personalkostnader!$H122,DATE(P$152,1,1)))))</f>
        <v/>
      </c>
      <c r="Q263" s="34" t="str">
        <f>IF(P263="","",IF(YEAR(Personalkostnader!$H122)&gt;Hjelpeberegn_personal!P$152,"",IF(YEAR(Personalkostnader!$K122)&gt;Hjelpeberegn_personal!P$152,"31.12."&amp;P$152,Personalkostnader!$K122)))</f>
        <v/>
      </c>
      <c r="R263" s="156" t="str">
        <f>IF(A263="","",IF(YEAR(Personalkostnader!$K122)&lt;R$152,"",IF(YEAR(Personalkostnader!$H122)&gt;R$152,"",IF(YEAR(Personalkostnader!$H122)=R$152,Personalkostnader!$H122,DATE(R$152,1,1)))))</f>
        <v/>
      </c>
      <c r="S263" s="34" t="str">
        <f>IF(R263="","",IF(YEAR(Personalkostnader!$H122)&gt;Hjelpeberegn_personal!R$152,"",IF(YEAR(Personalkostnader!$K122)&gt;Hjelpeberegn_personal!R$152,"31.12."&amp;R$152,Personalkostnader!$K122)))</f>
        <v/>
      </c>
      <c r="T263" s="156" t="str">
        <f>IF(A263="","",IF(YEAR(Personalkostnader!$K122)&lt;T$152,"",IF(YEAR(Personalkostnader!$H122)&gt;T$152,"",IF(YEAR(Personalkostnader!$H122)=T$152,Personalkostnader!$H122,DATE(T$152,1,1)))))</f>
        <v/>
      </c>
      <c r="U263" s="34" t="str">
        <f>IF(T263="","",IF(YEAR(Personalkostnader!$H122)&gt;Hjelpeberegn_personal!T$152,"",IF(YEAR(Personalkostnader!$K122)&gt;Hjelpeberegn_personal!T$152,"31.12."&amp;T$152,Personalkostnader!$K122)))</f>
        <v/>
      </c>
      <c r="V263" s="156" t="str">
        <f>IF(A263="","",IF(YEAR(Personalkostnader!$K122)&lt;V$152,"",IF(YEAR(Personalkostnader!$H122)&gt;V$152,"",IF(YEAR(Personalkostnader!$H122)=V$152,Personalkostnader!$H122,DATE(V$152,1,1)))))</f>
        <v/>
      </c>
      <c r="W263" s="34" t="str">
        <f>IF(V263="","",IF(YEAR(Personalkostnader!$H122)&gt;Hjelpeberegn_personal!V$152,"",IF(YEAR(Personalkostnader!$K122)&gt;Hjelpeberegn_personal!V$152,"31.12."&amp;V$152,Personalkostnader!$K122)))</f>
        <v/>
      </c>
      <c r="X263" s="156" t="str">
        <f>IF(A263="","",IF(YEAR(Personalkostnader!$K122)&lt;X$152,"",IF(YEAR(Personalkostnader!$H122)&gt;X$152,"",IF(YEAR(Personalkostnader!$H122)=X$152,Personalkostnader!$H122,DATE(X$152,1,1)))))</f>
        <v/>
      </c>
      <c r="Y263" s="34" t="str">
        <f>IF(X263="","",IF(YEAR(Personalkostnader!$H122)&gt;Hjelpeberegn_personal!X$152,"",IF(YEAR(Personalkostnader!$K122)&gt;Hjelpeberegn_personal!X$152,"31.12."&amp;X$152,Personalkostnader!$K122)))</f>
        <v/>
      </c>
      <c r="Z263" s="156" t="str">
        <f>IF(A263="","",IF(YEAR(Personalkostnader!$K122)&lt;Z$152,"",IF(YEAR(Personalkostnader!$H122)&gt;Z$152,"",IF(YEAR(Personalkostnader!$H122)=Z$152,Personalkostnader!$H122,DATE(Z$152,1,1)))))</f>
        <v/>
      </c>
      <c r="AA263" s="34" t="str">
        <f>IF(Z263="","",IF(YEAR(Personalkostnader!$H122)&gt;Hjelpeberegn_personal!Z$152,"",IF(YEAR(Personalkostnader!$K122)&gt;Hjelpeberegn_personal!Z$152,"31.12."&amp;Z$152,Personalkostnader!$K122)))</f>
        <v/>
      </c>
    </row>
    <row r="264" spans="1:27" ht="15.75" outlineLevel="1" x14ac:dyDescent="0.3">
      <c r="A264" t="str">
        <f t="shared" si="12"/>
        <v/>
      </c>
      <c r="B264" s="156" t="str">
        <f>IF(YEAR(Personalkostnader!$H123)&lt;B$152,"",IF(YEAR(Personalkostnader!$H123)&gt;B$152,"",IF(YEAR(Personalkostnader!$H123)=B$152,Personalkostnader!$H123,DATE(B$152,1,1))))</f>
        <v/>
      </c>
      <c r="C264" s="156" t="str">
        <f>IF(YEAR(Personalkostnader!$H123)&lt;B$152,"",IF(YEAR(Personalkostnader!$H123)&gt;B$152,"",IF(YEAR(Personalkostnader!$K123)=B$152,Personalkostnader!$K123, DATE(B$152,12,31))))</f>
        <v/>
      </c>
      <c r="D264" s="156" t="str">
        <f>IF(A264="","",IF(YEAR(Personalkostnader!$K123)&lt;D$152,"",IF(YEAR(Personalkostnader!$H123)&gt;D$152,"",IF(YEAR(Personalkostnader!$H123)=D$152,Personalkostnader!$H123,DATE(D$152,1,1)))))</f>
        <v/>
      </c>
      <c r="E264" s="34" t="str">
        <f>IF(D264="","",IF(YEAR(Personalkostnader!$H123)&gt;Hjelpeberegn_personal!D$152,"",IF(YEAR(Personalkostnader!$K123)&gt;Hjelpeberegn_personal!D$152,"31.12."&amp;D$152,Personalkostnader!$K123)))</f>
        <v/>
      </c>
      <c r="F264" s="156" t="str">
        <f>IF(A264="","",IF(YEAR(Personalkostnader!$K123)&lt;F$152,"",IF(YEAR(Personalkostnader!$H123)&gt;F$152,"",IF(YEAR(Personalkostnader!$H123)=F$152,Personalkostnader!$H123,DATE(F$152,1,1)))))</f>
        <v/>
      </c>
      <c r="G264" s="34" t="str">
        <f>IF(F264="","",IF(YEAR(Personalkostnader!$H123)&gt;Hjelpeberegn_personal!F$152,"",IF(YEAR(Personalkostnader!$K123)&gt;Hjelpeberegn_personal!F$152,"31.12."&amp;F$152,Personalkostnader!$K123)))</f>
        <v/>
      </c>
      <c r="H264" s="156" t="str">
        <f>IF(A264="","",IF(YEAR(Personalkostnader!$K123)&lt;H$152,"",IF(YEAR(Personalkostnader!$H123)&gt;H$152,"",IF(YEAR(Personalkostnader!$H123)=H$152,Personalkostnader!$H123,DATE(H$152,1,1)))))</f>
        <v/>
      </c>
      <c r="I264" s="34" t="str">
        <f>IF(H264="","",IF(YEAR(Personalkostnader!$H123)&gt;Hjelpeberegn_personal!H$152,"",IF(YEAR(Personalkostnader!$K123)&gt;Hjelpeberegn_personal!H$152,"31.12."&amp;H$152,Personalkostnader!$K123)))</f>
        <v/>
      </c>
      <c r="J264" s="156" t="str">
        <f>IF(A264="","",IF(YEAR(Personalkostnader!$K123)&lt;J$152,"",IF(YEAR(Personalkostnader!$H123)&gt;J$152,"",IF(YEAR(Personalkostnader!$H123)=J$152,Personalkostnader!$H123,DATE(J$152,1,1)))))</f>
        <v/>
      </c>
      <c r="K264" s="34" t="str">
        <f>IF(J264="","",IF(YEAR(Personalkostnader!$H123)&gt;Hjelpeberegn_personal!J$152,"",IF(YEAR(Personalkostnader!$K123)&gt;Hjelpeberegn_personal!J$152,"31.12."&amp;J$152,Personalkostnader!$K123)))</f>
        <v/>
      </c>
      <c r="L264" s="156" t="str">
        <f>IF(A264="","",IF(YEAR(Personalkostnader!$K123)&lt;L$152,"",IF(YEAR(Personalkostnader!$H123)&gt;L$152,"",IF(YEAR(Personalkostnader!$H123)=L$152,Personalkostnader!$H123,DATE(L$152,1,1)))))</f>
        <v/>
      </c>
      <c r="M264" s="34" t="str">
        <f>IF(L264="","",IF(YEAR(Personalkostnader!$H123)&gt;Hjelpeberegn_personal!L$152,"",IF(YEAR(Personalkostnader!$K123)&gt;Hjelpeberegn_personal!L$152,"31.12."&amp;L$152,Personalkostnader!$K123)))</f>
        <v/>
      </c>
      <c r="N264" s="156" t="str">
        <f>IF(A264="","",IF(YEAR(Personalkostnader!$K123)&lt;N$152,"",IF(YEAR(Personalkostnader!$H123)&gt;N$152,"",IF(YEAR(Personalkostnader!$H123)=N$152,Personalkostnader!$H123,DATE(N$152,1,1)))))</f>
        <v/>
      </c>
      <c r="O264" s="34" t="str">
        <f>IF(N264="","",IF(YEAR(Personalkostnader!$H123)&gt;Hjelpeberegn_personal!N$152,"",IF(YEAR(Personalkostnader!$K123)&gt;Hjelpeberegn_personal!N$152,"31.12."&amp;N$152,Personalkostnader!$K123)))</f>
        <v/>
      </c>
      <c r="P264" s="156" t="str">
        <f>IF(A264="","",IF(YEAR(Personalkostnader!$K123)&lt;P$152,"",IF(YEAR(Personalkostnader!$H123)&gt;P$152,"",IF(YEAR(Personalkostnader!$H123)=P$152,Personalkostnader!$H123,DATE(P$152,1,1)))))</f>
        <v/>
      </c>
      <c r="Q264" s="34" t="str">
        <f>IF(P264="","",IF(YEAR(Personalkostnader!$H123)&gt;Hjelpeberegn_personal!P$152,"",IF(YEAR(Personalkostnader!$K123)&gt;Hjelpeberegn_personal!P$152,"31.12."&amp;P$152,Personalkostnader!$K123)))</f>
        <v/>
      </c>
      <c r="R264" s="156" t="str">
        <f>IF(A264="","",IF(YEAR(Personalkostnader!$K123)&lt;R$152,"",IF(YEAR(Personalkostnader!$H123)&gt;R$152,"",IF(YEAR(Personalkostnader!$H123)=R$152,Personalkostnader!$H123,DATE(R$152,1,1)))))</f>
        <v/>
      </c>
      <c r="S264" s="34" t="str">
        <f>IF(R264="","",IF(YEAR(Personalkostnader!$H123)&gt;Hjelpeberegn_personal!R$152,"",IF(YEAR(Personalkostnader!$K123)&gt;Hjelpeberegn_personal!R$152,"31.12."&amp;R$152,Personalkostnader!$K123)))</f>
        <v/>
      </c>
      <c r="T264" s="156" t="str">
        <f>IF(A264="","",IF(YEAR(Personalkostnader!$K123)&lt;T$152,"",IF(YEAR(Personalkostnader!$H123)&gt;T$152,"",IF(YEAR(Personalkostnader!$H123)=T$152,Personalkostnader!$H123,DATE(T$152,1,1)))))</f>
        <v/>
      </c>
      <c r="U264" s="34" t="str">
        <f>IF(T264="","",IF(YEAR(Personalkostnader!$H123)&gt;Hjelpeberegn_personal!T$152,"",IF(YEAR(Personalkostnader!$K123)&gt;Hjelpeberegn_personal!T$152,"31.12."&amp;T$152,Personalkostnader!$K123)))</f>
        <v/>
      </c>
      <c r="V264" s="156" t="str">
        <f>IF(A264="","",IF(YEAR(Personalkostnader!$K123)&lt;V$152,"",IF(YEAR(Personalkostnader!$H123)&gt;V$152,"",IF(YEAR(Personalkostnader!$H123)=V$152,Personalkostnader!$H123,DATE(V$152,1,1)))))</f>
        <v/>
      </c>
      <c r="W264" s="34" t="str">
        <f>IF(V264="","",IF(YEAR(Personalkostnader!$H123)&gt;Hjelpeberegn_personal!V$152,"",IF(YEAR(Personalkostnader!$K123)&gt;Hjelpeberegn_personal!V$152,"31.12."&amp;V$152,Personalkostnader!$K123)))</f>
        <v/>
      </c>
      <c r="X264" s="156" t="str">
        <f>IF(A264="","",IF(YEAR(Personalkostnader!$K123)&lt;X$152,"",IF(YEAR(Personalkostnader!$H123)&gt;X$152,"",IF(YEAR(Personalkostnader!$H123)=X$152,Personalkostnader!$H123,DATE(X$152,1,1)))))</f>
        <v/>
      </c>
      <c r="Y264" s="34" t="str">
        <f>IF(X264="","",IF(YEAR(Personalkostnader!$H123)&gt;Hjelpeberegn_personal!X$152,"",IF(YEAR(Personalkostnader!$K123)&gt;Hjelpeberegn_personal!X$152,"31.12."&amp;X$152,Personalkostnader!$K123)))</f>
        <v/>
      </c>
      <c r="Z264" s="156" t="str">
        <f>IF(A264="","",IF(YEAR(Personalkostnader!$K123)&lt;Z$152,"",IF(YEAR(Personalkostnader!$H123)&gt;Z$152,"",IF(YEAR(Personalkostnader!$H123)=Z$152,Personalkostnader!$H123,DATE(Z$152,1,1)))))</f>
        <v/>
      </c>
      <c r="AA264" s="34" t="str">
        <f>IF(Z264="","",IF(YEAR(Personalkostnader!$H123)&gt;Hjelpeberegn_personal!Z$152,"",IF(YEAR(Personalkostnader!$K123)&gt;Hjelpeberegn_personal!Z$152,"31.12."&amp;Z$152,Personalkostnader!$K123)))</f>
        <v/>
      </c>
    </row>
    <row r="265" spans="1:27" ht="15.75" outlineLevel="1" x14ac:dyDescent="0.3">
      <c r="A265" t="str">
        <f t="shared" si="12"/>
        <v/>
      </c>
      <c r="B265" s="156" t="str">
        <f>IF(YEAR(Personalkostnader!$H124)&lt;B$152,"",IF(YEAR(Personalkostnader!$H124)&gt;B$152,"",IF(YEAR(Personalkostnader!$H124)=B$152,Personalkostnader!$H124,DATE(B$152,1,1))))</f>
        <v/>
      </c>
      <c r="C265" s="156" t="str">
        <f>IF(YEAR(Personalkostnader!$H124)&lt;B$152,"",IF(YEAR(Personalkostnader!$H124)&gt;B$152,"",IF(YEAR(Personalkostnader!$K124)=B$152,Personalkostnader!$K124, DATE(B$152,12,31))))</f>
        <v/>
      </c>
      <c r="D265" s="156" t="str">
        <f>IF(A265="","",IF(YEAR(Personalkostnader!$K124)&lt;D$152,"",IF(YEAR(Personalkostnader!$H124)&gt;D$152,"",IF(YEAR(Personalkostnader!$H124)=D$152,Personalkostnader!$H124,DATE(D$152,1,1)))))</f>
        <v/>
      </c>
      <c r="E265" s="34" t="str">
        <f>IF(D265="","",IF(YEAR(Personalkostnader!$H124)&gt;Hjelpeberegn_personal!D$152,"",IF(YEAR(Personalkostnader!$K124)&gt;Hjelpeberegn_personal!D$152,"31.12."&amp;D$152,Personalkostnader!$K124)))</f>
        <v/>
      </c>
      <c r="F265" s="156" t="str">
        <f>IF(A265="","",IF(YEAR(Personalkostnader!$K124)&lt;F$152,"",IF(YEAR(Personalkostnader!$H124)&gt;F$152,"",IF(YEAR(Personalkostnader!$H124)=F$152,Personalkostnader!$H124,DATE(F$152,1,1)))))</f>
        <v/>
      </c>
      <c r="G265" s="34" t="str">
        <f>IF(F265="","",IF(YEAR(Personalkostnader!$H124)&gt;Hjelpeberegn_personal!F$152,"",IF(YEAR(Personalkostnader!$K124)&gt;Hjelpeberegn_personal!F$152,"31.12."&amp;F$152,Personalkostnader!$K124)))</f>
        <v/>
      </c>
      <c r="H265" s="156" t="str">
        <f>IF(A265="","",IF(YEAR(Personalkostnader!$K124)&lt;H$152,"",IF(YEAR(Personalkostnader!$H124)&gt;H$152,"",IF(YEAR(Personalkostnader!$H124)=H$152,Personalkostnader!$H124,DATE(H$152,1,1)))))</f>
        <v/>
      </c>
      <c r="I265" s="34" t="str">
        <f>IF(H265="","",IF(YEAR(Personalkostnader!$H124)&gt;Hjelpeberegn_personal!H$152,"",IF(YEAR(Personalkostnader!$K124)&gt;Hjelpeberegn_personal!H$152,"31.12."&amp;H$152,Personalkostnader!$K124)))</f>
        <v/>
      </c>
      <c r="J265" s="156" t="str">
        <f>IF(A265="","",IF(YEAR(Personalkostnader!$K124)&lt;J$152,"",IF(YEAR(Personalkostnader!$H124)&gt;J$152,"",IF(YEAR(Personalkostnader!$H124)=J$152,Personalkostnader!$H124,DATE(J$152,1,1)))))</f>
        <v/>
      </c>
      <c r="K265" s="34" t="str">
        <f>IF(J265="","",IF(YEAR(Personalkostnader!$H124)&gt;Hjelpeberegn_personal!J$152,"",IF(YEAR(Personalkostnader!$K124)&gt;Hjelpeberegn_personal!J$152,"31.12."&amp;J$152,Personalkostnader!$K124)))</f>
        <v/>
      </c>
      <c r="L265" s="156" t="str">
        <f>IF(A265="","",IF(YEAR(Personalkostnader!$K124)&lt;L$152,"",IF(YEAR(Personalkostnader!$H124)&gt;L$152,"",IF(YEAR(Personalkostnader!$H124)=L$152,Personalkostnader!$H124,DATE(L$152,1,1)))))</f>
        <v/>
      </c>
      <c r="M265" s="34" t="str">
        <f>IF(L265="","",IF(YEAR(Personalkostnader!$H124)&gt;Hjelpeberegn_personal!L$152,"",IF(YEAR(Personalkostnader!$K124)&gt;Hjelpeberegn_personal!L$152,"31.12."&amp;L$152,Personalkostnader!$K124)))</f>
        <v/>
      </c>
      <c r="N265" s="156" t="str">
        <f>IF(A265="","",IF(YEAR(Personalkostnader!$K124)&lt;N$152,"",IF(YEAR(Personalkostnader!$H124)&gt;N$152,"",IF(YEAR(Personalkostnader!$H124)=N$152,Personalkostnader!$H124,DATE(N$152,1,1)))))</f>
        <v/>
      </c>
      <c r="O265" s="34" t="str">
        <f>IF(N265="","",IF(YEAR(Personalkostnader!$H124)&gt;Hjelpeberegn_personal!N$152,"",IF(YEAR(Personalkostnader!$K124)&gt;Hjelpeberegn_personal!N$152,"31.12."&amp;N$152,Personalkostnader!$K124)))</f>
        <v/>
      </c>
      <c r="P265" s="156" t="str">
        <f>IF(A265="","",IF(YEAR(Personalkostnader!$K124)&lt;P$152,"",IF(YEAR(Personalkostnader!$H124)&gt;P$152,"",IF(YEAR(Personalkostnader!$H124)=P$152,Personalkostnader!$H124,DATE(P$152,1,1)))))</f>
        <v/>
      </c>
      <c r="Q265" s="34" t="str">
        <f>IF(P265="","",IF(YEAR(Personalkostnader!$H124)&gt;Hjelpeberegn_personal!P$152,"",IF(YEAR(Personalkostnader!$K124)&gt;Hjelpeberegn_personal!P$152,"31.12."&amp;P$152,Personalkostnader!$K124)))</f>
        <v/>
      </c>
      <c r="R265" s="156" t="str">
        <f>IF(A265="","",IF(YEAR(Personalkostnader!$K124)&lt;R$152,"",IF(YEAR(Personalkostnader!$H124)&gt;R$152,"",IF(YEAR(Personalkostnader!$H124)=R$152,Personalkostnader!$H124,DATE(R$152,1,1)))))</f>
        <v/>
      </c>
      <c r="S265" s="34" t="str">
        <f>IF(R265="","",IF(YEAR(Personalkostnader!$H124)&gt;Hjelpeberegn_personal!R$152,"",IF(YEAR(Personalkostnader!$K124)&gt;Hjelpeberegn_personal!R$152,"31.12."&amp;R$152,Personalkostnader!$K124)))</f>
        <v/>
      </c>
      <c r="T265" s="156" t="str">
        <f>IF(A265="","",IF(YEAR(Personalkostnader!$K124)&lt;T$152,"",IF(YEAR(Personalkostnader!$H124)&gt;T$152,"",IF(YEAR(Personalkostnader!$H124)=T$152,Personalkostnader!$H124,DATE(T$152,1,1)))))</f>
        <v/>
      </c>
      <c r="U265" s="34" t="str">
        <f>IF(T265="","",IF(YEAR(Personalkostnader!$H124)&gt;Hjelpeberegn_personal!T$152,"",IF(YEAR(Personalkostnader!$K124)&gt;Hjelpeberegn_personal!T$152,"31.12."&amp;T$152,Personalkostnader!$K124)))</f>
        <v/>
      </c>
      <c r="V265" s="156" t="str">
        <f>IF(A265="","",IF(YEAR(Personalkostnader!$K124)&lt;V$152,"",IF(YEAR(Personalkostnader!$H124)&gt;V$152,"",IF(YEAR(Personalkostnader!$H124)=V$152,Personalkostnader!$H124,DATE(V$152,1,1)))))</f>
        <v/>
      </c>
      <c r="W265" s="34" t="str">
        <f>IF(V265="","",IF(YEAR(Personalkostnader!$H124)&gt;Hjelpeberegn_personal!V$152,"",IF(YEAR(Personalkostnader!$K124)&gt;Hjelpeberegn_personal!V$152,"31.12."&amp;V$152,Personalkostnader!$K124)))</f>
        <v/>
      </c>
      <c r="X265" s="156" t="str">
        <f>IF(A265="","",IF(YEAR(Personalkostnader!$K124)&lt;X$152,"",IF(YEAR(Personalkostnader!$H124)&gt;X$152,"",IF(YEAR(Personalkostnader!$H124)=X$152,Personalkostnader!$H124,DATE(X$152,1,1)))))</f>
        <v/>
      </c>
      <c r="Y265" s="34" t="str">
        <f>IF(X265="","",IF(YEAR(Personalkostnader!$H124)&gt;Hjelpeberegn_personal!X$152,"",IF(YEAR(Personalkostnader!$K124)&gt;Hjelpeberegn_personal!X$152,"31.12."&amp;X$152,Personalkostnader!$K124)))</f>
        <v/>
      </c>
      <c r="Z265" s="156" t="str">
        <f>IF(A265="","",IF(YEAR(Personalkostnader!$K124)&lt;Z$152,"",IF(YEAR(Personalkostnader!$H124)&gt;Z$152,"",IF(YEAR(Personalkostnader!$H124)=Z$152,Personalkostnader!$H124,DATE(Z$152,1,1)))))</f>
        <v/>
      </c>
      <c r="AA265" s="34" t="str">
        <f>IF(Z265="","",IF(YEAR(Personalkostnader!$H124)&gt;Hjelpeberegn_personal!Z$152,"",IF(YEAR(Personalkostnader!$K124)&gt;Hjelpeberegn_personal!Z$152,"31.12."&amp;Z$152,Personalkostnader!$K124)))</f>
        <v/>
      </c>
    </row>
    <row r="266" spans="1:27" ht="15.75" outlineLevel="1" x14ac:dyDescent="0.3">
      <c r="A266" t="str">
        <f t="shared" si="12"/>
        <v/>
      </c>
      <c r="B266" s="156" t="str">
        <f>IF(YEAR(Personalkostnader!$H125)&lt;B$152,"",IF(YEAR(Personalkostnader!$H125)&gt;B$152,"",IF(YEAR(Personalkostnader!$H125)=B$152,Personalkostnader!$H125,DATE(B$152,1,1))))</f>
        <v/>
      </c>
      <c r="C266" s="156" t="str">
        <f>IF(YEAR(Personalkostnader!$H125)&lt;B$152,"",IF(YEAR(Personalkostnader!$H125)&gt;B$152,"",IF(YEAR(Personalkostnader!$K125)=B$152,Personalkostnader!$K125, DATE(B$152,12,31))))</f>
        <v/>
      </c>
      <c r="D266" s="156" t="str">
        <f>IF(A266="","",IF(YEAR(Personalkostnader!$K125)&lt;D$152,"",IF(YEAR(Personalkostnader!$H125)&gt;D$152,"",IF(YEAR(Personalkostnader!$H125)=D$152,Personalkostnader!$H125,DATE(D$152,1,1)))))</f>
        <v/>
      </c>
      <c r="E266" s="34" t="str">
        <f>IF(D266="","",IF(YEAR(Personalkostnader!$H125)&gt;Hjelpeberegn_personal!D$152,"",IF(YEAR(Personalkostnader!$K125)&gt;Hjelpeberegn_personal!D$152,"31.12."&amp;D$152,Personalkostnader!$K125)))</f>
        <v/>
      </c>
      <c r="F266" s="156" t="str">
        <f>IF(A266="","",IF(YEAR(Personalkostnader!$K125)&lt;F$152,"",IF(YEAR(Personalkostnader!$H125)&gt;F$152,"",IF(YEAR(Personalkostnader!$H125)=F$152,Personalkostnader!$H125,DATE(F$152,1,1)))))</f>
        <v/>
      </c>
      <c r="G266" s="34" t="str">
        <f>IF(F266="","",IF(YEAR(Personalkostnader!$H125)&gt;Hjelpeberegn_personal!F$152,"",IF(YEAR(Personalkostnader!$K125)&gt;Hjelpeberegn_personal!F$152,"31.12."&amp;F$152,Personalkostnader!$K125)))</f>
        <v/>
      </c>
      <c r="H266" s="156" t="str">
        <f>IF(A266="","",IF(YEAR(Personalkostnader!$K125)&lt;H$152,"",IF(YEAR(Personalkostnader!$H125)&gt;H$152,"",IF(YEAR(Personalkostnader!$H125)=H$152,Personalkostnader!$H125,DATE(H$152,1,1)))))</f>
        <v/>
      </c>
      <c r="I266" s="34" t="str">
        <f>IF(H266="","",IF(YEAR(Personalkostnader!$H125)&gt;Hjelpeberegn_personal!H$152,"",IF(YEAR(Personalkostnader!$K125)&gt;Hjelpeberegn_personal!H$152,"31.12."&amp;H$152,Personalkostnader!$K125)))</f>
        <v/>
      </c>
      <c r="J266" s="156" t="str">
        <f>IF(A266="","",IF(YEAR(Personalkostnader!$K125)&lt;J$152,"",IF(YEAR(Personalkostnader!$H125)&gt;J$152,"",IF(YEAR(Personalkostnader!$H125)=J$152,Personalkostnader!$H125,DATE(J$152,1,1)))))</f>
        <v/>
      </c>
      <c r="K266" s="34" t="str">
        <f>IF(J266="","",IF(YEAR(Personalkostnader!$H125)&gt;Hjelpeberegn_personal!J$152,"",IF(YEAR(Personalkostnader!$K125)&gt;Hjelpeberegn_personal!J$152,"31.12."&amp;J$152,Personalkostnader!$K125)))</f>
        <v/>
      </c>
      <c r="L266" s="156" t="str">
        <f>IF(A266="","",IF(YEAR(Personalkostnader!$K125)&lt;L$152,"",IF(YEAR(Personalkostnader!$H125)&gt;L$152,"",IF(YEAR(Personalkostnader!$H125)=L$152,Personalkostnader!$H125,DATE(L$152,1,1)))))</f>
        <v/>
      </c>
      <c r="M266" s="34" t="str">
        <f>IF(L266="","",IF(YEAR(Personalkostnader!$H125)&gt;Hjelpeberegn_personal!L$152,"",IF(YEAR(Personalkostnader!$K125)&gt;Hjelpeberegn_personal!L$152,"31.12."&amp;L$152,Personalkostnader!$K125)))</f>
        <v/>
      </c>
      <c r="N266" s="156" t="str">
        <f>IF(A266="","",IF(YEAR(Personalkostnader!$K125)&lt;N$152,"",IF(YEAR(Personalkostnader!$H125)&gt;N$152,"",IF(YEAR(Personalkostnader!$H125)=N$152,Personalkostnader!$H125,DATE(N$152,1,1)))))</f>
        <v/>
      </c>
      <c r="O266" s="34" t="str">
        <f>IF(N266="","",IF(YEAR(Personalkostnader!$H125)&gt;Hjelpeberegn_personal!N$152,"",IF(YEAR(Personalkostnader!$K125)&gt;Hjelpeberegn_personal!N$152,"31.12."&amp;N$152,Personalkostnader!$K125)))</f>
        <v/>
      </c>
      <c r="P266" s="156" t="str">
        <f>IF(A266="","",IF(YEAR(Personalkostnader!$K125)&lt;P$152,"",IF(YEAR(Personalkostnader!$H125)&gt;P$152,"",IF(YEAR(Personalkostnader!$H125)=P$152,Personalkostnader!$H125,DATE(P$152,1,1)))))</f>
        <v/>
      </c>
      <c r="Q266" s="34" t="str">
        <f>IF(P266="","",IF(YEAR(Personalkostnader!$H125)&gt;Hjelpeberegn_personal!P$152,"",IF(YEAR(Personalkostnader!$K125)&gt;Hjelpeberegn_personal!P$152,"31.12."&amp;P$152,Personalkostnader!$K125)))</f>
        <v/>
      </c>
      <c r="R266" s="156" t="str">
        <f>IF(A266="","",IF(YEAR(Personalkostnader!$K125)&lt;R$152,"",IF(YEAR(Personalkostnader!$H125)&gt;R$152,"",IF(YEAR(Personalkostnader!$H125)=R$152,Personalkostnader!$H125,DATE(R$152,1,1)))))</f>
        <v/>
      </c>
      <c r="S266" s="34" t="str">
        <f>IF(R266="","",IF(YEAR(Personalkostnader!$H125)&gt;Hjelpeberegn_personal!R$152,"",IF(YEAR(Personalkostnader!$K125)&gt;Hjelpeberegn_personal!R$152,"31.12."&amp;R$152,Personalkostnader!$K125)))</f>
        <v/>
      </c>
      <c r="T266" s="156" t="str">
        <f>IF(A266="","",IF(YEAR(Personalkostnader!$K125)&lt;T$152,"",IF(YEAR(Personalkostnader!$H125)&gt;T$152,"",IF(YEAR(Personalkostnader!$H125)=T$152,Personalkostnader!$H125,DATE(T$152,1,1)))))</f>
        <v/>
      </c>
      <c r="U266" s="34" t="str">
        <f>IF(T266="","",IF(YEAR(Personalkostnader!$H125)&gt;Hjelpeberegn_personal!T$152,"",IF(YEAR(Personalkostnader!$K125)&gt;Hjelpeberegn_personal!T$152,"31.12."&amp;T$152,Personalkostnader!$K125)))</f>
        <v/>
      </c>
      <c r="V266" s="156" t="str">
        <f>IF(A266="","",IF(YEAR(Personalkostnader!$K125)&lt;V$152,"",IF(YEAR(Personalkostnader!$H125)&gt;V$152,"",IF(YEAR(Personalkostnader!$H125)=V$152,Personalkostnader!$H125,DATE(V$152,1,1)))))</f>
        <v/>
      </c>
      <c r="W266" s="34" t="str">
        <f>IF(V266="","",IF(YEAR(Personalkostnader!$H125)&gt;Hjelpeberegn_personal!V$152,"",IF(YEAR(Personalkostnader!$K125)&gt;Hjelpeberegn_personal!V$152,"31.12."&amp;V$152,Personalkostnader!$K125)))</f>
        <v/>
      </c>
      <c r="X266" s="156" t="str">
        <f>IF(A266="","",IF(YEAR(Personalkostnader!$K125)&lt;X$152,"",IF(YEAR(Personalkostnader!$H125)&gt;X$152,"",IF(YEAR(Personalkostnader!$H125)=X$152,Personalkostnader!$H125,DATE(X$152,1,1)))))</f>
        <v/>
      </c>
      <c r="Y266" s="34" t="str">
        <f>IF(X266="","",IF(YEAR(Personalkostnader!$H125)&gt;Hjelpeberegn_personal!X$152,"",IF(YEAR(Personalkostnader!$K125)&gt;Hjelpeberegn_personal!X$152,"31.12."&amp;X$152,Personalkostnader!$K125)))</f>
        <v/>
      </c>
      <c r="Z266" s="156" t="str">
        <f>IF(A266="","",IF(YEAR(Personalkostnader!$K125)&lt;Z$152,"",IF(YEAR(Personalkostnader!$H125)&gt;Z$152,"",IF(YEAR(Personalkostnader!$H125)=Z$152,Personalkostnader!$H125,DATE(Z$152,1,1)))))</f>
        <v/>
      </c>
      <c r="AA266" s="34" t="str">
        <f>IF(Z266="","",IF(YEAR(Personalkostnader!$H125)&gt;Hjelpeberegn_personal!Z$152,"",IF(YEAR(Personalkostnader!$K125)&gt;Hjelpeberegn_personal!Z$152,"31.12."&amp;Z$152,Personalkostnader!$K125)))</f>
        <v/>
      </c>
    </row>
    <row r="267" spans="1:27" ht="15.75" outlineLevel="1" x14ac:dyDescent="0.3">
      <c r="A267" t="str">
        <f t="shared" si="12"/>
        <v/>
      </c>
      <c r="B267" s="156" t="str">
        <f>IF(YEAR(Personalkostnader!$H126)&lt;B$152,"",IF(YEAR(Personalkostnader!$H126)&gt;B$152,"",IF(YEAR(Personalkostnader!$H126)=B$152,Personalkostnader!$H126,DATE(B$152,1,1))))</f>
        <v/>
      </c>
      <c r="C267" s="156" t="str">
        <f>IF(YEAR(Personalkostnader!$H126)&lt;B$152,"",IF(YEAR(Personalkostnader!$H126)&gt;B$152,"",IF(YEAR(Personalkostnader!$K126)=B$152,Personalkostnader!$K126, DATE(B$152,12,31))))</f>
        <v/>
      </c>
      <c r="D267" s="156" t="str">
        <f>IF(A267="","",IF(YEAR(Personalkostnader!$K126)&lt;D$152,"",IF(YEAR(Personalkostnader!$H126)&gt;D$152,"",IF(YEAR(Personalkostnader!$H126)=D$152,Personalkostnader!$H126,DATE(D$152,1,1)))))</f>
        <v/>
      </c>
      <c r="E267" s="34" t="str">
        <f>IF(D267="","",IF(YEAR(Personalkostnader!$H126)&gt;Hjelpeberegn_personal!D$152,"",IF(YEAR(Personalkostnader!$K126)&gt;Hjelpeberegn_personal!D$152,"31.12."&amp;D$152,Personalkostnader!$K126)))</f>
        <v/>
      </c>
      <c r="F267" s="156" t="str">
        <f>IF(A267="","",IF(YEAR(Personalkostnader!$K126)&lt;F$152,"",IF(YEAR(Personalkostnader!$H126)&gt;F$152,"",IF(YEAR(Personalkostnader!$H126)=F$152,Personalkostnader!$H126,DATE(F$152,1,1)))))</f>
        <v/>
      </c>
      <c r="G267" s="34" t="str">
        <f>IF(F267="","",IF(YEAR(Personalkostnader!$H126)&gt;Hjelpeberegn_personal!F$152,"",IF(YEAR(Personalkostnader!$K126)&gt;Hjelpeberegn_personal!F$152,"31.12."&amp;F$152,Personalkostnader!$K126)))</f>
        <v/>
      </c>
      <c r="H267" s="156" t="str">
        <f>IF(A267="","",IF(YEAR(Personalkostnader!$K126)&lt;H$152,"",IF(YEAR(Personalkostnader!$H126)&gt;H$152,"",IF(YEAR(Personalkostnader!$H126)=H$152,Personalkostnader!$H126,DATE(H$152,1,1)))))</f>
        <v/>
      </c>
      <c r="I267" s="34" t="str">
        <f>IF(H267="","",IF(YEAR(Personalkostnader!$H126)&gt;Hjelpeberegn_personal!H$152,"",IF(YEAR(Personalkostnader!$K126)&gt;Hjelpeberegn_personal!H$152,"31.12."&amp;H$152,Personalkostnader!$K126)))</f>
        <v/>
      </c>
      <c r="J267" s="156" t="str">
        <f>IF(A267="","",IF(YEAR(Personalkostnader!$K126)&lt;J$152,"",IF(YEAR(Personalkostnader!$H126)&gt;J$152,"",IF(YEAR(Personalkostnader!$H126)=J$152,Personalkostnader!$H126,DATE(J$152,1,1)))))</f>
        <v/>
      </c>
      <c r="K267" s="34" t="str">
        <f>IF(J267="","",IF(YEAR(Personalkostnader!$H126)&gt;Hjelpeberegn_personal!J$152,"",IF(YEAR(Personalkostnader!$K126)&gt;Hjelpeberegn_personal!J$152,"31.12."&amp;J$152,Personalkostnader!$K126)))</f>
        <v/>
      </c>
      <c r="L267" s="156" t="str">
        <f>IF(A267="","",IF(YEAR(Personalkostnader!$K126)&lt;L$152,"",IF(YEAR(Personalkostnader!$H126)&gt;L$152,"",IF(YEAR(Personalkostnader!$H126)=L$152,Personalkostnader!$H126,DATE(L$152,1,1)))))</f>
        <v/>
      </c>
      <c r="M267" s="34" t="str">
        <f>IF(L267="","",IF(YEAR(Personalkostnader!$H126)&gt;Hjelpeberegn_personal!L$152,"",IF(YEAR(Personalkostnader!$K126)&gt;Hjelpeberegn_personal!L$152,"31.12."&amp;L$152,Personalkostnader!$K126)))</f>
        <v/>
      </c>
      <c r="N267" s="156" t="str">
        <f>IF(A267="","",IF(YEAR(Personalkostnader!$K126)&lt;N$152,"",IF(YEAR(Personalkostnader!$H126)&gt;N$152,"",IF(YEAR(Personalkostnader!$H126)=N$152,Personalkostnader!$H126,DATE(N$152,1,1)))))</f>
        <v/>
      </c>
      <c r="O267" s="34" t="str">
        <f>IF(N267="","",IF(YEAR(Personalkostnader!$H126)&gt;Hjelpeberegn_personal!N$152,"",IF(YEAR(Personalkostnader!$K126)&gt;Hjelpeberegn_personal!N$152,"31.12."&amp;N$152,Personalkostnader!$K126)))</f>
        <v/>
      </c>
      <c r="P267" s="156" t="str">
        <f>IF(A267="","",IF(YEAR(Personalkostnader!$K126)&lt;P$152,"",IF(YEAR(Personalkostnader!$H126)&gt;P$152,"",IF(YEAR(Personalkostnader!$H126)=P$152,Personalkostnader!$H126,DATE(P$152,1,1)))))</f>
        <v/>
      </c>
      <c r="Q267" s="34" t="str">
        <f>IF(P267="","",IF(YEAR(Personalkostnader!$H126)&gt;Hjelpeberegn_personal!P$152,"",IF(YEAR(Personalkostnader!$K126)&gt;Hjelpeberegn_personal!P$152,"31.12."&amp;P$152,Personalkostnader!$K126)))</f>
        <v/>
      </c>
      <c r="R267" s="156" t="str">
        <f>IF(A267="","",IF(YEAR(Personalkostnader!$K126)&lt;R$152,"",IF(YEAR(Personalkostnader!$H126)&gt;R$152,"",IF(YEAR(Personalkostnader!$H126)=R$152,Personalkostnader!$H126,DATE(R$152,1,1)))))</f>
        <v/>
      </c>
      <c r="S267" s="34" t="str">
        <f>IF(R267="","",IF(YEAR(Personalkostnader!$H126)&gt;Hjelpeberegn_personal!R$152,"",IF(YEAR(Personalkostnader!$K126)&gt;Hjelpeberegn_personal!R$152,"31.12."&amp;R$152,Personalkostnader!$K126)))</f>
        <v/>
      </c>
      <c r="T267" s="156" t="str">
        <f>IF(A267="","",IF(YEAR(Personalkostnader!$K126)&lt;T$152,"",IF(YEAR(Personalkostnader!$H126)&gt;T$152,"",IF(YEAR(Personalkostnader!$H126)=T$152,Personalkostnader!$H126,DATE(T$152,1,1)))))</f>
        <v/>
      </c>
      <c r="U267" s="34" t="str">
        <f>IF(T267="","",IF(YEAR(Personalkostnader!$H126)&gt;Hjelpeberegn_personal!T$152,"",IF(YEAR(Personalkostnader!$K126)&gt;Hjelpeberegn_personal!T$152,"31.12."&amp;T$152,Personalkostnader!$K126)))</f>
        <v/>
      </c>
      <c r="V267" s="156" t="str">
        <f>IF(A267="","",IF(YEAR(Personalkostnader!$K126)&lt;V$152,"",IF(YEAR(Personalkostnader!$H126)&gt;V$152,"",IF(YEAR(Personalkostnader!$H126)=V$152,Personalkostnader!$H126,DATE(V$152,1,1)))))</f>
        <v/>
      </c>
      <c r="W267" s="34" t="str">
        <f>IF(V267="","",IF(YEAR(Personalkostnader!$H126)&gt;Hjelpeberegn_personal!V$152,"",IF(YEAR(Personalkostnader!$K126)&gt;Hjelpeberegn_personal!V$152,"31.12."&amp;V$152,Personalkostnader!$K126)))</f>
        <v/>
      </c>
      <c r="X267" s="156" t="str">
        <f>IF(A267="","",IF(YEAR(Personalkostnader!$K126)&lt;X$152,"",IF(YEAR(Personalkostnader!$H126)&gt;X$152,"",IF(YEAR(Personalkostnader!$H126)=X$152,Personalkostnader!$H126,DATE(X$152,1,1)))))</f>
        <v/>
      </c>
      <c r="Y267" s="34" t="str">
        <f>IF(X267="","",IF(YEAR(Personalkostnader!$H126)&gt;Hjelpeberegn_personal!X$152,"",IF(YEAR(Personalkostnader!$K126)&gt;Hjelpeberegn_personal!X$152,"31.12."&amp;X$152,Personalkostnader!$K126)))</f>
        <v/>
      </c>
      <c r="Z267" s="156" t="str">
        <f>IF(A267="","",IF(YEAR(Personalkostnader!$K126)&lt;Z$152,"",IF(YEAR(Personalkostnader!$H126)&gt;Z$152,"",IF(YEAR(Personalkostnader!$H126)=Z$152,Personalkostnader!$H126,DATE(Z$152,1,1)))))</f>
        <v/>
      </c>
      <c r="AA267" s="34" t="str">
        <f>IF(Z267="","",IF(YEAR(Personalkostnader!$H126)&gt;Hjelpeberegn_personal!Z$152,"",IF(YEAR(Personalkostnader!$K126)&gt;Hjelpeberegn_personal!Z$152,"31.12."&amp;Z$152,Personalkostnader!$K126)))</f>
        <v/>
      </c>
    </row>
    <row r="268" spans="1:27" ht="15.75" outlineLevel="1" x14ac:dyDescent="0.3">
      <c r="A268" t="str">
        <f t="shared" si="12"/>
        <v/>
      </c>
      <c r="B268" s="156" t="str">
        <f>IF(YEAR(Personalkostnader!$H127)&lt;B$152,"",IF(YEAR(Personalkostnader!$H127)&gt;B$152,"",IF(YEAR(Personalkostnader!$H127)=B$152,Personalkostnader!$H127,DATE(B$152,1,1))))</f>
        <v/>
      </c>
      <c r="C268" s="156" t="str">
        <f>IF(YEAR(Personalkostnader!$H127)&lt;B$152,"",IF(YEAR(Personalkostnader!$H127)&gt;B$152,"",IF(YEAR(Personalkostnader!$K127)=B$152,Personalkostnader!$K127, DATE(B$152,12,31))))</f>
        <v/>
      </c>
      <c r="D268" s="156" t="str">
        <f>IF(A268="","",IF(YEAR(Personalkostnader!$K127)&lt;D$152,"",IF(YEAR(Personalkostnader!$H127)&gt;D$152,"",IF(YEAR(Personalkostnader!$H127)=D$152,Personalkostnader!$H127,DATE(D$152,1,1)))))</f>
        <v/>
      </c>
      <c r="E268" s="34" t="str">
        <f>IF(D268="","",IF(YEAR(Personalkostnader!$H127)&gt;Hjelpeberegn_personal!D$152,"",IF(YEAR(Personalkostnader!$K127)&gt;Hjelpeberegn_personal!D$152,"31.12."&amp;D$152,Personalkostnader!$K127)))</f>
        <v/>
      </c>
      <c r="F268" s="156" t="str">
        <f>IF(A268="","",IF(YEAR(Personalkostnader!$K127)&lt;F$152,"",IF(YEAR(Personalkostnader!$H127)&gt;F$152,"",IF(YEAR(Personalkostnader!$H127)=F$152,Personalkostnader!$H127,DATE(F$152,1,1)))))</f>
        <v/>
      </c>
      <c r="G268" s="34" t="str">
        <f>IF(F268="","",IF(YEAR(Personalkostnader!$H127)&gt;Hjelpeberegn_personal!F$152,"",IF(YEAR(Personalkostnader!$K127)&gt;Hjelpeberegn_personal!F$152,"31.12."&amp;F$152,Personalkostnader!$K127)))</f>
        <v/>
      </c>
      <c r="H268" s="156" t="str">
        <f>IF(A268="","",IF(YEAR(Personalkostnader!$K127)&lt;H$152,"",IF(YEAR(Personalkostnader!$H127)&gt;H$152,"",IF(YEAR(Personalkostnader!$H127)=H$152,Personalkostnader!$H127,DATE(H$152,1,1)))))</f>
        <v/>
      </c>
      <c r="I268" s="34" t="str">
        <f>IF(H268="","",IF(YEAR(Personalkostnader!$H127)&gt;Hjelpeberegn_personal!H$152,"",IF(YEAR(Personalkostnader!$K127)&gt;Hjelpeberegn_personal!H$152,"31.12."&amp;H$152,Personalkostnader!$K127)))</f>
        <v/>
      </c>
      <c r="J268" s="156" t="str">
        <f>IF(A268="","",IF(YEAR(Personalkostnader!$K127)&lt;J$152,"",IF(YEAR(Personalkostnader!$H127)&gt;J$152,"",IF(YEAR(Personalkostnader!$H127)=J$152,Personalkostnader!$H127,DATE(J$152,1,1)))))</f>
        <v/>
      </c>
      <c r="K268" s="34" t="str">
        <f>IF(J268="","",IF(YEAR(Personalkostnader!$H127)&gt;Hjelpeberegn_personal!J$152,"",IF(YEAR(Personalkostnader!$K127)&gt;Hjelpeberegn_personal!J$152,"31.12."&amp;J$152,Personalkostnader!$K127)))</f>
        <v/>
      </c>
      <c r="L268" s="156" t="str">
        <f>IF(A268="","",IF(YEAR(Personalkostnader!$K127)&lt;L$152,"",IF(YEAR(Personalkostnader!$H127)&gt;L$152,"",IF(YEAR(Personalkostnader!$H127)=L$152,Personalkostnader!$H127,DATE(L$152,1,1)))))</f>
        <v/>
      </c>
      <c r="M268" s="34" t="str">
        <f>IF(L268="","",IF(YEAR(Personalkostnader!$H127)&gt;Hjelpeberegn_personal!L$152,"",IF(YEAR(Personalkostnader!$K127)&gt;Hjelpeberegn_personal!L$152,"31.12."&amp;L$152,Personalkostnader!$K127)))</f>
        <v/>
      </c>
      <c r="N268" s="156" t="str">
        <f>IF(A268="","",IF(YEAR(Personalkostnader!$K127)&lt;N$152,"",IF(YEAR(Personalkostnader!$H127)&gt;N$152,"",IF(YEAR(Personalkostnader!$H127)=N$152,Personalkostnader!$H127,DATE(N$152,1,1)))))</f>
        <v/>
      </c>
      <c r="O268" s="34" t="str">
        <f>IF(N268="","",IF(YEAR(Personalkostnader!$H127)&gt;Hjelpeberegn_personal!N$152,"",IF(YEAR(Personalkostnader!$K127)&gt;Hjelpeberegn_personal!N$152,"31.12."&amp;N$152,Personalkostnader!$K127)))</f>
        <v/>
      </c>
      <c r="P268" s="156" t="str">
        <f>IF(A268="","",IF(YEAR(Personalkostnader!$K127)&lt;P$152,"",IF(YEAR(Personalkostnader!$H127)&gt;P$152,"",IF(YEAR(Personalkostnader!$H127)=P$152,Personalkostnader!$H127,DATE(P$152,1,1)))))</f>
        <v/>
      </c>
      <c r="Q268" s="34" t="str">
        <f>IF(P268="","",IF(YEAR(Personalkostnader!$H127)&gt;Hjelpeberegn_personal!P$152,"",IF(YEAR(Personalkostnader!$K127)&gt;Hjelpeberegn_personal!P$152,"31.12."&amp;P$152,Personalkostnader!$K127)))</f>
        <v/>
      </c>
      <c r="R268" s="156" t="str">
        <f>IF(A268="","",IF(YEAR(Personalkostnader!$K127)&lt;R$152,"",IF(YEAR(Personalkostnader!$H127)&gt;R$152,"",IF(YEAR(Personalkostnader!$H127)=R$152,Personalkostnader!$H127,DATE(R$152,1,1)))))</f>
        <v/>
      </c>
      <c r="S268" s="34" t="str">
        <f>IF(R268="","",IF(YEAR(Personalkostnader!$H127)&gt;Hjelpeberegn_personal!R$152,"",IF(YEAR(Personalkostnader!$K127)&gt;Hjelpeberegn_personal!R$152,"31.12."&amp;R$152,Personalkostnader!$K127)))</f>
        <v/>
      </c>
      <c r="T268" s="156" t="str">
        <f>IF(A268="","",IF(YEAR(Personalkostnader!$K127)&lt;T$152,"",IF(YEAR(Personalkostnader!$H127)&gt;T$152,"",IF(YEAR(Personalkostnader!$H127)=T$152,Personalkostnader!$H127,DATE(T$152,1,1)))))</f>
        <v/>
      </c>
      <c r="U268" s="34" t="str">
        <f>IF(T268="","",IF(YEAR(Personalkostnader!$H127)&gt;Hjelpeberegn_personal!T$152,"",IF(YEAR(Personalkostnader!$K127)&gt;Hjelpeberegn_personal!T$152,"31.12."&amp;T$152,Personalkostnader!$K127)))</f>
        <v/>
      </c>
      <c r="V268" s="156" t="str">
        <f>IF(A268="","",IF(YEAR(Personalkostnader!$K127)&lt;V$152,"",IF(YEAR(Personalkostnader!$H127)&gt;V$152,"",IF(YEAR(Personalkostnader!$H127)=V$152,Personalkostnader!$H127,DATE(V$152,1,1)))))</f>
        <v/>
      </c>
      <c r="W268" s="34" t="str">
        <f>IF(V268="","",IF(YEAR(Personalkostnader!$H127)&gt;Hjelpeberegn_personal!V$152,"",IF(YEAR(Personalkostnader!$K127)&gt;Hjelpeberegn_personal!V$152,"31.12."&amp;V$152,Personalkostnader!$K127)))</f>
        <v/>
      </c>
      <c r="X268" s="156" t="str">
        <f>IF(A268="","",IF(YEAR(Personalkostnader!$K127)&lt;X$152,"",IF(YEAR(Personalkostnader!$H127)&gt;X$152,"",IF(YEAR(Personalkostnader!$H127)=X$152,Personalkostnader!$H127,DATE(X$152,1,1)))))</f>
        <v/>
      </c>
      <c r="Y268" s="34" t="str">
        <f>IF(X268="","",IF(YEAR(Personalkostnader!$H127)&gt;Hjelpeberegn_personal!X$152,"",IF(YEAR(Personalkostnader!$K127)&gt;Hjelpeberegn_personal!X$152,"31.12."&amp;X$152,Personalkostnader!$K127)))</f>
        <v/>
      </c>
      <c r="Z268" s="156" t="str">
        <f>IF(A268="","",IF(YEAR(Personalkostnader!$K127)&lt;Z$152,"",IF(YEAR(Personalkostnader!$H127)&gt;Z$152,"",IF(YEAR(Personalkostnader!$H127)=Z$152,Personalkostnader!$H127,DATE(Z$152,1,1)))))</f>
        <v/>
      </c>
      <c r="AA268" s="34" t="str">
        <f>IF(Z268="","",IF(YEAR(Personalkostnader!$H127)&gt;Hjelpeberegn_personal!Z$152,"",IF(YEAR(Personalkostnader!$K127)&gt;Hjelpeberegn_personal!Z$152,"31.12."&amp;Z$152,Personalkostnader!$K127)))</f>
        <v/>
      </c>
    </row>
    <row r="269" spans="1:27" ht="15.75" outlineLevel="1" x14ac:dyDescent="0.3">
      <c r="A269" t="str">
        <f t="shared" si="12"/>
        <v/>
      </c>
      <c r="B269" s="156" t="str">
        <f>IF(YEAR(Personalkostnader!$H128)&lt;B$152,"",IF(YEAR(Personalkostnader!$H128)&gt;B$152,"",IF(YEAR(Personalkostnader!$H128)=B$152,Personalkostnader!$H128,DATE(B$152,1,1))))</f>
        <v/>
      </c>
      <c r="C269" s="156" t="str">
        <f>IF(YEAR(Personalkostnader!$H128)&lt;B$152,"",IF(YEAR(Personalkostnader!$H128)&gt;B$152,"",IF(YEAR(Personalkostnader!$K128)=B$152,Personalkostnader!$K128, DATE(B$152,12,31))))</f>
        <v/>
      </c>
      <c r="D269" s="156" t="str">
        <f>IF(A269="","",IF(YEAR(Personalkostnader!$K128)&lt;D$152,"",IF(YEAR(Personalkostnader!$H128)&gt;D$152,"",IF(YEAR(Personalkostnader!$H128)=D$152,Personalkostnader!$H128,DATE(D$152,1,1)))))</f>
        <v/>
      </c>
      <c r="E269" s="34" t="str">
        <f>IF(D269="","",IF(YEAR(Personalkostnader!$H128)&gt;Hjelpeberegn_personal!D$152,"",IF(YEAR(Personalkostnader!$K128)&gt;Hjelpeberegn_personal!D$152,"31.12."&amp;D$152,Personalkostnader!$K128)))</f>
        <v/>
      </c>
      <c r="F269" s="156" t="str">
        <f>IF(A269="","",IF(YEAR(Personalkostnader!$K128)&lt;F$152,"",IF(YEAR(Personalkostnader!$H128)&gt;F$152,"",IF(YEAR(Personalkostnader!$H128)=F$152,Personalkostnader!$H128,DATE(F$152,1,1)))))</f>
        <v/>
      </c>
      <c r="G269" s="34" t="str">
        <f>IF(F269="","",IF(YEAR(Personalkostnader!$H128)&gt;Hjelpeberegn_personal!F$152,"",IF(YEAR(Personalkostnader!$K128)&gt;Hjelpeberegn_personal!F$152,"31.12."&amp;F$152,Personalkostnader!$K128)))</f>
        <v/>
      </c>
      <c r="H269" s="156" t="str">
        <f>IF(A269="","",IF(YEAR(Personalkostnader!$K128)&lt;H$152,"",IF(YEAR(Personalkostnader!$H128)&gt;H$152,"",IF(YEAR(Personalkostnader!$H128)=H$152,Personalkostnader!$H128,DATE(H$152,1,1)))))</f>
        <v/>
      </c>
      <c r="I269" s="34" t="str">
        <f>IF(H269="","",IF(YEAR(Personalkostnader!$H128)&gt;Hjelpeberegn_personal!H$152,"",IF(YEAR(Personalkostnader!$K128)&gt;Hjelpeberegn_personal!H$152,"31.12."&amp;H$152,Personalkostnader!$K128)))</f>
        <v/>
      </c>
      <c r="J269" s="156" t="str">
        <f>IF(A269="","",IF(YEAR(Personalkostnader!$K128)&lt;J$152,"",IF(YEAR(Personalkostnader!$H128)&gt;J$152,"",IF(YEAR(Personalkostnader!$H128)=J$152,Personalkostnader!$H128,DATE(J$152,1,1)))))</f>
        <v/>
      </c>
      <c r="K269" s="34" t="str">
        <f>IF(J269="","",IF(YEAR(Personalkostnader!$H128)&gt;Hjelpeberegn_personal!J$152,"",IF(YEAR(Personalkostnader!$K128)&gt;Hjelpeberegn_personal!J$152,"31.12."&amp;J$152,Personalkostnader!$K128)))</f>
        <v/>
      </c>
      <c r="L269" s="156" t="str">
        <f>IF(A269="","",IF(YEAR(Personalkostnader!$K128)&lt;L$152,"",IF(YEAR(Personalkostnader!$H128)&gt;L$152,"",IF(YEAR(Personalkostnader!$H128)=L$152,Personalkostnader!$H128,DATE(L$152,1,1)))))</f>
        <v/>
      </c>
      <c r="M269" s="34" t="str">
        <f>IF(L269="","",IF(YEAR(Personalkostnader!$H128)&gt;Hjelpeberegn_personal!L$152,"",IF(YEAR(Personalkostnader!$K128)&gt;Hjelpeberegn_personal!L$152,"31.12."&amp;L$152,Personalkostnader!$K128)))</f>
        <v/>
      </c>
      <c r="N269" s="156" t="str">
        <f>IF(A269="","",IF(YEAR(Personalkostnader!$K128)&lt;N$152,"",IF(YEAR(Personalkostnader!$H128)&gt;N$152,"",IF(YEAR(Personalkostnader!$H128)=N$152,Personalkostnader!$H128,DATE(N$152,1,1)))))</f>
        <v/>
      </c>
      <c r="O269" s="34" t="str">
        <f>IF(N269="","",IF(YEAR(Personalkostnader!$H128)&gt;Hjelpeberegn_personal!N$152,"",IF(YEAR(Personalkostnader!$K128)&gt;Hjelpeberegn_personal!N$152,"31.12."&amp;N$152,Personalkostnader!$K128)))</f>
        <v/>
      </c>
      <c r="P269" s="156" t="str">
        <f>IF(A269="","",IF(YEAR(Personalkostnader!$K128)&lt;P$152,"",IF(YEAR(Personalkostnader!$H128)&gt;P$152,"",IF(YEAR(Personalkostnader!$H128)=P$152,Personalkostnader!$H128,DATE(P$152,1,1)))))</f>
        <v/>
      </c>
      <c r="Q269" s="34" t="str">
        <f>IF(P269="","",IF(YEAR(Personalkostnader!$H128)&gt;Hjelpeberegn_personal!P$152,"",IF(YEAR(Personalkostnader!$K128)&gt;Hjelpeberegn_personal!P$152,"31.12."&amp;P$152,Personalkostnader!$K128)))</f>
        <v/>
      </c>
      <c r="R269" s="156" t="str">
        <f>IF(A269="","",IF(YEAR(Personalkostnader!$K128)&lt;R$152,"",IF(YEAR(Personalkostnader!$H128)&gt;R$152,"",IF(YEAR(Personalkostnader!$H128)=R$152,Personalkostnader!$H128,DATE(R$152,1,1)))))</f>
        <v/>
      </c>
      <c r="S269" s="34" t="str">
        <f>IF(R269="","",IF(YEAR(Personalkostnader!$H128)&gt;Hjelpeberegn_personal!R$152,"",IF(YEAR(Personalkostnader!$K128)&gt;Hjelpeberegn_personal!R$152,"31.12."&amp;R$152,Personalkostnader!$K128)))</f>
        <v/>
      </c>
      <c r="T269" s="156" t="str">
        <f>IF(A269="","",IF(YEAR(Personalkostnader!$K128)&lt;T$152,"",IF(YEAR(Personalkostnader!$H128)&gt;T$152,"",IF(YEAR(Personalkostnader!$H128)=T$152,Personalkostnader!$H128,DATE(T$152,1,1)))))</f>
        <v/>
      </c>
      <c r="U269" s="34" t="str">
        <f>IF(T269="","",IF(YEAR(Personalkostnader!$H128)&gt;Hjelpeberegn_personal!T$152,"",IF(YEAR(Personalkostnader!$K128)&gt;Hjelpeberegn_personal!T$152,"31.12."&amp;T$152,Personalkostnader!$K128)))</f>
        <v/>
      </c>
      <c r="V269" s="156" t="str">
        <f>IF(A269="","",IF(YEAR(Personalkostnader!$K128)&lt;V$152,"",IF(YEAR(Personalkostnader!$H128)&gt;V$152,"",IF(YEAR(Personalkostnader!$H128)=V$152,Personalkostnader!$H128,DATE(V$152,1,1)))))</f>
        <v/>
      </c>
      <c r="W269" s="34" t="str">
        <f>IF(V269="","",IF(YEAR(Personalkostnader!$H128)&gt;Hjelpeberegn_personal!V$152,"",IF(YEAR(Personalkostnader!$K128)&gt;Hjelpeberegn_personal!V$152,"31.12."&amp;V$152,Personalkostnader!$K128)))</f>
        <v/>
      </c>
      <c r="X269" s="156" t="str">
        <f>IF(A269="","",IF(YEAR(Personalkostnader!$K128)&lt;X$152,"",IF(YEAR(Personalkostnader!$H128)&gt;X$152,"",IF(YEAR(Personalkostnader!$H128)=X$152,Personalkostnader!$H128,DATE(X$152,1,1)))))</f>
        <v/>
      </c>
      <c r="Y269" s="34" t="str">
        <f>IF(X269="","",IF(YEAR(Personalkostnader!$H128)&gt;Hjelpeberegn_personal!X$152,"",IF(YEAR(Personalkostnader!$K128)&gt;Hjelpeberegn_personal!X$152,"31.12."&amp;X$152,Personalkostnader!$K128)))</f>
        <v/>
      </c>
      <c r="Z269" s="156" t="str">
        <f>IF(A269="","",IF(YEAR(Personalkostnader!$K128)&lt;Z$152,"",IF(YEAR(Personalkostnader!$H128)&gt;Z$152,"",IF(YEAR(Personalkostnader!$H128)=Z$152,Personalkostnader!$H128,DATE(Z$152,1,1)))))</f>
        <v/>
      </c>
      <c r="AA269" s="34" t="str">
        <f>IF(Z269="","",IF(YEAR(Personalkostnader!$H128)&gt;Hjelpeberegn_personal!Z$152,"",IF(YEAR(Personalkostnader!$K128)&gt;Hjelpeberegn_personal!Z$152,"31.12."&amp;Z$152,Personalkostnader!$K128)))</f>
        <v/>
      </c>
    </row>
    <row r="270" spans="1:27" ht="15.75" outlineLevel="1" x14ac:dyDescent="0.3">
      <c r="A270" t="str">
        <f t="shared" si="12"/>
        <v/>
      </c>
      <c r="B270" s="156" t="str">
        <f>IF(YEAR(Personalkostnader!$H129)&lt;B$152,"",IF(YEAR(Personalkostnader!$H129)&gt;B$152,"",IF(YEAR(Personalkostnader!$H129)=B$152,Personalkostnader!$H129,DATE(B$152,1,1))))</f>
        <v/>
      </c>
      <c r="C270" s="156" t="str">
        <f>IF(YEAR(Personalkostnader!$H129)&lt;B$152,"",IF(YEAR(Personalkostnader!$H129)&gt;B$152,"",IF(YEAR(Personalkostnader!$K129)=B$152,Personalkostnader!$K129, DATE(B$152,12,31))))</f>
        <v/>
      </c>
      <c r="D270" s="156" t="str">
        <f>IF(A270="","",IF(YEAR(Personalkostnader!$K129)&lt;D$152,"",IF(YEAR(Personalkostnader!$H129)&gt;D$152,"",IF(YEAR(Personalkostnader!$H129)=D$152,Personalkostnader!$H129,DATE(D$152,1,1)))))</f>
        <v/>
      </c>
      <c r="E270" s="34" t="str">
        <f>IF(D270="","",IF(YEAR(Personalkostnader!$H129)&gt;Hjelpeberegn_personal!D$152,"",IF(YEAR(Personalkostnader!$K129)&gt;Hjelpeberegn_personal!D$152,"31.12."&amp;D$152,Personalkostnader!$K129)))</f>
        <v/>
      </c>
      <c r="F270" s="156" t="str">
        <f>IF(A270="","",IF(YEAR(Personalkostnader!$K129)&lt;F$152,"",IF(YEAR(Personalkostnader!$H129)&gt;F$152,"",IF(YEAR(Personalkostnader!$H129)=F$152,Personalkostnader!$H129,DATE(F$152,1,1)))))</f>
        <v/>
      </c>
      <c r="G270" s="34" t="str">
        <f>IF(F270="","",IF(YEAR(Personalkostnader!$H129)&gt;Hjelpeberegn_personal!F$152,"",IF(YEAR(Personalkostnader!$K129)&gt;Hjelpeberegn_personal!F$152,"31.12."&amp;F$152,Personalkostnader!$K129)))</f>
        <v/>
      </c>
      <c r="H270" s="156" t="str">
        <f>IF(A270="","",IF(YEAR(Personalkostnader!$K129)&lt;H$152,"",IF(YEAR(Personalkostnader!$H129)&gt;H$152,"",IF(YEAR(Personalkostnader!$H129)=H$152,Personalkostnader!$H129,DATE(H$152,1,1)))))</f>
        <v/>
      </c>
      <c r="I270" s="34" t="str">
        <f>IF(H270="","",IF(YEAR(Personalkostnader!$H129)&gt;Hjelpeberegn_personal!H$152,"",IF(YEAR(Personalkostnader!$K129)&gt;Hjelpeberegn_personal!H$152,"31.12."&amp;H$152,Personalkostnader!$K129)))</f>
        <v/>
      </c>
      <c r="J270" s="156" t="str">
        <f>IF(A270="","",IF(YEAR(Personalkostnader!$K129)&lt;J$152,"",IF(YEAR(Personalkostnader!$H129)&gt;J$152,"",IF(YEAR(Personalkostnader!$H129)=J$152,Personalkostnader!$H129,DATE(J$152,1,1)))))</f>
        <v/>
      </c>
      <c r="K270" s="34" t="str">
        <f>IF(J270="","",IF(YEAR(Personalkostnader!$H129)&gt;Hjelpeberegn_personal!J$152,"",IF(YEAR(Personalkostnader!$K129)&gt;Hjelpeberegn_personal!J$152,"31.12."&amp;J$152,Personalkostnader!$K129)))</f>
        <v/>
      </c>
      <c r="L270" s="156" t="str">
        <f>IF(A270="","",IF(YEAR(Personalkostnader!$K129)&lt;L$152,"",IF(YEAR(Personalkostnader!$H129)&gt;L$152,"",IF(YEAR(Personalkostnader!$H129)=L$152,Personalkostnader!$H129,DATE(L$152,1,1)))))</f>
        <v/>
      </c>
      <c r="M270" s="34" t="str">
        <f>IF(L270="","",IF(YEAR(Personalkostnader!$H129)&gt;Hjelpeberegn_personal!L$152,"",IF(YEAR(Personalkostnader!$K129)&gt;Hjelpeberegn_personal!L$152,"31.12."&amp;L$152,Personalkostnader!$K129)))</f>
        <v/>
      </c>
      <c r="N270" s="156" t="str">
        <f>IF(A270="","",IF(YEAR(Personalkostnader!$K129)&lt;N$152,"",IF(YEAR(Personalkostnader!$H129)&gt;N$152,"",IF(YEAR(Personalkostnader!$H129)=N$152,Personalkostnader!$H129,DATE(N$152,1,1)))))</f>
        <v/>
      </c>
      <c r="O270" s="34" t="str">
        <f>IF(N270="","",IF(YEAR(Personalkostnader!$H129)&gt;Hjelpeberegn_personal!N$152,"",IF(YEAR(Personalkostnader!$K129)&gt;Hjelpeberegn_personal!N$152,"31.12."&amp;N$152,Personalkostnader!$K129)))</f>
        <v/>
      </c>
      <c r="P270" s="156" t="str">
        <f>IF(A270="","",IF(YEAR(Personalkostnader!$K129)&lt;P$152,"",IF(YEAR(Personalkostnader!$H129)&gt;P$152,"",IF(YEAR(Personalkostnader!$H129)=P$152,Personalkostnader!$H129,DATE(P$152,1,1)))))</f>
        <v/>
      </c>
      <c r="Q270" s="34" t="str">
        <f>IF(P270="","",IF(YEAR(Personalkostnader!$H129)&gt;Hjelpeberegn_personal!P$152,"",IF(YEAR(Personalkostnader!$K129)&gt;Hjelpeberegn_personal!P$152,"31.12."&amp;P$152,Personalkostnader!$K129)))</f>
        <v/>
      </c>
      <c r="R270" s="156" t="str">
        <f>IF(A270="","",IF(YEAR(Personalkostnader!$K129)&lt;R$152,"",IF(YEAR(Personalkostnader!$H129)&gt;R$152,"",IF(YEAR(Personalkostnader!$H129)=R$152,Personalkostnader!$H129,DATE(R$152,1,1)))))</f>
        <v/>
      </c>
      <c r="S270" s="34" t="str">
        <f>IF(R270="","",IF(YEAR(Personalkostnader!$H129)&gt;Hjelpeberegn_personal!R$152,"",IF(YEAR(Personalkostnader!$K129)&gt;Hjelpeberegn_personal!R$152,"31.12."&amp;R$152,Personalkostnader!$K129)))</f>
        <v/>
      </c>
      <c r="T270" s="156" t="str">
        <f>IF(A270="","",IF(YEAR(Personalkostnader!$K129)&lt;T$152,"",IF(YEAR(Personalkostnader!$H129)&gt;T$152,"",IF(YEAR(Personalkostnader!$H129)=T$152,Personalkostnader!$H129,DATE(T$152,1,1)))))</f>
        <v/>
      </c>
      <c r="U270" s="34" t="str">
        <f>IF(T270="","",IF(YEAR(Personalkostnader!$H129)&gt;Hjelpeberegn_personal!T$152,"",IF(YEAR(Personalkostnader!$K129)&gt;Hjelpeberegn_personal!T$152,"31.12."&amp;T$152,Personalkostnader!$K129)))</f>
        <v/>
      </c>
      <c r="V270" s="156" t="str">
        <f>IF(A270="","",IF(YEAR(Personalkostnader!$K129)&lt;V$152,"",IF(YEAR(Personalkostnader!$H129)&gt;V$152,"",IF(YEAR(Personalkostnader!$H129)=V$152,Personalkostnader!$H129,DATE(V$152,1,1)))))</f>
        <v/>
      </c>
      <c r="W270" s="34" t="str">
        <f>IF(V270="","",IF(YEAR(Personalkostnader!$H129)&gt;Hjelpeberegn_personal!V$152,"",IF(YEAR(Personalkostnader!$K129)&gt;Hjelpeberegn_personal!V$152,"31.12."&amp;V$152,Personalkostnader!$K129)))</f>
        <v/>
      </c>
      <c r="X270" s="156" t="str">
        <f>IF(A270="","",IF(YEAR(Personalkostnader!$K129)&lt;X$152,"",IF(YEAR(Personalkostnader!$H129)&gt;X$152,"",IF(YEAR(Personalkostnader!$H129)=X$152,Personalkostnader!$H129,DATE(X$152,1,1)))))</f>
        <v/>
      </c>
      <c r="Y270" s="34" t="str">
        <f>IF(X270="","",IF(YEAR(Personalkostnader!$H129)&gt;Hjelpeberegn_personal!X$152,"",IF(YEAR(Personalkostnader!$K129)&gt;Hjelpeberegn_personal!X$152,"31.12."&amp;X$152,Personalkostnader!$K129)))</f>
        <v/>
      </c>
      <c r="Z270" s="156" t="str">
        <f>IF(A270="","",IF(YEAR(Personalkostnader!$K129)&lt;Z$152,"",IF(YEAR(Personalkostnader!$H129)&gt;Z$152,"",IF(YEAR(Personalkostnader!$H129)=Z$152,Personalkostnader!$H129,DATE(Z$152,1,1)))))</f>
        <v/>
      </c>
      <c r="AA270" s="34" t="str">
        <f>IF(Z270="","",IF(YEAR(Personalkostnader!$H129)&gt;Hjelpeberegn_personal!Z$152,"",IF(YEAR(Personalkostnader!$K129)&gt;Hjelpeberegn_personal!Z$152,"31.12."&amp;Z$152,Personalkostnader!$K129)))</f>
        <v/>
      </c>
    </row>
    <row r="271" spans="1:27" ht="15.75" outlineLevel="1" x14ac:dyDescent="0.3">
      <c r="A271" t="str">
        <f t="shared" si="12"/>
        <v/>
      </c>
      <c r="B271" s="156" t="str">
        <f>IF(YEAR(Personalkostnader!$H130)&lt;B$152,"",IF(YEAR(Personalkostnader!$H130)&gt;B$152,"",IF(YEAR(Personalkostnader!$H130)=B$152,Personalkostnader!$H130,DATE(B$152,1,1))))</f>
        <v/>
      </c>
      <c r="C271" s="156" t="str">
        <f>IF(YEAR(Personalkostnader!$H130)&lt;B$152,"",IF(YEAR(Personalkostnader!$H130)&gt;B$152,"",IF(YEAR(Personalkostnader!$K130)=B$152,Personalkostnader!$K130, DATE(B$152,12,31))))</f>
        <v/>
      </c>
      <c r="D271" s="156" t="str">
        <f>IF(A271="","",IF(YEAR(Personalkostnader!$K130)&lt;D$152,"",IF(YEAR(Personalkostnader!$H130)&gt;D$152,"",IF(YEAR(Personalkostnader!$H130)=D$152,Personalkostnader!$H130,DATE(D$152,1,1)))))</f>
        <v/>
      </c>
      <c r="E271" s="34" t="str">
        <f>IF(D271="","",IF(YEAR(Personalkostnader!$H130)&gt;Hjelpeberegn_personal!D$152,"",IF(YEAR(Personalkostnader!$K130)&gt;Hjelpeberegn_personal!D$152,"31.12."&amp;D$152,Personalkostnader!$K130)))</f>
        <v/>
      </c>
      <c r="F271" s="156" t="str">
        <f>IF(A271="","",IF(YEAR(Personalkostnader!$K130)&lt;F$152,"",IF(YEAR(Personalkostnader!$H130)&gt;F$152,"",IF(YEAR(Personalkostnader!$H130)=F$152,Personalkostnader!$H130,DATE(F$152,1,1)))))</f>
        <v/>
      </c>
      <c r="G271" s="34" t="str">
        <f>IF(F271="","",IF(YEAR(Personalkostnader!$H130)&gt;Hjelpeberegn_personal!F$152,"",IF(YEAR(Personalkostnader!$K130)&gt;Hjelpeberegn_personal!F$152,"31.12."&amp;F$152,Personalkostnader!$K130)))</f>
        <v/>
      </c>
      <c r="H271" s="156" t="str">
        <f>IF(A271="","",IF(YEAR(Personalkostnader!$K130)&lt;H$152,"",IF(YEAR(Personalkostnader!$H130)&gt;H$152,"",IF(YEAR(Personalkostnader!$H130)=H$152,Personalkostnader!$H130,DATE(H$152,1,1)))))</f>
        <v/>
      </c>
      <c r="I271" s="34" t="str">
        <f>IF(H271="","",IF(YEAR(Personalkostnader!$H130)&gt;Hjelpeberegn_personal!H$152,"",IF(YEAR(Personalkostnader!$K130)&gt;Hjelpeberegn_personal!H$152,"31.12."&amp;H$152,Personalkostnader!$K130)))</f>
        <v/>
      </c>
      <c r="J271" s="156" t="str">
        <f>IF(A271="","",IF(YEAR(Personalkostnader!$K130)&lt;J$152,"",IF(YEAR(Personalkostnader!$H130)&gt;J$152,"",IF(YEAR(Personalkostnader!$H130)=J$152,Personalkostnader!$H130,DATE(J$152,1,1)))))</f>
        <v/>
      </c>
      <c r="K271" s="34" t="str">
        <f>IF(J271="","",IF(YEAR(Personalkostnader!$H130)&gt;Hjelpeberegn_personal!J$152,"",IF(YEAR(Personalkostnader!$K130)&gt;Hjelpeberegn_personal!J$152,"31.12."&amp;J$152,Personalkostnader!$K130)))</f>
        <v/>
      </c>
      <c r="L271" s="156" t="str">
        <f>IF(A271="","",IF(YEAR(Personalkostnader!$K130)&lt;L$152,"",IF(YEAR(Personalkostnader!$H130)&gt;L$152,"",IF(YEAR(Personalkostnader!$H130)=L$152,Personalkostnader!$H130,DATE(L$152,1,1)))))</f>
        <v/>
      </c>
      <c r="M271" s="34" t="str">
        <f>IF(L271="","",IF(YEAR(Personalkostnader!$H130)&gt;Hjelpeberegn_personal!L$152,"",IF(YEAR(Personalkostnader!$K130)&gt;Hjelpeberegn_personal!L$152,"31.12."&amp;L$152,Personalkostnader!$K130)))</f>
        <v/>
      </c>
      <c r="N271" s="156" t="str">
        <f>IF(A271="","",IF(YEAR(Personalkostnader!$K130)&lt;N$152,"",IF(YEAR(Personalkostnader!$H130)&gt;N$152,"",IF(YEAR(Personalkostnader!$H130)=N$152,Personalkostnader!$H130,DATE(N$152,1,1)))))</f>
        <v/>
      </c>
      <c r="O271" s="34" t="str">
        <f>IF(N271="","",IF(YEAR(Personalkostnader!$H130)&gt;Hjelpeberegn_personal!N$152,"",IF(YEAR(Personalkostnader!$K130)&gt;Hjelpeberegn_personal!N$152,"31.12."&amp;N$152,Personalkostnader!$K130)))</f>
        <v/>
      </c>
      <c r="P271" s="156" t="str">
        <f>IF(A271="","",IF(YEAR(Personalkostnader!$K130)&lt;P$152,"",IF(YEAR(Personalkostnader!$H130)&gt;P$152,"",IF(YEAR(Personalkostnader!$H130)=P$152,Personalkostnader!$H130,DATE(P$152,1,1)))))</f>
        <v/>
      </c>
      <c r="Q271" s="34" t="str">
        <f>IF(P271="","",IF(YEAR(Personalkostnader!$H130)&gt;Hjelpeberegn_personal!P$152,"",IF(YEAR(Personalkostnader!$K130)&gt;Hjelpeberegn_personal!P$152,"31.12."&amp;P$152,Personalkostnader!$K130)))</f>
        <v/>
      </c>
      <c r="R271" s="156" t="str">
        <f>IF(A271="","",IF(YEAR(Personalkostnader!$K130)&lt;R$152,"",IF(YEAR(Personalkostnader!$H130)&gt;R$152,"",IF(YEAR(Personalkostnader!$H130)=R$152,Personalkostnader!$H130,DATE(R$152,1,1)))))</f>
        <v/>
      </c>
      <c r="S271" s="34" t="str">
        <f>IF(R271="","",IF(YEAR(Personalkostnader!$H130)&gt;Hjelpeberegn_personal!R$152,"",IF(YEAR(Personalkostnader!$K130)&gt;Hjelpeberegn_personal!R$152,"31.12."&amp;R$152,Personalkostnader!$K130)))</f>
        <v/>
      </c>
      <c r="T271" s="156" t="str">
        <f>IF(A271="","",IF(YEAR(Personalkostnader!$K130)&lt;T$152,"",IF(YEAR(Personalkostnader!$H130)&gt;T$152,"",IF(YEAR(Personalkostnader!$H130)=T$152,Personalkostnader!$H130,DATE(T$152,1,1)))))</f>
        <v/>
      </c>
      <c r="U271" s="34" t="str">
        <f>IF(T271="","",IF(YEAR(Personalkostnader!$H130)&gt;Hjelpeberegn_personal!T$152,"",IF(YEAR(Personalkostnader!$K130)&gt;Hjelpeberegn_personal!T$152,"31.12."&amp;T$152,Personalkostnader!$K130)))</f>
        <v/>
      </c>
      <c r="V271" s="156" t="str">
        <f>IF(A271="","",IF(YEAR(Personalkostnader!$K130)&lt;V$152,"",IF(YEAR(Personalkostnader!$H130)&gt;V$152,"",IF(YEAR(Personalkostnader!$H130)=V$152,Personalkostnader!$H130,DATE(V$152,1,1)))))</f>
        <v/>
      </c>
      <c r="W271" s="34" t="str">
        <f>IF(V271="","",IF(YEAR(Personalkostnader!$H130)&gt;Hjelpeberegn_personal!V$152,"",IF(YEAR(Personalkostnader!$K130)&gt;Hjelpeberegn_personal!V$152,"31.12."&amp;V$152,Personalkostnader!$K130)))</f>
        <v/>
      </c>
      <c r="X271" s="156" t="str">
        <f>IF(A271="","",IF(YEAR(Personalkostnader!$K130)&lt;X$152,"",IF(YEAR(Personalkostnader!$H130)&gt;X$152,"",IF(YEAR(Personalkostnader!$H130)=X$152,Personalkostnader!$H130,DATE(X$152,1,1)))))</f>
        <v/>
      </c>
      <c r="Y271" s="34" t="str">
        <f>IF(X271="","",IF(YEAR(Personalkostnader!$H130)&gt;Hjelpeberegn_personal!X$152,"",IF(YEAR(Personalkostnader!$K130)&gt;Hjelpeberegn_personal!X$152,"31.12."&amp;X$152,Personalkostnader!$K130)))</f>
        <v/>
      </c>
      <c r="Z271" s="156" t="str">
        <f>IF(A271="","",IF(YEAR(Personalkostnader!$K130)&lt;Z$152,"",IF(YEAR(Personalkostnader!$H130)&gt;Z$152,"",IF(YEAR(Personalkostnader!$H130)=Z$152,Personalkostnader!$H130,DATE(Z$152,1,1)))))</f>
        <v/>
      </c>
      <c r="AA271" s="34" t="str">
        <f>IF(Z271="","",IF(YEAR(Personalkostnader!$H130)&gt;Hjelpeberegn_personal!Z$152,"",IF(YEAR(Personalkostnader!$K130)&gt;Hjelpeberegn_personal!Z$152,"31.12."&amp;Z$152,Personalkostnader!$K130)))</f>
        <v/>
      </c>
    </row>
    <row r="272" spans="1:27" ht="15.75" outlineLevel="1" x14ac:dyDescent="0.3">
      <c r="A272" t="str">
        <f t="shared" si="12"/>
        <v/>
      </c>
      <c r="B272" s="156" t="str">
        <f>IF(YEAR(Personalkostnader!$H131)&lt;B$152,"",IF(YEAR(Personalkostnader!$H131)&gt;B$152,"",IF(YEAR(Personalkostnader!$H131)=B$152,Personalkostnader!$H131,DATE(B$152,1,1))))</f>
        <v/>
      </c>
      <c r="C272" s="156" t="str">
        <f>IF(YEAR(Personalkostnader!$H131)&lt;B$152,"",IF(YEAR(Personalkostnader!$H131)&gt;B$152,"",IF(YEAR(Personalkostnader!$K131)=B$152,Personalkostnader!$K131, DATE(B$152,12,31))))</f>
        <v/>
      </c>
      <c r="D272" s="156" t="str">
        <f>IF(A272="","",IF(YEAR(Personalkostnader!$K131)&lt;D$152,"",IF(YEAR(Personalkostnader!$H131)&gt;D$152,"",IF(YEAR(Personalkostnader!$H131)=D$152,Personalkostnader!$H131,DATE(D$152,1,1)))))</f>
        <v/>
      </c>
      <c r="E272" s="34" t="str">
        <f>IF(D272="","",IF(YEAR(Personalkostnader!$H131)&gt;Hjelpeberegn_personal!D$152,"",IF(YEAR(Personalkostnader!$K131)&gt;Hjelpeberegn_personal!D$152,"31.12."&amp;D$152,Personalkostnader!$K131)))</f>
        <v/>
      </c>
      <c r="F272" s="156" t="str">
        <f>IF(A272="","",IF(YEAR(Personalkostnader!$K131)&lt;F$152,"",IF(YEAR(Personalkostnader!$H131)&gt;F$152,"",IF(YEAR(Personalkostnader!$H131)=F$152,Personalkostnader!$H131,DATE(F$152,1,1)))))</f>
        <v/>
      </c>
      <c r="G272" s="34" t="str">
        <f>IF(F272="","",IF(YEAR(Personalkostnader!$H131)&gt;Hjelpeberegn_personal!F$152,"",IF(YEAR(Personalkostnader!$K131)&gt;Hjelpeberegn_personal!F$152,"31.12."&amp;F$152,Personalkostnader!$K131)))</f>
        <v/>
      </c>
      <c r="H272" s="156" t="str">
        <f>IF(A272="","",IF(YEAR(Personalkostnader!$K131)&lt;H$152,"",IF(YEAR(Personalkostnader!$H131)&gt;H$152,"",IF(YEAR(Personalkostnader!$H131)=H$152,Personalkostnader!$H131,DATE(H$152,1,1)))))</f>
        <v/>
      </c>
      <c r="I272" s="34" t="str">
        <f>IF(H272="","",IF(YEAR(Personalkostnader!$H131)&gt;Hjelpeberegn_personal!H$152,"",IF(YEAR(Personalkostnader!$K131)&gt;Hjelpeberegn_personal!H$152,"31.12."&amp;H$152,Personalkostnader!$K131)))</f>
        <v/>
      </c>
      <c r="J272" s="156" t="str">
        <f>IF(A272="","",IF(YEAR(Personalkostnader!$K131)&lt;J$152,"",IF(YEAR(Personalkostnader!$H131)&gt;J$152,"",IF(YEAR(Personalkostnader!$H131)=J$152,Personalkostnader!$H131,DATE(J$152,1,1)))))</f>
        <v/>
      </c>
      <c r="K272" s="34" t="str">
        <f>IF(J272="","",IF(YEAR(Personalkostnader!$H131)&gt;Hjelpeberegn_personal!J$152,"",IF(YEAR(Personalkostnader!$K131)&gt;Hjelpeberegn_personal!J$152,"31.12."&amp;J$152,Personalkostnader!$K131)))</f>
        <v/>
      </c>
      <c r="L272" s="156" t="str">
        <f>IF(A272="","",IF(YEAR(Personalkostnader!$K131)&lt;L$152,"",IF(YEAR(Personalkostnader!$H131)&gt;L$152,"",IF(YEAR(Personalkostnader!$H131)=L$152,Personalkostnader!$H131,DATE(L$152,1,1)))))</f>
        <v/>
      </c>
      <c r="M272" s="34" t="str">
        <f>IF(L272="","",IF(YEAR(Personalkostnader!$H131)&gt;Hjelpeberegn_personal!L$152,"",IF(YEAR(Personalkostnader!$K131)&gt;Hjelpeberegn_personal!L$152,"31.12."&amp;L$152,Personalkostnader!$K131)))</f>
        <v/>
      </c>
      <c r="N272" s="156" t="str">
        <f>IF(A272="","",IF(YEAR(Personalkostnader!$K131)&lt;N$152,"",IF(YEAR(Personalkostnader!$H131)&gt;N$152,"",IF(YEAR(Personalkostnader!$H131)=N$152,Personalkostnader!$H131,DATE(N$152,1,1)))))</f>
        <v/>
      </c>
      <c r="O272" s="34" t="str">
        <f>IF(N272="","",IF(YEAR(Personalkostnader!$H131)&gt;Hjelpeberegn_personal!N$152,"",IF(YEAR(Personalkostnader!$K131)&gt;Hjelpeberegn_personal!N$152,"31.12."&amp;N$152,Personalkostnader!$K131)))</f>
        <v/>
      </c>
      <c r="P272" s="156" t="str">
        <f>IF(A272="","",IF(YEAR(Personalkostnader!$K131)&lt;P$152,"",IF(YEAR(Personalkostnader!$H131)&gt;P$152,"",IF(YEAR(Personalkostnader!$H131)=P$152,Personalkostnader!$H131,DATE(P$152,1,1)))))</f>
        <v/>
      </c>
      <c r="Q272" s="34" t="str">
        <f>IF(P272="","",IF(YEAR(Personalkostnader!$H131)&gt;Hjelpeberegn_personal!P$152,"",IF(YEAR(Personalkostnader!$K131)&gt;Hjelpeberegn_personal!P$152,"31.12."&amp;P$152,Personalkostnader!$K131)))</f>
        <v/>
      </c>
      <c r="R272" s="156" t="str">
        <f>IF(A272="","",IF(YEAR(Personalkostnader!$K131)&lt;R$152,"",IF(YEAR(Personalkostnader!$H131)&gt;R$152,"",IF(YEAR(Personalkostnader!$H131)=R$152,Personalkostnader!$H131,DATE(R$152,1,1)))))</f>
        <v/>
      </c>
      <c r="S272" s="34" t="str">
        <f>IF(R272="","",IF(YEAR(Personalkostnader!$H131)&gt;Hjelpeberegn_personal!R$152,"",IF(YEAR(Personalkostnader!$K131)&gt;Hjelpeberegn_personal!R$152,"31.12."&amp;R$152,Personalkostnader!$K131)))</f>
        <v/>
      </c>
      <c r="T272" s="156" t="str">
        <f>IF(A272="","",IF(YEAR(Personalkostnader!$K131)&lt;T$152,"",IF(YEAR(Personalkostnader!$H131)&gt;T$152,"",IF(YEAR(Personalkostnader!$H131)=T$152,Personalkostnader!$H131,DATE(T$152,1,1)))))</f>
        <v/>
      </c>
      <c r="U272" s="34" t="str">
        <f>IF(T272="","",IF(YEAR(Personalkostnader!$H131)&gt;Hjelpeberegn_personal!T$152,"",IF(YEAR(Personalkostnader!$K131)&gt;Hjelpeberegn_personal!T$152,"31.12."&amp;T$152,Personalkostnader!$K131)))</f>
        <v/>
      </c>
      <c r="V272" s="156" t="str">
        <f>IF(A272="","",IF(YEAR(Personalkostnader!$K131)&lt;V$152,"",IF(YEAR(Personalkostnader!$H131)&gt;V$152,"",IF(YEAR(Personalkostnader!$H131)=V$152,Personalkostnader!$H131,DATE(V$152,1,1)))))</f>
        <v/>
      </c>
      <c r="W272" s="34" t="str">
        <f>IF(V272="","",IF(YEAR(Personalkostnader!$H131)&gt;Hjelpeberegn_personal!V$152,"",IF(YEAR(Personalkostnader!$K131)&gt;Hjelpeberegn_personal!V$152,"31.12."&amp;V$152,Personalkostnader!$K131)))</f>
        <v/>
      </c>
      <c r="X272" s="156" t="str">
        <f>IF(A272="","",IF(YEAR(Personalkostnader!$K131)&lt;X$152,"",IF(YEAR(Personalkostnader!$H131)&gt;X$152,"",IF(YEAR(Personalkostnader!$H131)=X$152,Personalkostnader!$H131,DATE(X$152,1,1)))))</f>
        <v/>
      </c>
      <c r="Y272" s="34" t="str">
        <f>IF(X272="","",IF(YEAR(Personalkostnader!$H131)&gt;Hjelpeberegn_personal!X$152,"",IF(YEAR(Personalkostnader!$K131)&gt;Hjelpeberegn_personal!X$152,"31.12."&amp;X$152,Personalkostnader!$K131)))</f>
        <v/>
      </c>
      <c r="Z272" s="156" t="str">
        <f>IF(A272="","",IF(YEAR(Personalkostnader!$K131)&lt;Z$152,"",IF(YEAR(Personalkostnader!$H131)&gt;Z$152,"",IF(YEAR(Personalkostnader!$H131)=Z$152,Personalkostnader!$H131,DATE(Z$152,1,1)))))</f>
        <v/>
      </c>
      <c r="AA272" s="34" t="str">
        <f>IF(Z272="","",IF(YEAR(Personalkostnader!$H131)&gt;Hjelpeberegn_personal!Z$152,"",IF(YEAR(Personalkostnader!$K131)&gt;Hjelpeberegn_personal!Z$152,"31.12."&amp;Z$152,Personalkostnader!$K131)))</f>
        <v/>
      </c>
    </row>
    <row r="273" spans="1:27" ht="15.75" outlineLevel="1" x14ac:dyDescent="0.3">
      <c r="A273" t="str">
        <f t="shared" si="12"/>
        <v/>
      </c>
      <c r="B273" s="156" t="str">
        <f>IF(YEAR(Personalkostnader!$H132)&lt;B$152,"",IF(YEAR(Personalkostnader!$H132)&gt;B$152,"",IF(YEAR(Personalkostnader!$H132)=B$152,Personalkostnader!$H132,DATE(B$152,1,1))))</f>
        <v/>
      </c>
      <c r="C273" s="156" t="str">
        <f>IF(YEAR(Personalkostnader!$H132)&lt;B$152,"",IF(YEAR(Personalkostnader!$H132)&gt;B$152,"",IF(YEAR(Personalkostnader!$K132)=B$152,Personalkostnader!$K132, DATE(B$152,12,31))))</f>
        <v/>
      </c>
      <c r="D273" s="156" t="str">
        <f>IF(A273="","",IF(YEAR(Personalkostnader!$K132)&lt;D$152,"",IF(YEAR(Personalkostnader!$H132)&gt;D$152,"",IF(YEAR(Personalkostnader!$H132)=D$152,Personalkostnader!$H132,DATE(D$152,1,1)))))</f>
        <v/>
      </c>
      <c r="E273" s="34" t="str">
        <f>IF(D273="","",IF(YEAR(Personalkostnader!$H132)&gt;Hjelpeberegn_personal!D$152,"",IF(YEAR(Personalkostnader!$K132)&gt;Hjelpeberegn_personal!D$152,"31.12."&amp;D$152,Personalkostnader!$K132)))</f>
        <v/>
      </c>
      <c r="F273" s="156" t="str">
        <f>IF(A273="","",IF(YEAR(Personalkostnader!$K132)&lt;F$152,"",IF(YEAR(Personalkostnader!$H132)&gt;F$152,"",IF(YEAR(Personalkostnader!$H132)=F$152,Personalkostnader!$H132,DATE(F$152,1,1)))))</f>
        <v/>
      </c>
      <c r="G273" s="34" t="str">
        <f>IF(F273="","",IF(YEAR(Personalkostnader!$H132)&gt;Hjelpeberegn_personal!F$152,"",IF(YEAR(Personalkostnader!$K132)&gt;Hjelpeberegn_personal!F$152,"31.12."&amp;F$152,Personalkostnader!$K132)))</f>
        <v/>
      </c>
      <c r="H273" s="156" t="str">
        <f>IF(A273="","",IF(YEAR(Personalkostnader!$K132)&lt;H$152,"",IF(YEAR(Personalkostnader!$H132)&gt;H$152,"",IF(YEAR(Personalkostnader!$H132)=H$152,Personalkostnader!$H132,DATE(H$152,1,1)))))</f>
        <v/>
      </c>
      <c r="I273" s="34" t="str">
        <f>IF(H273="","",IF(YEAR(Personalkostnader!$H132)&gt;Hjelpeberegn_personal!H$152,"",IF(YEAR(Personalkostnader!$K132)&gt;Hjelpeberegn_personal!H$152,"31.12."&amp;H$152,Personalkostnader!$K132)))</f>
        <v/>
      </c>
      <c r="J273" s="156" t="str">
        <f>IF(A273="","",IF(YEAR(Personalkostnader!$K132)&lt;J$152,"",IF(YEAR(Personalkostnader!$H132)&gt;J$152,"",IF(YEAR(Personalkostnader!$H132)=J$152,Personalkostnader!$H132,DATE(J$152,1,1)))))</f>
        <v/>
      </c>
      <c r="K273" s="34" t="str">
        <f>IF(J273="","",IF(YEAR(Personalkostnader!$H132)&gt;Hjelpeberegn_personal!J$152,"",IF(YEAR(Personalkostnader!$K132)&gt;Hjelpeberegn_personal!J$152,"31.12."&amp;J$152,Personalkostnader!$K132)))</f>
        <v/>
      </c>
      <c r="L273" s="156" t="str">
        <f>IF(A273="","",IF(YEAR(Personalkostnader!$K132)&lt;L$152,"",IF(YEAR(Personalkostnader!$H132)&gt;L$152,"",IF(YEAR(Personalkostnader!$H132)=L$152,Personalkostnader!$H132,DATE(L$152,1,1)))))</f>
        <v/>
      </c>
      <c r="M273" s="34" t="str">
        <f>IF(L273="","",IF(YEAR(Personalkostnader!$H132)&gt;Hjelpeberegn_personal!L$152,"",IF(YEAR(Personalkostnader!$K132)&gt;Hjelpeberegn_personal!L$152,"31.12."&amp;L$152,Personalkostnader!$K132)))</f>
        <v/>
      </c>
      <c r="N273" s="156" t="str">
        <f>IF(A273="","",IF(YEAR(Personalkostnader!$K132)&lt;N$152,"",IF(YEAR(Personalkostnader!$H132)&gt;N$152,"",IF(YEAR(Personalkostnader!$H132)=N$152,Personalkostnader!$H132,DATE(N$152,1,1)))))</f>
        <v/>
      </c>
      <c r="O273" s="34" t="str">
        <f>IF(N273="","",IF(YEAR(Personalkostnader!$H132)&gt;Hjelpeberegn_personal!N$152,"",IF(YEAR(Personalkostnader!$K132)&gt;Hjelpeberegn_personal!N$152,"31.12."&amp;N$152,Personalkostnader!$K132)))</f>
        <v/>
      </c>
      <c r="P273" s="156" t="str">
        <f>IF(A273="","",IF(YEAR(Personalkostnader!$K132)&lt;P$152,"",IF(YEAR(Personalkostnader!$H132)&gt;P$152,"",IF(YEAR(Personalkostnader!$H132)=P$152,Personalkostnader!$H132,DATE(P$152,1,1)))))</f>
        <v/>
      </c>
      <c r="Q273" s="34" t="str">
        <f>IF(P273="","",IF(YEAR(Personalkostnader!$H132)&gt;Hjelpeberegn_personal!P$152,"",IF(YEAR(Personalkostnader!$K132)&gt;Hjelpeberegn_personal!P$152,"31.12."&amp;P$152,Personalkostnader!$K132)))</f>
        <v/>
      </c>
      <c r="R273" s="156" t="str">
        <f>IF(A273="","",IF(YEAR(Personalkostnader!$K132)&lt;R$152,"",IF(YEAR(Personalkostnader!$H132)&gt;R$152,"",IF(YEAR(Personalkostnader!$H132)=R$152,Personalkostnader!$H132,DATE(R$152,1,1)))))</f>
        <v/>
      </c>
      <c r="S273" s="34" t="str">
        <f>IF(R273="","",IF(YEAR(Personalkostnader!$H132)&gt;Hjelpeberegn_personal!R$152,"",IF(YEAR(Personalkostnader!$K132)&gt;Hjelpeberegn_personal!R$152,"31.12."&amp;R$152,Personalkostnader!$K132)))</f>
        <v/>
      </c>
      <c r="T273" s="156" t="str">
        <f>IF(A273="","",IF(YEAR(Personalkostnader!$K132)&lt;T$152,"",IF(YEAR(Personalkostnader!$H132)&gt;T$152,"",IF(YEAR(Personalkostnader!$H132)=T$152,Personalkostnader!$H132,DATE(T$152,1,1)))))</f>
        <v/>
      </c>
      <c r="U273" s="34" t="str">
        <f>IF(T273="","",IF(YEAR(Personalkostnader!$H132)&gt;Hjelpeberegn_personal!T$152,"",IF(YEAR(Personalkostnader!$K132)&gt;Hjelpeberegn_personal!T$152,"31.12."&amp;T$152,Personalkostnader!$K132)))</f>
        <v/>
      </c>
      <c r="V273" s="156" t="str">
        <f>IF(A273="","",IF(YEAR(Personalkostnader!$K132)&lt;V$152,"",IF(YEAR(Personalkostnader!$H132)&gt;V$152,"",IF(YEAR(Personalkostnader!$H132)=V$152,Personalkostnader!$H132,DATE(V$152,1,1)))))</f>
        <v/>
      </c>
      <c r="W273" s="34" t="str">
        <f>IF(V273="","",IF(YEAR(Personalkostnader!$H132)&gt;Hjelpeberegn_personal!V$152,"",IF(YEAR(Personalkostnader!$K132)&gt;Hjelpeberegn_personal!V$152,"31.12."&amp;V$152,Personalkostnader!$K132)))</f>
        <v/>
      </c>
      <c r="X273" s="156" t="str">
        <f>IF(A273="","",IF(YEAR(Personalkostnader!$K132)&lt;X$152,"",IF(YEAR(Personalkostnader!$H132)&gt;X$152,"",IF(YEAR(Personalkostnader!$H132)=X$152,Personalkostnader!$H132,DATE(X$152,1,1)))))</f>
        <v/>
      </c>
      <c r="Y273" s="34" t="str">
        <f>IF(X273="","",IF(YEAR(Personalkostnader!$H132)&gt;Hjelpeberegn_personal!X$152,"",IF(YEAR(Personalkostnader!$K132)&gt;Hjelpeberegn_personal!X$152,"31.12."&amp;X$152,Personalkostnader!$K132)))</f>
        <v/>
      </c>
      <c r="Z273" s="156" t="str">
        <f>IF(A273="","",IF(YEAR(Personalkostnader!$K132)&lt;Z$152,"",IF(YEAR(Personalkostnader!$H132)&gt;Z$152,"",IF(YEAR(Personalkostnader!$H132)=Z$152,Personalkostnader!$H132,DATE(Z$152,1,1)))))</f>
        <v/>
      </c>
      <c r="AA273" s="34" t="str">
        <f>IF(Z273="","",IF(YEAR(Personalkostnader!$H132)&gt;Hjelpeberegn_personal!Z$152,"",IF(YEAR(Personalkostnader!$K132)&gt;Hjelpeberegn_personal!Z$152,"31.12."&amp;Z$152,Personalkostnader!$K132)))</f>
        <v/>
      </c>
    </row>
    <row r="274" spans="1:27" ht="15.75" outlineLevel="1" x14ac:dyDescent="0.3">
      <c r="A274" t="str">
        <f t="shared" si="12"/>
        <v/>
      </c>
      <c r="B274" s="156" t="str">
        <f>IF(YEAR(Personalkostnader!$H133)&lt;B$152,"",IF(YEAR(Personalkostnader!$H133)&gt;B$152,"",IF(YEAR(Personalkostnader!$H133)=B$152,Personalkostnader!$H133,DATE(B$152,1,1))))</f>
        <v/>
      </c>
      <c r="C274" s="156" t="str">
        <f>IF(YEAR(Personalkostnader!$H133)&lt;B$152,"",IF(YEAR(Personalkostnader!$H133)&gt;B$152,"",IF(YEAR(Personalkostnader!$K133)=B$152,Personalkostnader!$K133, DATE(B$152,12,31))))</f>
        <v/>
      </c>
      <c r="D274" s="156" t="str">
        <f>IF(A274="","",IF(YEAR(Personalkostnader!$K133)&lt;D$152,"",IF(YEAR(Personalkostnader!$H133)&gt;D$152,"",IF(YEAR(Personalkostnader!$H133)=D$152,Personalkostnader!$H133,DATE(D$152,1,1)))))</f>
        <v/>
      </c>
      <c r="E274" s="34" t="str">
        <f>IF(D274="","",IF(YEAR(Personalkostnader!$H133)&gt;Hjelpeberegn_personal!D$152,"",IF(YEAR(Personalkostnader!$K133)&gt;Hjelpeberegn_personal!D$152,"31.12."&amp;D$152,Personalkostnader!$K133)))</f>
        <v/>
      </c>
      <c r="F274" s="156" t="str">
        <f>IF(A274="","",IF(YEAR(Personalkostnader!$K133)&lt;F$152,"",IF(YEAR(Personalkostnader!$H133)&gt;F$152,"",IF(YEAR(Personalkostnader!$H133)=F$152,Personalkostnader!$H133,DATE(F$152,1,1)))))</f>
        <v/>
      </c>
      <c r="G274" s="34" t="str">
        <f>IF(F274="","",IF(YEAR(Personalkostnader!$H133)&gt;Hjelpeberegn_personal!F$152,"",IF(YEAR(Personalkostnader!$K133)&gt;Hjelpeberegn_personal!F$152,"31.12."&amp;F$152,Personalkostnader!$K133)))</f>
        <v/>
      </c>
      <c r="H274" s="156" t="str">
        <f>IF(A274="","",IF(YEAR(Personalkostnader!$K133)&lt;H$152,"",IF(YEAR(Personalkostnader!$H133)&gt;H$152,"",IF(YEAR(Personalkostnader!$H133)=H$152,Personalkostnader!$H133,DATE(H$152,1,1)))))</f>
        <v/>
      </c>
      <c r="I274" s="34" t="str">
        <f>IF(H274="","",IF(YEAR(Personalkostnader!$H133)&gt;Hjelpeberegn_personal!H$152,"",IF(YEAR(Personalkostnader!$K133)&gt;Hjelpeberegn_personal!H$152,"31.12."&amp;H$152,Personalkostnader!$K133)))</f>
        <v/>
      </c>
      <c r="J274" s="156" t="str">
        <f>IF(A274="","",IF(YEAR(Personalkostnader!$K133)&lt;J$152,"",IF(YEAR(Personalkostnader!$H133)&gt;J$152,"",IF(YEAR(Personalkostnader!$H133)=J$152,Personalkostnader!$H133,DATE(J$152,1,1)))))</f>
        <v/>
      </c>
      <c r="K274" s="34" t="str">
        <f>IF(J274="","",IF(YEAR(Personalkostnader!$H133)&gt;Hjelpeberegn_personal!J$152,"",IF(YEAR(Personalkostnader!$K133)&gt;Hjelpeberegn_personal!J$152,"31.12."&amp;J$152,Personalkostnader!$K133)))</f>
        <v/>
      </c>
      <c r="L274" s="156" t="str">
        <f>IF(A274="","",IF(YEAR(Personalkostnader!$K133)&lt;L$152,"",IF(YEAR(Personalkostnader!$H133)&gt;L$152,"",IF(YEAR(Personalkostnader!$H133)=L$152,Personalkostnader!$H133,DATE(L$152,1,1)))))</f>
        <v/>
      </c>
      <c r="M274" s="34" t="str">
        <f>IF(L274="","",IF(YEAR(Personalkostnader!$H133)&gt;Hjelpeberegn_personal!L$152,"",IF(YEAR(Personalkostnader!$K133)&gt;Hjelpeberegn_personal!L$152,"31.12."&amp;L$152,Personalkostnader!$K133)))</f>
        <v/>
      </c>
      <c r="N274" s="156" t="str">
        <f>IF(A274="","",IF(YEAR(Personalkostnader!$K133)&lt;N$152,"",IF(YEAR(Personalkostnader!$H133)&gt;N$152,"",IF(YEAR(Personalkostnader!$H133)=N$152,Personalkostnader!$H133,DATE(N$152,1,1)))))</f>
        <v/>
      </c>
      <c r="O274" s="34" t="str">
        <f>IF(N274="","",IF(YEAR(Personalkostnader!$H133)&gt;Hjelpeberegn_personal!N$152,"",IF(YEAR(Personalkostnader!$K133)&gt;Hjelpeberegn_personal!N$152,"31.12."&amp;N$152,Personalkostnader!$K133)))</f>
        <v/>
      </c>
      <c r="P274" s="156" t="str">
        <f>IF(A274="","",IF(YEAR(Personalkostnader!$K133)&lt;P$152,"",IF(YEAR(Personalkostnader!$H133)&gt;P$152,"",IF(YEAR(Personalkostnader!$H133)=P$152,Personalkostnader!$H133,DATE(P$152,1,1)))))</f>
        <v/>
      </c>
      <c r="Q274" s="34" t="str">
        <f>IF(P274="","",IF(YEAR(Personalkostnader!$H133)&gt;Hjelpeberegn_personal!P$152,"",IF(YEAR(Personalkostnader!$K133)&gt;Hjelpeberegn_personal!P$152,"31.12."&amp;P$152,Personalkostnader!$K133)))</f>
        <v/>
      </c>
      <c r="R274" s="156" t="str">
        <f>IF(A274="","",IF(YEAR(Personalkostnader!$K133)&lt;R$152,"",IF(YEAR(Personalkostnader!$H133)&gt;R$152,"",IF(YEAR(Personalkostnader!$H133)=R$152,Personalkostnader!$H133,DATE(R$152,1,1)))))</f>
        <v/>
      </c>
      <c r="S274" s="34" t="str">
        <f>IF(R274="","",IF(YEAR(Personalkostnader!$H133)&gt;Hjelpeberegn_personal!R$152,"",IF(YEAR(Personalkostnader!$K133)&gt;Hjelpeberegn_personal!R$152,"31.12."&amp;R$152,Personalkostnader!$K133)))</f>
        <v/>
      </c>
      <c r="T274" s="156" t="str">
        <f>IF(A274="","",IF(YEAR(Personalkostnader!$K133)&lt;T$152,"",IF(YEAR(Personalkostnader!$H133)&gt;T$152,"",IF(YEAR(Personalkostnader!$H133)=T$152,Personalkostnader!$H133,DATE(T$152,1,1)))))</f>
        <v/>
      </c>
      <c r="U274" s="34" t="str">
        <f>IF(T274="","",IF(YEAR(Personalkostnader!$H133)&gt;Hjelpeberegn_personal!T$152,"",IF(YEAR(Personalkostnader!$K133)&gt;Hjelpeberegn_personal!T$152,"31.12."&amp;T$152,Personalkostnader!$K133)))</f>
        <v/>
      </c>
      <c r="V274" s="156" t="str">
        <f>IF(A274="","",IF(YEAR(Personalkostnader!$K133)&lt;V$152,"",IF(YEAR(Personalkostnader!$H133)&gt;V$152,"",IF(YEAR(Personalkostnader!$H133)=V$152,Personalkostnader!$H133,DATE(V$152,1,1)))))</f>
        <v/>
      </c>
      <c r="W274" s="34" t="str">
        <f>IF(V274="","",IF(YEAR(Personalkostnader!$H133)&gt;Hjelpeberegn_personal!V$152,"",IF(YEAR(Personalkostnader!$K133)&gt;Hjelpeberegn_personal!V$152,"31.12."&amp;V$152,Personalkostnader!$K133)))</f>
        <v/>
      </c>
      <c r="X274" s="156" t="str">
        <f>IF(A274="","",IF(YEAR(Personalkostnader!$K133)&lt;X$152,"",IF(YEAR(Personalkostnader!$H133)&gt;X$152,"",IF(YEAR(Personalkostnader!$H133)=X$152,Personalkostnader!$H133,DATE(X$152,1,1)))))</f>
        <v/>
      </c>
      <c r="Y274" s="34" t="str">
        <f>IF(X274="","",IF(YEAR(Personalkostnader!$H133)&gt;Hjelpeberegn_personal!X$152,"",IF(YEAR(Personalkostnader!$K133)&gt;Hjelpeberegn_personal!X$152,"31.12."&amp;X$152,Personalkostnader!$K133)))</f>
        <v/>
      </c>
      <c r="Z274" s="156" t="str">
        <f>IF(A274="","",IF(YEAR(Personalkostnader!$K133)&lt;Z$152,"",IF(YEAR(Personalkostnader!$H133)&gt;Z$152,"",IF(YEAR(Personalkostnader!$H133)=Z$152,Personalkostnader!$H133,DATE(Z$152,1,1)))))</f>
        <v/>
      </c>
      <c r="AA274" s="34" t="str">
        <f>IF(Z274="","",IF(YEAR(Personalkostnader!$H133)&gt;Hjelpeberegn_personal!Z$152,"",IF(YEAR(Personalkostnader!$K133)&gt;Hjelpeberegn_personal!Z$152,"31.12."&amp;Z$152,Personalkostnader!$K133)))</f>
        <v/>
      </c>
    </row>
    <row r="275" spans="1:27" ht="15.75" outlineLevel="1" x14ac:dyDescent="0.3">
      <c r="A275" t="str">
        <f t="shared" si="12"/>
        <v/>
      </c>
      <c r="B275" s="156" t="str">
        <f>IF(YEAR(Personalkostnader!$H134)&lt;B$152,"",IF(YEAR(Personalkostnader!$H134)&gt;B$152,"",IF(YEAR(Personalkostnader!$H134)=B$152,Personalkostnader!$H134,DATE(B$152,1,1))))</f>
        <v/>
      </c>
      <c r="C275" s="156" t="str">
        <f>IF(YEAR(Personalkostnader!$H134)&lt;B$152,"",IF(YEAR(Personalkostnader!$H134)&gt;B$152,"",IF(YEAR(Personalkostnader!$K134)=B$152,Personalkostnader!$K134, DATE(B$152,12,31))))</f>
        <v/>
      </c>
      <c r="D275" s="156" t="str">
        <f>IF(A275="","",IF(YEAR(Personalkostnader!$K134)&lt;D$152,"",IF(YEAR(Personalkostnader!$H134)&gt;D$152,"",IF(YEAR(Personalkostnader!$H134)=D$152,Personalkostnader!$H134,DATE(D$152,1,1)))))</f>
        <v/>
      </c>
      <c r="E275" s="34" t="str">
        <f>IF(D275="","",IF(YEAR(Personalkostnader!$H134)&gt;Hjelpeberegn_personal!D$152,"",IF(YEAR(Personalkostnader!$K134)&gt;Hjelpeberegn_personal!D$152,"31.12."&amp;D$152,Personalkostnader!$K134)))</f>
        <v/>
      </c>
      <c r="F275" s="156" t="str">
        <f>IF(A275="","",IF(YEAR(Personalkostnader!$K134)&lt;F$152,"",IF(YEAR(Personalkostnader!$H134)&gt;F$152,"",IF(YEAR(Personalkostnader!$H134)=F$152,Personalkostnader!$H134,DATE(F$152,1,1)))))</f>
        <v/>
      </c>
      <c r="G275" s="34" t="str">
        <f>IF(F275="","",IF(YEAR(Personalkostnader!$H134)&gt;Hjelpeberegn_personal!F$152,"",IF(YEAR(Personalkostnader!$K134)&gt;Hjelpeberegn_personal!F$152,"31.12."&amp;F$152,Personalkostnader!$K134)))</f>
        <v/>
      </c>
      <c r="H275" s="156" t="str">
        <f>IF(A275="","",IF(YEAR(Personalkostnader!$K134)&lt;H$152,"",IF(YEAR(Personalkostnader!$H134)&gt;H$152,"",IF(YEAR(Personalkostnader!$H134)=H$152,Personalkostnader!$H134,DATE(H$152,1,1)))))</f>
        <v/>
      </c>
      <c r="I275" s="34" t="str">
        <f>IF(H275="","",IF(YEAR(Personalkostnader!$H134)&gt;Hjelpeberegn_personal!H$152,"",IF(YEAR(Personalkostnader!$K134)&gt;Hjelpeberegn_personal!H$152,"31.12."&amp;H$152,Personalkostnader!$K134)))</f>
        <v/>
      </c>
      <c r="J275" s="156" t="str">
        <f>IF(A275="","",IF(YEAR(Personalkostnader!$K134)&lt;J$152,"",IF(YEAR(Personalkostnader!$H134)&gt;J$152,"",IF(YEAR(Personalkostnader!$H134)=J$152,Personalkostnader!$H134,DATE(J$152,1,1)))))</f>
        <v/>
      </c>
      <c r="K275" s="34" t="str">
        <f>IF(J275="","",IF(YEAR(Personalkostnader!$H134)&gt;Hjelpeberegn_personal!J$152,"",IF(YEAR(Personalkostnader!$K134)&gt;Hjelpeberegn_personal!J$152,"31.12."&amp;J$152,Personalkostnader!$K134)))</f>
        <v/>
      </c>
      <c r="L275" s="156" t="str">
        <f>IF(A275="","",IF(YEAR(Personalkostnader!$K134)&lt;L$152,"",IF(YEAR(Personalkostnader!$H134)&gt;L$152,"",IF(YEAR(Personalkostnader!$H134)=L$152,Personalkostnader!$H134,DATE(L$152,1,1)))))</f>
        <v/>
      </c>
      <c r="M275" s="34" t="str">
        <f>IF(L275="","",IF(YEAR(Personalkostnader!$H134)&gt;Hjelpeberegn_personal!L$152,"",IF(YEAR(Personalkostnader!$K134)&gt;Hjelpeberegn_personal!L$152,"31.12."&amp;L$152,Personalkostnader!$K134)))</f>
        <v/>
      </c>
      <c r="N275" s="156" t="str">
        <f>IF(A275="","",IF(YEAR(Personalkostnader!$K134)&lt;N$152,"",IF(YEAR(Personalkostnader!$H134)&gt;N$152,"",IF(YEAR(Personalkostnader!$H134)=N$152,Personalkostnader!$H134,DATE(N$152,1,1)))))</f>
        <v/>
      </c>
      <c r="O275" s="34" t="str">
        <f>IF(N275="","",IF(YEAR(Personalkostnader!$H134)&gt;Hjelpeberegn_personal!N$152,"",IF(YEAR(Personalkostnader!$K134)&gt;Hjelpeberegn_personal!N$152,"31.12."&amp;N$152,Personalkostnader!$K134)))</f>
        <v/>
      </c>
      <c r="P275" s="156" t="str">
        <f>IF(A275="","",IF(YEAR(Personalkostnader!$K134)&lt;P$152,"",IF(YEAR(Personalkostnader!$H134)&gt;P$152,"",IF(YEAR(Personalkostnader!$H134)=P$152,Personalkostnader!$H134,DATE(P$152,1,1)))))</f>
        <v/>
      </c>
      <c r="Q275" s="34" t="str">
        <f>IF(P275="","",IF(YEAR(Personalkostnader!$H134)&gt;Hjelpeberegn_personal!P$152,"",IF(YEAR(Personalkostnader!$K134)&gt;Hjelpeberegn_personal!P$152,"31.12."&amp;P$152,Personalkostnader!$K134)))</f>
        <v/>
      </c>
      <c r="R275" s="156" t="str">
        <f>IF(A275="","",IF(YEAR(Personalkostnader!$K134)&lt;R$152,"",IF(YEAR(Personalkostnader!$H134)&gt;R$152,"",IF(YEAR(Personalkostnader!$H134)=R$152,Personalkostnader!$H134,DATE(R$152,1,1)))))</f>
        <v/>
      </c>
      <c r="S275" s="34" t="str">
        <f>IF(R275="","",IF(YEAR(Personalkostnader!$H134)&gt;Hjelpeberegn_personal!R$152,"",IF(YEAR(Personalkostnader!$K134)&gt;Hjelpeberegn_personal!R$152,"31.12."&amp;R$152,Personalkostnader!$K134)))</f>
        <v/>
      </c>
      <c r="T275" s="156" t="str">
        <f>IF(A275="","",IF(YEAR(Personalkostnader!$K134)&lt;T$152,"",IF(YEAR(Personalkostnader!$H134)&gt;T$152,"",IF(YEAR(Personalkostnader!$H134)=T$152,Personalkostnader!$H134,DATE(T$152,1,1)))))</f>
        <v/>
      </c>
      <c r="U275" s="34" t="str">
        <f>IF(T275="","",IF(YEAR(Personalkostnader!$H134)&gt;Hjelpeberegn_personal!T$152,"",IF(YEAR(Personalkostnader!$K134)&gt;Hjelpeberegn_personal!T$152,"31.12."&amp;T$152,Personalkostnader!$K134)))</f>
        <v/>
      </c>
      <c r="V275" s="156" t="str">
        <f>IF(A275="","",IF(YEAR(Personalkostnader!$K134)&lt;V$152,"",IF(YEAR(Personalkostnader!$H134)&gt;V$152,"",IF(YEAR(Personalkostnader!$H134)=V$152,Personalkostnader!$H134,DATE(V$152,1,1)))))</f>
        <v/>
      </c>
      <c r="W275" s="34" t="str">
        <f>IF(V275="","",IF(YEAR(Personalkostnader!$H134)&gt;Hjelpeberegn_personal!V$152,"",IF(YEAR(Personalkostnader!$K134)&gt;Hjelpeberegn_personal!V$152,"31.12."&amp;V$152,Personalkostnader!$K134)))</f>
        <v/>
      </c>
      <c r="X275" s="156" t="str">
        <f>IF(A275="","",IF(YEAR(Personalkostnader!$K134)&lt;X$152,"",IF(YEAR(Personalkostnader!$H134)&gt;X$152,"",IF(YEAR(Personalkostnader!$H134)=X$152,Personalkostnader!$H134,DATE(X$152,1,1)))))</f>
        <v/>
      </c>
      <c r="Y275" s="34" t="str">
        <f>IF(X275="","",IF(YEAR(Personalkostnader!$H134)&gt;Hjelpeberegn_personal!X$152,"",IF(YEAR(Personalkostnader!$K134)&gt;Hjelpeberegn_personal!X$152,"31.12."&amp;X$152,Personalkostnader!$K134)))</f>
        <v/>
      </c>
      <c r="Z275" s="156" t="str">
        <f>IF(A275="","",IF(YEAR(Personalkostnader!$K134)&lt;Z$152,"",IF(YEAR(Personalkostnader!$H134)&gt;Z$152,"",IF(YEAR(Personalkostnader!$H134)=Z$152,Personalkostnader!$H134,DATE(Z$152,1,1)))))</f>
        <v/>
      </c>
      <c r="AA275" s="34" t="str">
        <f>IF(Z275="","",IF(YEAR(Personalkostnader!$H134)&gt;Hjelpeberegn_personal!Z$152,"",IF(YEAR(Personalkostnader!$K134)&gt;Hjelpeberegn_personal!Z$152,"31.12."&amp;Z$152,Personalkostnader!$K134)))</f>
        <v/>
      </c>
    </row>
    <row r="276" spans="1:27" ht="15.75" outlineLevel="1" x14ac:dyDescent="0.3">
      <c r="A276" t="str">
        <f t="shared" si="12"/>
        <v/>
      </c>
      <c r="B276" s="156" t="str">
        <f>IF(YEAR(Personalkostnader!$H135)&lt;B$152,"",IF(YEAR(Personalkostnader!$H135)&gt;B$152,"",IF(YEAR(Personalkostnader!$H135)=B$152,Personalkostnader!$H135,DATE(B$152,1,1))))</f>
        <v/>
      </c>
      <c r="C276" s="156" t="str">
        <f>IF(YEAR(Personalkostnader!$H135)&lt;B$152,"",IF(YEAR(Personalkostnader!$H135)&gt;B$152,"",IF(YEAR(Personalkostnader!$K135)=B$152,Personalkostnader!$K135, DATE(B$152,12,31))))</f>
        <v/>
      </c>
      <c r="D276" s="156" t="str">
        <f>IF(A276="","",IF(YEAR(Personalkostnader!$K135)&lt;D$152,"",IF(YEAR(Personalkostnader!$H135)&gt;D$152,"",IF(YEAR(Personalkostnader!$H135)=D$152,Personalkostnader!$H135,DATE(D$152,1,1)))))</f>
        <v/>
      </c>
      <c r="E276" s="34" t="str">
        <f>IF(D276="","",IF(YEAR(Personalkostnader!$H135)&gt;Hjelpeberegn_personal!D$152,"",IF(YEAR(Personalkostnader!$K135)&gt;Hjelpeberegn_personal!D$152,"31.12."&amp;D$152,Personalkostnader!$K135)))</f>
        <v/>
      </c>
      <c r="F276" s="156" t="str">
        <f>IF(A276="","",IF(YEAR(Personalkostnader!$K135)&lt;F$152,"",IF(YEAR(Personalkostnader!$H135)&gt;F$152,"",IF(YEAR(Personalkostnader!$H135)=F$152,Personalkostnader!$H135,DATE(F$152,1,1)))))</f>
        <v/>
      </c>
      <c r="G276" s="34" t="str">
        <f>IF(F276="","",IF(YEAR(Personalkostnader!$H135)&gt;Hjelpeberegn_personal!F$152,"",IF(YEAR(Personalkostnader!$K135)&gt;Hjelpeberegn_personal!F$152,"31.12."&amp;F$152,Personalkostnader!$K135)))</f>
        <v/>
      </c>
      <c r="H276" s="156" t="str">
        <f>IF(A276="","",IF(YEAR(Personalkostnader!$K135)&lt;H$152,"",IF(YEAR(Personalkostnader!$H135)&gt;H$152,"",IF(YEAR(Personalkostnader!$H135)=H$152,Personalkostnader!$H135,DATE(H$152,1,1)))))</f>
        <v/>
      </c>
      <c r="I276" s="34" t="str">
        <f>IF(H276="","",IF(YEAR(Personalkostnader!$H135)&gt;Hjelpeberegn_personal!H$152,"",IF(YEAR(Personalkostnader!$K135)&gt;Hjelpeberegn_personal!H$152,"31.12."&amp;H$152,Personalkostnader!$K135)))</f>
        <v/>
      </c>
      <c r="J276" s="156" t="str">
        <f>IF(A276="","",IF(YEAR(Personalkostnader!$K135)&lt;J$152,"",IF(YEAR(Personalkostnader!$H135)&gt;J$152,"",IF(YEAR(Personalkostnader!$H135)=J$152,Personalkostnader!$H135,DATE(J$152,1,1)))))</f>
        <v/>
      </c>
      <c r="K276" s="34" t="str">
        <f>IF(J276="","",IF(YEAR(Personalkostnader!$H135)&gt;Hjelpeberegn_personal!J$152,"",IF(YEAR(Personalkostnader!$K135)&gt;Hjelpeberegn_personal!J$152,"31.12."&amp;J$152,Personalkostnader!$K135)))</f>
        <v/>
      </c>
      <c r="L276" s="156" t="str">
        <f>IF(A276="","",IF(YEAR(Personalkostnader!$K135)&lt;L$152,"",IF(YEAR(Personalkostnader!$H135)&gt;L$152,"",IF(YEAR(Personalkostnader!$H135)=L$152,Personalkostnader!$H135,DATE(L$152,1,1)))))</f>
        <v/>
      </c>
      <c r="M276" s="34" t="str">
        <f>IF(L276="","",IF(YEAR(Personalkostnader!$H135)&gt;Hjelpeberegn_personal!L$152,"",IF(YEAR(Personalkostnader!$K135)&gt;Hjelpeberegn_personal!L$152,"31.12."&amp;L$152,Personalkostnader!$K135)))</f>
        <v/>
      </c>
      <c r="N276" s="156" t="str">
        <f>IF(A276="","",IF(YEAR(Personalkostnader!$K135)&lt;N$152,"",IF(YEAR(Personalkostnader!$H135)&gt;N$152,"",IF(YEAR(Personalkostnader!$H135)=N$152,Personalkostnader!$H135,DATE(N$152,1,1)))))</f>
        <v/>
      </c>
      <c r="O276" s="34" t="str">
        <f>IF(N276="","",IF(YEAR(Personalkostnader!$H135)&gt;Hjelpeberegn_personal!N$152,"",IF(YEAR(Personalkostnader!$K135)&gt;Hjelpeberegn_personal!N$152,"31.12."&amp;N$152,Personalkostnader!$K135)))</f>
        <v/>
      </c>
      <c r="P276" s="156" t="str">
        <f>IF(A276="","",IF(YEAR(Personalkostnader!$K135)&lt;P$152,"",IF(YEAR(Personalkostnader!$H135)&gt;P$152,"",IF(YEAR(Personalkostnader!$H135)=P$152,Personalkostnader!$H135,DATE(P$152,1,1)))))</f>
        <v/>
      </c>
      <c r="Q276" s="34" t="str">
        <f>IF(P276="","",IF(YEAR(Personalkostnader!$H135)&gt;Hjelpeberegn_personal!P$152,"",IF(YEAR(Personalkostnader!$K135)&gt;Hjelpeberegn_personal!P$152,"31.12."&amp;P$152,Personalkostnader!$K135)))</f>
        <v/>
      </c>
      <c r="R276" s="156" t="str">
        <f>IF(A276="","",IF(YEAR(Personalkostnader!$K135)&lt;R$152,"",IF(YEAR(Personalkostnader!$H135)&gt;R$152,"",IF(YEAR(Personalkostnader!$H135)=R$152,Personalkostnader!$H135,DATE(R$152,1,1)))))</f>
        <v/>
      </c>
      <c r="S276" s="34" t="str">
        <f>IF(R276="","",IF(YEAR(Personalkostnader!$H135)&gt;Hjelpeberegn_personal!R$152,"",IF(YEAR(Personalkostnader!$K135)&gt;Hjelpeberegn_personal!R$152,"31.12."&amp;R$152,Personalkostnader!$K135)))</f>
        <v/>
      </c>
      <c r="T276" s="156" t="str">
        <f>IF(A276="","",IF(YEAR(Personalkostnader!$K135)&lt;T$152,"",IF(YEAR(Personalkostnader!$H135)&gt;T$152,"",IF(YEAR(Personalkostnader!$H135)=T$152,Personalkostnader!$H135,DATE(T$152,1,1)))))</f>
        <v/>
      </c>
      <c r="U276" s="34" t="str">
        <f>IF(T276="","",IF(YEAR(Personalkostnader!$H135)&gt;Hjelpeberegn_personal!T$152,"",IF(YEAR(Personalkostnader!$K135)&gt;Hjelpeberegn_personal!T$152,"31.12."&amp;T$152,Personalkostnader!$K135)))</f>
        <v/>
      </c>
      <c r="V276" s="156" t="str">
        <f>IF(A276="","",IF(YEAR(Personalkostnader!$K135)&lt;V$152,"",IF(YEAR(Personalkostnader!$H135)&gt;V$152,"",IF(YEAR(Personalkostnader!$H135)=V$152,Personalkostnader!$H135,DATE(V$152,1,1)))))</f>
        <v/>
      </c>
      <c r="W276" s="34" t="str">
        <f>IF(V276="","",IF(YEAR(Personalkostnader!$H135)&gt;Hjelpeberegn_personal!V$152,"",IF(YEAR(Personalkostnader!$K135)&gt;Hjelpeberegn_personal!V$152,"31.12."&amp;V$152,Personalkostnader!$K135)))</f>
        <v/>
      </c>
      <c r="X276" s="156" t="str">
        <f>IF(A276="","",IF(YEAR(Personalkostnader!$K135)&lt;X$152,"",IF(YEAR(Personalkostnader!$H135)&gt;X$152,"",IF(YEAR(Personalkostnader!$H135)=X$152,Personalkostnader!$H135,DATE(X$152,1,1)))))</f>
        <v/>
      </c>
      <c r="Y276" s="34" t="str">
        <f>IF(X276="","",IF(YEAR(Personalkostnader!$H135)&gt;Hjelpeberegn_personal!X$152,"",IF(YEAR(Personalkostnader!$K135)&gt;Hjelpeberegn_personal!X$152,"31.12."&amp;X$152,Personalkostnader!$K135)))</f>
        <v/>
      </c>
      <c r="Z276" s="156" t="str">
        <f>IF(A276="","",IF(YEAR(Personalkostnader!$K135)&lt;Z$152,"",IF(YEAR(Personalkostnader!$H135)&gt;Z$152,"",IF(YEAR(Personalkostnader!$H135)=Z$152,Personalkostnader!$H135,DATE(Z$152,1,1)))))</f>
        <v/>
      </c>
      <c r="AA276" s="34" t="str">
        <f>IF(Z276="","",IF(YEAR(Personalkostnader!$H135)&gt;Hjelpeberegn_personal!Z$152,"",IF(YEAR(Personalkostnader!$K135)&gt;Hjelpeberegn_personal!Z$152,"31.12."&amp;Z$152,Personalkostnader!$K135)))</f>
        <v/>
      </c>
    </row>
    <row r="277" spans="1:27" ht="15.75" outlineLevel="1" x14ac:dyDescent="0.3">
      <c r="A277" t="str">
        <f t="shared" si="12"/>
        <v/>
      </c>
      <c r="B277" s="156" t="str">
        <f>IF(YEAR(Personalkostnader!$H136)&lt;B$152,"",IF(YEAR(Personalkostnader!$H136)&gt;B$152,"",IF(YEAR(Personalkostnader!$H136)=B$152,Personalkostnader!$H136,DATE(B$152,1,1))))</f>
        <v/>
      </c>
      <c r="C277" s="156" t="str">
        <f>IF(YEAR(Personalkostnader!$H136)&lt;B$152,"",IF(YEAR(Personalkostnader!$H136)&gt;B$152,"",IF(YEAR(Personalkostnader!$K136)=B$152,Personalkostnader!$K136, DATE(B$152,12,31))))</f>
        <v/>
      </c>
      <c r="D277" s="156" t="str">
        <f>IF(A277="","",IF(YEAR(Personalkostnader!$K136)&lt;D$152,"",IF(YEAR(Personalkostnader!$H136)&gt;D$152,"",IF(YEAR(Personalkostnader!$H136)=D$152,Personalkostnader!$H136,DATE(D$152,1,1)))))</f>
        <v/>
      </c>
      <c r="E277" s="34" t="str">
        <f>IF(D277="","",IF(YEAR(Personalkostnader!$H136)&gt;Hjelpeberegn_personal!D$152,"",IF(YEAR(Personalkostnader!$K136)&gt;Hjelpeberegn_personal!D$152,"31.12."&amp;D$152,Personalkostnader!$K136)))</f>
        <v/>
      </c>
      <c r="F277" s="156" t="str">
        <f>IF(A277="","",IF(YEAR(Personalkostnader!$K136)&lt;F$152,"",IF(YEAR(Personalkostnader!$H136)&gt;F$152,"",IF(YEAR(Personalkostnader!$H136)=F$152,Personalkostnader!$H136,DATE(F$152,1,1)))))</f>
        <v/>
      </c>
      <c r="G277" s="34" t="str">
        <f>IF(F277="","",IF(YEAR(Personalkostnader!$H136)&gt;Hjelpeberegn_personal!F$152,"",IF(YEAR(Personalkostnader!$K136)&gt;Hjelpeberegn_personal!F$152,"31.12."&amp;F$152,Personalkostnader!$K136)))</f>
        <v/>
      </c>
      <c r="H277" s="156" t="str">
        <f>IF(A277="","",IF(YEAR(Personalkostnader!$K136)&lt;H$152,"",IF(YEAR(Personalkostnader!$H136)&gt;H$152,"",IF(YEAR(Personalkostnader!$H136)=H$152,Personalkostnader!$H136,DATE(H$152,1,1)))))</f>
        <v/>
      </c>
      <c r="I277" s="34" t="str">
        <f>IF(H277="","",IF(YEAR(Personalkostnader!$H136)&gt;Hjelpeberegn_personal!H$152,"",IF(YEAR(Personalkostnader!$K136)&gt;Hjelpeberegn_personal!H$152,"31.12."&amp;H$152,Personalkostnader!$K136)))</f>
        <v/>
      </c>
      <c r="J277" s="156" t="str">
        <f>IF(A277="","",IF(YEAR(Personalkostnader!$K136)&lt;J$152,"",IF(YEAR(Personalkostnader!$H136)&gt;J$152,"",IF(YEAR(Personalkostnader!$H136)=J$152,Personalkostnader!$H136,DATE(J$152,1,1)))))</f>
        <v/>
      </c>
      <c r="K277" s="34" t="str">
        <f>IF(J277="","",IF(YEAR(Personalkostnader!$H136)&gt;Hjelpeberegn_personal!J$152,"",IF(YEAR(Personalkostnader!$K136)&gt;Hjelpeberegn_personal!J$152,"31.12."&amp;J$152,Personalkostnader!$K136)))</f>
        <v/>
      </c>
      <c r="L277" s="156" t="str">
        <f>IF(A277="","",IF(YEAR(Personalkostnader!$K136)&lt;L$152,"",IF(YEAR(Personalkostnader!$H136)&gt;L$152,"",IF(YEAR(Personalkostnader!$H136)=L$152,Personalkostnader!$H136,DATE(L$152,1,1)))))</f>
        <v/>
      </c>
      <c r="M277" s="34" t="str">
        <f>IF(L277="","",IF(YEAR(Personalkostnader!$H136)&gt;Hjelpeberegn_personal!L$152,"",IF(YEAR(Personalkostnader!$K136)&gt;Hjelpeberegn_personal!L$152,"31.12."&amp;L$152,Personalkostnader!$K136)))</f>
        <v/>
      </c>
      <c r="N277" s="156" t="str">
        <f>IF(A277="","",IF(YEAR(Personalkostnader!$K136)&lt;N$152,"",IF(YEAR(Personalkostnader!$H136)&gt;N$152,"",IF(YEAR(Personalkostnader!$H136)=N$152,Personalkostnader!$H136,DATE(N$152,1,1)))))</f>
        <v/>
      </c>
      <c r="O277" s="34" t="str">
        <f>IF(N277="","",IF(YEAR(Personalkostnader!$H136)&gt;Hjelpeberegn_personal!N$152,"",IF(YEAR(Personalkostnader!$K136)&gt;Hjelpeberegn_personal!N$152,"31.12."&amp;N$152,Personalkostnader!$K136)))</f>
        <v/>
      </c>
      <c r="P277" s="156" t="str">
        <f>IF(A277="","",IF(YEAR(Personalkostnader!$K136)&lt;P$152,"",IF(YEAR(Personalkostnader!$H136)&gt;P$152,"",IF(YEAR(Personalkostnader!$H136)=P$152,Personalkostnader!$H136,DATE(P$152,1,1)))))</f>
        <v/>
      </c>
      <c r="Q277" s="34" t="str">
        <f>IF(P277="","",IF(YEAR(Personalkostnader!$H136)&gt;Hjelpeberegn_personal!P$152,"",IF(YEAR(Personalkostnader!$K136)&gt;Hjelpeberegn_personal!P$152,"31.12."&amp;P$152,Personalkostnader!$K136)))</f>
        <v/>
      </c>
      <c r="R277" s="156" t="str">
        <f>IF(A277="","",IF(YEAR(Personalkostnader!$K136)&lt;R$152,"",IF(YEAR(Personalkostnader!$H136)&gt;R$152,"",IF(YEAR(Personalkostnader!$H136)=R$152,Personalkostnader!$H136,DATE(R$152,1,1)))))</f>
        <v/>
      </c>
      <c r="S277" s="34" t="str">
        <f>IF(R277="","",IF(YEAR(Personalkostnader!$H136)&gt;Hjelpeberegn_personal!R$152,"",IF(YEAR(Personalkostnader!$K136)&gt;Hjelpeberegn_personal!R$152,"31.12."&amp;R$152,Personalkostnader!$K136)))</f>
        <v/>
      </c>
      <c r="T277" s="156" t="str">
        <f>IF(A277="","",IF(YEAR(Personalkostnader!$K136)&lt;T$152,"",IF(YEAR(Personalkostnader!$H136)&gt;T$152,"",IF(YEAR(Personalkostnader!$H136)=T$152,Personalkostnader!$H136,DATE(T$152,1,1)))))</f>
        <v/>
      </c>
      <c r="U277" s="34" t="str">
        <f>IF(T277="","",IF(YEAR(Personalkostnader!$H136)&gt;Hjelpeberegn_personal!T$152,"",IF(YEAR(Personalkostnader!$K136)&gt;Hjelpeberegn_personal!T$152,"31.12."&amp;T$152,Personalkostnader!$K136)))</f>
        <v/>
      </c>
      <c r="V277" s="156" t="str">
        <f>IF(A277="","",IF(YEAR(Personalkostnader!$K136)&lt;V$152,"",IF(YEAR(Personalkostnader!$H136)&gt;V$152,"",IF(YEAR(Personalkostnader!$H136)=V$152,Personalkostnader!$H136,DATE(V$152,1,1)))))</f>
        <v/>
      </c>
      <c r="W277" s="34" t="str">
        <f>IF(V277="","",IF(YEAR(Personalkostnader!$H136)&gt;Hjelpeberegn_personal!V$152,"",IF(YEAR(Personalkostnader!$K136)&gt;Hjelpeberegn_personal!V$152,"31.12."&amp;V$152,Personalkostnader!$K136)))</f>
        <v/>
      </c>
      <c r="X277" s="156" t="str">
        <f>IF(A277="","",IF(YEAR(Personalkostnader!$K136)&lt;X$152,"",IF(YEAR(Personalkostnader!$H136)&gt;X$152,"",IF(YEAR(Personalkostnader!$H136)=X$152,Personalkostnader!$H136,DATE(X$152,1,1)))))</f>
        <v/>
      </c>
      <c r="Y277" s="34" t="str">
        <f>IF(X277="","",IF(YEAR(Personalkostnader!$H136)&gt;Hjelpeberegn_personal!X$152,"",IF(YEAR(Personalkostnader!$K136)&gt;Hjelpeberegn_personal!X$152,"31.12."&amp;X$152,Personalkostnader!$K136)))</f>
        <v/>
      </c>
      <c r="Z277" s="156" t="str">
        <f>IF(A277="","",IF(YEAR(Personalkostnader!$K136)&lt;Z$152,"",IF(YEAR(Personalkostnader!$H136)&gt;Z$152,"",IF(YEAR(Personalkostnader!$H136)=Z$152,Personalkostnader!$H136,DATE(Z$152,1,1)))))</f>
        <v/>
      </c>
      <c r="AA277" s="34" t="str">
        <f>IF(Z277="","",IF(YEAR(Personalkostnader!$H136)&gt;Hjelpeberegn_personal!Z$152,"",IF(YEAR(Personalkostnader!$K136)&gt;Hjelpeberegn_personal!Z$152,"31.12."&amp;Z$152,Personalkostnader!$K136)))</f>
        <v/>
      </c>
    </row>
    <row r="278" spans="1:27" ht="15.75" outlineLevel="1" x14ac:dyDescent="0.3">
      <c r="A278" t="str">
        <f t="shared" si="12"/>
        <v/>
      </c>
      <c r="B278" s="156" t="str">
        <f>IF(YEAR(Personalkostnader!$H137)&lt;B$152,"",IF(YEAR(Personalkostnader!$H137)&gt;B$152,"",IF(YEAR(Personalkostnader!$H137)=B$152,Personalkostnader!$H137,DATE(B$152,1,1))))</f>
        <v/>
      </c>
      <c r="C278" s="156" t="str">
        <f>IF(YEAR(Personalkostnader!$H137)&lt;B$152,"",IF(YEAR(Personalkostnader!$H137)&gt;B$152,"",IF(YEAR(Personalkostnader!$K137)=B$152,Personalkostnader!$K137, DATE(B$152,12,31))))</f>
        <v/>
      </c>
      <c r="D278" s="156" t="str">
        <f>IF(A278="","",IF(YEAR(Personalkostnader!$K137)&lt;D$152,"",IF(YEAR(Personalkostnader!$H137)&gt;D$152,"",IF(YEAR(Personalkostnader!$H137)=D$152,Personalkostnader!$H137,DATE(D$152,1,1)))))</f>
        <v/>
      </c>
      <c r="E278" s="34" t="str">
        <f>IF(D278="","",IF(YEAR(Personalkostnader!$H137)&gt;Hjelpeberegn_personal!D$152,"",IF(YEAR(Personalkostnader!$K137)&gt;Hjelpeberegn_personal!D$152,"31.12."&amp;D$152,Personalkostnader!$K137)))</f>
        <v/>
      </c>
      <c r="F278" s="156" t="str">
        <f>IF(A278="","",IF(YEAR(Personalkostnader!$K137)&lt;F$152,"",IF(YEAR(Personalkostnader!$H137)&gt;F$152,"",IF(YEAR(Personalkostnader!$H137)=F$152,Personalkostnader!$H137,DATE(F$152,1,1)))))</f>
        <v/>
      </c>
      <c r="G278" s="34" t="str">
        <f>IF(F278="","",IF(YEAR(Personalkostnader!$H137)&gt;Hjelpeberegn_personal!F$152,"",IF(YEAR(Personalkostnader!$K137)&gt;Hjelpeberegn_personal!F$152,"31.12."&amp;F$152,Personalkostnader!$K137)))</f>
        <v/>
      </c>
      <c r="H278" s="156" t="str">
        <f>IF(A278="","",IF(YEAR(Personalkostnader!$K137)&lt;H$152,"",IF(YEAR(Personalkostnader!$H137)&gt;H$152,"",IF(YEAR(Personalkostnader!$H137)=H$152,Personalkostnader!$H137,DATE(H$152,1,1)))))</f>
        <v/>
      </c>
      <c r="I278" s="34" t="str">
        <f>IF(H278="","",IF(YEAR(Personalkostnader!$H137)&gt;Hjelpeberegn_personal!H$152,"",IF(YEAR(Personalkostnader!$K137)&gt;Hjelpeberegn_personal!H$152,"31.12."&amp;H$152,Personalkostnader!$K137)))</f>
        <v/>
      </c>
      <c r="J278" s="156" t="str">
        <f>IF(A278="","",IF(YEAR(Personalkostnader!$K137)&lt;J$152,"",IF(YEAR(Personalkostnader!$H137)&gt;J$152,"",IF(YEAR(Personalkostnader!$H137)=J$152,Personalkostnader!$H137,DATE(J$152,1,1)))))</f>
        <v/>
      </c>
      <c r="K278" s="34" t="str">
        <f>IF(J278="","",IF(YEAR(Personalkostnader!$H137)&gt;Hjelpeberegn_personal!J$152,"",IF(YEAR(Personalkostnader!$K137)&gt;Hjelpeberegn_personal!J$152,"31.12."&amp;J$152,Personalkostnader!$K137)))</f>
        <v/>
      </c>
      <c r="L278" s="156" t="str">
        <f>IF(A278="","",IF(YEAR(Personalkostnader!$K137)&lt;L$152,"",IF(YEAR(Personalkostnader!$H137)&gt;L$152,"",IF(YEAR(Personalkostnader!$H137)=L$152,Personalkostnader!$H137,DATE(L$152,1,1)))))</f>
        <v/>
      </c>
      <c r="M278" s="34" t="str">
        <f>IF(L278="","",IF(YEAR(Personalkostnader!$H137)&gt;Hjelpeberegn_personal!L$152,"",IF(YEAR(Personalkostnader!$K137)&gt;Hjelpeberegn_personal!L$152,"31.12."&amp;L$152,Personalkostnader!$K137)))</f>
        <v/>
      </c>
      <c r="N278" s="156" t="str">
        <f>IF(A278="","",IF(YEAR(Personalkostnader!$K137)&lt;N$152,"",IF(YEAR(Personalkostnader!$H137)&gt;N$152,"",IF(YEAR(Personalkostnader!$H137)=N$152,Personalkostnader!$H137,DATE(N$152,1,1)))))</f>
        <v/>
      </c>
      <c r="O278" s="34" t="str">
        <f>IF(N278="","",IF(YEAR(Personalkostnader!$H137)&gt;Hjelpeberegn_personal!N$152,"",IF(YEAR(Personalkostnader!$K137)&gt;Hjelpeberegn_personal!N$152,"31.12."&amp;N$152,Personalkostnader!$K137)))</f>
        <v/>
      </c>
      <c r="P278" s="156" t="str">
        <f>IF(A278="","",IF(YEAR(Personalkostnader!$K137)&lt;P$152,"",IF(YEAR(Personalkostnader!$H137)&gt;P$152,"",IF(YEAR(Personalkostnader!$H137)=P$152,Personalkostnader!$H137,DATE(P$152,1,1)))))</f>
        <v/>
      </c>
      <c r="Q278" s="34" t="str">
        <f>IF(P278="","",IF(YEAR(Personalkostnader!$H137)&gt;Hjelpeberegn_personal!P$152,"",IF(YEAR(Personalkostnader!$K137)&gt;Hjelpeberegn_personal!P$152,"31.12."&amp;P$152,Personalkostnader!$K137)))</f>
        <v/>
      </c>
      <c r="R278" s="156" t="str">
        <f>IF(A278="","",IF(YEAR(Personalkostnader!$K137)&lt;R$152,"",IF(YEAR(Personalkostnader!$H137)&gt;R$152,"",IF(YEAR(Personalkostnader!$H137)=R$152,Personalkostnader!$H137,DATE(R$152,1,1)))))</f>
        <v/>
      </c>
      <c r="S278" s="34" t="str">
        <f>IF(R278="","",IF(YEAR(Personalkostnader!$H137)&gt;Hjelpeberegn_personal!R$152,"",IF(YEAR(Personalkostnader!$K137)&gt;Hjelpeberegn_personal!R$152,"31.12."&amp;R$152,Personalkostnader!$K137)))</f>
        <v/>
      </c>
      <c r="T278" s="156" t="str">
        <f>IF(A278="","",IF(YEAR(Personalkostnader!$K137)&lt;T$152,"",IF(YEAR(Personalkostnader!$H137)&gt;T$152,"",IF(YEAR(Personalkostnader!$H137)=T$152,Personalkostnader!$H137,DATE(T$152,1,1)))))</f>
        <v/>
      </c>
      <c r="U278" s="34" t="str">
        <f>IF(T278="","",IF(YEAR(Personalkostnader!$H137)&gt;Hjelpeberegn_personal!T$152,"",IF(YEAR(Personalkostnader!$K137)&gt;Hjelpeberegn_personal!T$152,"31.12."&amp;T$152,Personalkostnader!$K137)))</f>
        <v/>
      </c>
      <c r="V278" s="156" t="str">
        <f>IF(A278="","",IF(YEAR(Personalkostnader!$K137)&lt;V$152,"",IF(YEAR(Personalkostnader!$H137)&gt;V$152,"",IF(YEAR(Personalkostnader!$H137)=V$152,Personalkostnader!$H137,DATE(V$152,1,1)))))</f>
        <v/>
      </c>
      <c r="W278" s="34" t="str">
        <f>IF(V278="","",IF(YEAR(Personalkostnader!$H137)&gt;Hjelpeberegn_personal!V$152,"",IF(YEAR(Personalkostnader!$K137)&gt;Hjelpeberegn_personal!V$152,"31.12."&amp;V$152,Personalkostnader!$K137)))</f>
        <v/>
      </c>
      <c r="X278" s="156" t="str">
        <f>IF(A278="","",IF(YEAR(Personalkostnader!$K137)&lt;X$152,"",IF(YEAR(Personalkostnader!$H137)&gt;X$152,"",IF(YEAR(Personalkostnader!$H137)=X$152,Personalkostnader!$H137,DATE(X$152,1,1)))))</f>
        <v/>
      </c>
      <c r="Y278" s="34" t="str">
        <f>IF(X278="","",IF(YEAR(Personalkostnader!$H137)&gt;Hjelpeberegn_personal!X$152,"",IF(YEAR(Personalkostnader!$K137)&gt;Hjelpeberegn_personal!X$152,"31.12."&amp;X$152,Personalkostnader!$K137)))</f>
        <v/>
      </c>
      <c r="Z278" s="156" t="str">
        <f>IF(A278="","",IF(YEAR(Personalkostnader!$K137)&lt;Z$152,"",IF(YEAR(Personalkostnader!$H137)&gt;Z$152,"",IF(YEAR(Personalkostnader!$H137)=Z$152,Personalkostnader!$H137,DATE(Z$152,1,1)))))</f>
        <v/>
      </c>
      <c r="AA278" s="34" t="str">
        <f>IF(Z278="","",IF(YEAR(Personalkostnader!$H137)&gt;Hjelpeberegn_personal!Z$152,"",IF(YEAR(Personalkostnader!$K137)&gt;Hjelpeberegn_personal!Z$152,"31.12."&amp;Z$152,Personalkostnader!$K137)))</f>
        <v/>
      </c>
    </row>
    <row r="279" spans="1:27" ht="15.75" outlineLevel="1" x14ac:dyDescent="0.3">
      <c r="A279" t="str">
        <f t="shared" si="12"/>
        <v/>
      </c>
      <c r="B279" s="156" t="str">
        <f>IF(YEAR(Personalkostnader!$H138)&lt;B$152,"",IF(YEAR(Personalkostnader!$H138)&gt;B$152,"",IF(YEAR(Personalkostnader!$H138)=B$152,Personalkostnader!$H138,DATE(B$152,1,1))))</f>
        <v/>
      </c>
      <c r="C279" s="156" t="str">
        <f>IF(YEAR(Personalkostnader!$H138)&lt;B$152,"",IF(YEAR(Personalkostnader!$H138)&gt;B$152,"",IF(YEAR(Personalkostnader!$K138)=B$152,Personalkostnader!$K138, DATE(B$152,12,31))))</f>
        <v/>
      </c>
      <c r="D279" s="156" t="str">
        <f>IF(A279="","",IF(YEAR(Personalkostnader!$K138)&lt;D$152,"",IF(YEAR(Personalkostnader!$H138)&gt;D$152,"",IF(YEAR(Personalkostnader!$H138)=D$152,Personalkostnader!$H138,DATE(D$152,1,1)))))</f>
        <v/>
      </c>
      <c r="E279" s="34" t="str">
        <f>IF(D279="","",IF(YEAR(Personalkostnader!$H138)&gt;Hjelpeberegn_personal!D$152,"",IF(YEAR(Personalkostnader!$K138)&gt;Hjelpeberegn_personal!D$152,"31.12."&amp;D$152,Personalkostnader!$K138)))</f>
        <v/>
      </c>
      <c r="F279" s="156" t="str">
        <f>IF(A279="","",IF(YEAR(Personalkostnader!$K138)&lt;F$152,"",IF(YEAR(Personalkostnader!$H138)&gt;F$152,"",IF(YEAR(Personalkostnader!$H138)=F$152,Personalkostnader!$H138,DATE(F$152,1,1)))))</f>
        <v/>
      </c>
      <c r="G279" s="34" t="str">
        <f>IF(F279="","",IF(YEAR(Personalkostnader!$H138)&gt;Hjelpeberegn_personal!F$152,"",IF(YEAR(Personalkostnader!$K138)&gt;Hjelpeberegn_personal!F$152,"31.12."&amp;F$152,Personalkostnader!$K138)))</f>
        <v/>
      </c>
      <c r="H279" s="156" t="str">
        <f>IF(A279="","",IF(YEAR(Personalkostnader!$K138)&lt;H$152,"",IF(YEAR(Personalkostnader!$H138)&gt;H$152,"",IF(YEAR(Personalkostnader!$H138)=H$152,Personalkostnader!$H138,DATE(H$152,1,1)))))</f>
        <v/>
      </c>
      <c r="I279" s="34" t="str">
        <f>IF(H279="","",IF(YEAR(Personalkostnader!$H138)&gt;Hjelpeberegn_personal!H$152,"",IF(YEAR(Personalkostnader!$K138)&gt;Hjelpeberegn_personal!H$152,"31.12."&amp;H$152,Personalkostnader!$K138)))</f>
        <v/>
      </c>
      <c r="J279" s="156" t="str">
        <f>IF(A279="","",IF(YEAR(Personalkostnader!$K138)&lt;J$152,"",IF(YEAR(Personalkostnader!$H138)&gt;J$152,"",IF(YEAR(Personalkostnader!$H138)=J$152,Personalkostnader!$H138,DATE(J$152,1,1)))))</f>
        <v/>
      </c>
      <c r="K279" s="34" t="str">
        <f>IF(J279="","",IF(YEAR(Personalkostnader!$H138)&gt;Hjelpeberegn_personal!J$152,"",IF(YEAR(Personalkostnader!$K138)&gt;Hjelpeberegn_personal!J$152,"31.12."&amp;J$152,Personalkostnader!$K138)))</f>
        <v/>
      </c>
      <c r="L279" s="156" t="str">
        <f>IF(A279="","",IF(YEAR(Personalkostnader!$K138)&lt;L$152,"",IF(YEAR(Personalkostnader!$H138)&gt;L$152,"",IF(YEAR(Personalkostnader!$H138)=L$152,Personalkostnader!$H138,DATE(L$152,1,1)))))</f>
        <v/>
      </c>
      <c r="M279" s="34" t="str">
        <f>IF(L279="","",IF(YEAR(Personalkostnader!$H138)&gt;Hjelpeberegn_personal!L$152,"",IF(YEAR(Personalkostnader!$K138)&gt;Hjelpeberegn_personal!L$152,"31.12."&amp;L$152,Personalkostnader!$K138)))</f>
        <v/>
      </c>
      <c r="N279" s="156" t="str">
        <f>IF(A279="","",IF(YEAR(Personalkostnader!$K138)&lt;N$152,"",IF(YEAR(Personalkostnader!$H138)&gt;N$152,"",IF(YEAR(Personalkostnader!$H138)=N$152,Personalkostnader!$H138,DATE(N$152,1,1)))))</f>
        <v/>
      </c>
      <c r="O279" s="34" t="str">
        <f>IF(N279="","",IF(YEAR(Personalkostnader!$H138)&gt;Hjelpeberegn_personal!N$152,"",IF(YEAR(Personalkostnader!$K138)&gt;Hjelpeberegn_personal!N$152,"31.12."&amp;N$152,Personalkostnader!$K138)))</f>
        <v/>
      </c>
      <c r="P279" s="156" t="str">
        <f>IF(A279="","",IF(YEAR(Personalkostnader!$K138)&lt;P$152,"",IF(YEAR(Personalkostnader!$H138)&gt;P$152,"",IF(YEAR(Personalkostnader!$H138)=P$152,Personalkostnader!$H138,DATE(P$152,1,1)))))</f>
        <v/>
      </c>
      <c r="Q279" s="34" t="str">
        <f>IF(P279="","",IF(YEAR(Personalkostnader!$H138)&gt;Hjelpeberegn_personal!P$152,"",IF(YEAR(Personalkostnader!$K138)&gt;Hjelpeberegn_personal!P$152,"31.12."&amp;P$152,Personalkostnader!$K138)))</f>
        <v/>
      </c>
      <c r="R279" s="156" t="str">
        <f>IF(A279="","",IF(YEAR(Personalkostnader!$K138)&lt;R$152,"",IF(YEAR(Personalkostnader!$H138)&gt;R$152,"",IF(YEAR(Personalkostnader!$H138)=R$152,Personalkostnader!$H138,DATE(R$152,1,1)))))</f>
        <v/>
      </c>
      <c r="S279" s="34" t="str">
        <f>IF(R279="","",IF(YEAR(Personalkostnader!$H138)&gt;Hjelpeberegn_personal!R$152,"",IF(YEAR(Personalkostnader!$K138)&gt;Hjelpeberegn_personal!R$152,"31.12."&amp;R$152,Personalkostnader!$K138)))</f>
        <v/>
      </c>
      <c r="T279" s="156" t="str">
        <f>IF(A279="","",IF(YEAR(Personalkostnader!$K138)&lt;T$152,"",IF(YEAR(Personalkostnader!$H138)&gt;T$152,"",IF(YEAR(Personalkostnader!$H138)=T$152,Personalkostnader!$H138,DATE(T$152,1,1)))))</f>
        <v/>
      </c>
      <c r="U279" s="34" t="str">
        <f>IF(T279="","",IF(YEAR(Personalkostnader!$H138)&gt;Hjelpeberegn_personal!T$152,"",IF(YEAR(Personalkostnader!$K138)&gt;Hjelpeberegn_personal!T$152,"31.12."&amp;T$152,Personalkostnader!$K138)))</f>
        <v/>
      </c>
      <c r="V279" s="156" t="str">
        <f>IF(A279="","",IF(YEAR(Personalkostnader!$K138)&lt;V$152,"",IF(YEAR(Personalkostnader!$H138)&gt;V$152,"",IF(YEAR(Personalkostnader!$H138)=V$152,Personalkostnader!$H138,DATE(V$152,1,1)))))</f>
        <v/>
      </c>
      <c r="W279" s="34" t="str">
        <f>IF(V279="","",IF(YEAR(Personalkostnader!$H138)&gt;Hjelpeberegn_personal!V$152,"",IF(YEAR(Personalkostnader!$K138)&gt;Hjelpeberegn_personal!V$152,"31.12."&amp;V$152,Personalkostnader!$K138)))</f>
        <v/>
      </c>
      <c r="X279" s="156" t="str">
        <f>IF(A279="","",IF(YEAR(Personalkostnader!$K138)&lt;X$152,"",IF(YEAR(Personalkostnader!$H138)&gt;X$152,"",IF(YEAR(Personalkostnader!$H138)=X$152,Personalkostnader!$H138,DATE(X$152,1,1)))))</f>
        <v/>
      </c>
      <c r="Y279" s="34" t="str">
        <f>IF(X279="","",IF(YEAR(Personalkostnader!$H138)&gt;Hjelpeberegn_personal!X$152,"",IF(YEAR(Personalkostnader!$K138)&gt;Hjelpeberegn_personal!X$152,"31.12."&amp;X$152,Personalkostnader!$K138)))</f>
        <v/>
      </c>
      <c r="Z279" s="156" t="str">
        <f>IF(A279="","",IF(YEAR(Personalkostnader!$K138)&lt;Z$152,"",IF(YEAR(Personalkostnader!$H138)&gt;Z$152,"",IF(YEAR(Personalkostnader!$H138)=Z$152,Personalkostnader!$H138,DATE(Z$152,1,1)))))</f>
        <v/>
      </c>
      <c r="AA279" s="34" t="str">
        <f>IF(Z279="","",IF(YEAR(Personalkostnader!$H138)&gt;Hjelpeberegn_personal!Z$152,"",IF(YEAR(Personalkostnader!$K138)&gt;Hjelpeberegn_personal!Z$152,"31.12."&amp;Z$152,Personalkostnader!$K138)))</f>
        <v/>
      </c>
    </row>
    <row r="280" spans="1:27" ht="15.75" outlineLevel="1" x14ac:dyDescent="0.3">
      <c r="A280" t="str">
        <f t="shared" si="12"/>
        <v/>
      </c>
      <c r="B280" s="156" t="str">
        <f>IF(YEAR(Personalkostnader!$H139)&lt;B$152,"",IF(YEAR(Personalkostnader!$H139)&gt;B$152,"",IF(YEAR(Personalkostnader!$H139)=B$152,Personalkostnader!$H139,DATE(B$152,1,1))))</f>
        <v/>
      </c>
      <c r="C280" s="156" t="str">
        <f>IF(YEAR(Personalkostnader!$H139)&lt;B$152,"",IF(YEAR(Personalkostnader!$H139)&gt;B$152,"",IF(YEAR(Personalkostnader!$K139)=B$152,Personalkostnader!$K139, DATE(B$152,12,31))))</f>
        <v/>
      </c>
      <c r="D280" s="156" t="str">
        <f>IF(A280="","",IF(YEAR(Personalkostnader!$K139)&lt;D$152,"",IF(YEAR(Personalkostnader!$H139)&gt;D$152,"",IF(YEAR(Personalkostnader!$H139)=D$152,Personalkostnader!$H139,DATE(D$152,1,1)))))</f>
        <v/>
      </c>
      <c r="E280" s="34" t="str">
        <f>IF(D280="","",IF(YEAR(Personalkostnader!$H139)&gt;Hjelpeberegn_personal!D$152,"",IF(YEAR(Personalkostnader!$K139)&gt;Hjelpeberegn_personal!D$152,"31.12."&amp;D$152,Personalkostnader!$K139)))</f>
        <v/>
      </c>
      <c r="F280" s="156" t="str">
        <f>IF(A280="","",IF(YEAR(Personalkostnader!$K139)&lt;F$152,"",IF(YEAR(Personalkostnader!$H139)&gt;F$152,"",IF(YEAR(Personalkostnader!$H139)=F$152,Personalkostnader!$H139,DATE(F$152,1,1)))))</f>
        <v/>
      </c>
      <c r="G280" s="34" t="str">
        <f>IF(F280="","",IF(YEAR(Personalkostnader!$H139)&gt;Hjelpeberegn_personal!F$152,"",IF(YEAR(Personalkostnader!$K139)&gt;Hjelpeberegn_personal!F$152,"31.12."&amp;F$152,Personalkostnader!$K139)))</f>
        <v/>
      </c>
      <c r="H280" s="156" t="str">
        <f>IF(A280="","",IF(YEAR(Personalkostnader!$K139)&lt;H$152,"",IF(YEAR(Personalkostnader!$H139)&gt;H$152,"",IF(YEAR(Personalkostnader!$H139)=H$152,Personalkostnader!$H139,DATE(H$152,1,1)))))</f>
        <v/>
      </c>
      <c r="I280" s="34" t="str">
        <f>IF(H280="","",IF(YEAR(Personalkostnader!$H139)&gt;Hjelpeberegn_personal!H$152,"",IF(YEAR(Personalkostnader!$K139)&gt;Hjelpeberegn_personal!H$152,"31.12."&amp;H$152,Personalkostnader!$K139)))</f>
        <v/>
      </c>
      <c r="J280" s="156" t="str">
        <f>IF(A280="","",IF(YEAR(Personalkostnader!$K139)&lt;J$152,"",IF(YEAR(Personalkostnader!$H139)&gt;J$152,"",IF(YEAR(Personalkostnader!$H139)=J$152,Personalkostnader!$H139,DATE(J$152,1,1)))))</f>
        <v/>
      </c>
      <c r="K280" s="34" t="str">
        <f>IF(J280="","",IF(YEAR(Personalkostnader!$H139)&gt;Hjelpeberegn_personal!J$152,"",IF(YEAR(Personalkostnader!$K139)&gt;Hjelpeberegn_personal!J$152,"31.12."&amp;J$152,Personalkostnader!$K139)))</f>
        <v/>
      </c>
      <c r="L280" s="156" t="str">
        <f>IF(A280="","",IF(YEAR(Personalkostnader!$K139)&lt;L$152,"",IF(YEAR(Personalkostnader!$H139)&gt;L$152,"",IF(YEAR(Personalkostnader!$H139)=L$152,Personalkostnader!$H139,DATE(L$152,1,1)))))</f>
        <v/>
      </c>
      <c r="M280" s="34" t="str">
        <f>IF(L280="","",IF(YEAR(Personalkostnader!$H139)&gt;Hjelpeberegn_personal!L$152,"",IF(YEAR(Personalkostnader!$K139)&gt;Hjelpeberegn_personal!L$152,"31.12."&amp;L$152,Personalkostnader!$K139)))</f>
        <v/>
      </c>
      <c r="N280" s="156" t="str">
        <f>IF(A280="","",IF(YEAR(Personalkostnader!$K139)&lt;N$152,"",IF(YEAR(Personalkostnader!$H139)&gt;N$152,"",IF(YEAR(Personalkostnader!$H139)=N$152,Personalkostnader!$H139,DATE(N$152,1,1)))))</f>
        <v/>
      </c>
      <c r="O280" s="34" t="str">
        <f>IF(N280="","",IF(YEAR(Personalkostnader!$H139)&gt;Hjelpeberegn_personal!N$152,"",IF(YEAR(Personalkostnader!$K139)&gt;Hjelpeberegn_personal!N$152,"31.12."&amp;N$152,Personalkostnader!$K139)))</f>
        <v/>
      </c>
      <c r="P280" s="156" t="str">
        <f>IF(A280="","",IF(YEAR(Personalkostnader!$K139)&lt;P$152,"",IF(YEAR(Personalkostnader!$H139)&gt;P$152,"",IF(YEAR(Personalkostnader!$H139)=P$152,Personalkostnader!$H139,DATE(P$152,1,1)))))</f>
        <v/>
      </c>
      <c r="Q280" s="34" t="str">
        <f>IF(P280="","",IF(YEAR(Personalkostnader!$H139)&gt;Hjelpeberegn_personal!P$152,"",IF(YEAR(Personalkostnader!$K139)&gt;Hjelpeberegn_personal!P$152,"31.12."&amp;P$152,Personalkostnader!$K139)))</f>
        <v/>
      </c>
      <c r="R280" s="156" t="str">
        <f>IF(A280="","",IF(YEAR(Personalkostnader!$K139)&lt;R$152,"",IF(YEAR(Personalkostnader!$H139)&gt;R$152,"",IF(YEAR(Personalkostnader!$H139)=R$152,Personalkostnader!$H139,DATE(R$152,1,1)))))</f>
        <v/>
      </c>
      <c r="S280" s="34" t="str">
        <f>IF(R280="","",IF(YEAR(Personalkostnader!$H139)&gt;Hjelpeberegn_personal!R$152,"",IF(YEAR(Personalkostnader!$K139)&gt;Hjelpeberegn_personal!R$152,"31.12."&amp;R$152,Personalkostnader!$K139)))</f>
        <v/>
      </c>
      <c r="T280" s="156" t="str">
        <f>IF(A280="","",IF(YEAR(Personalkostnader!$K139)&lt;T$152,"",IF(YEAR(Personalkostnader!$H139)&gt;T$152,"",IF(YEAR(Personalkostnader!$H139)=T$152,Personalkostnader!$H139,DATE(T$152,1,1)))))</f>
        <v/>
      </c>
      <c r="U280" s="34" t="str">
        <f>IF(T280="","",IF(YEAR(Personalkostnader!$H139)&gt;Hjelpeberegn_personal!T$152,"",IF(YEAR(Personalkostnader!$K139)&gt;Hjelpeberegn_personal!T$152,"31.12."&amp;T$152,Personalkostnader!$K139)))</f>
        <v/>
      </c>
      <c r="V280" s="156" t="str">
        <f>IF(A280="","",IF(YEAR(Personalkostnader!$K139)&lt;V$152,"",IF(YEAR(Personalkostnader!$H139)&gt;V$152,"",IF(YEAR(Personalkostnader!$H139)=V$152,Personalkostnader!$H139,DATE(V$152,1,1)))))</f>
        <v/>
      </c>
      <c r="W280" s="34" t="str">
        <f>IF(V280="","",IF(YEAR(Personalkostnader!$H139)&gt;Hjelpeberegn_personal!V$152,"",IF(YEAR(Personalkostnader!$K139)&gt;Hjelpeberegn_personal!V$152,"31.12."&amp;V$152,Personalkostnader!$K139)))</f>
        <v/>
      </c>
      <c r="X280" s="156" t="str">
        <f>IF(A280="","",IF(YEAR(Personalkostnader!$K139)&lt;X$152,"",IF(YEAR(Personalkostnader!$H139)&gt;X$152,"",IF(YEAR(Personalkostnader!$H139)=X$152,Personalkostnader!$H139,DATE(X$152,1,1)))))</f>
        <v/>
      </c>
      <c r="Y280" s="34" t="str">
        <f>IF(X280="","",IF(YEAR(Personalkostnader!$H139)&gt;Hjelpeberegn_personal!X$152,"",IF(YEAR(Personalkostnader!$K139)&gt;Hjelpeberegn_personal!X$152,"31.12."&amp;X$152,Personalkostnader!$K139)))</f>
        <v/>
      </c>
      <c r="Z280" s="156" t="str">
        <f>IF(A280="","",IF(YEAR(Personalkostnader!$K139)&lt;Z$152,"",IF(YEAR(Personalkostnader!$H139)&gt;Z$152,"",IF(YEAR(Personalkostnader!$H139)=Z$152,Personalkostnader!$H139,DATE(Z$152,1,1)))))</f>
        <v/>
      </c>
      <c r="AA280" s="34" t="str">
        <f>IF(Z280="","",IF(YEAR(Personalkostnader!$H139)&gt;Hjelpeberegn_personal!Z$152,"",IF(YEAR(Personalkostnader!$K139)&gt;Hjelpeberegn_personal!Z$152,"31.12."&amp;Z$152,Personalkostnader!$K139)))</f>
        <v/>
      </c>
    </row>
    <row r="281" spans="1:27" ht="15.75" outlineLevel="1" x14ac:dyDescent="0.3">
      <c r="A281" t="str">
        <f t="shared" si="12"/>
        <v/>
      </c>
      <c r="B281" s="156" t="str">
        <f>IF(YEAR(Personalkostnader!$H140)&lt;B$152,"",IF(YEAR(Personalkostnader!$H140)&gt;B$152,"",IF(YEAR(Personalkostnader!$H140)=B$152,Personalkostnader!$H140,DATE(B$152,1,1))))</f>
        <v/>
      </c>
      <c r="C281" s="156" t="str">
        <f>IF(YEAR(Personalkostnader!$H140)&lt;B$152,"",IF(YEAR(Personalkostnader!$H140)&gt;B$152,"",IF(YEAR(Personalkostnader!$K140)=B$152,Personalkostnader!$K140, DATE(B$152,12,31))))</f>
        <v/>
      </c>
      <c r="D281" s="156" t="str">
        <f>IF(A281="","",IF(YEAR(Personalkostnader!$K140)&lt;D$152,"",IF(YEAR(Personalkostnader!$H140)&gt;D$152,"",IF(YEAR(Personalkostnader!$H140)=D$152,Personalkostnader!$H140,DATE(D$152,1,1)))))</f>
        <v/>
      </c>
      <c r="E281" s="34" t="str">
        <f>IF(D281="","",IF(YEAR(Personalkostnader!$H140)&gt;Hjelpeberegn_personal!D$152,"",IF(YEAR(Personalkostnader!$K140)&gt;Hjelpeberegn_personal!D$152,"31.12."&amp;D$152,Personalkostnader!$K140)))</f>
        <v/>
      </c>
      <c r="F281" s="156" t="str">
        <f>IF(A281="","",IF(YEAR(Personalkostnader!$K140)&lt;F$152,"",IF(YEAR(Personalkostnader!$H140)&gt;F$152,"",IF(YEAR(Personalkostnader!$H140)=F$152,Personalkostnader!$H140,DATE(F$152,1,1)))))</f>
        <v/>
      </c>
      <c r="G281" s="34" t="str">
        <f>IF(F281="","",IF(YEAR(Personalkostnader!$H140)&gt;Hjelpeberegn_personal!F$152,"",IF(YEAR(Personalkostnader!$K140)&gt;Hjelpeberegn_personal!F$152,"31.12."&amp;F$152,Personalkostnader!$K140)))</f>
        <v/>
      </c>
      <c r="H281" s="156" t="str">
        <f>IF(A281="","",IF(YEAR(Personalkostnader!$K140)&lt;H$152,"",IF(YEAR(Personalkostnader!$H140)&gt;H$152,"",IF(YEAR(Personalkostnader!$H140)=H$152,Personalkostnader!$H140,DATE(H$152,1,1)))))</f>
        <v/>
      </c>
      <c r="I281" s="34" t="str">
        <f>IF(H281="","",IF(YEAR(Personalkostnader!$H140)&gt;Hjelpeberegn_personal!H$152,"",IF(YEAR(Personalkostnader!$K140)&gt;Hjelpeberegn_personal!H$152,"31.12."&amp;H$152,Personalkostnader!$K140)))</f>
        <v/>
      </c>
      <c r="J281" s="156" t="str">
        <f>IF(A281="","",IF(YEAR(Personalkostnader!$K140)&lt;J$152,"",IF(YEAR(Personalkostnader!$H140)&gt;J$152,"",IF(YEAR(Personalkostnader!$H140)=J$152,Personalkostnader!$H140,DATE(J$152,1,1)))))</f>
        <v/>
      </c>
      <c r="K281" s="34" t="str">
        <f>IF(J281="","",IF(YEAR(Personalkostnader!$H140)&gt;Hjelpeberegn_personal!J$152,"",IF(YEAR(Personalkostnader!$K140)&gt;Hjelpeberegn_personal!J$152,"31.12."&amp;J$152,Personalkostnader!$K140)))</f>
        <v/>
      </c>
      <c r="L281" s="156" t="str">
        <f>IF(A281="","",IF(YEAR(Personalkostnader!$K140)&lt;L$152,"",IF(YEAR(Personalkostnader!$H140)&gt;L$152,"",IF(YEAR(Personalkostnader!$H140)=L$152,Personalkostnader!$H140,DATE(L$152,1,1)))))</f>
        <v/>
      </c>
      <c r="M281" s="34" t="str">
        <f>IF(L281="","",IF(YEAR(Personalkostnader!$H140)&gt;Hjelpeberegn_personal!L$152,"",IF(YEAR(Personalkostnader!$K140)&gt;Hjelpeberegn_personal!L$152,"31.12."&amp;L$152,Personalkostnader!$K140)))</f>
        <v/>
      </c>
      <c r="N281" s="156" t="str">
        <f>IF(A281="","",IF(YEAR(Personalkostnader!$K140)&lt;N$152,"",IF(YEAR(Personalkostnader!$H140)&gt;N$152,"",IF(YEAR(Personalkostnader!$H140)=N$152,Personalkostnader!$H140,DATE(N$152,1,1)))))</f>
        <v/>
      </c>
      <c r="O281" s="34" t="str">
        <f>IF(N281="","",IF(YEAR(Personalkostnader!$H140)&gt;Hjelpeberegn_personal!N$152,"",IF(YEAR(Personalkostnader!$K140)&gt;Hjelpeberegn_personal!N$152,"31.12."&amp;N$152,Personalkostnader!$K140)))</f>
        <v/>
      </c>
      <c r="P281" s="156" t="str">
        <f>IF(A281="","",IF(YEAR(Personalkostnader!$K140)&lt;P$152,"",IF(YEAR(Personalkostnader!$H140)&gt;P$152,"",IF(YEAR(Personalkostnader!$H140)=P$152,Personalkostnader!$H140,DATE(P$152,1,1)))))</f>
        <v/>
      </c>
      <c r="Q281" s="34" t="str">
        <f>IF(P281="","",IF(YEAR(Personalkostnader!$H140)&gt;Hjelpeberegn_personal!P$152,"",IF(YEAR(Personalkostnader!$K140)&gt;Hjelpeberegn_personal!P$152,"31.12."&amp;P$152,Personalkostnader!$K140)))</f>
        <v/>
      </c>
      <c r="R281" s="156" t="str">
        <f>IF(A281="","",IF(YEAR(Personalkostnader!$K140)&lt;R$152,"",IF(YEAR(Personalkostnader!$H140)&gt;R$152,"",IF(YEAR(Personalkostnader!$H140)=R$152,Personalkostnader!$H140,DATE(R$152,1,1)))))</f>
        <v/>
      </c>
      <c r="S281" s="34" t="str">
        <f>IF(R281="","",IF(YEAR(Personalkostnader!$H140)&gt;Hjelpeberegn_personal!R$152,"",IF(YEAR(Personalkostnader!$K140)&gt;Hjelpeberegn_personal!R$152,"31.12."&amp;R$152,Personalkostnader!$K140)))</f>
        <v/>
      </c>
      <c r="T281" s="156" t="str">
        <f>IF(A281="","",IF(YEAR(Personalkostnader!$K140)&lt;T$152,"",IF(YEAR(Personalkostnader!$H140)&gt;T$152,"",IF(YEAR(Personalkostnader!$H140)=T$152,Personalkostnader!$H140,DATE(T$152,1,1)))))</f>
        <v/>
      </c>
      <c r="U281" s="34" t="str">
        <f>IF(T281="","",IF(YEAR(Personalkostnader!$H140)&gt;Hjelpeberegn_personal!T$152,"",IF(YEAR(Personalkostnader!$K140)&gt;Hjelpeberegn_personal!T$152,"31.12."&amp;T$152,Personalkostnader!$K140)))</f>
        <v/>
      </c>
      <c r="V281" s="156" t="str">
        <f>IF(A281="","",IF(YEAR(Personalkostnader!$K140)&lt;V$152,"",IF(YEAR(Personalkostnader!$H140)&gt;V$152,"",IF(YEAR(Personalkostnader!$H140)=V$152,Personalkostnader!$H140,DATE(V$152,1,1)))))</f>
        <v/>
      </c>
      <c r="W281" s="34" t="str">
        <f>IF(V281="","",IF(YEAR(Personalkostnader!$H140)&gt;Hjelpeberegn_personal!V$152,"",IF(YEAR(Personalkostnader!$K140)&gt;Hjelpeberegn_personal!V$152,"31.12."&amp;V$152,Personalkostnader!$K140)))</f>
        <v/>
      </c>
      <c r="X281" s="156" t="str">
        <f>IF(A281="","",IF(YEAR(Personalkostnader!$K140)&lt;X$152,"",IF(YEAR(Personalkostnader!$H140)&gt;X$152,"",IF(YEAR(Personalkostnader!$H140)=X$152,Personalkostnader!$H140,DATE(X$152,1,1)))))</f>
        <v/>
      </c>
      <c r="Y281" s="34" t="str">
        <f>IF(X281="","",IF(YEAR(Personalkostnader!$H140)&gt;Hjelpeberegn_personal!X$152,"",IF(YEAR(Personalkostnader!$K140)&gt;Hjelpeberegn_personal!X$152,"31.12."&amp;X$152,Personalkostnader!$K140)))</f>
        <v/>
      </c>
      <c r="Z281" s="156" t="str">
        <f>IF(A281="","",IF(YEAR(Personalkostnader!$K140)&lt;Z$152,"",IF(YEAR(Personalkostnader!$H140)&gt;Z$152,"",IF(YEAR(Personalkostnader!$H140)=Z$152,Personalkostnader!$H140,DATE(Z$152,1,1)))))</f>
        <v/>
      </c>
      <c r="AA281" s="34" t="str">
        <f>IF(Z281="","",IF(YEAR(Personalkostnader!$H140)&gt;Hjelpeberegn_personal!Z$152,"",IF(YEAR(Personalkostnader!$K140)&gt;Hjelpeberegn_personal!Z$152,"31.12."&amp;Z$152,Personalkostnader!$K140)))</f>
        <v/>
      </c>
    </row>
    <row r="282" spans="1:27" ht="15.75" outlineLevel="1" x14ac:dyDescent="0.3">
      <c r="A282" t="str">
        <f t="shared" si="12"/>
        <v/>
      </c>
      <c r="B282" s="156" t="str">
        <f>IF(YEAR(Personalkostnader!$H141)&lt;B$152,"",IF(YEAR(Personalkostnader!$H141)&gt;B$152,"",IF(YEAR(Personalkostnader!$H141)=B$152,Personalkostnader!$H141,DATE(B$152,1,1))))</f>
        <v/>
      </c>
      <c r="C282" s="156" t="str">
        <f>IF(YEAR(Personalkostnader!$H141)&lt;B$152,"",IF(YEAR(Personalkostnader!$H141)&gt;B$152,"",IF(YEAR(Personalkostnader!$K141)=B$152,Personalkostnader!$K141, DATE(B$152,12,31))))</f>
        <v/>
      </c>
      <c r="D282" s="156" t="str">
        <f>IF(A282="","",IF(YEAR(Personalkostnader!$K141)&lt;D$152,"",IF(YEAR(Personalkostnader!$H141)&gt;D$152,"",IF(YEAR(Personalkostnader!$H141)=D$152,Personalkostnader!$H141,DATE(D$152,1,1)))))</f>
        <v/>
      </c>
      <c r="E282" s="34" t="str">
        <f>IF(D282="","",IF(YEAR(Personalkostnader!$H141)&gt;Hjelpeberegn_personal!D$152,"",IF(YEAR(Personalkostnader!$K141)&gt;Hjelpeberegn_personal!D$152,"31.12."&amp;D$152,Personalkostnader!$K141)))</f>
        <v/>
      </c>
      <c r="F282" s="156" t="str">
        <f>IF(A282="","",IF(YEAR(Personalkostnader!$K141)&lt;F$152,"",IF(YEAR(Personalkostnader!$H141)&gt;F$152,"",IF(YEAR(Personalkostnader!$H141)=F$152,Personalkostnader!$H141,DATE(F$152,1,1)))))</f>
        <v/>
      </c>
      <c r="G282" s="34" t="str">
        <f>IF(F282="","",IF(YEAR(Personalkostnader!$H141)&gt;Hjelpeberegn_personal!F$152,"",IF(YEAR(Personalkostnader!$K141)&gt;Hjelpeberegn_personal!F$152,"31.12."&amp;F$152,Personalkostnader!$K141)))</f>
        <v/>
      </c>
      <c r="H282" s="156" t="str">
        <f>IF(A282="","",IF(YEAR(Personalkostnader!$K141)&lt;H$152,"",IF(YEAR(Personalkostnader!$H141)&gt;H$152,"",IF(YEAR(Personalkostnader!$H141)=H$152,Personalkostnader!$H141,DATE(H$152,1,1)))))</f>
        <v/>
      </c>
      <c r="I282" s="34" t="str">
        <f>IF(H282="","",IF(YEAR(Personalkostnader!$H141)&gt;Hjelpeberegn_personal!H$152,"",IF(YEAR(Personalkostnader!$K141)&gt;Hjelpeberegn_personal!H$152,"31.12."&amp;H$152,Personalkostnader!$K141)))</f>
        <v/>
      </c>
      <c r="J282" s="156" t="str">
        <f>IF(A282="","",IF(YEAR(Personalkostnader!$K141)&lt;J$152,"",IF(YEAR(Personalkostnader!$H141)&gt;J$152,"",IF(YEAR(Personalkostnader!$H141)=J$152,Personalkostnader!$H141,DATE(J$152,1,1)))))</f>
        <v/>
      </c>
      <c r="K282" s="34" t="str">
        <f>IF(J282="","",IF(YEAR(Personalkostnader!$H141)&gt;Hjelpeberegn_personal!J$152,"",IF(YEAR(Personalkostnader!$K141)&gt;Hjelpeberegn_personal!J$152,"31.12."&amp;J$152,Personalkostnader!$K141)))</f>
        <v/>
      </c>
      <c r="L282" s="156" t="str">
        <f>IF(A282="","",IF(YEAR(Personalkostnader!$K141)&lt;L$152,"",IF(YEAR(Personalkostnader!$H141)&gt;L$152,"",IF(YEAR(Personalkostnader!$H141)=L$152,Personalkostnader!$H141,DATE(L$152,1,1)))))</f>
        <v/>
      </c>
      <c r="M282" s="34" t="str">
        <f>IF(L282="","",IF(YEAR(Personalkostnader!$H141)&gt;Hjelpeberegn_personal!L$152,"",IF(YEAR(Personalkostnader!$K141)&gt;Hjelpeberegn_personal!L$152,"31.12."&amp;L$152,Personalkostnader!$K141)))</f>
        <v/>
      </c>
      <c r="N282" s="156" t="str">
        <f>IF(A282="","",IF(YEAR(Personalkostnader!$K141)&lt;N$152,"",IF(YEAR(Personalkostnader!$H141)&gt;N$152,"",IF(YEAR(Personalkostnader!$H141)=N$152,Personalkostnader!$H141,DATE(N$152,1,1)))))</f>
        <v/>
      </c>
      <c r="O282" s="34" t="str">
        <f>IF(N282="","",IF(YEAR(Personalkostnader!$H141)&gt;Hjelpeberegn_personal!N$152,"",IF(YEAR(Personalkostnader!$K141)&gt;Hjelpeberegn_personal!N$152,"31.12."&amp;N$152,Personalkostnader!$K141)))</f>
        <v/>
      </c>
      <c r="P282" s="156" t="str">
        <f>IF(A282="","",IF(YEAR(Personalkostnader!$K141)&lt;P$152,"",IF(YEAR(Personalkostnader!$H141)&gt;P$152,"",IF(YEAR(Personalkostnader!$H141)=P$152,Personalkostnader!$H141,DATE(P$152,1,1)))))</f>
        <v/>
      </c>
      <c r="Q282" s="34" t="str">
        <f>IF(P282="","",IF(YEAR(Personalkostnader!$H141)&gt;Hjelpeberegn_personal!P$152,"",IF(YEAR(Personalkostnader!$K141)&gt;Hjelpeberegn_personal!P$152,"31.12."&amp;P$152,Personalkostnader!$K141)))</f>
        <v/>
      </c>
      <c r="R282" s="156" t="str">
        <f>IF(A282="","",IF(YEAR(Personalkostnader!$K141)&lt;R$152,"",IF(YEAR(Personalkostnader!$H141)&gt;R$152,"",IF(YEAR(Personalkostnader!$H141)=R$152,Personalkostnader!$H141,DATE(R$152,1,1)))))</f>
        <v/>
      </c>
      <c r="S282" s="34" t="str">
        <f>IF(R282="","",IF(YEAR(Personalkostnader!$H141)&gt;Hjelpeberegn_personal!R$152,"",IF(YEAR(Personalkostnader!$K141)&gt;Hjelpeberegn_personal!R$152,"31.12."&amp;R$152,Personalkostnader!$K141)))</f>
        <v/>
      </c>
      <c r="T282" s="156" t="str">
        <f>IF(A282="","",IF(YEAR(Personalkostnader!$K141)&lt;T$152,"",IF(YEAR(Personalkostnader!$H141)&gt;T$152,"",IF(YEAR(Personalkostnader!$H141)=T$152,Personalkostnader!$H141,DATE(T$152,1,1)))))</f>
        <v/>
      </c>
      <c r="U282" s="34" t="str">
        <f>IF(T282="","",IF(YEAR(Personalkostnader!$H141)&gt;Hjelpeberegn_personal!T$152,"",IF(YEAR(Personalkostnader!$K141)&gt;Hjelpeberegn_personal!T$152,"31.12."&amp;T$152,Personalkostnader!$K141)))</f>
        <v/>
      </c>
      <c r="V282" s="156" t="str">
        <f>IF(A282="","",IF(YEAR(Personalkostnader!$K141)&lt;V$152,"",IF(YEAR(Personalkostnader!$H141)&gt;V$152,"",IF(YEAR(Personalkostnader!$H141)=V$152,Personalkostnader!$H141,DATE(V$152,1,1)))))</f>
        <v/>
      </c>
      <c r="W282" s="34" t="str">
        <f>IF(V282="","",IF(YEAR(Personalkostnader!$H141)&gt;Hjelpeberegn_personal!V$152,"",IF(YEAR(Personalkostnader!$K141)&gt;Hjelpeberegn_personal!V$152,"31.12."&amp;V$152,Personalkostnader!$K141)))</f>
        <v/>
      </c>
      <c r="X282" s="156" t="str">
        <f>IF(A282="","",IF(YEAR(Personalkostnader!$K141)&lt;X$152,"",IF(YEAR(Personalkostnader!$H141)&gt;X$152,"",IF(YEAR(Personalkostnader!$H141)=X$152,Personalkostnader!$H141,DATE(X$152,1,1)))))</f>
        <v/>
      </c>
      <c r="Y282" s="34" t="str">
        <f>IF(X282="","",IF(YEAR(Personalkostnader!$H141)&gt;Hjelpeberegn_personal!X$152,"",IF(YEAR(Personalkostnader!$K141)&gt;Hjelpeberegn_personal!X$152,"31.12."&amp;X$152,Personalkostnader!$K141)))</f>
        <v/>
      </c>
      <c r="Z282" s="156" t="str">
        <f>IF(A282="","",IF(YEAR(Personalkostnader!$K141)&lt;Z$152,"",IF(YEAR(Personalkostnader!$H141)&gt;Z$152,"",IF(YEAR(Personalkostnader!$H141)=Z$152,Personalkostnader!$H141,DATE(Z$152,1,1)))))</f>
        <v/>
      </c>
      <c r="AA282" s="34" t="str">
        <f>IF(Z282="","",IF(YEAR(Personalkostnader!$H141)&gt;Hjelpeberegn_personal!Z$152,"",IF(YEAR(Personalkostnader!$K141)&gt;Hjelpeberegn_personal!Z$152,"31.12."&amp;Z$152,Personalkostnader!$K141)))</f>
        <v/>
      </c>
    </row>
    <row r="283" spans="1:27" ht="15.75" outlineLevel="1" x14ac:dyDescent="0.3">
      <c r="A283" t="str">
        <f t="shared" si="12"/>
        <v/>
      </c>
      <c r="B283" s="156" t="str">
        <f>IF(YEAR(Personalkostnader!$H142)&lt;B$152,"",IF(YEAR(Personalkostnader!$H142)&gt;B$152,"",IF(YEAR(Personalkostnader!$H142)=B$152,Personalkostnader!$H142,DATE(B$152,1,1))))</f>
        <v/>
      </c>
      <c r="C283" s="156" t="str">
        <f>IF(YEAR(Personalkostnader!$H142)&lt;B$152,"",IF(YEAR(Personalkostnader!$H142)&gt;B$152,"",IF(YEAR(Personalkostnader!$K142)=B$152,Personalkostnader!$K142, DATE(B$152,12,31))))</f>
        <v/>
      </c>
      <c r="D283" s="156" t="str">
        <f>IF(A283="","",IF(YEAR(Personalkostnader!$K142)&lt;D$152,"",IF(YEAR(Personalkostnader!$H142)&gt;D$152,"",IF(YEAR(Personalkostnader!$H142)=D$152,Personalkostnader!$H142,DATE(D$152,1,1)))))</f>
        <v/>
      </c>
      <c r="E283" s="34" t="str">
        <f>IF(D283="","",IF(YEAR(Personalkostnader!$H142)&gt;Hjelpeberegn_personal!D$152,"",IF(YEAR(Personalkostnader!$K142)&gt;Hjelpeberegn_personal!D$152,"31.12."&amp;D$152,Personalkostnader!$K142)))</f>
        <v/>
      </c>
      <c r="F283" s="156" t="str">
        <f>IF(A283="","",IF(YEAR(Personalkostnader!$K142)&lt;F$152,"",IF(YEAR(Personalkostnader!$H142)&gt;F$152,"",IF(YEAR(Personalkostnader!$H142)=F$152,Personalkostnader!$H142,DATE(F$152,1,1)))))</f>
        <v/>
      </c>
      <c r="G283" s="34" t="str">
        <f>IF(F283="","",IF(YEAR(Personalkostnader!$H142)&gt;Hjelpeberegn_personal!F$152,"",IF(YEAR(Personalkostnader!$K142)&gt;Hjelpeberegn_personal!F$152,"31.12."&amp;F$152,Personalkostnader!$K142)))</f>
        <v/>
      </c>
      <c r="H283" s="156" t="str">
        <f>IF(A283="","",IF(YEAR(Personalkostnader!$K142)&lt;H$152,"",IF(YEAR(Personalkostnader!$H142)&gt;H$152,"",IF(YEAR(Personalkostnader!$H142)=H$152,Personalkostnader!$H142,DATE(H$152,1,1)))))</f>
        <v/>
      </c>
      <c r="I283" s="34" t="str">
        <f>IF(H283="","",IF(YEAR(Personalkostnader!$H142)&gt;Hjelpeberegn_personal!H$152,"",IF(YEAR(Personalkostnader!$K142)&gt;Hjelpeberegn_personal!H$152,"31.12."&amp;H$152,Personalkostnader!$K142)))</f>
        <v/>
      </c>
      <c r="J283" s="156" t="str">
        <f>IF(A283="","",IF(YEAR(Personalkostnader!$K142)&lt;J$152,"",IF(YEAR(Personalkostnader!$H142)&gt;J$152,"",IF(YEAR(Personalkostnader!$H142)=J$152,Personalkostnader!$H142,DATE(J$152,1,1)))))</f>
        <v/>
      </c>
      <c r="K283" s="34" t="str">
        <f>IF(J283="","",IF(YEAR(Personalkostnader!$H142)&gt;Hjelpeberegn_personal!J$152,"",IF(YEAR(Personalkostnader!$K142)&gt;Hjelpeberegn_personal!J$152,"31.12."&amp;J$152,Personalkostnader!$K142)))</f>
        <v/>
      </c>
      <c r="L283" s="156" t="str">
        <f>IF(A283="","",IF(YEAR(Personalkostnader!$K142)&lt;L$152,"",IF(YEAR(Personalkostnader!$H142)&gt;L$152,"",IF(YEAR(Personalkostnader!$H142)=L$152,Personalkostnader!$H142,DATE(L$152,1,1)))))</f>
        <v/>
      </c>
      <c r="M283" s="34" t="str">
        <f>IF(L283="","",IF(YEAR(Personalkostnader!$H142)&gt;Hjelpeberegn_personal!L$152,"",IF(YEAR(Personalkostnader!$K142)&gt;Hjelpeberegn_personal!L$152,"31.12."&amp;L$152,Personalkostnader!$K142)))</f>
        <v/>
      </c>
      <c r="N283" s="156" t="str">
        <f>IF(A283="","",IF(YEAR(Personalkostnader!$K142)&lt;N$152,"",IF(YEAR(Personalkostnader!$H142)&gt;N$152,"",IF(YEAR(Personalkostnader!$H142)=N$152,Personalkostnader!$H142,DATE(N$152,1,1)))))</f>
        <v/>
      </c>
      <c r="O283" s="34" t="str">
        <f>IF(N283="","",IF(YEAR(Personalkostnader!$H142)&gt;Hjelpeberegn_personal!N$152,"",IF(YEAR(Personalkostnader!$K142)&gt;Hjelpeberegn_personal!N$152,"31.12."&amp;N$152,Personalkostnader!$K142)))</f>
        <v/>
      </c>
      <c r="P283" s="156" t="str">
        <f>IF(A283="","",IF(YEAR(Personalkostnader!$K142)&lt;P$152,"",IF(YEAR(Personalkostnader!$H142)&gt;P$152,"",IF(YEAR(Personalkostnader!$H142)=P$152,Personalkostnader!$H142,DATE(P$152,1,1)))))</f>
        <v/>
      </c>
      <c r="Q283" s="34" t="str">
        <f>IF(P283="","",IF(YEAR(Personalkostnader!$H142)&gt;Hjelpeberegn_personal!P$152,"",IF(YEAR(Personalkostnader!$K142)&gt;Hjelpeberegn_personal!P$152,"31.12."&amp;P$152,Personalkostnader!$K142)))</f>
        <v/>
      </c>
      <c r="R283" s="156" t="str">
        <f>IF(A283="","",IF(YEAR(Personalkostnader!$K142)&lt;R$152,"",IF(YEAR(Personalkostnader!$H142)&gt;R$152,"",IF(YEAR(Personalkostnader!$H142)=R$152,Personalkostnader!$H142,DATE(R$152,1,1)))))</f>
        <v/>
      </c>
      <c r="S283" s="34" t="str">
        <f>IF(R283="","",IF(YEAR(Personalkostnader!$H142)&gt;Hjelpeberegn_personal!R$152,"",IF(YEAR(Personalkostnader!$K142)&gt;Hjelpeberegn_personal!R$152,"31.12."&amp;R$152,Personalkostnader!$K142)))</f>
        <v/>
      </c>
      <c r="T283" s="156" t="str">
        <f>IF(A283="","",IF(YEAR(Personalkostnader!$K142)&lt;T$152,"",IF(YEAR(Personalkostnader!$H142)&gt;T$152,"",IF(YEAR(Personalkostnader!$H142)=T$152,Personalkostnader!$H142,DATE(T$152,1,1)))))</f>
        <v/>
      </c>
      <c r="U283" s="34" t="str">
        <f>IF(T283="","",IF(YEAR(Personalkostnader!$H142)&gt;Hjelpeberegn_personal!T$152,"",IF(YEAR(Personalkostnader!$K142)&gt;Hjelpeberegn_personal!T$152,"31.12."&amp;T$152,Personalkostnader!$K142)))</f>
        <v/>
      </c>
      <c r="V283" s="156" t="str">
        <f>IF(A283="","",IF(YEAR(Personalkostnader!$K142)&lt;V$152,"",IF(YEAR(Personalkostnader!$H142)&gt;V$152,"",IF(YEAR(Personalkostnader!$H142)=V$152,Personalkostnader!$H142,DATE(V$152,1,1)))))</f>
        <v/>
      </c>
      <c r="W283" s="34" t="str">
        <f>IF(V283="","",IF(YEAR(Personalkostnader!$H142)&gt;Hjelpeberegn_personal!V$152,"",IF(YEAR(Personalkostnader!$K142)&gt;Hjelpeberegn_personal!V$152,"31.12."&amp;V$152,Personalkostnader!$K142)))</f>
        <v/>
      </c>
      <c r="X283" s="156" t="str">
        <f>IF(A283="","",IF(YEAR(Personalkostnader!$K142)&lt;X$152,"",IF(YEAR(Personalkostnader!$H142)&gt;X$152,"",IF(YEAR(Personalkostnader!$H142)=X$152,Personalkostnader!$H142,DATE(X$152,1,1)))))</f>
        <v/>
      </c>
      <c r="Y283" s="34" t="str">
        <f>IF(X283="","",IF(YEAR(Personalkostnader!$H142)&gt;Hjelpeberegn_personal!X$152,"",IF(YEAR(Personalkostnader!$K142)&gt;Hjelpeberegn_personal!X$152,"31.12."&amp;X$152,Personalkostnader!$K142)))</f>
        <v/>
      </c>
      <c r="Z283" s="156" t="str">
        <f>IF(A283="","",IF(YEAR(Personalkostnader!$K142)&lt;Z$152,"",IF(YEAR(Personalkostnader!$H142)&gt;Z$152,"",IF(YEAR(Personalkostnader!$H142)=Z$152,Personalkostnader!$H142,DATE(Z$152,1,1)))))</f>
        <v/>
      </c>
      <c r="AA283" s="34" t="str">
        <f>IF(Z283="","",IF(YEAR(Personalkostnader!$H142)&gt;Hjelpeberegn_personal!Z$152,"",IF(YEAR(Personalkostnader!$K142)&gt;Hjelpeberegn_personal!Z$152,"31.12."&amp;Z$152,Personalkostnader!$K142)))</f>
        <v/>
      </c>
    </row>
    <row r="284" spans="1:27" ht="15.75" outlineLevel="1" x14ac:dyDescent="0.3">
      <c r="A284" t="str">
        <f t="shared" si="12"/>
        <v/>
      </c>
      <c r="B284" s="156" t="str">
        <f>IF(YEAR(Personalkostnader!$H143)&lt;B$152,"",IF(YEAR(Personalkostnader!$H143)&gt;B$152,"",IF(YEAR(Personalkostnader!$H143)=B$152,Personalkostnader!$H143,DATE(B$152,1,1))))</f>
        <v/>
      </c>
      <c r="C284" s="156" t="str">
        <f>IF(YEAR(Personalkostnader!$H143)&lt;B$152,"",IF(YEAR(Personalkostnader!$H143)&gt;B$152,"",IF(YEAR(Personalkostnader!$K143)=B$152,Personalkostnader!$K143, DATE(B$152,12,31))))</f>
        <v/>
      </c>
      <c r="D284" s="156" t="str">
        <f>IF(A284="","",IF(YEAR(Personalkostnader!$K143)&lt;D$152,"",IF(YEAR(Personalkostnader!$H143)&gt;D$152,"",IF(YEAR(Personalkostnader!$H143)=D$152,Personalkostnader!$H143,DATE(D$152,1,1)))))</f>
        <v/>
      </c>
      <c r="E284" s="34" t="str">
        <f>IF(D284="","",IF(YEAR(Personalkostnader!$H143)&gt;Hjelpeberegn_personal!D$152,"",IF(YEAR(Personalkostnader!$K143)&gt;Hjelpeberegn_personal!D$152,"31.12."&amp;D$152,Personalkostnader!$K143)))</f>
        <v/>
      </c>
      <c r="F284" s="156" t="str">
        <f>IF(A284="","",IF(YEAR(Personalkostnader!$K143)&lt;F$152,"",IF(YEAR(Personalkostnader!$H143)&gt;F$152,"",IF(YEAR(Personalkostnader!$H143)=F$152,Personalkostnader!$H143,DATE(F$152,1,1)))))</f>
        <v/>
      </c>
      <c r="G284" s="34" t="str">
        <f>IF(F284="","",IF(YEAR(Personalkostnader!$H143)&gt;Hjelpeberegn_personal!F$152,"",IF(YEAR(Personalkostnader!$K143)&gt;Hjelpeberegn_personal!F$152,"31.12."&amp;F$152,Personalkostnader!$K143)))</f>
        <v/>
      </c>
      <c r="H284" s="156" t="str">
        <f>IF(A284="","",IF(YEAR(Personalkostnader!$K143)&lt;H$152,"",IF(YEAR(Personalkostnader!$H143)&gt;H$152,"",IF(YEAR(Personalkostnader!$H143)=H$152,Personalkostnader!$H143,DATE(H$152,1,1)))))</f>
        <v/>
      </c>
      <c r="I284" s="34" t="str">
        <f>IF(H284="","",IF(YEAR(Personalkostnader!$H143)&gt;Hjelpeberegn_personal!H$152,"",IF(YEAR(Personalkostnader!$K143)&gt;Hjelpeberegn_personal!H$152,"31.12."&amp;H$152,Personalkostnader!$K143)))</f>
        <v/>
      </c>
      <c r="J284" s="156" t="str">
        <f>IF(A284="","",IF(YEAR(Personalkostnader!$K143)&lt;J$152,"",IF(YEAR(Personalkostnader!$H143)&gt;J$152,"",IF(YEAR(Personalkostnader!$H143)=J$152,Personalkostnader!$H143,DATE(J$152,1,1)))))</f>
        <v/>
      </c>
      <c r="K284" s="34" t="str">
        <f>IF(J284="","",IF(YEAR(Personalkostnader!$H143)&gt;Hjelpeberegn_personal!J$152,"",IF(YEAR(Personalkostnader!$K143)&gt;Hjelpeberegn_personal!J$152,"31.12."&amp;J$152,Personalkostnader!$K143)))</f>
        <v/>
      </c>
      <c r="L284" s="156" t="str">
        <f>IF(A284="","",IF(YEAR(Personalkostnader!$K143)&lt;L$152,"",IF(YEAR(Personalkostnader!$H143)&gt;L$152,"",IF(YEAR(Personalkostnader!$H143)=L$152,Personalkostnader!$H143,DATE(L$152,1,1)))))</f>
        <v/>
      </c>
      <c r="M284" s="34" t="str">
        <f>IF(L284="","",IF(YEAR(Personalkostnader!$H143)&gt;Hjelpeberegn_personal!L$152,"",IF(YEAR(Personalkostnader!$K143)&gt;Hjelpeberegn_personal!L$152,"31.12."&amp;L$152,Personalkostnader!$K143)))</f>
        <v/>
      </c>
      <c r="N284" s="156" t="str">
        <f>IF(A284="","",IF(YEAR(Personalkostnader!$K143)&lt;N$152,"",IF(YEAR(Personalkostnader!$H143)&gt;N$152,"",IF(YEAR(Personalkostnader!$H143)=N$152,Personalkostnader!$H143,DATE(N$152,1,1)))))</f>
        <v/>
      </c>
      <c r="O284" s="34" t="str">
        <f>IF(N284="","",IF(YEAR(Personalkostnader!$H143)&gt;Hjelpeberegn_personal!N$152,"",IF(YEAR(Personalkostnader!$K143)&gt;Hjelpeberegn_personal!N$152,"31.12."&amp;N$152,Personalkostnader!$K143)))</f>
        <v/>
      </c>
      <c r="P284" s="156" t="str">
        <f>IF(A284="","",IF(YEAR(Personalkostnader!$K143)&lt;P$152,"",IF(YEAR(Personalkostnader!$H143)&gt;P$152,"",IF(YEAR(Personalkostnader!$H143)=P$152,Personalkostnader!$H143,DATE(P$152,1,1)))))</f>
        <v/>
      </c>
      <c r="Q284" s="34" t="str">
        <f>IF(P284="","",IF(YEAR(Personalkostnader!$H143)&gt;Hjelpeberegn_personal!P$152,"",IF(YEAR(Personalkostnader!$K143)&gt;Hjelpeberegn_personal!P$152,"31.12."&amp;P$152,Personalkostnader!$K143)))</f>
        <v/>
      </c>
      <c r="R284" s="156" t="str">
        <f>IF(A284="","",IF(YEAR(Personalkostnader!$K143)&lt;R$152,"",IF(YEAR(Personalkostnader!$H143)&gt;R$152,"",IF(YEAR(Personalkostnader!$H143)=R$152,Personalkostnader!$H143,DATE(R$152,1,1)))))</f>
        <v/>
      </c>
      <c r="S284" s="34" t="str">
        <f>IF(R284="","",IF(YEAR(Personalkostnader!$H143)&gt;Hjelpeberegn_personal!R$152,"",IF(YEAR(Personalkostnader!$K143)&gt;Hjelpeberegn_personal!R$152,"31.12."&amp;R$152,Personalkostnader!$K143)))</f>
        <v/>
      </c>
      <c r="T284" s="156" t="str">
        <f>IF(A284="","",IF(YEAR(Personalkostnader!$K143)&lt;T$152,"",IF(YEAR(Personalkostnader!$H143)&gt;T$152,"",IF(YEAR(Personalkostnader!$H143)=T$152,Personalkostnader!$H143,DATE(T$152,1,1)))))</f>
        <v/>
      </c>
      <c r="U284" s="34" t="str">
        <f>IF(T284="","",IF(YEAR(Personalkostnader!$H143)&gt;Hjelpeberegn_personal!T$152,"",IF(YEAR(Personalkostnader!$K143)&gt;Hjelpeberegn_personal!T$152,"31.12."&amp;T$152,Personalkostnader!$K143)))</f>
        <v/>
      </c>
      <c r="V284" s="156" t="str">
        <f>IF(A284="","",IF(YEAR(Personalkostnader!$K143)&lt;V$152,"",IF(YEAR(Personalkostnader!$H143)&gt;V$152,"",IF(YEAR(Personalkostnader!$H143)=V$152,Personalkostnader!$H143,DATE(V$152,1,1)))))</f>
        <v/>
      </c>
      <c r="W284" s="34" t="str">
        <f>IF(V284="","",IF(YEAR(Personalkostnader!$H143)&gt;Hjelpeberegn_personal!V$152,"",IF(YEAR(Personalkostnader!$K143)&gt;Hjelpeberegn_personal!V$152,"31.12."&amp;V$152,Personalkostnader!$K143)))</f>
        <v/>
      </c>
      <c r="X284" s="156" t="str">
        <f>IF(A284="","",IF(YEAR(Personalkostnader!$K143)&lt;X$152,"",IF(YEAR(Personalkostnader!$H143)&gt;X$152,"",IF(YEAR(Personalkostnader!$H143)=X$152,Personalkostnader!$H143,DATE(X$152,1,1)))))</f>
        <v/>
      </c>
      <c r="Y284" s="34" t="str">
        <f>IF(X284="","",IF(YEAR(Personalkostnader!$H143)&gt;Hjelpeberegn_personal!X$152,"",IF(YEAR(Personalkostnader!$K143)&gt;Hjelpeberegn_personal!X$152,"31.12."&amp;X$152,Personalkostnader!$K143)))</f>
        <v/>
      </c>
      <c r="Z284" s="156" t="str">
        <f>IF(A284="","",IF(YEAR(Personalkostnader!$K143)&lt;Z$152,"",IF(YEAR(Personalkostnader!$H143)&gt;Z$152,"",IF(YEAR(Personalkostnader!$H143)=Z$152,Personalkostnader!$H143,DATE(Z$152,1,1)))))</f>
        <v/>
      </c>
      <c r="AA284" s="34" t="str">
        <f>IF(Z284="","",IF(YEAR(Personalkostnader!$H143)&gt;Hjelpeberegn_personal!Z$152,"",IF(YEAR(Personalkostnader!$K143)&gt;Hjelpeberegn_personal!Z$152,"31.12."&amp;Z$152,Personalkostnader!$K143)))</f>
        <v/>
      </c>
    </row>
    <row r="285" spans="1:27" ht="15.75" outlineLevel="1" x14ac:dyDescent="0.3">
      <c r="A285" t="str">
        <f t="shared" si="12"/>
        <v/>
      </c>
      <c r="B285" s="156" t="str">
        <f>IF(YEAR(Personalkostnader!$H144)&lt;B$152,"",IF(YEAR(Personalkostnader!$H144)&gt;B$152,"",IF(YEAR(Personalkostnader!$H144)=B$152,Personalkostnader!$H144,DATE(B$152,1,1))))</f>
        <v/>
      </c>
      <c r="C285" s="156" t="str">
        <f>IF(YEAR(Personalkostnader!$H144)&lt;B$152,"",IF(YEAR(Personalkostnader!$H144)&gt;B$152,"",IF(YEAR(Personalkostnader!$K144)=B$152,Personalkostnader!$K144, DATE(B$152,12,31))))</f>
        <v/>
      </c>
      <c r="D285" s="156" t="str">
        <f>IF(A285="","",IF(YEAR(Personalkostnader!$K144)&lt;D$152,"",IF(YEAR(Personalkostnader!$H144)&gt;D$152,"",IF(YEAR(Personalkostnader!$H144)=D$152,Personalkostnader!$H144,DATE(D$152,1,1)))))</f>
        <v/>
      </c>
      <c r="E285" s="34" t="str">
        <f>IF(D285="","",IF(YEAR(Personalkostnader!$H144)&gt;Hjelpeberegn_personal!D$152,"",IF(YEAR(Personalkostnader!$K144)&gt;Hjelpeberegn_personal!D$152,"31.12."&amp;D$152,Personalkostnader!$K144)))</f>
        <v/>
      </c>
      <c r="F285" s="156" t="str">
        <f>IF(A285="","",IF(YEAR(Personalkostnader!$K144)&lt;F$152,"",IF(YEAR(Personalkostnader!$H144)&gt;F$152,"",IF(YEAR(Personalkostnader!$H144)=F$152,Personalkostnader!$H144,DATE(F$152,1,1)))))</f>
        <v/>
      </c>
      <c r="G285" s="34" t="str">
        <f>IF(F285="","",IF(YEAR(Personalkostnader!$H144)&gt;Hjelpeberegn_personal!F$152,"",IF(YEAR(Personalkostnader!$K144)&gt;Hjelpeberegn_personal!F$152,"31.12."&amp;F$152,Personalkostnader!$K144)))</f>
        <v/>
      </c>
      <c r="H285" s="156" t="str">
        <f>IF(A285="","",IF(YEAR(Personalkostnader!$K144)&lt;H$152,"",IF(YEAR(Personalkostnader!$H144)&gt;H$152,"",IF(YEAR(Personalkostnader!$H144)=H$152,Personalkostnader!$H144,DATE(H$152,1,1)))))</f>
        <v/>
      </c>
      <c r="I285" s="34" t="str">
        <f>IF(H285="","",IF(YEAR(Personalkostnader!$H144)&gt;Hjelpeberegn_personal!H$152,"",IF(YEAR(Personalkostnader!$K144)&gt;Hjelpeberegn_personal!H$152,"31.12."&amp;H$152,Personalkostnader!$K144)))</f>
        <v/>
      </c>
      <c r="J285" s="156" t="str">
        <f>IF(A285="","",IF(YEAR(Personalkostnader!$K144)&lt;J$152,"",IF(YEAR(Personalkostnader!$H144)&gt;J$152,"",IF(YEAR(Personalkostnader!$H144)=J$152,Personalkostnader!$H144,DATE(J$152,1,1)))))</f>
        <v/>
      </c>
      <c r="K285" s="34" t="str">
        <f>IF(J285="","",IF(YEAR(Personalkostnader!$H144)&gt;Hjelpeberegn_personal!J$152,"",IF(YEAR(Personalkostnader!$K144)&gt;Hjelpeberegn_personal!J$152,"31.12."&amp;J$152,Personalkostnader!$K144)))</f>
        <v/>
      </c>
      <c r="L285" s="156" t="str">
        <f>IF(A285="","",IF(YEAR(Personalkostnader!$K144)&lt;L$152,"",IF(YEAR(Personalkostnader!$H144)&gt;L$152,"",IF(YEAR(Personalkostnader!$H144)=L$152,Personalkostnader!$H144,DATE(L$152,1,1)))))</f>
        <v/>
      </c>
      <c r="M285" s="34" t="str">
        <f>IF(L285="","",IF(YEAR(Personalkostnader!$H144)&gt;Hjelpeberegn_personal!L$152,"",IF(YEAR(Personalkostnader!$K144)&gt;Hjelpeberegn_personal!L$152,"31.12."&amp;L$152,Personalkostnader!$K144)))</f>
        <v/>
      </c>
      <c r="N285" s="156" t="str">
        <f>IF(A285="","",IF(YEAR(Personalkostnader!$K144)&lt;N$152,"",IF(YEAR(Personalkostnader!$H144)&gt;N$152,"",IF(YEAR(Personalkostnader!$H144)=N$152,Personalkostnader!$H144,DATE(N$152,1,1)))))</f>
        <v/>
      </c>
      <c r="O285" s="34" t="str">
        <f>IF(N285="","",IF(YEAR(Personalkostnader!$H144)&gt;Hjelpeberegn_personal!N$152,"",IF(YEAR(Personalkostnader!$K144)&gt;Hjelpeberegn_personal!N$152,"31.12."&amp;N$152,Personalkostnader!$K144)))</f>
        <v/>
      </c>
      <c r="P285" s="156" t="str">
        <f>IF(A285="","",IF(YEAR(Personalkostnader!$K144)&lt;P$152,"",IF(YEAR(Personalkostnader!$H144)&gt;P$152,"",IF(YEAR(Personalkostnader!$H144)=P$152,Personalkostnader!$H144,DATE(P$152,1,1)))))</f>
        <v/>
      </c>
      <c r="Q285" s="34" t="str">
        <f>IF(P285="","",IF(YEAR(Personalkostnader!$H144)&gt;Hjelpeberegn_personal!P$152,"",IF(YEAR(Personalkostnader!$K144)&gt;Hjelpeberegn_personal!P$152,"31.12."&amp;P$152,Personalkostnader!$K144)))</f>
        <v/>
      </c>
      <c r="R285" s="156" t="str">
        <f>IF(A285="","",IF(YEAR(Personalkostnader!$K144)&lt;R$152,"",IF(YEAR(Personalkostnader!$H144)&gt;R$152,"",IF(YEAR(Personalkostnader!$H144)=R$152,Personalkostnader!$H144,DATE(R$152,1,1)))))</f>
        <v/>
      </c>
      <c r="S285" s="34" t="str">
        <f>IF(R285="","",IF(YEAR(Personalkostnader!$H144)&gt;Hjelpeberegn_personal!R$152,"",IF(YEAR(Personalkostnader!$K144)&gt;Hjelpeberegn_personal!R$152,"31.12."&amp;R$152,Personalkostnader!$K144)))</f>
        <v/>
      </c>
      <c r="T285" s="156" t="str">
        <f>IF(A285="","",IF(YEAR(Personalkostnader!$K144)&lt;T$152,"",IF(YEAR(Personalkostnader!$H144)&gt;T$152,"",IF(YEAR(Personalkostnader!$H144)=T$152,Personalkostnader!$H144,DATE(T$152,1,1)))))</f>
        <v/>
      </c>
      <c r="U285" s="34" t="str">
        <f>IF(T285="","",IF(YEAR(Personalkostnader!$H144)&gt;Hjelpeberegn_personal!T$152,"",IF(YEAR(Personalkostnader!$K144)&gt;Hjelpeberegn_personal!T$152,"31.12."&amp;T$152,Personalkostnader!$K144)))</f>
        <v/>
      </c>
      <c r="V285" s="156" t="str">
        <f>IF(A285="","",IF(YEAR(Personalkostnader!$K144)&lt;V$152,"",IF(YEAR(Personalkostnader!$H144)&gt;V$152,"",IF(YEAR(Personalkostnader!$H144)=V$152,Personalkostnader!$H144,DATE(V$152,1,1)))))</f>
        <v/>
      </c>
      <c r="W285" s="34" t="str">
        <f>IF(V285="","",IF(YEAR(Personalkostnader!$H144)&gt;Hjelpeberegn_personal!V$152,"",IF(YEAR(Personalkostnader!$K144)&gt;Hjelpeberegn_personal!V$152,"31.12."&amp;V$152,Personalkostnader!$K144)))</f>
        <v/>
      </c>
      <c r="X285" s="156" t="str">
        <f>IF(A285="","",IF(YEAR(Personalkostnader!$K144)&lt;X$152,"",IF(YEAR(Personalkostnader!$H144)&gt;X$152,"",IF(YEAR(Personalkostnader!$H144)=X$152,Personalkostnader!$H144,DATE(X$152,1,1)))))</f>
        <v/>
      </c>
      <c r="Y285" s="34" t="str">
        <f>IF(X285="","",IF(YEAR(Personalkostnader!$H144)&gt;Hjelpeberegn_personal!X$152,"",IF(YEAR(Personalkostnader!$K144)&gt;Hjelpeberegn_personal!X$152,"31.12."&amp;X$152,Personalkostnader!$K144)))</f>
        <v/>
      </c>
      <c r="Z285" s="156" t="str">
        <f>IF(A285="","",IF(YEAR(Personalkostnader!$K144)&lt;Z$152,"",IF(YEAR(Personalkostnader!$H144)&gt;Z$152,"",IF(YEAR(Personalkostnader!$H144)=Z$152,Personalkostnader!$H144,DATE(Z$152,1,1)))))</f>
        <v/>
      </c>
      <c r="AA285" s="34" t="str">
        <f>IF(Z285="","",IF(YEAR(Personalkostnader!$H144)&gt;Hjelpeberegn_personal!Z$152,"",IF(YEAR(Personalkostnader!$K144)&gt;Hjelpeberegn_personal!Z$152,"31.12."&amp;Z$152,Personalkostnader!$K144)))</f>
        <v/>
      </c>
    </row>
    <row r="286" spans="1:27" ht="15.75" outlineLevel="1" x14ac:dyDescent="0.3">
      <c r="A286" t="str">
        <f t="shared" si="12"/>
        <v/>
      </c>
      <c r="B286" s="156" t="str">
        <f>IF(YEAR(Personalkostnader!$H145)&lt;B$152,"",IF(YEAR(Personalkostnader!$H145)&gt;B$152,"",IF(YEAR(Personalkostnader!$H145)=B$152,Personalkostnader!$H145,DATE(B$152,1,1))))</f>
        <v/>
      </c>
      <c r="C286" s="156" t="str">
        <f>IF(YEAR(Personalkostnader!$H145)&lt;B$152,"",IF(YEAR(Personalkostnader!$H145)&gt;B$152,"",IF(YEAR(Personalkostnader!$K145)=B$152,Personalkostnader!$K145, DATE(B$152,12,31))))</f>
        <v/>
      </c>
      <c r="D286" s="156" t="str">
        <f>IF(A286="","",IF(YEAR(Personalkostnader!$K145)&lt;D$152,"",IF(YEAR(Personalkostnader!$H145)&gt;D$152,"",IF(YEAR(Personalkostnader!$H145)=D$152,Personalkostnader!$H145,DATE(D$152,1,1)))))</f>
        <v/>
      </c>
      <c r="E286" s="34" t="str">
        <f>IF(D286="","",IF(YEAR(Personalkostnader!$H145)&gt;Hjelpeberegn_personal!D$152,"",IF(YEAR(Personalkostnader!$K145)&gt;Hjelpeberegn_personal!D$152,"31.12."&amp;D$152,Personalkostnader!$K145)))</f>
        <v/>
      </c>
      <c r="F286" s="156" t="str">
        <f>IF(A286="","",IF(YEAR(Personalkostnader!$K145)&lt;F$152,"",IF(YEAR(Personalkostnader!$H145)&gt;F$152,"",IF(YEAR(Personalkostnader!$H145)=F$152,Personalkostnader!$H145,DATE(F$152,1,1)))))</f>
        <v/>
      </c>
      <c r="G286" s="34" t="str">
        <f>IF(F286="","",IF(YEAR(Personalkostnader!$H145)&gt;Hjelpeberegn_personal!F$152,"",IF(YEAR(Personalkostnader!$K145)&gt;Hjelpeberegn_personal!F$152,"31.12."&amp;F$152,Personalkostnader!$K145)))</f>
        <v/>
      </c>
      <c r="H286" s="156" t="str">
        <f>IF(A286="","",IF(YEAR(Personalkostnader!$K145)&lt;H$152,"",IF(YEAR(Personalkostnader!$H145)&gt;H$152,"",IF(YEAR(Personalkostnader!$H145)=H$152,Personalkostnader!$H145,DATE(H$152,1,1)))))</f>
        <v/>
      </c>
      <c r="I286" s="34" t="str">
        <f>IF(H286="","",IF(YEAR(Personalkostnader!$H145)&gt;Hjelpeberegn_personal!H$152,"",IF(YEAR(Personalkostnader!$K145)&gt;Hjelpeberegn_personal!H$152,"31.12."&amp;H$152,Personalkostnader!$K145)))</f>
        <v/>
      </c>
      <c r="J286" s="156" t="str">
        <f>IF(A286="","",IF(YEAR(Personalkostnader!$K145)&lt;J$152,"",IF(YEAR(Personalkostnader!$H145)&gt;J$152,"",IF(YEAR(Personalkostnader!$H145)=J$152,Personalkostnader!$H145,DATE(J$152,1,1)))))</f>
        <v/>
      </c>
      <c r="K286" s="34" t="str">
        <f>IF(J286="","",IF(YEAR(Personalkostnader!$H145)&gt;Hjelpeberegn_personal!J$152,"",IF(YEAR(Personalkostnader!$K145)&gt;Hjelpeberegn_personal!J$152,"31.12."&amp;J$152,Personalkostnader!$K145)))</f>
        <v/>
      </c>
      <c r="L286" s="156" t="str">
        <f>IF(A286="","",IF(YEAR(Personalkostnader!$K145)&lt;L$152,"",IF(YEAR(Personalkostnader!$H145)&gt;L$152,"",IF(YEAR(Personalkostnader!$H145)=L$152,Personalkostnader!$H145,DATE(L$152,1,1)))))</f>
        <v/>
      </c>
      <c r="M286" s="34" t="str">
        <f>IF(L286="","",IF(YEAR(Personalkostnader!$H145)&gt;Hjelpeberegn_personal!L$152,"",IF(YEAR(Personalkostnader!$K145)&gt;Hjelpeberegn_personal!L$152,"31.12."&amp;L$152,Personalkostnader!$K145)))</f>
        <v/>
      </c>
      <c r="N286" s="156" t="str">
        <f>IF(A286="","",IF(YEAR(Personalkostnader!$K145)&lt;N$152,"",IF(YEAR(Personalkostnader!$H145)&gt;N$152,"",IF(YEAR(Personalkostnader!$H145)=N$152,Personalkostnader!$H145,DATE(N$152,1,1)))))</f>
        <v/>
      </c>
      <c r="O286" s="34" t="str">
        <f>IF(N286="","",IF(YEAR(Personalkostnader!$H145)&gt;Hjelpeberegn_personal!N$152,"",IF(YEAR(Personalkostnader!$K145)&gt;Hjelpeberegn_personal!N$152,"31.12."&amp;N$152,Personalkostnader!$K145)))</f>
        <v/>
      </c>
      <c r="P286" s="156" t="str">
        <f>IF(A286="","",IF(YEAR(Personalkostnader!$K145)&lt;P$152,"",IF(YEAR(Personalkostnader!$H145)&gt;P$152,"",IF(YEAR(Personalkostnader!$H145)=P$152,Personalkostnader!$H145,DATE(P$152,1,1)))))</f>
        <v/>
      </c>
      <c r="Q286" s="34" t="str">
        <f>IF(P286="","",IF(YEAR(Personalkostnader!$H145)&gt;Hjelpeberegn_personal!P$152,"",IF(YEAR(Personalkostnader!$K145)&gt;Hjelpeberegn_personal!P$152,"31.12."&amp;P$152,Personalkostnader!$K145)))</f>
        <v/>
      </c>
      <c r="R286" s="156" t="str">
        <f>IF(A286="","",IF(YEAR(Personalkostnader!$K145)&lt;R$152,"",IF(YEAR(Personalkostnader!$H145)&gt;R$152,"",IF(YEAR(Personalkostnader!$H145)=R$152,Personalkostnader!$H145,DATE(R$152,1,1)))))</f>
        <v/>
      </c>
      <c r="S286" s="34" t="str">
        <f>IF(R286="","",IF(YEAR(Personalkostnader!$H145)&gt;Hjelpeberegn_personal!R$152,"",IF(YEAR(Personalkostnader!$K145)&gt;Hjelpeberegn_personal!R$152,"31.12."&amp;R$152,Personalkostnader!$K145)))</f>
        <v/>
      </c>
      <c r="T286" s="156" t="str">
        <f>IF(A286="","",IF(YEAR(Personalkostnader!$K145)&lt;T$152,"",IF(YEAR(Personalkostnader!$H145)&gt;T$152,"",IF(YEAR(Personalkostnader!$H145)=T$152,Personalkostnader!$H145,DATE(T$152,1,1)))))</f>
        <v/>
      </c>
      <c r="U286" s="34" t="str">
        <f>IF(T286="","",IF(YEAR(Personalkostnader!$H145)&gt;Hjelpeberegn_personal!T$152,"",IF(YEAR(Personalkostnader!$K145)&gt;Hjelpeberegn_personal!T$152,"31.12."&amp;T$152,Personalkostnader!$K145)))</f>
        <v/>
      </c>
      <c r="V286" s="156" t="str">
        <f>IF(A286="","",IF(YEAR(Personalkostnader!$K145)&lt;V$152,"",IF(YEAR(Personalkostnader!$H145)&gt;V$152,"",IF(YEAR(Personalkostnader!$H145)=V$152,Personalkostnader!$H145,DATE(V$152,1,1)))))</f>
        <v/>
      </c>
      <c r="W286" s="34" t="str">
        <f>IF(V286="","",IF(YEAR(Personalkostnader!$H145)&gt;Hjelpeberegn_personal!V$152,"",IF(YEAR(Personalkostnader!$K145)&gt;Hjelpeberegn_personal!V$152,"31.12."&amp;V$152,Personalkostnader!$K145)))</f>
        <v/>
      </c>
      <c r="X286" s="156" t="str">
        <f>IF(A286="","",IF(YEAR(Personalkostnader!$K145)&lt;X$152,"",IF(YEAR(Personalkostnader!$H145)&gt;X$152,"",IF(YEAR(Personalkostnader!$H145)=X$152,Personalkostnader!$H145,DATE(X$152,1,1)))))</f>
        <v/>
      </c>
      <c r="Y286" s="34" t="str">
        <f>IF(X286="","",IF(YEAR(Personalkostnader!$H145)&gt;Hjelpeberegn_personal!X$152,"",IF(YEAR(Personalkostnader!$K145)&gt;Hjelpeberegn_personal!X$152,"31.12."&amp;X$152,Personalkostnader!$K145)))</f>
        <v/>
      </c>
      <c r="Z286" s="156" t="str">
        <f>IF(A286="","",IF(YEAR(Personalkostnader!$K145)&lt;Z$152,"",IF(YEAR(Personalkostnader!$H145)&gt;Z$152,"",IF(YEAR(Personalkostnader!$H145)=Z$152,Personalkostnader!$H145,DATE(Z$152,1,1)))))</f>
        <v/>
      </c>
      <c r="AA286" s="34" t="str">
        <f>IF(Z286="","",IF(YEAR(Personalkostnader!$H145)&gt;Hjelpeberegn_personal!Z$152,"",IF(YEAR(Personalkostnader!$K145)&gt;Hjelpeberegn_personal!Z$152,"31.12."&amp;Z$152,Personalkostnader!$K145)))</f>
        <v/>
      </c>
    </row>
    <row r="287" spans="1:27" ht="15.75" outlineLevel="1" x14ac:dyDescent="0.3">
      <c r="A287" t="str">
        <f t="shared" si="12"/>
        <v/>
      </c>
      <c r="B287" s="156" t="str">
        <f>IF(YEAR(Personalkostnader!$H146)&lt;B$152,"",IF(YEAR(Personalkostnader!$H146)&gt;B$152,"",IF(YEAR(Personalkostnader!$H146)=B$152,Personalkostnader!$H146,DATE(B$152,1,1))))</f>
        <v/>
      </c>
      <c r="C287" s="156" t="str">
        <f>IF(YEAR(Personalkostnader!$H146)&lt;B$152,"",IF(YEAR(Personalkostnader!$H146)&gt;B$152,"",IF(YEAR(Personalkostnader!$K146)=B$152,Personalkostnader!$K146, DATE(B$152,12,31))))</f>
        <v/>
      </c>
      <c r="D287" s="156" t="str">
        <f>IF(A287="","",IF(YEAR(Personalkostnader!$K146)&lt;D$152,"",IF(YEAR(Personalkostnader!$H146)&gt;D$152,"",IF(YEAR(Personalkostnader!$H146)=D$152,Personalkostnader!$H146,DATE(D$152,1,1)))))</f>
        <v/>
      </c>
      <c r="E287" s="34" t="str">
        <f>IF(D287="","",IF(YEAR(Personalkostnader!$H146)&gt;Hjelpeberegn_personal!D$152,"",IF(YEAR(Personalkostnader!$K146)&gt;Hjelpeberegn_personal!D$152,"31.12."&amp;D$152,Personalkostnader!$K146)))</f>
        <v/>
      </c>
      <c r="F287" s="156" t="str">
        <f>IF(A287="","",IF(YEAR(Personalkostnader!$K146)&lt;F$152,"",IF(YEAR(Personalkostnader!$H146)&gt;F$152,"",IF(YEAR(Personalkostnader!$H146)=F$152,Personalkostnader!$H146,DATE(F$152,1,1)))))</f>
        <v/>
      </c>
      <c r="G287" s="34" t="str">
        <f>IF(F287="","",IF(YEAR(Personalkostnader!$H146)&gt;Hjelpeberegn_personal!F$152,"",IF(YEAR(Personalkostnader!$K146)&gt;Hjelpeberegn_personal!F$152,"31.12."&amp;F$152,Personalkostnader!$K146)))</f>
        <v/>
      </c>
      <c r="H287" s="156" t="str">
        <f>IF(A287="","",IF(YEAR(Personalkostnader!$K146)&lt;H$152,"",IF(YEAR(Personalkostnader!$H146)&gt;H$152,"",IF(YEAR(Personalkostnader!$H146)=H$152,Personalkostnader!$H146,DATE(H$152,1,1)))))</f>
        <v/>
      </c>
      <c r="I287" s="34" t="str">
        <f>IF(H287="","",IF(YEAR(Personalkostnader!$H146)&gt;Hjelpeberegn_personal!H$152,"",IF(YEAR(Personalkostnader!$K146)&gt;Hjelpeberegn_personal!H$152,"31.12."&amp;H$152,Personalkostnader!$K146)))</f>
        <v/>
      </c>
      <c r="J287" s="156" t="str">
        <f>IF(A287="","",IF(YEAR(Personalkostnader!$K146)&lt;J$152,"",IF(YEAR(Personalkostnader!$H146)&gt;J$152,"",IF(YEAR(Personalkostnader!$H146)=J$152,Personalkostnader!$H146,DATE(J$152,1,1)))))</f>
        <v/>
      </c>
      <c r="K287" s="34" t="str">
        <f>IF(J287="","",IF(YEAR(Personalkostnader!$H146)&gt;Hjelpeberegn_personal!J$152,"",IF(YEAR(Personalkostnader!$K146)&gt;Hjelpeberegn_personal!J$152,"31.12."&amp;J$152,Personalkostnader!$K146)))</f>
        <v/>
      </c>
      <c r="L287" s="156" t="str">
        <f>IF(A287="","",IF(YEAR(Personalkostnader!$K146)&lt;L$152,"",IF(YEAR(Personalkostnader!$H146)&gt;L$152,"",IF(YEAR(Personalkostnader!$H146)=L$152,Personalkostnader!$H146,DATE(L$152,1,1)))))</f>
        <v/>
      </c>
      <c r="M287" s="34" t="str">
        <f>IF(L287="","",IF(YEAR(Personalkostnader!$H146)&gt;Hjelpeberegn_personal!L$152,"",IF(YEAR(Personalkostnader!$K146)&gt;Hjelpeberegn_personal!L$152,"31.12."&amp;L$152,Personalkostnader!$K146)))</f>
        <v/>
      </c>
      <c r="N287" s="156" t="str">
        <f>IF(A287="","",IF(YEAR(Personalkostnader!$K146)&lt;N$152,"",IF(YEAR(Personalkostnader!$H146)&gt;N$152,"",IF(YEAR(Personalkostnader!$H146)=N$152,Personalkostnader!$H146,DATE(N$152,1,1)))))</f>
        <v/>
      </c>
      <c r="O287" s="34" t="str">
        <f>IF(N287="","",IF(YEAR(Personalkostnader!$H146)&gt;Hjelpeberegn_personal!N$152,"",IF(YEAR(Personalkostnader!$K146)&gt;Hjelpeberegn_personal!N$152,"31.12."&amp;N$152,Personalkostnader!$K146)))</f>
        <v/>
      </c>
      <c r="P287" s="156" t="str">
        <f>IF(A287="","",IF(YEAR(Personalkostnader!$K146)&lt;P$152,"",IF(YEAR(Personalkostnader!$H146)&gt;P$152,"",IF(YEAR(Personalkostnader!$H146)=P$152,Personalkostnader!$H146,DATE(P$152,1,1)))))</f>
        <v/>
      </c>
      <c r="Q287" s="34" t="str">
        <f>IF(P287="","",IF(YEAR(Personalkostnader!$H146)&gt;Hjelpeberegn_personal!P$152,"",IF(YEAR(Personalkostnader!$K146)&gt;Hjelpeberegn_personal!P$152,"31.12."&amp;P$152,Personalkostnader!$K146)))</f>
        <v/>
      </c>
      <c r="R287" s="156" t="str">
        <f>IF(A287="","",IF(YEAR(Personalkostnader!$K146)&lt;R$152,"",IF(YEAR(Personalkostnader!$H146)&gt;R$152,"",IF(YEAR(Personalkostnader!$H146)=R$152,Personalkostnader!$H146,DATE(R$152,1,1)))))</f>
        <v/>
      </c>
      <c r="S287" s="34" t="str">
        <f>IF(R287="","",IF(YEAR(Personalkostnader!$H146)&gt;Hjelpeberegn_personal!R$152,"",IF(YEAR(Personalkostnader!$K146)&gt;Hjelpeberegn_personal!R$152,"31.12."&amp;R$152,Personalkostnader!$K146)))</f>
        <v/>
      </c>
      <c r="T287" s="156" t="str">
        <f>IF(A287="","",IF(YEAR(Personalkostnader!$K146)&lt;T$152,"",IF(YEAR(Personalkostnader!$H146)&gt;T$152,"",IF(YEAR(Personalkostnader!$H146)=T$152,Personalkostnader!$H146,DATE(T$152,1,1)))))</f>
        <v/>
      </c>
      <c r="U287" s="34" t="str">
        <f>IF(T287="","",IF(YEAR(Personalkostnader!$H146)&gt;Hjelpeberegn_personal!T$152,"",IF(YEAR(Personalkostnader!$K146)&gt;Hjelpeberegn_personal!T$152,"31.12."&amp;T$152,Personalkostnader!$K146)))</f>
        <v/>
      </c>
      <c r="V287" s="156" t="str">
        <f>IF(A287="","",IF(YEAR(Personalkostnader!$K146)&lt;V$152,"",IF(YEAR(Personalkostnader!$H146)&gt;V$152,"",IF(YEAR(Personalkostnader!$H146)=V$152,Personalkostnader!$H146,DATE(V$152,1,1)))))</f>
        <v/>
      </c>
      <c r="W287" s="34" t="str">
        <f>IF(V287="","",IF(YEAR(Personalkostnader!$H146)&gt;Hjelpeberegn_personal!V$152,"",IF(YEAR(Personalkostnader!$K146)&gt;Hjelpeberegn_personal!V$152,"31.12."&amp;V$152,Personalkostnader!$K146)))</f>
        <v/>
      </c>
      <c r="X287" s="156" t="str">
        <f>IF(A287="","",IF(YEAR(Personalkostnader!$K146)&lt;X$152,"",IF(YEAR(Personalkostnader!$H146)&gt;X$152,"",IF(YEAR(Personalkostnader!$H146)=X$152,Personalkostnader!$H146,DATE(X$152,1,1)))))</f>
        <v/>
      </c>
      <c r="Y287" s="34" t="str">
        <f>IF(X287="","",IF(YEAR(Personalkostnader!$H146)&gt;Hjelpeberegn_personal!X$152,"",IF(YEAR(Personalkostnader!$K146)&gt;Hjelpeberegn_personal!X$152,"31.12."&amp;X$152,Personalkostnader!$K146)))</f>
        <v/>
      </c>
      <c r="Z287" s="156" t="str">
        <f>IF(A287="","",IF(YEAR(Personalkostnader!$K146)&lt;Z$152,"",IF(YEAR(Personalkostnader!$H146)&gt;Z$152,"",IF(YEAR(Personalkostnader!$H146)=Z$152,Personalkostnader!$H146,DATE(Z$152,1,1)))))</f>
        <v/>
      </c>
      <c r="AA287" s="34" t="str">
        <f>IF(Z287="","",IF(YEAR(Personalkostnader!$H146)&gt;Hjelpeberegn_personal!Z$152,"",IF(YEAR(Personalkostnader!$K146)&gt;Hjelpeberegn_personal!Z$152,"31.12."&amp;Z$152,Personalkostnader!$K146)))</f>
        <v/>
      </c>
    </row>
    <row r="288" spans="1:27" ht="15.75" outlineLevel="1" x14ac:dyDescent="0.3">
      <c r="A288" t="str">
        <f t="shared" ref="A288:A298" si="13">A139</f>
        <v/>
      </c>
      <c r="B288" s="156" t="str">
        <f>IF(YEAR(Personalkostnader!$H147)&lt;B$152,"",IF(YEAR(Personalkostnader!$H147)&gt;B$152,"",IF(YEAR(Personalkostnader!$H147)=B$152,Personalkostnader!$H147,DATE(B$152,1,1))))</f>
        <v/>
      </c>
      <c r="C288" s="156" t="str">
        <f>IF(YEAR(Personalkostnader!$H147)&lt;B$152,"",IF(YEAR(Personalkostnader!$H147)&gt;B$152,"",IF(YEAR(Personalkostnader!$K147)=B$152,Personalkostnader!$K147, DATE(B$152,12,31))))</f>
        <v/>
      </c>
      <c r="D288" s="156" t="str">
        <f>IF(A288="","",IF(YEAR(Personalkostnader!$K147)&lt;D$152,"",IF(YEAR(Personalkostnader!$H147)&gt;D$152,"",IF(YEAR(Personalkostnader!$H147)=D$152,Personalkostnader!$H147,DATE(D$152,1,1)))))</f>
        <v/>
      </c>
      <c r="E288" s="34" t="str">
        <f>IF(D288="","",IF(YEAR(Personalkostnader!$H147)&gt;Hjelpeberegn_personal!D$152,"",IF(YEAR(Personalkostnader!$K147)&gt;Hjelpeberegn_personal!D$152,"31.12."&amp;D$152,Personalkostnader!$K147)))</f>
        <v/>
      </c>
      <c r="F288" s="156" t="str">
        <f>IF(A288="","",IF(YEAR(Personalkostnader!$K147)&lt;F$152,"",IF(YEAR(Personalkostnader!$H147)&gt;F$152,"",IF(YEAR(Personalkostnader!$H147)=F$152,Personalkostnader!$H147,DATE(F$152,1,1)))))</f>
        <v/>
      </c>
      <c r="G288" s="34" t="str">
        <f>IF(F288="","",IF(YEAR(Personalkostnader!$H147)&gt;Hjelpeberegn_personal!F$152,"",IF(YEAR(Personalkostnader!$K147)&gt;Hjelpeberegn_personal!F$152,"31.12."&amp;F$152,Personalkostnader!$K147)))</f>
        <v/>
      </c>
      <c r="H288" s="156" t="str">
        <f>IF(A288="","",IF(YEAR(Personalkostnader!$K147)&lt;H$152,"",IF(YEAR(Personalkostnader!$H147)&gt;H$152,"",IF(YEAR(Personalkostnader!$H147)=H$152,Personalkostnader!$H147,DATE(H$152,1,1)))))</f>
        <v/>
      </c>
      <c r="I288" s="34" t="str">
        <f>IF(H288="","",IF(YEAR(Personalkostnader!$H147)&gt;Hjelpeberegn_personal!H$152,"",IF(YEAR(Personalkostnader!$K147)&gt;Hjelpeberegn_personal!H$152,"31.12."&amp;H$152,Personalkostnader!$K147)))</f>
        <v/>
      </c>
      <c r="J288" s="156" t="str">
        <f>IF(A288="","",IF(YEAR(Personalkostnader!$K147)&lt;J$152,"",IF(YEAR(Personalkostnader!$H147)&gt;J$152,"",IF(YEAR(Personalkostnader!$H147)=J$152,Personalkostnader!$H147,DATE(J$152,1,1)))))</f>
        <v/>
      </c>
      <c r="K288" s="34" t="str">
        <f>IF(J288="","",IF(YEAR(Personalkostnader!$H147)&gt;Hjelpeberegn_personal!J$152,"",IF(YEAR(Personalkostnader!$K147)&gt;Hjelpeberegn_personal!J$152,"31.12."&amp;J$152,Personalkostnader!$K147)))</f>
        <v/>
      </c>
      <c r="L288" s="156" t="str">
        <f>IF(A288="","",IF(YEAR(Personalkostnader!$K147)&lt;L$152,"",IF(YEAR(Personalkostnader!$H147)&gt;L$152,"",IF(YEAR(Personalkostnader!$H147)=L$152,Personalkostnader!$H147,DATE(L$152,1,1)))))</f>
        <v/>
      </c>
      <c r="M288" s="34" t="str">
        <f>IF(L288="","",IF(YEAR(Personalkostnader!$H147)&gt;Hjelpeberegn_personal!L$152,"",IF(YEAR(Personalkostnader!$K147)&gt;Hjelpeberegn_personal!L$152,"31.12."&amp;L$152,Personalkostnader!$K147)))</f>
        <v/>
      </c>
      <c r="N288" s="156" t="str">
        <f>IF(A288="","",IF(YEAR(Personalkostnader!$K147)&lt;N$152,"",IF(YEAR(Personalkostnader!$H147)&gt;N$152,"",IF(YEAR(Personalkostnader!$H147)=N$152,Personalkostnader!$H147,DATE(N$152,1,1)))))</f>
        <v/>
      </c>
      <c r="O288" s="34" t="str">
        <f>IF(N288="","",IF(YEAR(Personalkostnader!$H147)&gt;Hjelpeberegn_personal!N$152,"",IF(YEAR(Personalkostnader!$K147)&gt;Hjelpeberegn_personal!N$152,"31.12."&amp;N$152,Personalkostnader!$K147)))</f>
        <v/>
      </c>
      <c r="P288" s="156" t="str">
        <f>IF(A288="","",IF(YEAR(Personalkostnader!$K147)&lt;P$152,"",IF(YEAR(Personalkostnader!$H147)&gt;P$152,"",IF(YEAR(Personalkostnader!$H147)=P$152,Personalkostnader!$H147,DATE(P$152,1,1)))))</f>
        <v/>
      </c>
      <c r="Q288" s="34" t="str">
        <f>IF(P288="","",IF(YEAR(Personalkostnader!$H147)&gt;Hjelpeberegn_personal!P$152,"",IF(YEAR(Personalkostnader!$K147)&gt;Hjelpeberegn_personal!P$152,"31.12."&amp;P$152,Personalkostnader!$K147)))</f>
        <v/>
      </c>
      <c r="R288" s="156" t="str">
        <f>IF(A288="","",IF(YEAR(Personalkostnader!$K147)&lt;R$152,"",IF(YEAR(Personalkostnader!$H147)&gt;R$152,"",IF(YEAR(Personalkostnader!$H147)=R$152,Personalkostnader!$H147,DATE(R$152,1,1)))))</f>
        <v/>
      </c>
      <c r="S288" s="34" t="str">
        <f>IF(R288="","",IF(YEAR(Personalkostnader!$H147)&gt;Hjelpeberegn_personal!R$152,"",IF(YEAR(Personalkostnader!$K147)&gt;Hjelpeberegn_personal!R$152,"31.12."&amp;R$152,Personalkostnader!$K147)))</f>
        <v/>
      </c>
      <c r="T288" s="156" t="str">
        <f>IF(A288="","",IF(YEAR(Personalkostnader!$K147)&lt;T$152,"",IF(YEAR(Personalkostnader!$H147)&gt;T$152,"",IF(YEAR(Personalkostnader!$H147)=T$152,Personalkostnader!$H147,DATE(T$152,1,1)))))</f>
        <v/>
      </c>
      <c r="U288" s="34" t="str">
        <f>IF(T288="","",IF(YEAR(Personalkostnader!$H147)&gt;Hjelpeberegn_personal!T$152,"",IF(YEAR(Personalkostnader!$K147)&gt;Hjelpeberegn_personal!T$152,"31.12."&amp;T$152,Personalkostnader!$K147)))</f>
        <v/>
      </c>
      <c r="V288" s="156" t="str">
        <f>IF(A288="","",IF(YEAR(Personalkostnader!$K147)&lt;V$152,"",IF(YEAR(Personalkostnader!$H147)&gt;V$152,"",IF(YEAR(Personalkostnader!$H147)=V$152,Personalkostnader!$H147,DATE(V$152,1,1)))))</f>
        <v/>
      </c>
      <c r="W288" s="34" t="str">
        <f>IF(V288="","",IF(YEAR(Personalkostnader!$H147)&gt;Hjelpeberegn_personal!V$152,"",IF(YEAR(Personalkostnader!$K147)&gt;Hjelpeberegn_personal!V$152,"31.12."&amp;V$152,Personalkostnader!$K147)))</f>
        <v/>
      </c>
      <c r="X288" s="156" t="str">
        <f>IF(A288="","",IF(YEAR(Personalkostnader!$K147)&lt;X$152,"",IF(YEAR(Personalkostnader!$H147)&gt;X$152,"",IF(YEAR(Personalkostnader!$H147)=X$152,Personalkostnader!$H147,DATE(X$152,1,1)))))</f>
        <v/>
      </c>
      <c r="Y288" s="34" t="str">
        <f>IF(X288="","",IF(YEAR(Personalkostnader!$H147)&gt;Hjelpeberegn_personal!X$152,"",IF(YEAR(Personalkostnader!$K147)&gt;Hjelpeberegn_personal!X$152,"31.12."&amp;X$152,Personalkostnader!$K147)))</f>
        <v/>
      </c>
      <c r="Z288" s="156" t="str">
        <f>IF(A288="","",IF(YEAR(Personalkostnader!$K147)&lt;Z$152,"",IF(YEAR(Personalkostnader!$H147)&gt;Z$152,"",IF(YEAR(Personalkostnader!$H147)=Z$152,Personalkostnader!$H147,DATE(Z$152,1,1)))))</f>
        <v/>
      </c>
      <c r="AA288" s="34" t="str">
        <f>IF(Z288="","",IF(YEAR(Personalkostnader!$H147)&gt;Hjelpeberegn_personal!Z$152,"",IF(YEAR(Personalkostnader!$K147)&gt;Hjelpeberegn_personal!Z$152,"31.12."&amp;Z$152,Personalkostnader!$K147)))</f>
        <v/>
      </c>
    </row>
    <row r="289" spans="1:27" ht="15.75" outlineLevel="1" x14ac:dyDescent="0.3">
      <c r="A289" t="str">
        <f t="shared" si="13"/>
        <v/>
      </c>
      <c r="B289" s="156" t="str">
        <f>IF(YEAR(Personalkostnader!$H148)&lt;B$152,"",IF(YEAR(Personalkostnader!$H148)&gt;B$152,"",IF(YEAR(Personalkostnader!$H148)=B$152,Personalkostnader!$H148,DATE(B$152,1,1))))</f>
        <v/>
      </c>
      <c r="C289" s="156" t="str">
        <f>IF(YEAR(Personalkostnader!$H148)&lt;B$152,"",IF(YEAR(Personalkostnader!$H148)&gt;B$152,"",IF(YEAR(Personalkostnader!$K148)=B$152,Personalkostnader!$K148, DATE(B$152,12,31))))</f>
        <v/>
      </c>
      <c r="D289" s="156" t="str">
        <f>IF(A289="","",IF(YEAR(Personalkostnader!$K148)&lt;D$152,"",IF(YEAR(Personalkostnader!$H148)&gt;D$152,"",IF(YEAR(Personalkostnader!$H148)=D$152,Personalkostnader!$H148,DATE(D$152,1,1)))))</f>
        <v/>
      </c>
      <c r="E289" s="34" t="str">
        <f>IF(D289="","",IF(YEAR(Personalkostnader!$H148)&gt;Hjelpeberegn_personal!D$152,"",IF(YEAR(Personalkostnader!$K148)&gt;Hjelpeberegn_personal!D$152,"31.12."&amp;D$152,Personalkostnader!$K148)))</f>
        <v/>
      </c>
      <c r="F289" s="156" t="str">
        <f>IF(A289="","",IF(YEAR(Personalkostnader!$K148)&lt;F$152,"",IF(YEAR(Personalkostnader!$H148)&gt;F$152,"",IF(YEAR(Personalkostnader!$H148)=F$152,Personalkostnader!$H148,DATE(F$152,1,1)))))</f>
        <v/>
      </c>
      <c r="G289" s="34" t="str">
        <f>IF(F289="","",IF(YEAR(Personalkostnader!$H148)&gt;Hjelpeberegn_personal!F$152,"",IF(YEAR(Personalkostnader!$K148)&gt;Hjelpeberegn_personal!F$152,"31.12."&amp;F$152,Personalkostnader!$K148)))</f>
        <v/>
      </c>
      <c r="H289" s="156" t="str">
        <f>IF(A289="","",IF(YEAR(Personalkostnader!$K148)&lt;H$152,"",IF(YEAR(Personalkostnader!$H148)&gt;H$152,"",IF(YEAR(Personalkostnader!$H148)=H$152,Personalkostnader!$H148,DATE(H$152,1,1)))))</f>
        <v/>
      </c>
      <c r="I289" s="34" t="str">
        <f>IF(H289="","",IF(YEAR(Personalkostnader!$H148)&gt;Hjelpeberegn_personal!H$152,"",IF(YEAR(Personalkostnader!$K148)&gt;Hjelpeberegn_personal!H$152,"31.12."&amp;H$152,Personalkostnader!$K148)))</f>
        <v/>
      </c>
      <c r="J289" s="156" t="str">
        <f>IF(A289="","",IF(YEAR(Personalkostnader!$K148)&lt;J$152,"",IF(YEAR(Personalkostnader!$H148)&gt;J$152,"",IF(YEAR(Personalkostnader!$H148)=J$152,Personalkostnader!$H148,DATE(J$152,1,1)))))</f>
        <v/>
      </c>
      <c r="K289" s="34" t="str">
        <f>IF(J289="","",IF(YEAR(Personalkostnader!$H148)&gt;Hjelpeberegn_personal!J$152,"",IF(YEAR(Personalkostnader!$K148)&gt;Hjelpeberegn_personal!J$152,"31.12."&amp;J$152,Personalkostnader!$K148)))</f>
        <v/>
      </c>
      <c r="L289" s="156" t="str">
        <f>IF(A289="","",IF(YEAR(Personalkostnader!$K148)&lt;L$152,"",IF(YEAR(Personalkostnader!$H148)&gt;L$152,"",IF(YEAR(Personalkostnader!$H148)=L$152,Personalkostnader!$H148,DATE(L$152,1,1)))))</f>
        <v/>
      </c>
      <c r="M289" s="34" t="str">
        <f>IF(L289="","",IF(YEAR(Personalkostnader!$H148)&gt;Hjelpeberegn_personal!L$152,"",IF(YEAR(Personalkostnader!$K148)&gt;Hjelpeberegn_personal!L$152,"31.12."&amp;L$152,Personalkostnader!$K148)))</f>
        <v/>
      </c>
      <c r="N289" s="156" t="str">
        <f>IF(A289="","",IF(YEAR(Personalkostnader!$K148)&lt;N$152,"",IF(YEAR(Personalkostnader!$H148)&gt;N$152,"",IF(YEAR(Personalkostnader!$H148)=N$152,Personalkostnader!$H148,DATE(N$152,1,1)))))</f>
        <v/>
      </c>
      <c r="O289" s="34" t="str">
        <f>IF(N289="","",IF(YEAR(Personalkostnader!$H148)&gt;Hjelpeberegn_personal!N$152,"",IF(YEAR(Personalkostnader!$K148)&gt;Hjelpeberegn_personal!N$152,"31.12."&amp;N$152,Personalkostnader!$K148)))</f>
        <v/>
      </c>
      <c r="P289" s="156" t="str">
        <f>IF(A289="","",IF(YEAR(Personalkostnader!$K148)&lt;P$152,"",IF(YEAR(Personalkostnader!$H148)&gt;P$152,"",IF(YEAR(Personalkostnader!$H148)=P$152,Personalkostnader!$H148,DATE(P$152,1,1)))))</f>
        <v/>
      </c>
      <c r="Q289" s="34" t="str">
        <f>IF(P289="","",IF(YEAR(Personalkostnader!$H148)&gt;Hjelpeberegn_personal!P$152,"",IF(YEAR(Personalkostnader!$K148)&gt;Hjelpeberegn_personal!P$152,"31.12."&amp;P$152,Personalkostnader!$K148)))</f>
        <v/>
      </c>
      <c r="R289" s="156" t="str">
        <f>IF(A289="","",IF(YEAR(Personalkostnader!$K148)&lt;R$152,"",IF(YEAR(Personalkostnader!$H148)&gt;R$152,"",IF(YEAR(Personalkostnader!$H148)=R$152,Personalkostnader!$H148,DATE(R$152,1,1)))))</f>
        <v/>
      </c>
      <c r="S289" s="34" t="str">
        <f>IF(R289="","",IF(YEAR(Personalkostnader!$H148)&gt;Hjelpeberegn_personal!R$152,"",IF(YEAR(Personalkostnader!$K148)&gt;Hjelpeberegn_personal!R$152,"31.12."&amp;R$152,Personalkostnader!$K148)))</f>
        <v/>
      </c>
      <c r="T289" s="156" t="str">
        <f>IF(A289="","",IF(YEAR(Personalkostnader!$K148)&lt;T$152,"",IF(YEAR(Personalkostnader!$H148)&gt;T$152,"",IF(YEAR(Personalkostnader!$H148)=T$152,Personalkostnader!$H148,DATE(T$152,1,1)))))</f>
        <v/>
      </c>
      <c r="U289" s="34" t="str">
        <f>IF(T289="","",IF(YEAR(Personalkostnader!$H148)&gt;Hjelpeberegn_personal!T$152,"",IF(YEAR(Personalkostnader!$K148)&gt;Hjelpeberegn_personal!T$152,"31.12."&amp;T$152,Personalkostnader!$K148)))</f>
        <v/>
      </c>
      <c r="V289" s="156" t="str">
        <f>IF(A289="","",IF(YEAR(Personalkostnader!$K148)&lt;V$152,"",IF(YEAR(Personalkostnader!$H148)&gt;V$152,"",IF(YEAR(Personalkostnader!$H148)=V$152,Personalkostnader!$H148,DATE(V$152,1,1)))))</f>
        <v/>
      </c>
      <c r="W289" s="34" t="str">
        <f>IF(V289="","",IF(YEAR(Personalkostnader!$H148)&gt;Hjelpeberegn_personal!V$152,"",IF(YEAR(Personalkostnader!$K148)&gt;Hjelpeberegn_personal!V$152,"31.12."&amp;V$152,Personalkostnader!$K148)))</f>
        <v/>
      </c>
      <c r="X289" s="156" t="str">
        <f>IF(A289="","",IF(YEAR(Personalkostnader!$K148)&lt;X$152,"",IF(YEAR(Personalkostnader!$H148)&gt;X$152,"",IF(YEAR(Personalkostnader!$H148)=X$152,Personalkostnader!$H148,DATE(X$152,1,1)))))</f>
        <v/>
      </c>
      <c r="Y289" s="34" t="str">
        <f>IF(X289="","",IF(YEAR(Personalkostnader!$H148)&gt;Hjelpeberegn_personal!X$152,"",IF(YEAR(Personalkostnader!$K148)&gt;Hjelpeberegn_personal!X$152,"31.12."&amp;X$152,Personalkostnader!$K148)))</f>
        <v/>
      </c>
      <c r="Z289" s="156" t="str">
        <f>IF(A289="","",IF(YEAR(Personalkostnader!$K148)&lt;Z$152,"",IF(YEAR(Personalkostnader!$H148)&gt;Z$152,"",IF(YEAR(Personalkostnader!$H148)=Z$152,Personalkostnader!$H148,DATE(Z$152,1,1)))))</f>
        <v/>
      </c>
      <c r="AA289" s="34" t="str">
        <f>IF(Z289="","",IF(YEAR(Personalkostnader!$H148)&gt;Hjelpeberegn_personal!Z$152,"",IF(YEAR(Personalkostnader!$K148)&gt;Hjelpeberegn_personal!Z$152,"31.12."&amp;Z$152,Personalkostnader!$K148)))</f>
        <v/>
      </c>
    </row>
    <row r="290" spans="1:27" ht="15.75" outlineLevel="1" x14ac:dyDescent="0.3">
      <c r="A290" t="str">
        <f t="shared" si="13"/>
        <v/>
      </c>
      <c r="B290" s="156" t="str">
        <f>IF(YEAR(Personalkostnader!$H149)&lt;B$152,"",IF(YEAR(Personalkostnader!$H149)&gt;B$152,"",IF(YEAR(Personalkostnader!$H149)=B$152,Personalkostnader!$H149,DATE(B$152,1,1))))</f>
        <v/>
      </c>
      <c r="C290" s="156" t="str">
        <f>IF(YEAR(Personalkostnader!$H149)&lt;B$152,"",IF(YEAR(Personalkostnader!$H149)&gt;B$152,"",IF(YEAR(Personalkostnader!$K149)=B$152,Personalkostnader!$K149, DATE(B$152,12,31))))</f>
        <v/>
      </c>
      <c r="D290" s="156" t="str">
        <f>IF(A290="","",IF(YEAR(Personalkostnader!$K149)&lt;D$152,"",IF(YEAR(Personalkostnader!$H149)&gt;D$152,"",IF(YEAR(Personalkostnader!$H149)=D$152,Personalkostnader!$H149,DATE(D$152,1,1)))))</f>
        <v/>
      </c>
      <c r="E290" s="34" t="str">
        <f>IF(D290="","",IF(YEAR(Personalkostnader!$H149)&gt;Hjelpeberegn_personal!D$152,"",IF(YEAR(Personalkostnader!$K149)&gt;Hjelpeberegn_personal!D$152,"31.12."&amp;D$152,Personalkostnader!$K149)))</f>
        <v/>
      </c>
      <c r="F290" s="156" t="str">
        <f>IF(A290="","",IF(YEAR(Personalkostnader!$K149)&lt;F$152,"",IF(YEAR(Personalkostnader!$H149)&gt;F$152,"",IF(YEAR(Personalkostnader!$H149)=F$152,Personalkostnader!$H149,DATE(F$152,1,1)))))</f>
        <v/>
      </c>
      <c r="G290" s="34" t="str">
        <f>IF(F290="","",IF(YEAR(Personalkostnader!$H149)&gt;Hjelpeberegn_personal!F$152,"",IF(YEAR(Personalkostnader!$K149)&gt;Hjelpeberegn_personal!F$152,"31.12."&amp;F$152,Personalkostnader!$K149)))</f>
        <v/>
      </c>
      <c r="H290" s="156" t="str">
        <f>IF(A290="","",IF(YEAR(Personalkostnader!$K149)&lt;H$152,"",IF(YEAR(Personalkostnader!$H149)&gt;H$152,"",IF(YEAR(Personalkostnader!$H149)=H$152,Personalkostnader!$H149,DATE(H$152,1,1)))))</f>
        <v/>
      </c>
      <c r="I290" s="34" t="str">
        <f>IF(H290="","",IF(YEAR(Personalkostnader!$H149)&gt;Hjelpeberegn_personal!H$152,"",IF(YEAR(Personalkostnader!$K149)&gt;Hjelpeberegn_personal!H$152,"31.12."&amp;H$152,Personalkostnader!$K149)))</f>
        <v/>
      </c>
      <c r="J290" s="156" t="str">
        <f>IF(A290="","",IF(YEAR(Personalkostnader!$K149)&lt;J$152,"",IF(YEAR(Personalkostnader!$H149)&gt;J$152,"",IF(YEAR(Personalkostnader!$H149)=J$152,Personalkostnader!$H149,DATE(J$152,1,1)))))</f>
        <v/>
      </c>
      <c r="K290" s="34" t="str">
        <f>IF(J290="","",IF(YEAR(Personalkostnader!$H149)&gt;Hjelpeberegn_personal!J$152,"",IF(YEAR(Personalkostnader!$K149)&gt;Hjelpeberegn_personal!J$152,"31.12."&amp;J$152,Personalkostnader!$K149)))</f>
        <v/>
      </c>
      <c r="L290" s="156" t="str">
        <f>IF(A290="","",IF(YEAR(Personalkostnader!$K149)&lt;L$152,"",IF(YEAR(Personalkostnader!$H149)&gt;L$152,"",IF(YEAR(Personalkostnader!$H149)=L$152,Personalkostnader!$H149,DATE(L$152,1,1)))))</f>
        <v/>
      </c>
      <c r="M290" s="34" t="str">
        <f>IF(L290="","",IF(YEAR(Personalkostnader!$H149)&gt;Hjelpeberegn_personal!L$152,"",IF(YEAR(Personalkostnader!$K149)&gt;Hjelpeberegn_personal!L$152,"31.12."&amp;L$152,Personalkostnader!$K149)))</f>
        <v/>
      </c>
      <c r="N290" s="156" t="str">
        <f>IF(A290="","",IF(YEAR(Personalkostnader!$K149)&lt;N$152,"",IF(YEAR(Personalkostnader!$H149)&gt;N$152,"",IF(YEAR(Personalkostnader!$H149)=N$152,Personalkostnader!$H149,DATE(N$152,1,1)))))</f>
        <v/>
      </c>
      <c r="O290" s="34" t="str">
        <f>IF(N290="","",IF(YEAR(Personalkostnader!$H149)&gt;Hjelpeberegn_personal!N$152,"",IF(YEAR(Personalkostnader!$K149)&gt;Hjelpeberegn_personal!N$152,"31.12."&amp;N$152,Personalkostnader!$K149)))</f>
        <v/>
      </c>
      <c r="P290" s="156" t="str">
        <f>IF(A290="","",IF(YEAR(Personalkostnader!$K149)&lt;P$152,"",IF(YEAR(Personalkostnader!$H149)&gt;P$152,"",IF(YEAR(Personalkostnader!$H149)=P$152,Personalkostnader!$H149,DATE(P$152,1,1)))))</f>
        <v/>
      </c>
      <c r="Q290" s="34" t="str">
        <f>IF(P290="","",IF(YEAR(Personalkostnader!$H149)&gt;Hjelpeberegn_personal!P$152,"",IF(YEAR(Personalkostnader!$K149)&gt;Hjelpeberegn_personal!P$152,"31.12."&amp;P$152,Personalkostnader!$K149)))</f>
        <v/>
      </c>
      <c r="R290" s="156" t="str">
        <f>IF(A290="","",IF(YEAR(Personalkostnader!$K149)&lt;R$152,"",IF(YEAR(Personalkostnader!$H149)&gt;R$152,"",IF(YEAR(Personalkostnader!$H149)=R$152,Personalkostnader!$H149,DATE(R$152,1,1)))))</f>
        <v/>
      </c>
      <c r="S290" s="34" t="str">
        <f>IF(R290="","",IF(YEAR(Personalkostnader!$H149)&gt;Hjelpeberegn_personal!R$152,"",IF(YEAR(Personalkostnader!$K149)&gt;Hjelpeberegn_personal!R$152,"31.12."&amp;R$152,Personalkostnader!$K149)))</f>
        <v/>
      </c>
      <c r="T290" s="156" t="str">
        <f>IF(A290="","",IF(YEAR(Personalkostnader!$K149)&lt;T$152,"",IF(YEAR(Personalkostnader!$H149)&gt;T$152,"",IF(YEAR(Personalkostnader!$H149)=T$152,Personalkostnader!$H149,DATE(T$152,1,1)))))</f>
        <v/>
      </c>
      <c r="U290" s="34" t="str">
        <f>IF(T290="","",IF(YEAR(Personalkostnader!$H149)&gt;Hjelpeberegn_personal!T$152,"",IF(YEAR(Personalkostnader!$K149)&gt;Hjelpeberegn_personal!T$152,"31.12."&amp;T$152,Personalkostnader!$K149)))</f>
        <v/>
      </c>
      <c r="V290" s="156" t="str">
        <f>IF(A290="","",IF(YEAR(Personalkostnader!$K149)&lt;V$152,"",IF(YEAR(Personalkostnader!$H149)&gt;V$152,"",IF(YEAR(Personalkostnader!$H149)=V$152,Personalkostnader!$H149,DATE(V$152,1,1)))))</f>
        <v/>
      </c>
      <c r="W290" s="34" t="str">
        <f>IF(V290="","",IF(YEAR(Personalkostnader!$H149)&gt;Hjelpeberegn_personal!V$152,"",IF(YEAR(Personalkostnader!$K149)&gt;Hjelpeberegn_personal!V$152,"31.12."&amp;V$152,Personalkostnader!$K149)))</f>
        <v/>
      </c>
      <c r="X290" s="156" t="str">
        <f>IF(A290="","",IF(YEAR(Personalkostnader!$K149)&lt;X$152,"",IF(YEAR(Personalkostnader!$H149)&gt;X$152,"",IF(YEAR(Personalkostnader!$H149)=X$152,Personalkostnader!$H149,DATE(X$152,1,1)))))</f>
        <v/>
      </c>
      <c r="Y290" s="34" t="str">
        <f>IF(X290="","",IF(YEAR(Personalkostnader!$H149)&gt;Hjelpeberegn_personal!X$152,"",IF(YEAR(Personalkostnader!$K149)&gt;Hjelpeberegn_personal!X$152,"31.12."&amp;X$152,Personalkostnader!$K149)))</f>
        <v/>
      </c>
      <c r="Z290" s="156" t="str">
        <f>IF(A290="","",IF(YEAR(Personalkostnader!$K149)&lt;Z$152,"",IF(YEAR(Personalkostnader!$H149)&gt;Z$152,"",IF(YEAR(Personalkostnader!$H149)=Z$152,Personalkostnader!$H149,DATE(Z$152,1,1)))))</f>
        <v/>
      </c>
      <c r="AA290" s="34" t="str">
        <f>IF(Z290="","",IF(YEAR(Personalkostnader!$H149)&gt;Hjelpeberegn_personal!Z$152,"",IF(YEAR(Personalkostnader!$K149)&gt;Hjelpeberegn_personal!Z$152,"31.12."&amp;Z$152,Personalkostnader!$K149)))</f>
        <v/>
      </c>
    </row>
    <row r="291" spans="1:27" ht="15.75" outlineLevel="1" x14ac:dyDescent="0.3">
      <c r="A291" t="str">
        <f t="shared" si="13"/>
        <v/>
      </c>
      <c r="B291" s="156" t="str">
        <f>IF(YEAR(Personalkostnader!$H150)&lt;B$152,"",IF(YEAR(Personalkostnader!$H150)&gt;B$152,"",IF(YEAR(Personalkostnader!$H150)=B$152,Personalkostnader!$H150,DATE(B$152,1,1))))</f>
        <v/>
      </c>
      <c r="C291" s="156" t="str">
        <f>IF(YEAR(Personalkostnader!$H150)&lt;B$152,"",IF(YEAR(Personalkostnader!$H150)&gt;B$152,"",IF(YEAR(Personalkostnader!$K150)=B$152,Personalkostnader!$K150, DATE(B$152,12,31))))</f>
        <v/>
      </c>
      <c r="D291" s="156" t="str">
        <f>IF(A291="","",IF(YEAR(Personalkostnader!$K150)&lt;D$152,"",IF(YEAR(Personalkostnader!$H150)&gt;D$152,"",IF(YEAR(Personalkostnader!$H150)=D$152,Personalkostnader!$H150,DATE(D$152,1,1)))))</f>
        <v/>
      </c>
      <c r="E291" s="34" t="str">
        <f>IF(D291="","",IF(YEAR(Personalkostnader!$H150)&gt;Hjelpeberegn_personal!D$152,"",IF(YEAR(Personalkostnader!$K150)&gt;Hjelpeberegn_personal!D$152,"31.12."&amp;D$152,Personalkostnader!$K150)))</f>
        <v/>
      </c>
      <c r="F291" s="156" t="str">
        <f>IF(A291="","",IF(YEAR(Personalkostnader!$K150)&lt;F$152,"",IF(YEAR(Personalkostnader!$H150)&gt;F$152,"",IF(YEAR(Personalkostnader!$H150)=F$152,Personalkostnader!$H150,DATE(F$152,1,1)))))</f>
        <v/>
      </c>
      <c r="G291" s="34" t="str">
        <f>IF(F291="","",IF(YEAR(Personalkostnader!$H150)&gt;Hjelpeberegn_personal!F$152,"",IF(YEAR(Personalkostnader!$K150)&gt;Hjelpeberegn_personal!F$152,"31.12."&amp;F$152,Personalkostnader!$K150)))</f>
        <v/>
      </c>
      <c r="H291" s="156" t="str">
        <f>IF(A291="","",IF(YEAR(Personalkostnader!$K150)&lt;H$152,"",IF(YEAR(Personalkostnader!$H150)&gt;H$152,"",IF(YEAR(Personalkostnader!$H150)=H$152,Personalkostnader!$H150,DATE(H$152,1,1)))))</f>
        <v/>
      </c>
      <c r="I291" s="34" t="str">
        <f>IF(H291="","",IF(YEAR(Personalkostnader!$H150)&gt;Hjelpeberegn_personal!H$152,"",IF(YEAR(Personalkostnader!$K150)&gt;Hjelpeberegn_personal!H$152,"31.12."&amp;H$152,Personalkostnader!$K150)))</f>
        <v/>
      </c>
      <c r="J291" s="156" t="str">
        <f>IF(A291="","",IF(YEAR(Personalkostnader!$K150)&lt;J$152,"",IF(YEAR(Personalkostnader!$H150)&gt;J$152,"",IF(YEAR(Personalkostnader!$H150)=J$152,Personalkostnader!$H150,DATE(J$152,1,1)))))</f>
        <v/>
      </c>
      <c r="K291" s="34" t="str">
        <f>IF(J291="","",IF(YEAR(Personalkostnader!$H150)&gt;Hjelpeberegn_personal!J$152,"",IF(YEAR(Personalkostnader!$K150)&gt;Hjelpeberegn_personal!J$152,"31.12."&amp;J$152,Personalkostnader!$K150)))</f>
        <v/>
      </c>
      <c r="L291" s="156" t="str">
        <f>IF(A291="","",IF(YEAR(Personalkostnader!$K150)&lt;L$152,"",IF(YEAR(Personalkostnader!$H150)&gt;L$152,"",IF(YEAR(Personalkostnader!$H150)=L$152,Personalkostnader!$H150,DATE(L$152,1,1)))))</f>
        <v/>
      </c>
      <c r="M291" s="34" t="str">
        <f>IF(L291="","",IF(YEAR(Personalkostnader!$H150)&gt;Hjelpeberegn_personal!L$152,"",IF(YEAR(Personalkostnader!$K150)&gt;Hjelpeberegn_personal!L$152,"31.12."&amp;L$152,Personalkostnader!$K150)))</f>
        <v/>
      </c>
      <c r="N291" s="156" t="str">
        <f>IF(A291="","",IF(YEAR(Personalkostnader!$K150)&lt;N$152,"",IF(YEAR(Personalkostnader!$H150)&gt;N$152,"",IF(YEAR(Personalkostnader!$H150)=N$152,Personalkostnader!$H150,DATE(N$152,1,1)))))</f>
        <v/>
      </c>
      <c r="O291" s="34" t="str">
        <f>IF(N291="","",IF(YEAR(Personalkostnader!$H150)&gt;Hjelpeberegn_personal!N$152,"",IF(YEAR(Personalkostnader!$K150)&gt;Hjelpeberegn_personal!N$152,"31.12."&amp;N$152,Personalkostnader!$K150)))</f>
        <v/>
      </c>
      <c r="P291" s="156" t="str">
        <f>IF(A291="","",IF(YEAR(Personalkostnader!$K150)&lt;P$152,"",IF(YEAR(Personalkostnader!$H150)&gt;P$152,"",IF(YEAR(Personalkostnader!$H150)=P$152,Personalkostnader!$H150,DATE(P$152,1,1)))))</f>
        <v/>
      </c>
      <c r="Q291" s="34" t="str">
        <f>IF(P291="","",IF(YEAR(Personalkostnader!$H150)&gt;Hjelpeberegn_personal!P$152,"",IF(YEAR(Personalkostnader!$K150)&gt;Hjelpeberegn_personal!P$152,"31.12."&amp;P$152,Personalkostnader!$K150)))</f>
        <v/>
      </c>
      <c r="R291" s="156" t="str">
        <f>IF(A291="","",IF(YEAR(Personalkostnader!$K150)&lt;R$152,"",IF(YEAR(Personalkostnader!$H150)&gt;R$152,"",IF(YEAR(Personalkostnader!$H150)=R$152,Personalkostnader!$H150,DATE(R$152,1,1)))))</f>
        <v/>
      </c>
      <c r="S291" s="34" t="str">
        <f>IF(R291="","",IF(YEAR(Personalkostnader!$H150)&gt;Hjelpeberegn_personal!R$152,"",IF(YEAR(Personalkostnader!$K150)&gt;Hjelpeberegn_personal!R$152,"31.12."&amp;R$152,Personalkostnader!$K150)))</f>
        <v/>
      </c>
      <c r="T291" s="156" t="str">
        <f>IF(A291="","",IF(YEAR(Personalkostnader!$K150)&lt;T$152,"",IF(YEAR(Personalkostnader!$H150)&gt;T$152,"",IF(YEAR(Personalkostnader!$H150)=T$152,Personalkostnader!$H150,DATE(T$152,1,1)))))</f>
        <v/>
      </c>
      <c r="U291" s="34" t="str">
        <f>IF(T291="","",IF(YEAR(Personalkostnader!$H150)&gt;Hjelpeberegn_personal!T$152,"",IF(YEAR(Personalkostnader!$K150)&gt;Hjelpeberegn_personal!T$152,"31.12."&amp;T$152,Personalkostnader!$K150)))</f>
        <v/>
      </c>
      <c r="V291" s="156" t="str">
        <f>IF(A291="","",IF(YEAR(Personalkostnader!$K150)&lt;V$152,"",IF(YEAR(Personalkostnader!$H150)&gt;V$152,"",IF(YEAR(Personalkostnader!$H150)=V$152,Personalkostnader!$H150,DATE(V$152,1,1)))))</f>
        <v/>
      </c>
      <c r="W291" s="34" t="str">
        <f>IF(V291="","",IF(YEAR(Personalkostnader!$H150)&gt;Hjelpeberegn_personal!V$152,"",IF(YEAR(Personalkostnader!$K150)&gt;Hjelpeberegn_personal!V$152,"31.12."&amp;V$152,Personalkostnader!$K150)))</f>
        <v/>
      </c>
      <c r="X291" s="156" t="str">
        <f>IF(A291="","",IF(YEAR(Personalkostnader!$K150)&lt;X$152,"",IF(YEAR(Personalkostnader!$H150)&gt;X$152,"",IF(YEAR(Personalkostnader!$H150)=X$152,Personalkostnader!$H150,DATE(X$152,1,1)))))</f>
        <v/>
      </c>
      <c r="Y291" s="34" t="str">
        <f>IF(X291="","",IF(YEAR(Personalkostnader!$H150)&gt;Hjelpeberegn_personal!X$152,"",IF(YEAR(Personalkostnader!$K150)&gt;Hjelpeberegn_personal!X$152,"31.12."&amp;X$152,Personalkostnader!$K150)))</f>
        <v/>
      </c>
      <c r="Z291" s="156" t="str">
        <f>IF(A291="","",IF(YEAR(Personalkostnader!$K150)&lt;Z$152,"",IF(YEAR(Personalkostnader!$H150)&gt;Z$152,"",IF(YEAR(Personalkostnader!$H150)=Z$152,Personalkostnader!$H150,DATE(Z$152,1,1)))))</f>
        <v/>
      </c>
      <c r="AA291" s="34" t="str">
        <f>IF(Z291="","",IF(YEAR(Personalkostnader!$H150)&gt;Hjelpeberegn_personal!Z$152,"",IF(YEAR(Personalkostnader!$K150)&gt;Hjelpeberegn_personal!Z$152,"31.12."&amp;Z$152,Personalkostnader!$K150)))</f>
        <v/>
      </c>
    </row>
    <row r="292" spans="1:27" ht="15.75" outlineLevel="1" x14ac:dyDescent="0.3">
      <c r="A292" t="str">
        <f t="shared" si="13"/>
        <v/>
      </c>
      <c r="B292" s="156" t="str">
        <f>IF(YEAR(Personalkostnader!$H151)&lt;B$152,"",IF(YEAR(Personalkostnader!$H151)&gt;B$152,"",IF(YEAR(Personalkostnader!$H151)=B$152,Personalkostnader!$H151,DATE(B$152,1,1))))</f>
        <v/>
      </c>
      <c r="C292" s="156" t="str">
        <f>IF(YEAR(Personalkostnader!$H151)&lt;B$152,"",IF(YEAR(Personalkostnader!$H151)&gt;B$152,"",IF(YEAR(Personalkostnader!$K151)=B$152,Personalkostnader!$K151, DATE(B$152,12,31))))</f>
        <v/>
      </c>
      <c r="D292" s="156" t="str">
        <f>IF(A292="","",IF(YEAR(Personalkostnader!$K151)&lt;D$152,"",IF(YEAR(Personalkostnader!$H151)&gt;D$152,"",IF(YEAR(Personalkostnader!$H151)=D$152,Personalkostnader!$H151,DATE(D$152,1,1)))))</f>
        <v/>
      </c>
      <c r="E292" s="34" t="str">
        <f>IF(D292="","",IF(YEAR(Personalkostnader!$H151)&gt;Hjelpeberegn_personal!D$152,"",IF(YEAR(Personalkostnader!$K151)&gt;Hjelpeberegn_personal!D$152,"31.12."&amp;D$152,Personalkostnader!$K151)))</f>
        <v/>
      </c>
      <c r="F292" s="156" t="str">
        <f>IF(A292="","",IF(YEAR(Personalkostnader!$K151)&lt;F$152,"",IF(YEAR(Personalkostnader!$H151)&gt;F$152,"",IF(YEAR(Personalkostnader!$H151)=F$152,Personalkostnader!$H151,DATE(F$152,1,1)))))</f>
        <v/>
      </c>
      <c r="G292" s="34" t="str">
        <f>IF(F292="","",IF(YEAR(Personalkostnader!$H151)&gt;Hjelpeberegn_personal!F$152,"",IF(YEAR(Personalkostnader!$K151)&gt;Hjelpeberegn_personal!F$152,"31.12."&amp;F$152,Personalkostnader!$K151)))</f>
        <v/>
      </c>
      <c r="H292" s="156" t="str">
        <f>IF(A292="","",IF(YEAR(Personalkostnader!$K151)&lt;H$152,"",IF(YEAR(Personalkostnader!$H151)&gt;H$152,"",IF(YEAR(Personalkostnader!$H151)=H$152,Personalkostnader!$H151,DATE(H$152,1,1)))))</f>
        <v/>
      </c>
      <c r="I292" s="34" t="str">
        <f>IF(H292="","",IF(YEAR(Personalkostnader!$H151)&gt;Hjelpeberegn_personal!H$152,"",IF(YEAR(Personalkostnader!$K151)&gt;Hjelpeberegn_personal!H$152,"31.12."&amp;H$152,Personalkostnader!$K151)))</f>
        <v/>
      </c>
      <c r="J292" s="156" t="str">
        <f>IF(A292="","",IF(YEAR(Personalkostnader!$K151)&lt;J$152,"",IF(YEAR(Personalkostnader!$H151)&gt;J$152,"",IF(YEAR(Personalkostnader!$H151)=J$152,Personalkostnader!$H151,DATE(J$152,1,1)))))</f>
        <v/>
      </c>
      <c r="K292" s="34" t="str">
        <f>IF(J292="","",IF(YEAR(Personalkostnader!$H151)&gt;Hjelpeberegn_personal!J$152,"",IF(YEAR(Personalkostnader!$K151)&gt;Hjelpeberegn_personal!J$152,"31.12."&amp;J$152,Personalkostnader!$K151)))</f>
        <v/>
      </c>
      <c r="L292" s="156" t="str">
        <f>IF(A292="","",IF(YEAR(Personalkostnader!$K151)&lt;L$152,"",IF(YEAR(Personalkostnader!$H151)&gt;L$152,"",IF(YEAR(Personalkostnader!$H151)=L$152,Personalkostnader!$H151,DATE(L$152,1,1)))))</f>
        <v/>
      </c>
      <c r="M292" s="34" t="str">
        <f>IF(L292="","",IF(YEAR(Personalkostnader!$H151)&gt;Hjelpeberegn_personal!L$152,"",IF(YEAR(Personalkostnader!$K151)&gt;Hjelpeberegn_personal!L$152,"31.12."&amp;L$152,Personalkostnader!$K151)))</f>
        <v/>
      </c>
      <c r="N292" s="156" t="str">
        <f>IF(A292="","",IF(YEAR(Personalkostnader!$K151)&lt;N$152,"",IF(YEAR(Personalkostnader!$H151)&gt;N$152,"",IF(YEAR(Personalkostnader!$H151)=N$152,Personalkostnader!$H151,DATE(N$152,1,1)))))</f>
        <v/>
      </c>
      <c r="O292" s="34" t="str">
        <f>IF(N292="","",IF(YEAR(Personalkostnader!$H151)&gt;Hjelpeberegn_personal!N$152,"",IF(YEAR(Personalkostnader!$K151)&gt;Hjelpeberegn_personal!N$152,"31.12."&amp;N$152,Personalkostnader!$K151)))</f>
        <v/>
      </c>
      <c r="P292" s="156" t="str">
        <f>IF(A292="","",IF(YEAR(Personalkostnader!$K151)&lt;P$152,"",IF(YEAR(Personalkostnader!$H151)&gt;P$152,"",IF(YEAR(Personalkostnader!$H151)=P$152,Personalkostnader!$H151,DATE(P$152,1,1)))))</f>
        <v/>
      </c>
      <c r="Q292" s="34" t="str">
        <f>IF(P292="","",IF(YEAR(Personalkostnader!$H151)&gt;Hjelpeberegn_personal!P$152,"",IF(YEAR(Personalkostnader!$K151)&gt;Hjelpeberegn_personal!P$152,"31.12."&amp;P$152,Personalkostnader!$K151)))</f>
        <v/>
      </c>
      <c r="R292" s="156" t="str">
        <f>IF(A292="","",IF(YEAR(Personalkostnader!$K151)&lt;R$152,"",IF(YEAR(Personalkostnader!$H151)&gt;R$152,"",IF(YEAR(Personalkostnader!$H151)=R$152,Personalkostnader!$H151,DATE(R$152,1,1)))))</f>
        <v/>
      </c>
      <c r="S292" s="34" t="str">
        <f>IF(R292="","",IF(YEAR(Personalkostnader!$H151)&gt;Hjelpeberegn_personal!R$152,"",IF(YEAR(Personalkostnader!$K151)&gt;Hjelpeberegn_personal!R$152,"31.12."&amp;R$152,Personalkostnader!$K151)))</f>
        <v/>
      </c>
      <c r="T292" s="156" t="str">
        <f>IF(A292="","",IF(YEAR(Personalkostnader!$K151)&lt;T$152,"",IF(YEAR(Personalkostnader!$H151)&gt;T$152,"",IF(YEAR(Personalkostnader!$H151)=T$152,Personalkostnader!$H151,DATE(T$152,1,1)))))</f>
        <v/>
      </c>
      <c r="U292" s="34" t="str">
        <f>IF(T292="","",IF(YEAR(Personalkostnader!$H151)&gt;Hjelpeberegn_personal!T$152,"",IF(YEAR(Personalkostnader!$K151)&gt;Hjelpeberegn_personal!T$152,"31.12."&amp;T$152,Personalkostnader!$K151)))</f>
        <v/>
      </c>
      <c r="V292" s="156" t="str">
        <f>IF(A292="","",IF(YEAR(Personalkostnader!$K151)&lt;V$152,"",IF(YEAR(Personalkostnader!$H151)&gt;V$152,"",IF(YEAR(Personalkostnader!$H151)=V$152,Personalkostnader!$H151,DATE(V$152,1,1)))))</f>
        <v/>
      </c>
      <c r="W292" s="34" t="str">
        <f>IF(V292="","",IF(YEAR(Personalkostnader!$H151)&gt;Hjelpeberegn_personal!V$152,"",IF(YEAR(Personalkostnader!$K151)&gt;Hjelpeberegn_personal!V$152,"31.12."&amp;V$152,Personalkostnader!$K151)))</f>
        <v/>
      </c>
      <c r="X292" s="156" t="str">
        <f>IF(A292="","",IF(YEAR(Personalkostnader!$K151)&lt;X$152,"",IF(YEAR(Personalkostnader!$H151)&gt;X$152,"",IF(YEAR(Personalkostnader!$H151)=X$152,Personalkostnader!$H151,DATE(X$152,1,1)))))</f>
        <v/>
      </c>
      <c r="Y292" s="34" t="str">
        <f>IF(X292="","",IF(YEAR(Personalkostnader!$H151)&gt;Hjelpeberegn_personal!X$152,"",IF(YEAR(Personalkostnader!$K151)&gt;Hjelpeberegn_personal!X$152,"31.12."&amp;X$152,Personalkostnader!$K151)))</f>
        <v/>
      </c>
      <c r="Z292" s="156" t="str">
        <f>IF(A292="","",IF(YEAR(Personalkostnader!$K151)&lt;Z$152,"",IF(YEAR(Personalkostnader!$H151)&gt;Z$152,"",IF(YEAR(Personalkostnader!$H151)=Z$152,Personalkostnader!$H151,DATE(Z$152,1,1)))))</f>
        <v/>
      </c>
      <c r="AA292" s="34" t="str">
        <f>IF(Z292="","",IF(YEAR(Personalkostnader!$H151)&gt;Hjelpeberegn_personal!Z$152,"",IF(YEAR(Personalkostnader!$K151)&gt;Hjelpeberegn_personal!Z$152,"31.12."&amp;Z$152,Personalkostnader!$K151)))</f>
        <v/>
      </c>
    </row>
    <row r="293" spans="1:27" ht="15.75" outlineLevel="1" x14ac:dyDescent="0.3">
      <c r="A293" t="str">
        <f t="shared" si="13"/>
        <v/>
      </c>
      <c r="B293" s="156" t="str">
        <f>IF(YEAR(Personalkostnader!$H152)&lt;B$152,"",IF(YEAR(Personalkostnader!$H152)&gt;B$152,"",IF(YEAR(Personalkostnader!$H152)=B$152,Personalkostnader!$H152,DATE(B$152,1,1))))</f>
        <v/>
      </c>
      <c r="C293" s="156" t="str">
        <f>IF(YEAR(Personalkostnader!$H152)&lt;B$152,"",IF(YEAR(Personalkostnader!$H152)&gt;B$152,"",IF(YEAR(Personalkostnader!$K152)=B$152,Personalkostnader!$K152, DATE(B$152,12,31))))</f>
        <v/>
      </c>
      <c r="D293" s="156" t="str">
        <f>IF(A293="","",IF(YEAR(Personalkostnader!$K152)&lt;D$152,"",IF(YEAR(Personalkostnader!$H152)&gt;D$152,"",IF(YEAR(Personalkostnader!$H152)=D$152,Personalkostnader!$H152,DATE(D$152,1,1)))))</f>
        <v/>
      </c>
      <c r="E293" s="34" t="str">
        <f>IF(D293="","",IF(YEAR(Personalkostnader!$H152)&gt;Hjelpeberegn_personal!D$152,"",IF(YEAR(Personalkostnader!$K152)&gt;Hjelpeberegn_personal!D$152,"31.12."&amp;D$152,Personalkostnader!$K152)))</f>
        <v/>
      </c>
      <c r="F293" s="156" t="str">
        <f>IF(A293="","",IF(YEAR(Personalkostnader!$K152)&lt;F$152,"",IF(YEAR(Personalkostnader!$H152)&gt;F$152,"",IF(YEAR(Personalkostnader!$H152)=F$152,Personalkostnader!$H152,DATE(F$152,1,1)))))</f>
        <v/>
      </c>
      <c r="G293" s="34" t="str">
        <f>IF(F293="","",IF(YEAR(Personalkostnader!$H152)&gt;Hjelpeberegn_personal!F$152,"",IF(YEAR(Personalkostnader!$K152)&gt;Hjelpeberegn_personal!F$152,"31.12."&amp;F$152,Personalkostnader!$K152)))</f>
        <v/>
      </c>
      <c r="H293" s="156" t="str">
        <f>IF(A293="","",IF(YEAR(Personalkostnader!$K152)&lt;H$152,"",IF(YEAR(Personalkostnader!$H152)&gt;H$152,"",IF(YEAR(Personalkostnader!$H152)=H$152,Personalkostnader!$H152,DATE(H$152,1,1)))))</f>
        <v/>
      </c>
      <c r="I293" s="34" t="str">
        <f>IF(H293="","",IF(YEAR(Personalkostnader!$H152)&gt;Hjelpeberegn_personal!H$152,"",IF(YEAR(Personalkostnader!$K152)&gt;Hjelpeberegn_personal!H$152,"31.12."&amp;H$152,Personalkostnader!$K152)))</f>
        <v/>
      </c>
      <c r="J293" s="156" t="str">
        <f>IF(A293="","",IF(YEAR(Personalkostnader!$K152)&lt;J$152,"",IF(YEAR(Personalkostnader!$H152)&gt;J$152,"",IF(YEAR(Personalkostnader!$H152)=J$152,Personalkostnader!$H152,DATE(J$152,1,1)))))</f>
        <v/>
      </c>
      <c r="K293" s="34" t="str">
        <f>IF(J293="","",IF(YEAR(Personalkostnader!$H152)&gt;Hjelpeberegn_personal!J$152,"",IF(YEAR(Personalkostnader!$K152)&gt;Hjelpeberegn_personal!J$152,"31.12."&amp;J$152,Personalkostnader!$K152)))</f>
        <v/>
      </c>
      <c r="L293" s="156" t="str">
        <f>IF(A293="","",IF(YEAR(Personalkostnader!$K152)&lt;L$152,"",IF(YEAR(Personalkostnader!$H152)&gt;L$152,"",IF(YEAR(Personalkostnader!$H152)=L$152,Personalkostnader!$H152,DATE(L$152,1,1)))))</f>
        <v/>
      </c>
      <c r="M293" s="34" t="str">
        <f>IF(L293="","",IF(YEAR(Personalkostnader!$H152)&gt;Hjelpeberegn_personal!L$152,"",IF(YEAR(Personalkostnader!$K152)&gt;Hjelpeberegn_personal!L$152,"31.12."&amp;L$152,Personalkostnader!$K152)))</f>
        <v/>
      </c>
      <c r="N293" s="156" t="str">
        <f>IF(A293="","",IF(YEAR(Personalkostnader!$K152)&lt;N$152,"",IF(YEAR(Personalkostnader!$H152)&gt;N$152,"",IF(YEAR(Personalkostnader!$H152)=N$152,Personalkostnader!$H152,DATE(N$152,1,1)))))</f>
        <v/>
      </c>
      <c r="O293" s="34" t="str">
        <f>IF(N293="","",IF(YEAR(Personalkostnader!$H152)&gt;Hjelpeberegn_personal!N$152,"",IF(YEAR(Personalkostnader!$K152)&gt;Hjelpeberegn_personal!N$152,"31.12."&amp;N$152,Personalkostnader!$K152)))</f>
        <v/>
      </c>
      <c r="P293" s="156" t="str">
        <f>IF(A293="","",IF(YEAR(Personalkostnader!$K152)&lt;P$152,"",IF(YEAR(Personalkostnader!$H152)&gt;P$152,"",IF(YEAR(Personalkostnader!$H152)=P$152,Personalkostnader!$H152,DATE(P$152,1,1)))))</f>
        <v/>
      </c>
      <c r="Q293" s="34" t="str">
        <f>IF(P293="","",IF(YEAR(Personalkostnader!$H152)&gt;Hjelpeberegn_personal!P$152,"",IF(YEAR(Personalkostnader!$K152)&gt;Hjelpeberegn_personal!P$152,"31.12."&amp;P$152,Personalkostnader!$K152)))</f>
        <v/>
      </c>
      <c r="R293" s="156" t="str">
        <f>IF(A293="","",IF(YEAR(Personalkostnader!$K152)&lt;R$152,"",IF(YEAR(Personalkostnader!$H152)&gt;R$152,"",IF(YEAR(Personalkostnader!$H152)=R$152,Personalkostnader!$H152,DATE(R$152,1,1)))))</f>
        <v/>
      </c>
      <c r="S293" s="34" t="str">
        <f>IF(R293="","",IF(YEAR(Personalkostnader!$H152)&gt;Hjelpeberegn_personal!R$152,"",IF(YEAR(Personalkostnader!$K152)&gt;Hjelpeberegn_personal!R$152,"31.12."&amp;R$152,Personalkostnader!$K152)))</f>
        <v/>
      </c>
      <c r="T293" s="156" t="str">
        <f>IF(A293="","",IF(YEAR(Personalkostnader!$K152)&lt;T$152,"",IF(YEAR(Personalkostnader!$H152)&gt;T$152,"",IF(YEAR(Personalkostnader!$H152)=T$152,Personalkostnader!$H152,DATE(T$152,1,1)))))</f>
        <v/>
      </c>
      <c r="U293" s="34" t="str">
        <f>IF(T293="","",IF(YEAR(Personalkostnader!$H152)&gt;Hjelpeberegn_personal!T$152,"",IF(YEAR(Personalkostnader!$K152)&gt;Hjelpeberegn_personal!T$152,"31.12."&amp;T$152,Personalkostnader!$K152)))</f>
        <v/>
      </c>
      <c r="V293" s="156" t="str">
        <f>IF(A293="","",IF(YEAR(Personalkostnader!$K152)&lt;V$152,"",IF(YEAR(Personalkostnader!$H152)&gt;V$152,"",IF(YEAR(Personalkostnader!$H152)=V$152,Personalkostnader!$H152,DATE(V$152,1,1)))))</f>
        <v/>
      </c>
      <c r="W293" s="34" t="str">
        <f>IF(V293="","",IF(YEAR(Personalkostnader!$H152)&gt;Hjelpeberegn_personal!V$152,"",IF(YEAR(Personalkostnader!$K152)&gt;Hjelpeberegn_personal!V$152,"31.12."&amp;V$152,Personalkostnader!$K152)))</f>
        <v/>
      </c>
      <c r="X293" s="156" t="str">
        <f>IF(A293="","",IF(YEAR(Personalkostnader!$K152)&lt;X$152,"",IF(YEAR(Personalkostnader!$H152)&gt;X$152,"",IF(YEAR(Personalkostnader!$H152)=X$152,Personalkostnader!$H152,DATE(X$152,1,1)))))</f>
        <v/>
      </c>
      <c r="Y293" s="34" t="str">
        <f>IF(X293="","",IF(YEAR(Personalkostnader!$H152)&gt;Hjelpeberegn_personal!X$152,"",IF(YEAR(Personalkostnader!$K152)&gt;Hjelpeberegn_personal!X$152,"31.12."&amp;X$152,Personalkostnader!$K152)))</f>
        <v/>
      </c>
      <c r="Z293" s="156" t="str">
        <f>IF(A293="","",IF(YEAR(Personalkostnader!$K152)&lt;Z$152,"",IF(YEAR(Personalkostnader!$H152)&gt;Z$152,"",IF(YEAR(Personalkostnader!$H152)=Z$152,Personalkostnader!$H152,DATE(Z$152,1,1)))))</f>
        <v/>
      </c>
      <c r="AA293" s="34" t="str">
        <f>IF(Z293="","",IF(YEAR(Personalkostnader!$H152)&gt;Hjelpeberegn_personal!Z$152,"",IF(YEAR(Personalkostnader!$K152)&gt;Hjelpeberegn_personal!Z$152,"31.12."&amp;Z$152,Personalkostnader!$K152)))</f>
        <v/>
      </c>
    </row>
    <row r="294" spans="1:27" ht="15.75" outlineLevel="1" x14ac:dyDescent="0.3">
      <c r="A294" t="str">
        <f t="shared" si="13"/>
        <v/>
      </c>
      <c r="B294" s="156" t="str">
        <f>IF(YEAR(Personalkostnader!$H153)&lt;B$152,"",IF(YEAR(Personalkostnader!$H153)&gt;B$152,"",IF(YEAR(Personalkostnader!$H153)=B$152,Personalkostnader!$H153,DATE(B$152,1,1))))</f>
        <v/>
      </c>
      <c r="C294" s="156" t="str">
        <f>IF(YEAR(Personalkostnader!$H153)&lt;B$152,"",IF(YEAR(Personalkostnader!$H153)&gt;B$152,"",IF(YEAR(Personalkostnader!$K153)=B$152,Personalkostnader!$K153, DATE(B$152,12,31))))</f>
        <v/>
      </c>
      <c r="D294" s="156" t="str">
        <f>IF(A294="","",IF(YEAR(Personalkostnader!$K153)&lt;D$152,"",IF(YEAR(Personalkostnader!$H153)&gt;D$152,"",IF(YEAR(Personalkostnader!$H153)=D$152,Personalkostnader!$H153,DATE(D$152,1,1)))))</f>
        <v/>
      </c>
      <c r="E294" s="34" t="str">
        <f>IF(D294="","",IF(YEAR(Personalkostnader!$H153)&gt;Hjelpeberegn_personal!D$152,"",IF(YEAR(Personalkostnader!$K153)&gt;Hjelpeberegn_personal!D$152,"31.12."&amp;D$152,Personalkostnader!$K153)))</f>
        <v/>
      </c>
      <c r="F294" s="156" t="str">
        <f>IF(A294="","",IF(YEAR(Personalkostnader!$K153)&lt;F$152,"",IF(YEAR(Personalkostnader!$H153)&gt;F$152,"",IF(YEAR(Personalkostnader!$H153)=F$152,Personalkostnader!$H153,DATE(F$152,1,1)))))</f>
        <v/>
      </c>
      <c r="G294" s="34" t="str">
        <f>IF(F294="","",IF(YEAR(Personalkostnader!$H153)&gt;Hjelpeberegn_personal!F$152,"",IF(YEAR(Personalkostnader!$K153)&gt;Hjelpeberegn_personal!F$152,"31.12."&amp;F$152,Personalkostnader!$K153)))</f>
        <v/>
      </c>
      <c r="H294" s="156" t="str">
        <f>IF(A294="","",IF(YEAR(Personalkostnader!$K153)&lt;H$152,"",IF(YEAR(Personalkostnader!$H153)&gt;H$152,"",IF(YEAR(Personalkostnader!$H153)=H$152,Personalkostnader!$H153,DATE(H$152,1,1)))))</f>
        <v/>
      </c>
      <c r="I294" s="34" t="str">
        <f>IF(H294="","",IF(YEAR(Personalkostnader!$H153)&gt;Hjelpeberegn_personal!H$152,"",IF(YEAR(Personalkostnader!$K153)&gt;Hjelpeberegn_personal!H$152,"31.12."&amp;H$152,Personalkostnader!$K153)))</f>
        <v/>
      </c>
      <c r="J294" s="156" t="str">
        <f>IF(A294="","",IF(YEAR(Personalkostnader!$K153)&lt;J$152,"",IF(YEAR(Personalkostnader!$H153)&gt;J$152,"",IF(YEAR(Personalkostnader!$H153)=J$152,Personalkostnader!$H153,DATE(J$152,1,1)))))</f>
        <v/>
      </c>
      <c r="K294" s="34" t="str">
        <f>IF(J294="","",IF(YEAR(Personalkostnader!$H153)&gt;Hjelpeberegn_personal!J$152,"",IF(YEAR(Personalkostnader!$K153)&gt;Hjelpeberegn_personal!J$152,"31.12."&amp;J$152,Personalkostnader!$K153)))</f>
        <v/>
      </c>
      <c r="L294" s="156" t="str">
        <f>IF(A294="","",IF(YEAR(Personalkostnader!$K153)&lt;L$152,"",IF(YEAR(Personalkostnader!$H153)&gt;L$152,"",IF(YEAR(Personalkostnader!$H153)=L$152,Personalkostnader!$H153,DATE(L$152,1,1)))))</f>
        <v/>
      </c>
      <c r="M294" s="34" t="str">
        <f>IF(L294="","",IF(YEAR(Personalkostnader!$H153)&gt;Hjelpeberegn_personal!L$152,"",IF(YEAR(Personalkostnader!$K153)&gt;Hjelpeberegn_personal!L$152,"31.12."&amp;L$152,Personalkostnader!$K153)))</f>
        <v/>
      </c>
      <c r="N294" s="156" t="str">
        <f>IF(A294="","",IF(YEAR(Personalkostnader!$K153)&lt;N$152,"",IF(YEAR(Personalkostnader!$H153)&gt;N$152,"",IF(YEAR(Personalkostnader!$H153)=N$152,Personalkostnader!$H153,DATE(N$152,1,1)))))</f>
        <v/>
      </c>
      <c r="O294" s="34" t="str">
        <f>IF(N294="","",IF(YEAR(Personalkostnader!$H153)&gt;Hjelpeberegn_personal!N$152,"",IF(YEAR(Personalkostnader!$K153)&gt;Hjelpeberegn_personal!N$152,"31.12."&amp;N$152,Personalkostnader!$K153)))</f>
        <v/>
      </c>
      <c r="P294" s="156" t="str">
        <f>IF(A294="","",IF(YEAR(Personalkostnader!$K153)&lt;P$152,"",IF(YEAR(Personalkostnader!$H153)&gt;P$152,"",IF(YEAR(Personalkostnader!$H153)=P$152,Personalkostnader!$H153,DATE(P$152,1,1)))))</f>
        <v/>
      </c>
      <c r="Q294" s="34" t="str">
        <f>IF(P294="","",IF(YEAR(Personalkostnader!$H153)&gt;Hjelpeberegn_personal!P$152,"",IF(YEAR(Personalkostnader!$K153)&gt;Hjelpeberegn_personal!P$152,"31.12."&amp;P$152,Personalkostnader!$K153)))</f>
        <v/>
      </c>
      <c r="R294" s="156" t="str">
        <f>IF(A294="","",IF(YEAR(Personalkostnader!$K153)&lt;R$152,"",IF(YEAR(Personalkostnader!$H153)&gt;R$152,"",IF(YEAR(Personalkostnader!$H153)=R$152,Personalkostnader!$H153,DATE(R$152,1,1)))))</f>
        <v/>
      </c>
      <c r="S294" s="34" t="str">
        <f>IF(R294="","",IF(YEAR(Personalkostnader!$H153)&gt;Hjelpeberegn_personal!R$152,"",IF(YEAR(Personalkostnader!$K153)&gt;Hjelpeberegn_personal!R$152,"31.12."&amp;R$152,Personalkostnader!$K153)))</f>
        <v/>
      </c>
      <c r="T294" s="156" t="str">
        <f>IF(A294="","",IF(YEAR(Personalkostnader!$K153)&lt;T$152,"",IF(YEAR(Personalkostnader!$H153)&gt;T$152,"",IF(YEAR(Personalkostnader!$H153)=T$152,Personalkostnader!$H153,DATE(T$152,1,1)))))</f>
        <v/>
      </c>
      <c r="U294" s="34" t="str">
        <f>IF(T294="","",IF(YEAR(Personalkostnader!$H153)&gt;Hjelpeberegn_personal!T$152,"",IF(YEAR(Personalkostnader!$K153)&gt;Hjelpeberegn_personal!T$152,"31.12."&amp;T$152,Personalkostnader!$K153)))</f>
        <v/>
      </c>
      <c r="V294" s="156" t="str">
        <f>IF(A294="","",IF(YEAR(Personalkostnader!$K153)&lt;V$152,"",IF(YEAR(Personalkostnader!$H153)&gt;V$152,"",IF(YEAR(Personalkostnader!$H153)=V$152,Personalkostnader!$H153,DATE(V$152,1,1)))))</f>
        <v/>
      </c>
      <c r="W294" s="34" t="str">
        <f>IF(V294="","",IF(YEAR(Personalkostnader!$H153)&gt;Hjelpeberegn_personal!V$152,"",IF(YEAR(Personalkostnader!$K153)&gt;Hjelpeberegn_personal!V$152,"31.12."&amp;V$152,Personalkostnader!$K153)))</f>
        <v/>
      </c>
      <c r="X294" s="156" t="str">
        <f>IF(A294="","",IF(YEAR(Personalkostnader!$K153)&lt;X$152,"",IF(YEAR(Personalkostnader!$H153)&gt;X$152,"",IF(YEAR(Personalkostnader!$H153)=X$152,Personalkostnader!$H153,DATE(X$152,1,1)))))</f>
        <v/>
      </c>
      <c r="Y294" s="34" t="str">
        <f>IF(X294="","",IF(YEAR(Personalkostnader!$H153)&gt;Hjelpeberegn_personal!X$152,"",IF(YEAR(Personalkostnader!$K153)&gt;Hjelpeberegn_personal!X$152,"31.12."&amp;X$152,Personalkostnader!$K153)))</f>
        <v/>
      </c>
      <c r="Z294" s="156" t="str">
        <f>IF(A294="","",IF(YEAR(Personalkostnader!$K153)&lt;Z$152,"",IF(YEAR(Personalkostnader!$H153)&gt;Z$152,"",IF(YEAR(Personalkostnader!$H153)=Z$152,Personalkostnader!$H153,DATE(Z$152,1,1)))))</f>
        <v/>
      </c>
      <c r="AA294" s="34" t="str">
        <f>IF(Z294="","",IF(YEAR(Personalkostnader!$H153)&gt;Hjelpeberegn_personal!Z$152,"",IF(YEAR(Personalkostnader!$K153)&gt;Hjelpeberegn_personal!Z$152,"31.12."&amp;Z$152,Personalkostnader!$K153)))</f>
        <v/>
      </c>
    </row>
    <row r="295" spans="1:27" ht="15.75" outlineLevel="1" x14ac:dyDescent="0.3">
      <c r="A295" t="str">
        <f t="shared" si="13"/>
        <v/>
      </c>
      <c r="B295" s="156" t="str">
        <f>IF(YEAR(Personalkostnader!$H154)&lt;B$152,"",IF(YEAR(Personalkostnader!$H154)&gt;B$152,"",IF(YEAR(Personalkostnader!$H154)=B$152,Personalkostnader!$H154,DATE(B$152,1,1))))</f>
        <v/>
      </c>
      <c r="C295" s="156" t="str">
        <f>IF(YEAR(Personalkostnader!$H154)&lt;B$152,"",IF(YEAR(Personalkostnader!$H154)&gt;B$152,"",IF(YEAR(Personalkostnader!$K154)=B$152,Personalkostnader!$K154, DATE(B$152,12,31))))</f>
        <v/>
      </c>
      <c r="D295" s="156" t="str">
        <f>IF(A295="","",IF(YEAR(Personalkostnader!$K154)&lt;D$152,"",IF(YEAR(Personalkostnader!$H154)&gt;D$152,"",IF(YEAR(Personalkostnader!$H154)=D$152,Personalkostnader!$H154,DATE(D$152,1,1)))))</f>
        <v/>
      </c>
      <c r="E295" s="34" t="str">
        <f>IF(D295="","",IF(YEAR(Personalkostnader!$H154)&gt;Hjelpeberegn_personal!D$152,"",IF(YEAR(Personalkostnader!$K154)&gt;Hjelpeberegn_personal!D$152,"31.12."&amp;D$152,Personalkostnader!$K154)))</f>
        <v/>
      </c>
      <c r="F295" s="156" t="str">
        <f>IF(A295="","",IF(YEAR(Personalkostnader!$K154)&lt;F$152,"",IF(YEAR(Personalkostnader!$H154)&gt;F$152,"",IF(YEAR(Personalkostnader!$H154)=F$152,Personalkostnader!$H154,DATE(F$152,1,1)))))</f>
        <v/>
      </c>
      <c r="G295" s="34" t="str">
        <f>IF(F295="","",IF(YEAR(Personalkostnader!$H154)&gt;Hjelpeberegn_personal!F$152,"",IF(YEAR(Personalkostnader!$K154)&gt;Hjelpeberegn_personal!F$152,"31.12."&amp;F$152,Personalkostnader!$K154)))</f>
        <v/>
      </c>
      <c r="H295" s="156" t="str">
        <f>IF(A295="","",IF(YEAR(Personalkostnader!$K154)&lt;H$152,"",IF(YEAR(Personalkostnader!$H154)&gt;H$152,"",IF(YEAR(Personalkostnader!$H154)=H$152,Personalkostnader!$H154,DATE(H$152,1,1)))))</f>
        <v/>
      </c>
      <c r="I295" s="34" t="str">
        <f>IF(H295="","",IF(YEAR(Personalkostnader!$H154)&gt;Hjelpeberegn_personal!H$152,"",IF(YEAR(Personalkostnader!$K154)&gt;Hjelpeberegn_personal!H$152,"31.12."&amp;H$152,Personalkostnader!$K154)))</f>
        <v/>
      </c>
      <c r="J295" s="156" t="str">
        <f>IF(A295="","",IF(YEAR(Personalkostnader!$K154)&lt;J$152,"",IF(YEAR(Personalkostnader!$H154)&gt;J$152,"",IF(YEAR(Personalkostnader!$H154)=J$152,Personalkostnader!$H154,DATE(J$152,1,1)))))</f>
        <v/>
      </c>
      <c r="K295" s="34" t="str">
        <f>IF(J295="","",IF(YEAR(Personalkostnader!$H154)&gt;Hjelpeberegn_personal!J$152,"",IF(YEAR(Personalkostnader!$K154)&gt;Hjelpeberegn_personal!J$152,"31.12."&amp;J$152,Personalkostnader!$K154)))</f>
        <v/>
      </c>
      <c r="L295" s="156" t="str">
        <f>IF(A295="","",IF(YEAR(Personalkostnader!$K154)&lt;L$152,"",IF(YEAR(Personalkostnader!$H154)&gt;L$152,"",IF(YEAR(Personalkostnader!$H154)=L$152,Personalkostnader!$H154,DATE(L$152,1,1)))))</f>
        <v/>
      </c>
      <c r="M295" s="34" t="str">
        <f>IF(L295="","",IF(YEAR(Personalkostnader!$H154)&gt;Hjelpeberegn_personal!L$152,"",IF(YEAR(Personalkostnader!$K154)&gt;Hjelpeberegn_personal!L$152,"31.12."&amp;L$152,Personalkostnader!$K154)))</f>
        <v/>
      </c>
      <c r="N295" s="156" t="str">
        <f>IF(A295="","",IF(YEAR(Personalkostnader!$K154)&lt;N$152,"",IF(YEAR(Personalkostnader!$H154)&gt;N$152,"",IF(YEAR(Personalkostnader!$H154)=N$152,Personalkostnader!$H154,DATE(N$152,1,1)))))</f>
        <v/>
      </c>
      <c r="O295" s="34" t="str">
        <f>IF(N295="","",IF(YEAR(Personalkostnader!$H154)&gt;Hjelpeberegn_personal!N$152,"",IF(YEAR(Personalkostnader!$K154)&gt;Hjelpeberegn_personal!N$152,"31.12."&amp;N$152,Personalkostnader!$K154)))</f>
        <v/>
      </c>
      <c r="P295" s="156" t="str">
        <f>IF(A295="","",IF(YEAR(Personalkostnader!$K154)&lt;P$152,"",IF(YEAR(Personalkostnader!$H154)&gt;P$152,"",IF(YEAR(Personalkostnader!$H154)=P$152,Personalkostnader!$H154,DATE(P$152,1,1)))))</f>
        <v/>
      </c>
      <c r="Q295" s="34" t="str">
        <f>IF(P295="","",IF(YEAR(Personalkostnader!$H154)&gt;Hjelpeberegn_personal!P$152,"",IF(YEAR(Personalkostnader!$K154)&gt;Hjelpeberegn_personal!P$152,"31.12."&amp;P$152,Personalkostnader!$K154)))</f>
        <v/>
      </c>
      <c r="R295" s="156" t="str">
        <f>IF(A295="","",IF(YEAR(Personalkostnader!$K154)&lt;R$152,"",IF(YEAR(Personalkostnader!$H154)&gt;R$152,"",IF(YEAR(Personalkostnader!$H154)=R$152,Personalkostnader!$H154,DATE(R$152,1,1)))))</f>
        <v/>
      </c>
      <c r="S295" s="34" t="str">
        <f>IF(R295="","",IF(YEAR(Personalkostnader!$H154)&gt;Hjelpeberegn_personal!R$152,"",IF(YEAR(Personalkostnader!$K154)&gt;Hjelpeberegn_personal!R$152,"31.12."&amp;R$152,Personalkostnader!$K154)))</f>
        <v/>
      </c>
      <c r="T295" s="156" t="str">
        <f>IF(A295="","",IF(YEAR(Personalkostnader!$K154)&lt;T$152,"",IF(YEAR(Personalkostnader!$H154)&gt;T$152,"",IF(YEAR(Personalkostnader!$H154)=T$152,Personalkostnader!$H154,DATE(T$152,1,1)))))</f>
        <v/>
      </c>
      <c r="U295" s="34" t="str">
        <f>IF(T295="","",IF(YEAR(Personalkostnader!$H154)&gt;Hjelpeberegn_personal!T$152,"",IF(YEAR(Personalkostnader!$K154)&gt;Hjelpeberegn_personal!T$152,"31.12."&amp;T$152,Personalkostnader!$K154)))</f>
        <v/>
      </c>
      <c r="V295" s="156" t="str">
        <f>IF(A295="","",IF(YEAR(Personalkostnader!$K154)&lt;V$152,"",IF(YEAR(Personalkostnader!$H154)&gt;V$152,"",IF(YEAR(Personalkostnader!$H154)=V$152,Personalkostnader!$H154,DATE(V$152,1,1)))))</f>
        <v/>
      </c>
      <c r="W295" s="34" t="str">
        <f>IF(V295="","",IF(YEAR(Personalkostnader!$H154)&gt;Hjelpeberegn_personal!V$152,"",IF(YEAR(Personalkostnader!$K154)&gt;Hjelpeberegn_personal!V$152,"31.12."&amp;V$152,Personalkostnader!$K154)))</f>
        <v/>
      </c>
      <c r="X295" s="156" t="str">
        <f>IF(A295="","",IF(YEAR(Personalkostnader!$K154)&lt;X$152,"",IF(YEAR(Personalkostnader!$H154)&gt;X$152,"",IF(YEAR(Personalkostnader!$H154)=X$152,Personalkostnader!$H154,DATE(X$152,1,1)))))</f>
        <v/>
      </c>
      <c r="Y295" s="34" t="str">
        <f>IF(X295="","",IF(YEAR(Personalkostnader!$H154)&gt;Hjelpeberegn_personal!X$152,"",IF(YEAR(Personalkostnader!$K154)&gt;Hjelpeberegn_personal!X$152,"31.12."&amp;X$152,Personalkostnader!$K154)))</f>
        <v/>
      </c>
      <c r="Z295" s="156" t="str">
        <f>IF(A295="","",IF(YEAR(Personalkostnader!$K154)&lt;Z$152,"",IF(YEAR(Personalkostnader!$H154)&gt;Z$152,"",IF(YEAR(Personalkostnader!$H154)=Z$152,Personalkostnader!$H154,DATE(Z$152,1,1)))))</f>
        <v/>
      </c>
      <c r="AA295" s="34" t="str">
        <f>IF(Z295="","",IF(YEAR(Personalkostnader!$H154)&gt;Hjelpeberegn_personal!Z$152,"",IF(YEAR(Personalkostnader!$K154)&gt;Hjelpeberegn_personal!Z$152,"31.12."&amp;Z$152,Personalkostnader!$K154)))</f>
        <v/>
      </c>
    </row>
    <row r="296" spans="1:27" ht="15.75" outlineLevel="1" x14ac:dyDescent="0.3">
      <c r="A296" t="str">
        <f t="shared" si="13"/>
        <v/>
      </c>
      <c r="B296" s="156" t="str">
        <f>IF(YEAR(Personalkostnader!$H155)&lt;B$152,"",IF(YEAR(Personalkostnader!$H155)&gt;B$152,"",IF(YEAR(Personalkostnader!$H155)=B$152,Personalkostnader!$H155,DATE(B$152,1,1))))</f>
        <v/>
      </c>
      <c r="C296" s="156" t="str">
        <f>IF(YEAR(Personalkostnader!$H155)&lt;B$152,"",IF(YEAR(Personalkostnader!$H155)&gt;B$152,"",IF(YEAR(Personalkostnader!$K155)=B$152,Personalkostnader!$K155, DATE(B$152,12,31))))</f>
        <v/>
      </c>
      <c r="D296" s="156" t="str">
        <f>IF(A296="","",IF(YEAR(Personalkostnader!$K155)&lt;D$152,"",IF(YEAR(Personalkostnader!$H155)&gt;D$152,"",IF(YEAR(Personalkostnader!$H155)=D$152,Personalkostnader!$H155,DATE(D$152,1,1)))))</f>
        <v/>
      </c>
      <c r="E296" s="34" t="str">
        <f>IF(D296="","",IF(YEAR(Personalkostnader!$H155)&gt;Hjelpeberegn_personal!D$152,"",IF(YEAR(Personalkostnader!$K155)&gt;Hjelpeberegn_personal!D$152,"31.12."&amp;D$152,Personalkostnader!$K155)))</f>
        <v/>
      </c>
      <c r="F296" s="156" t="str">
        <f>IF(A296="","",IF(YEAR(Personalkostnader!$K155)&lt;F$152,"",IF(YEAR(Personalkostnader!$H155)&gt;F$152,"",IF(YEAR(Personalkostnader!$H155)=F$152,Personalkostnader!$H155,DATE(F$152,1,1)))))</f>
        <v/>
      </c>
      <c r="G296" s="34" t="str">
        <f>IF(F296="","",IF(YEAR(Personalkostnader!$H155)&gt;Hjelpeberegn_personal!F$152,"",IF(YEAR(Personalkostnader!$K155)&gt;Hjelpeberegn_personal!F$152,"31.12."&amp;F$152,Personalkostnader!$K155)))</f>
        <v/>
      </c>
      <c r="H296" s="156" t="str">
        <f>IF(A296="","",IF(YEAR(Personalkostnader!$K155)&lt;H$152,"",IF(YEAR(Personalkostnader!$H155)&gt;H$152,"",IF(YEAR(Personalkostnader!$H155)=H$152,Personalkostnader!$H155,DATE(H$152,1,1)))))</f>
        <v/>
      </c>
      <c r="I296" s="34" t="str">
        <f>IF(H296="","",IF(YEAR(Personalkostnader!$H155)&gt;Hjelpeberegn_personal!H$152,"",IF(YEAR(Personalkostnader!$K155)&gt;Hjelpeberegn_personal!H$152,"31.12."&amp;H$152,Personalkostnader!$K155)))</f>
        <v/>
      </c>
      <c r="J296" s="156" t="str">
        <f>IF(A296="","",IF(YEAR(Personalkostnader!$K155)&lt;J$152,"",IF(YEAR(Personalkostnader!$H155)&gt;J$152,"",IF(YEAR(Personalkostnader!$H155)=J$152,Personalkostnader!$H155,DATE(J$152,1,1)))))</f>
        <v/>
      </c>
      <c r="K296" s="34" t="str">
        <f>IF(J296="","",IF(YEAR(Personalkostnader!$H155)&gt;Hjelpeberegn_personal!J$152,"",IF(YEAR(Personalkostnader!$K155)&gt;Hjelpeberegn_personal!J$152,"31.12."&amp;J$152,Personalkostnader!$K155)))</f>
        <v/>
      </c>
      <c r="L296" s="156" t="str">
        <f>IF(A296="","",IF(YEAR(Personalkostnader!$K155)&lt;L$152,"",IF(YEAR(Personalkostnader!$H155)&gt;L$152,"",IF(YEAR(Personalkostnader!$H155)=L$152,Personalkostnader!$H155,DATE(L$152,1,1)))))</f>
        <v/>
      </c>
      <c r="M296" s="34" t="str">
        <f>IF(L296="","",IF(YEAR(Personalkostnader!$H155)&gt;Hjelpeberegn_personal!L$152,"",IF(YEAR(Personalkostnader!$K155)&gt;Hjelpeberegn_personal!L$152,"31.12."&amp;L$152,Personalkostnader!$K155)))</f>
        <v/>
      </c>
      <c r="N296" s="156" t="str">
        <f>IF(A296="","",IF(YEAR(Personalkostnader!$K155)&lt;N$152,"",IF(YEAR(Personalkostnader!$H155)&gt;N$152,"",IF(YEAR(Personalkostnader!$H155)=N$152,Personalkostnader!$H155,DATE(N$152,1,1)))))</f>
        <v/>
      </c>
      <c r="O296" s="34" t="str">
        <f>IF(N296="","",IF(YEAR(Personalkostnader!$H155)&gt;Hjelpeberegn_personal!N$152,"",IF(YEAR(Personalkostnader!$K155)&gt;Hjelpeberegn_personal!N$152,"31.12."&amp;N$152,Personalkostnader!$K155)))</f>
        <v/>
      </c>
      <c r="P296" s="156" t="str">
        <f>IF(A296="","",IF(YEAR(Personalkostnader!$K155)&lt;P$152,"",IF(YEAR(Personalkostnader!$H155)&gt;P$152,"",IF(YEAR(Personalkostnader!$H155)=P$152,Personalkostnader!$H155,DATE(P$152,1,1)))))</f>
        <v/>
      </c>
      <c r="Q296" s="34" t="str">
        <f>IF(P296="","",IF(YEAR(Personalkostnader!$H155)&gt;Hjelpeberegn_personal!P$152,"",IF(YEAR(Personalkostnader!$K155)&gt;Hjelpeberegn_personal!P$152,"31.12."&amp;P$152,Personalkostnader!$K155)))</f>
        <v/>
      </c>
      <c r="R296" s="156" t="str">
        <f>IF(A296="","",IF(YEAR(Personalkostnader!$K155)&lt;R$152,"",IF(YEAR(Personalkostnader!$H155)&gt;R$152,"",IF(YEAR(Personalkostnader!$H155)=R$152,Personalkostnader!$H155,DATE(R$152,1,1)))))</f>
        <v/>
      </c>
      <c r="S296" s="34" t="str">
        <f>IF(R296="","",IF(YEAR(Personalkostnader!$H155)&gt;Hjelpeberegn_personal!R$152,"",IF(YEAR(Personalkostnader!$K155)&gt;Hjelpeberegn_personal!R$152,"31.12."&amp;R$152,Personalkostnader!$K155)))</f>
        <v/>
      </c>
      <c r="T296" s="156" t="str">
        <f>IF(A296="","",IF(YEAR(Personalkostnader!$K155)&lt;T$152,"",IF(YEAR(Personalkostnader!$H155)&gt;T$152,"",IF(YEAR(Personalkostnader!$H155)=T$152,Personalkostnader!$H155,DATE(T$152,1,1)))))</f>
        <v/>
      </c>
      <c r="U296" s="34" t="str">
        <f>IF(T296="","",IF(YEAR(Personalkostnader!$H155)&gt;Hjelpeberegn_personal!T$152,"",IF(YEAR(Personalkostnader!$K155)&gt;Hjelpeberegn_personal!T$152,"31.12."&amp;T$152,Personalkostnader!$K155)))</f>
        <v/>
      </c>
      <c r="V296" s="156" t="str">
        <f>IF(A296="","",IF(YEAR(Personalkostnader!$K155)&lt;V$152,"",IF(YEAR(Personalkostnader!$H155)&gt;V$152,"",IF(YEAR(Personalkostnader!$H155)=V$152,Personalkostnader!$H155,DATE(V$152,1,1)))))</f>
        <v/>
      </c>
      <c r="W296" s="34" t="str">
        <f>IF(V296="","",IF(YEAR(Personalkostnader!$H155)&gt;Hjelpeberegn_personal!V$152,"",IF(YEAR(Personalkostnader!$K155)&gt;Hjelpeberegn_personal!V$152,"31.12."&amp;V$152,Personalkostnader!$K155)))</f>
        <v/>
      </c>
      <c r="X296" s="156" t="str">
        <f>IF(A296="","",IF(YEAR(Personalkostnader!$K155)&lt;X$152,"",IF(YEAR(Personalkostnader!$H155)&gt;X$152,"",IF(YEAR(Personalkostnader!$H155)=X$152,Personalkostnader!$H155,DATE(X$152,1,1)))))</f>
        <v/>
      </c>
      <c r="Y296" s="34" t="str">
        <f>IF(X296="","",IF(YEAR(Personalkostnader!$H155)&gt;Hjelpeberegn_personal!X$152,"",IF(YEAR(Personalkostnader!$K155)&gt;Hjelpeberegn_personal!X$152,"31.12."&amp;X$152,Personalkostnader!$K155)))</f>
        <v/>
      </c>
      <c r="Z296" s="156" t="str">
        <f>IF(A296="","",IF(YEAR(Personalkostnader!$K155)&lt;Z$152,"",IF(YEAR(Personalkostnader!$H155)&gt;Z$152,"",IF(YEAR(Personalkostnader!$H155)=Z$152,Personalkostnader!$H155,DATE(Z$152,1,1)))))</f>
        <v/>
      </c>
      <c r="AA296" s="34" t="str">
        <f>IF(Z296="","",IF(YEAR(Personalkostnader!$H155)&gt;Hjelpeberegn_personal!Z$152,"",IF(YEAR(Personalkostnader!$K155)&gt;Hjelpeberegn_personal!Z$152,"31.12."&amp;Z$152,Personalkostnader!$K155)))</f>
        <v/>
      </c>
    </row>
    <row r="297" spans="1:27" ht="15.75" outlineLevel="1" x14ac:dyDescent="0.3">
      <c r="A297" t="str">
        <f t="shared" si="13"/>
        <v/>
      </c>
      <c r="B297" s="156" t="str">
        <f>IF(YEAR(Personalkostnader!$H156)&lt;B$152,"",IF(YEAR(Personalkostnader!$H156)&gt;B$152,"",IF(YEAR(Personalkostnader!$H156)=B$152,Personalkostnader!$H156,DATE(B$152,1,1))))</f>
        <v/>
      </c>
      <c r="C297" s="156" t="str">
        <f>IF(YEAR(Personalkostnader!$H156)&lt;B$152,"",IF(YEAR(Personalkostnader!$H156)&gt;B$152,"",IF(YEAR(Personalkostnader!$K156)=B$152,Personalkostnader!$K156, DATE(B$152,12,31))))</f>
        <v/>
      </c>
      <c r="D297" s="156" t="str">
        <f>IF(A297="","",IF(YEAR(Personalkostnader!$K156)&lt;D$152,"",IF(YEAR(Personalkostnader!$H156)&gt;D$152,"",IF(YEAR(Personalkostnader!$H156)=D$152,Personalkostnader!$H156,DATE(D$152,1,1)))))</f>
        <v/>
      </c>
      <c r="E297" s="34" t="str">
        <f>IF(D297="","",IF(YEAR(Personalkostnader!$H156)&gt;Hjelpeberegn_personal!D$152,"",IF(YEAR(Personalkostnader!$K156)&gt;Hjelpeberegn_personal!D$152,"31.12."&amp;D$152,Personalkostnader!$K156)))</f>
        <v/>
      </c>
      <c r="F297" s="156" t="str">
        <f>IF(A297="","",IF(YEAR(Personalkostnader!$K156)&lt;F$152,"",IF(YEAR(Personalkostnader!$H156)&gt;F$152,"",IF(YEAR(Personalkostnader!$H156)=F$152,Personalkostnader!$H156,DATE(F$152,1,1)))))</f>
        <v/>
      </c>
      <c r="G297" s="34" t="str">
        <f>IF(F297="","",IF(YEAR(Personalkostnader!$H156)&gt;Hjelpeberegn_personal!F$152,"",IF(YEAR(Personalkostnader!$K156)&gt;Hjelpeberegn_personal!F$152,"31.12."&amp;F$152,Personalkostnader!$K156)))</f>
        <v/>
      </c>
      <c r="H297" s="156" t="str">
        <f>IF(A297="","",IF(YEAR(Personalkostnader!$K156)&lt;H$152,"",IF(YEAR(Personalkostnader!$H156)&gt;H$152,"",IF(YEAR(Personalkostnader!$H156)=H$152,Personalkostnader!$H156,DATE(H$152,1,1)))))</f>
        <v/>
      </c>
      <c r="I297" s="34" t="str">
        <f>IF(H297="","",IF(YEAR(Personalkostnader!$H156)&gt;Hjelpeberegn_personal!H$152,"",IF(YEAR(Personalkostnader!$K156)&gt;Hjelpeberegn_personal!H$152,"31.12."&amp;H$152,Personalkostnader!$K156)))</f>
        <v/>
      </c>
      <c r="J297" s="156" t="str">
        <f>IF(A297="","",IF(YEAR(Personalkostnader!$K156)&lt;J$152,"",IF(YEAR(Personalkostnader!$H156)&gt;J$152,"",IF(YEAR(Personalkostnader!$H156)=J$152,Personalkostnader!$H156,DATE(J$152,1,1)))))</f>
        <v/>
      </c>
      <c r="K297" s="34" t="str">
        <f>IF(J297="","",IF(YEAR(Personalkostnader!$H156)&gt;Hjelpeberegn_personal!J$152,"",IF(YEAR(Personalkostnader!$K156)&gt;Hjelpeberegn_personal!J$152,"31.12."&amp;J$152,Personalkostnader!$K156)))</f>
        <v/>
      </c>
      <c r="L297" s="156" t="str">
        <f>IF(A297="","",IF(YEAR(Personalkostnader!$K156)&lt;L$152,"",IF(YEAR(Personalkostnader!$H156)&gt;L$152,"",IF(YEAR(Personalkostnader!$H156)=L$152,Personalkostnader!$H156,DATE(L$152,1,1)))))</f>
        <v/>
      </c>
      <c r="M297" s="34" t="str">
        <f>IF(L297="","",IF(YEAR(Personalkostnader!$H156)&gt;Hjelpeberegn_personal!L$152,"",IF(YEAR(Personalkostnader!$K156)&gt;Hjelpeberegn_personal!L$152,"31.12."&amp;L$152,Personalkostnader!$K156)))</f>
        <v/>
      </c>
      <c r="N297" s="156" t="str">
        <f>IF(A297="","",IF(YEAR(Personalkostnader!$K156)&lt;N$152,"",IF(YEAR(Personalkostnader!$H156)&gt;N$152,"",IF(YEAR(Personalkostnader!$H156)=N$152,Personalkostnader!$H156,DATE(N$152,1,1)))))</f>
        <v/>
      </c>
      <c r="O297" s="34" t="str">
        <f>IF(N297="","",IF(YEAR(Personalkostnader!$H156)&gt;Hjelpeberegn_personal!N$152,"",IF(YEAR(Personalkostnader!$K156)&gt;Hjelpeberegn_personal!N$152,"31.12."&amp;N$152,Personalkostnader!$K156)))</f>
        <v/>
      </c>
      <c r="P297" s="156" t="str">
        <f>IF(A297="","",IF(YEAR(Personalkostnader!$K156)&lt;P$152,"",IF(YEAR(Personalkostnader!$H156)&gt;P$152,"",IF(YEAR(Personalkostnader!$H156)=P$152,Personalkostnader!$H156,DATE(P$152,1,1)))))</f>
        <v/>
      </c>
      <c r="Q297" s="34" t="str">
        <f>IF(P297="","",IF(YEAR(Personalkostnader!$H156)&gt;Hjelpeberegn_personal!P$152,"",IF(YEAR(Personalkostnader!$K156)&gt;Hjelpeberegn_personal!P$152,"31.12."&amp;P$152,Personalkostnader!$K156)))</f>
        <v/>
      </c>
      <c r="R297" s="156" t="str">
        <f>IF(A297="","",IF(YEAR(Personalkostnader!$K156)&lt;R$152,"",IF(YEAR(Personalkostnader!$H156)&gt;R$152,"",IF(YEAR(Personalkostnader!$H156)=R$152,Personalkostnader!$H156,DATE(R$152,1,1)))))</f>
        <v/>
      </c>
      <c r="S297" s="34" t="str">
        <f>IF(R297="","",IF(YEAR(Personalkostnader!$H156)&gt;Hjelpeberegn_personal!R$152,"",IF(YEAR(Personalkostnader!$K156)&gt;Hjelpeberegn_personal!R$152,"31.12."&amp;R$152,Personalkostnader!$K156)))</f>
        <v/>
      </c>
      <c r="T297" s="156" t="str">
        <f>IF(A297="","",IF(YEAR(Personalkostnader!$K156)&lt;T$152,"",IF(YEAR(Personalkostnader!$H156)&gt;T$152,"",IF(YEAR(Personalkostnader!$H156)=T$152,Personalkostnader!$H156,DATE(T$152,1,1)))))</f>
        <v/>
      </c>
      <c r="U297" s="34" t="str">
        <f>IF(T297="","",IF(YEAR(Personalkostnader!$H156)&gt;Hjelpeberegn_personal!T$152,"",IF(YEAR(Personalkostnader!$K156)&gt;Hjelpeberegn_personal!T$152,"31.12."&amp;T$152,Personalkostnader!$K156)))</f>
        <v/>
      </c>
      <c r="V297" s="156" t="str">
        <f>IF(A297="","",IF(YEAR(Personalkostnader!$K156)&lt;V$152,"",IF(YEAR(Personalkostnader!$H156)&gt;V$152,"",IF(YEAR(Personalkostnader!$H156)=V$152,Personalkostnader!$H156,DATE(V$152,1,1)))))</f>
        <v/>
      </c>
      <c r="W297" s="34" t="str">
        <f>IF(V297="","",IF(YEAR(Personalkostnader!$H156)&gt;Hjelpeberegn_personal!V$152,"",IF(YEAR(Personalkostnader!$K156)&gt;Hjelpeberegn_personal!V$152,"31.12."&amp;V$152,Personalkostnader!$K156)))</f>
        <v/>
      </c>
      <c r="X297" s="156" t="str">
        <f>IF(A297="","",IF(YEAR(Personalkostnader!$K156)&lt;X$152,"",IF(YEAR(Personalkostnader!$H156)&gt;X$152,"",IF(YEAR(Personalkostnader!$H156)=X$152,Personalkostnader!$H156,DATE(X$152,1,1)))))</f>
        <v/>
      </c>
      <c r="Y297" s="34" t="str">
        <f>IF(X297="","",IF(YEAR(Personalkostnader!$H156)&gt;Hjelpeberegn_personal!X$152,"",IF(YEAR(Personalkostnader!$K156)&gt;Hjelpeberegn_personal!X$152,"31.12."&amp;X$152,Personalkostnader!$K156)))</f>
        <v/>
      </c>
      <c r="Z297" s="156" t="str">
        <f>IF(A297="","",IF(YEAR(Personalkostnader!$K156)&lt;Z$152,"",IF(YEAR(Personalkostnader!$H156)&gt;Z$152,"",IF(YEAR(Personalkostnader!$H156)=Z$152,Personalkostnader!$H156,DATE(Z$152,1,1)))))</f>
        <v/>
      </c>
      <c r="AA297" s="34" t="str">
        <f>IF(Z297="","",IF(YEAR(Personalkostnader!$H156)&gt;Hjelpeberegn_personal!Z$152,"",IF(YEAR(Personalkostnader!$K156)&gt;Hjelpeberegn_personal!Z$152,"31.12."&amp;Z$152,Personalkostnader!$K156)))</f>
        <v/>
      </c>
    </row>
    <row r="298" spans="1:27" ht="15.75" outlineLevel="1" x14ac:dyDescent="0.3">
      <c r="A298" t="str">
        <f t="shared" si="13"/>
        <v/>
      </c>
      <c r="B298" s="156" t="str">
        <f>IF(YEAR(Personalkostnader!$H157)&lt;B$152,"",IF(YEAR(Personalkostnader!$H157)&gt;B$152,"",IF(YEAR(Personalkostnader!$H157)=B$152,Personalkostnader!$H157,DATE(B$152,1,1))))</f>
        <v/>
      </c>
      <c r="C298" s="156" t="str">
        <f>IF(YEAR(Personalkostnader!$H157)&lt;B$152,"",IF(YEAR(Personalkostnader!$H157)&gt;B$152,"",IF(YEAR(Personalkostnader!$K157)=B$152,Personalkostnader!$K157, DATE(B$152,12,31))))</f>
        <v/>
      </c>
      <c r="D298" s="156" t="str">
        <f>IF(A298="","",IF(YEAR(Personalkostnader!$K157)&lt;D$152,"",IF(YEAR(Personalkostnader!$H157)&gt;D$152,"",IF(YEAR(Personalkostnader!$H157)=D$152,Personalkostnader!$H157,DATE(D$152,1,1)))))</f>
        <v/>
      </c>
      <c r="E298" s="34" t="str">
        <f>IF(D298="","",IF(YEAR(Personalkostnader!$H157)&gt;Hjelpeberegn_personal!D$152,"",IF(YEAR(Personalkostnader!$K157)&gt;Hjelpeberegn_personal!D$152,"31.12."&amp;D$152,Personalkostnader!$K157)))</f>
        <v/>
      </c>
      <c r="F298" s="156" t="str">
        <f>IF(A298="","",IF(YEAR(Personalkostnader!$K157)&lt;F$152,"",IF(YEAR(Personalkostnader!$H157)&gt;F$152,"",IF(YEAR(Personalkostnader!$H157)=F$152,Personalkostnader!$H157,DATE(F$152,1,1)))))</f>
        <v/>
      </c>
      <c r="G298" s="34" t="str">
        <f>IF(F298="","",IF(YEAR(Personalkostnader!$H157)&gt;Hjelpeberegn_personal!F$152,"",IF(YEAR(Personalkostnader!$K157)&gt;Hjelpeberegn_personal!F$152,"31.12."&amp;F$152,Personalkostnader!$K157)))</f>
        <v/>
      </c>
      <c r="H298" s="156" t="str">
        <f>IF(A298="","",IF(YEAR(Personalkostnader!$K157)&lt;H$152,"",IF(YEAR(Personalkostnader!$H157)&gt;H$152,"",IF(YEAR(Personalkostnader!$H157)=H$152,Personalkostnader!$H157,DATE(H$152,1,1)))))</f>
        <v/>
      </c>
      <c r="I298" s="34" t="str">
        <f>IF(H298="","",IF(YEAR(Personalkostnader!$H157)&gt;Hjelpeberegn_personal!H$152,"",IF(YEAR(Personalkostnader!$K157)&gt;Hjelpeberegn_personal!H$152,"31.12."&amp;H$152,Personalkostnader!$K157)))</f>
        <v/>
      </c>
      <c r="J298" s="156" t="str">
        <f>IF(A298="","",IF(YEAR(Personalkostnader!$K157)&lt;J$152,"",IF(YEAR(Personalkostnader!$H157)&gt;J$152,"",IF(YEAR(Personalkostnader!$H157)=J$152,Personalkostnader!$H157,DATE(J$152,1,1)))))</f>
        <v/>
      </c>
      <c r="K298" s="34" t="str">
        <f>IF(J298="","",IF(YEAR(Personalkostnader!$H157)&gt;Hjelpeberegn_personal!J$152,"",IF(YEAR(Personalkostnader!$K157)&gt;Hjelpeberegn_personal!J$152,"31.12."&amp;J$152,Personalkostnader!$K157)))</f>
        <v/>
      </c>
      <c r="L298" s="156" t="str">
        <f>IF(A298="","",IF(YEAR(Personalkostnader!$K157)&lt;L$152,"",IF(YEAR(Personalkostnader!$H157)&gt;L$152,"",IF(YEAR(Personalkostnader!$H157)=L$152,Personalkostnader!$H157,DATE(L$152,1,1)))))</f>
        <v/>
      </c>
      <c r="M298" s="34" t="str">
        <f>IF(L298="","",IF(YEAR(Personalkostnader!$H157)&gt;Hjelpeberegn_personal!L$152,"",IF(YEAR(Personalkostnader!$K157)&gt;Hjelpeberegn_personal!L$152,"31.12."&amp;L$152,Personalkostnader!$K157)))</f>
        <v/>
      </c>
      <c r="N298" s="156" t="str">
        <f>IF(A298="","",IF(YEAR(Personalkostnader!$K157)&lt;N$152,"",IF(YEAR(Personalkostnader!$H157)&gt;N$152,"",IF(YEAR(Personalkostnader!$H157)=N$152,Personalkostnader!$H157,DATE(N$152,1,1)))))</f>
        <v/>
      </c>
      <c r="O298" s="34" t="str">
        <f>IF(N298="","",IF(YEAR(Personalkostnader!$H157)&gt;Hjelpeberegn_personal!N$152,"",IF(YEAR(Personalkostnader!$K157)&gt;Hjelpeberegn_personal!N$152,"31.12."&amp;N$152,Personalkostnader!$K157)))</f>
        <v/>
      </c>
      <c r="P298" s="156" t="str">
        <f>IF(A298="","",IF(YEAR(Personalkostnader!$K157)&lt;P$152,"",IF(YEAR(Personalkostnader!$H157)&gt;P$152,"",IF(YEAR(Personalkostnader!$H157)=P$152,Personalkostnader!$H157,DATE(P$152,1,1)))))</f>
        <v/>
      </c>
      <c r="Q298" s="34" t="str">
        <f>IF(P298="","",IF(YEAR(Personalkostnader!$H157)&gt;Hjelpeberegn_personal!P$152,"",IF(YEAR(Personalkostnader!$K157)&gt;Hjelpeberegn_personal!P$152,"31.12."&amp;P$152,Personalkostnader!$K157)))</f>
        <v/>
      </c>
      <c r="R298" s="156" t="str">
        <f>IF(A298="","",IF(YEAR(Personalkostnader!$K157)&lt;R$152,"",IF(YEAR(Personalkostnader!$H157)&gt;R$152,"",IF(YEAR(Personalkostnader!$H157)=R$152,Personalkostnader!$H157,DATE(R$152,1,1)))))</f>
        <v/>
      </c>
      <c r="S298" s="34" t="str">
        <f>IF(R298="","",IF(YEAR(Personalkostnader!$H157)&gt;Hjelpeberegn_personal!R$152,"",IF(YEAR(Personalkostnader!$K157)&gt;Hjelpeberegn_personal!R$152,"31.12."&amp;R$152,Personalkostnader!$K157)))</f>
        <v/>
      </c>
      <c r="T298" s="156" t="str">
        <f>IF(A298="","",IF(YEAR(Personalkostnader!$K157)&lt;T$152,"",IF(YEAR(Personalkostnader!$H157)&gt;T$152,"",IF(YEAR(Personalkostnader!$H157)=T$152,Personalkostnader!$H157,DATE(T$152,1,1)))))</f>
        <v/>
      </c>
      <c r="U298" s="34" t="str">
        <f>IF(T298="","",IF(YEAR(Personalkostnader!$H157)&gt;Hjelpeberegn_personal!T$152,"",IF(YEAR(Personalkostnader!$K157)&gt;Hjelpeberegn_personal!T$152,"31.12."&amp;T$152,Personalkostnader!$K157)))</f>
        <v/>
      </c>
      <c r="V298" s="156" t="str">
        <f>IF(A298="","",IF(YEAR(Personalkostnader!$K157)&lt;V$152,"",IF(YEAR(Personalkostnader!$H157)&gt;V$152,"",IF(YEAR(Personalkostnader!$H157)=V$152,Personalkostnader!$H157,DATE(V$152,1,1)))))</f>
        <v/>
      </c>
      <c r="W298" s="34" t="str">
        <f>IF(V298="","",IF(YEAR(Personalkostnader!$H157)&gt;Hjelpeberegn_personal!V$152,"",IF(YEAR(Personalkostnader!$K157)&gt;Hjelpeberegn_personal!V$152,"31.12."&amp;V$152,Personalkostnader!$K157)))</f>
        <v/>
      </c>
      <c r="X298" s="156" t="str">
        <f>IF(A298="","",IF(YEAR(Personalkostnader!$K157)&lt;X$152,"",IF(YEAR(Personalkostnader!$H157)&gt;X$152,"",IF(YEAR(Personalkostnader!$H157)=X$152,Personalkostnader!$H157,DATE(X$152,1,1)))))</f>
        <v/>
      </c>
      <c r="Y298" s="34" t="str">
        <f>IF(X298="","",IF(YEAR(Personalkostnader!$H157)&gt;Hjelpeberegn_personal!X$152,"",IF(YEAR(Personalkostnader!$K157)&gt;Hjelpeberegn_personal!X$152,"31.12."&amp;X$152,Personalkostnader!$K157)))</f>
        <v/>
      </c>
      <c r="Z298" s="156" t="str">
        <f>IF(A298="","",IF(YEAR(Personalkostnader!$K157)&lt;Z$152,"",IF(YEAR(Personalkostnader!$H157)&gt;Z$152,"",IF(YEAR(Personalkostnader!$H157)=Z$152,Personalkostnader!$H157,DATE(Z$152,1,1)))))</f>
        <v/>
      </c>
      <c r="AA298" s="34" t="str">
        <f>IF(Z298="","",IF(YEAR(Personalkostnader!$H157)&gt;Hjelpeberegn_personal!Z$152,"",IF(YEAR(Personalkostnader!$K157)&gt;Hjelpeberegn_personal!Z$152,"31.12."&amp;Z$152,Personalkostnader!$K157)))</f>
        <v/>
      </c>
    </row>
    <row r="299" spans="1:27" ht="15.75" x14ac:dyDescent="0.3">
      <c r="B299" s="156" t="str">
        <f>IF(YEAR(Personalkostnader!$H158)&lt;B$152,"",IF(YEAR(Personalkostnader!$H158)&gt;B$152,"",IF(YEAR(Personalkostnader!$H158)=B$152,Personalkostnader!$H158,DATE(B$152,1,1))))</f>
        <v/>
      </c>
      <c r="C299" s="156" t="str">
        <f>IF(YEAR(Personalkostnader!$H158)&lt;B$152,"",IF(YEAR(Personalkostnader!$H158)&gt;B$152,"",IF(YEAR(Personalkostnader!$K158)=B$152,Personalkostnader!$K158, DATE(B$152,12,31))))</f>
        <v/>
      </c>
      <c r="D299" s="156" t="str">
        <f>IF(A299="","",IF(YEAR(Personalkostnader!$K158)&lt;D$152,"",IF(YEAR(Personalkostnader!$H158)&gt;D$152,"",IF(YEAR(Personalkostnader!$H158)=D$152,Personalkostnader!$H158,DATE(D$152,1,1)))))</f>
        <v/>
      </c>
      <c r="E299" s="34" t="str">
        <f>IF(D299="","",IF(YEAR(Personalkostnader!$H158)&gt;Hjelpeberegn_personal!D$152,"",IF(YEAR(Personalkostnader!$K158)&gt;Hjelpeberegn_personal!D$152,"31.12."&amp;D$152,Personalkostnader!$K158)))</f>
        <v/>
      </c>
      <c r="F299" s="156" t="str">
        <f>IF(A299="","",IF(YEAR(Personalkostnader!$K158)&lt;F$152,"",IF(YEAR(Personalkostnader!$H158)&gt;F$152,"",IF(YEAR(Personalkostnader!$H158)=F$152,Personalkostnader!$H158,DATE(F$152,1,1)))))</f>
        <v/>
      </c>
      <c r="G299" s="34" t="str">
        <f>IF(F299="","",IF(YEAR(Personalkostnader!$H158)&gt;Hjelpeberegn_personal!F$152,"",IF(YEAR(Personalkostnader!$K158)&gt;Hjelpeberegn_personal!F$152,"31.12."&amp;F$152,Personalkostnader!$K158)))</f>
        <v/>
      </c>
      <c r="H299" s="156" t="str">
        <f>IF(A299="","",IF(YEAR(Personalkostnader!$K158)&lt;H$152,"",IF(YEAR(Personalkostnader!$H158)&gt;H$152,"",IF(YEAR(Personalkostnader!$H158)=H$152,Personalkostnader!$H158,DATE(H$152,1,1)))))</f>
        <v/>
      </c>
      <c r="I299" s="34" t="str">
        <f>IF(H299="","",IF(YEAR(Personalkostnader!$H158)&gt;Hjelpeberegn_personal!H$152,"",IF(YEAR(Personalkostnader!$K158)&gt;Hjelpeberegn_personal!H$152,"31.12."&amp;H$152,Personalkostnader!$K158)))</f>
        <v/>
      </c>
      <c r="J299" s="156" t="str">
        <f>IF(A299="","",IF(YEAR(Personalkostnader!$K158)&lt;J$152,"",IF(YEAR(Personalkostnader!$H158)&gt;J$152,"",IF(YEAR(Personalkostnader!$H158)=J$152,Personalkostnader!$H158,DATE(J$152,1,1)))))</f>
        <v/>
      </c>
      <c r="K299" s="34" t="str">
        <f>IF(J299="","",IF(YEAR(Personalkostnader!$H158)&gt;Hjelpeberegn_personal!J$152,"",IF(YEAR(Personalkostnader!$K158)&gt;Hjelpeberegn_personal!J$152,"31.12."&amp;J$152,Personalkostnader!$K158)))</f>
        <v/>
      </c>
      <c r="L299" s="156" t="str">
        <f>IF(A299="","",IF(YEAR(Personalkostnader!$K158)&lt;L$152,"",IF(YEAR(Personalkostnader!$H158)&gt;L$152,"",IF(YEAR(Personalkostnader!$H158)=L$152,Personalkostnader!$H158,DATE(L$152,1,1)))))</f>
        <v/>
      </c>
      <c r="M299" s="34" t="str">
        <f>IF(L299="","",IF(YEAR(Personalkostnader!$H158)&gt;Hjelpeberegn_personal!L$152,"",IF(YEAR(Personalkostnader!$K158)&gt;Hjelpeberegn_personal!L$152,"31.12."&amp;L$152,Personalkostnader!$K158)))</f>
        <v/>
      </c>
      <c r="N299" s="156" t="str">
        <f>IF(A299="","",IF(YEAR(Personalkostnader!$K158)&lt;N$152,"",IF(YEAR(Personalkostnader!$H158)&gt;N$152,"",IF(YEAR(Personalkostnader!$H158)=N$152,Personalkostnader!$H158,DATE(N$152,1,1)))))</f>
        <v/>
      </c>
      <c r="O299" s="34" t="str">
        <f>IF(N299="","",IF(YEAR(Personalkostnader!$H158)&gt;Hjelpeberegn_personal!N$152,"",IF(YEAR(Personalkostnader!$K158)&gt;Hjelpeberegn_personal!N$152,"31.12."&amp;N$152,Personalkostnader!$K158)))</f>
        <v/>
      </c>
      <c r="P299" s="156" t="str">
        <f>IF(A299="","",IF(YEAR(Personalkostnader!$K158)&lt;P$152,"",IF(YEAR(Personalkostnader!$H158)&gt;P$152,"",IF(YEAR(Personalkostnader!$H158)=P$152,Personalkostnader!$H158,DATE(P$152,1,1)))))</f>
        <v/>
      </c>
      <c r="Q299" s="34" t="str">
        <f>IF(P299="","",IF(YEAR(Personalkostnader!$H158)&gt;Hjelpeberegn_personal!P$152,"",IF(YEAR(Personalkostnader!$K158)&gt;Hjelpeberegn_personal!P$152,"31.12."&amp;P$152,Personalkostnader!$K158)))</f>
        <v/>
      </c>
      <c r="R299" s="156" t="str">
        <f>IF(A299="","",IF(YEAR(Personalkostnader!$K158)&lt;R$152,"",IF(YEAR(Personalkostnader!$H158)&gt;R$152,"",IF(YEAR(Personalkostnader!$H158)=R$152,Personalkostnader!$H158,DATE(R$152,1,1)))))</f>
        <v/>
      </c>
      <c r="S299" s="34" t="str">
        <f>IF(R299="","",IF(YEAR(Personalkostnader!$H158)&gt;Hjelpeberegn_personal!R$152,"",IF(YEAR(Personalkostnader!$K158)&gt;Hjelpeberegn_personal!R$152,"31.12."&amp;R$152,Personalkostnader!$K158)))</f>
        <v/>
      </c>
      <c r="T299" s="156" t="str">
        <f>IF(A299="","",IF(YEAR(Personalkostnader!$K158)&lt;T$152,"",IF(YEAR(Personalkostnader!$H158)&gt;T$152,"",IF(YEAR(Personalkostnader!$H158)=T$152,Personalkostnader!$H158,DATE(T$152,1,1)))))</f>
        <v/>
      </c>
      <c r="U299" s="34" t="str">
        <f>IF(T299="","",IF(YEAR(Personalkostnader!$H158)&gt;Hjelpeberegn_personal!T$152,"",IF(YEAR(Personalkostnader!$K158)&gt;Hjelpeberegn_personal!T$152,"31.12."&amp;T$152,Personalkostnader!$K158)))</f>
        <v/>
      </c>
      <c r="V299" s="156" t="str">
        <f>IF(A299="","",IF(YEAR(Personalkostnader!$K158)&lt;V$152,"",IF(YEAR(Personalkostnader!$H158)&gt;V$152,"",IF(YEAR(Personalkostnader!$H158)=V$152,Personalkostnader!$H158,DATE(V$152,1,1)))))</f>
        <v/>
      </c>
      <c r="W299" s="34" t="str">
        <f>IF(V299="","",IF(YEAR(Personalkostnader!$H158)&gt;Hjelpeberegn_personal!V$152,"",IF(YEAR(Personalkostnader!$K158)&gt;Hjelpeberegn_personal!V$152,"31.12."&amp;V$152,Personalkostnader!$K158)))</f>
        <v/>
      </c>
      <c r="X299" s="156" t="str">
        <f>IF(A299="","",IF(YEAR(Personalkostnader!$K158)&lt;X$152,"",IF(YEAR(Personalkostnader!$H158)&gt;X$152,"",IF(YEAR(Personalkostnader!$H158)=X$152,Personalkostnader!$H158,DATE(X$152,1,1)))))</f>
        <v/>
      </c>
      <c r="Y299" s="34" t="str">
        <f>IF(X299="","",IF(YEAR(Personalkostnader!$H158)&gt;Hjelpeberegn_personal!X$152,"",IF(YEAR(Personalkostnader!$K158)&gt;Hjelpeberegn_personal!X$152,"31.12."&amp;X$152,Personalkostnader!$K158)))</f>
        <v/>
      </c>
      <c r="Z299" s="156" t="str">
        <f>IF(A299="","",IF(YEAR(Personalkostnader!$K158)&lt;Z$152,"",IF(YEAR(Personalkostnader!$H158)&gt;Z$152,"",IF(YEAR(Personalkostnader!$H158)=Z$152,Personalkostnader!$H158,DATE(Z$152,1,1)))))</f>
        <v/>
      </c>
      <c r="AA299" s="34" t="str">
        <f>IF(Z299="","",IF(YEAR(Personalkostnader!$H158)&gt;Hjelpeberegn_personal!Z$152,"",IF(YEAR(Personalkostnader!$K158)&gt;Hjelpeberegn_personal!Z$152,"31.12."&amp;Z$152,Personalkostnader!$K158)))</f>
        <v/>
      </c>
    </row>
    <row r="302" spans="1:27" ht="23.25" x14ac:dyDescent="0.35">
      <c r="A302" s="33" t="s">
        <v>416</v>
      </c>
    </row>
    <row r="303" spans="1:27" x14ac:dyDescent="0.25">
      <c r="B303" cm="1">
        <f t="array" ref="B303:N304">TRANSPOSE(Prosjektopplysninger!B12:C24)</f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</row>
    <row r="304" spans="1:27" x14ac:dyDescent="0.25">
      <c r="B304" t="str">
        <v/>
      </c>
      <c r="C304" t="str">
        <v/>
      </c>
      <c r="D304" t="str">
        <v/>
      </c>
      <c r="E304" t="str">
        <v/>
      </c>
      <c r="F304" t="str">
        <v/>
      </c>
      <c r="G304" t="str">
        <v/>
      </c>
      <c r="H304" t="str">
        <v/>
      </c>
      <c r="I304" t="str">
        <v/>
      </c>
      <c r="J304" t="str">
        <v/>
      </c>
      <c r="K304" t="str">
        <v/>
      </c>
      <c r="L304" t="str">
        <v/>
      </c>
      <c r="M304" t="str">
        <v/>
      </c>
      <c r="N304" t="str">
        <v/>
      </c>
    </row>
    <row r="306" spans="1:39" ht="23.25" x14ac:dyDescent="0.35">
      <c r="A306" s="33" t="s">
        <v>417</v>
      </c>
    </row>
    <row r="308" spans="1:39" x14ac:dyDescent="0.25">
      <c r="E308" s="1" t="str">
        <f>I3</f>
        <v/>
      </c>
      <c r="F308" s="1" t="str">
        <f>K3</f>
        <v/>
      </c>
      <c r="G308" s="1" t="str">
        <f>M3</f>
        <v/>
      </c>
      <c r="H308" s="1" t="str">
        <f>O3</f>
        <v/>
      </c>
      <c r="I308" s="1" t="str">
        <f>Q3</f>
        <v/>
      </c>
      <c r="J308" s="1" t="str">
        <f>S3</f>
        <v/>
      </c>
      <c r="K308" s="1" t="str">
        <f>U3</f>
        <v/>
      </c>
      <c r="L308" s="1" t="str">
        <f>W3</f>
        <v/>
      </c>
      <c r="M308" s="1" t="str">
        <f>Y3</f>
        <v/>
      </c>
      <c r="N308" s="1" t="str">
        <f>AA3</f>
        <v/>
      </c>
      <c r="O308" s="1" t="str">
        <f>AC3</f>
        <v/>
      </c>
      <c r="P308" s="1" t="str">
        <f>AE3</f>
        <v/>
      </c>
      <c r="Q308" t="str">
        <f>AG3</f>
        <v/>
      </c>
      <c r="R308" s="47" t="s">
        <v>406</v>
      </c>
      <c r="AI308"/>
      <c r="AJ308"/>
      <c r="AL308" s="18"/>
      <c r="AM308" s="18"/>
    </row>
    <row r="309" spans="1:39" x14ac:dyDescent="0.25">
      <c r="A309" t="str">
        <f t="shared" ref="A309:B328" si="14">A5</f>
        <v/>
      </c>
      <c r="B309">
        <f t="shared" si="14"/>
        <v>0</v>
      </c>
      <c r="C309">
        <f t="shared" ref="C309:C340" si="15">E5</f>
        <v>0</v>
      </c>
      <c r="D309" s="17" t="str">
        <f t="shared" ref="D309:D340" si="16">G5</f>
        <v/>
      </c>
      <c r="E309" s="8" t="str" cm="1">
        <f t="array" ref="E309">IF(E$308="","",IF(B154="","",IF($C5="Ja",(MONTH(C154)-MONTH(B154)+1)/12*(_xlfn.XLOOKUP(E$308,'Oppslag-fane'!$P$12:$P$34,'Oppslag-fane'!$Q$12:$Q$34*D309)))))</f>
        <v/>
      </c>
      <c r="F309" s="8" t="str" cm="1">
        <f t="array" ref="F309">IF(F$308="","",IF(D154="","",IF($C5="Ja",(MONTH(E154)-MONTH(D154)+1)/12*(_xlfn.XLOOKUP(F$308,'Oppslag-fane'!$P$12:$P$34,'Oppslag-fane'!$Q$12:$Q$34*D309)))))</f>
        <v/>
      </c>
      <c r="G309" s="8" t="str" cm="1">
        <f t="array" ref="G309">IF(G$308="","",IF(F154="","",IF($C5="Ja",(MONTH(G154)-MONTH(F154)+1)/12*(_xlfn.XLOOKUP(G$308,'Oppslag-fane'!$P$12:$P$34,'Oppslag-fane'!$Q$12:$Q$34*D309)))))</f>
        <v/>
      </c>
      <c r="H309" s="8" t="str" cm="1">
        <f t="array" ref="H309">IF(H$308="","",IF(H154="","",IF($C5="Ja",(MONTH(I154)-MONTH(H154)+1)/12*(_xlfn.XLOOKUP(H$308,'Oppslag-fane'!$P$12:$P$34,'Oppslag-fane'!$Q$12:$Q$34*D309)))))</f>
        <v/>
      </c>
      <c r="I309" s="8" t="str" cm="1">
        <f t="array" ref="I309">IF(I$308="","",IF(J154="","",IF($C5="Ja",(MONTH(K154)-MONTH(J154)+1)/12*(_xlfn.XLOOKUP(I$308,'Oppslag-fane'!$P$12:$P$34,'Oppslag-fane'!$Q$12:$Q$34*D309)))))</f>
        <v/>
      </c>
      <c r="J309" s="8" t="str" cm="1">
        <f t="array" ref="J309">IF(J$308="","",IF(L154="","",IF($C5="Ja",(MONTH(M154)-MONTH(L154)+1)/12*(_xlfn.XLOOKUP(J$308,'Oppslag-fane'!$P$12:$P$34,'Oppslag-fane'!$Q$12:$Q$34*D309)))))</f>
        <v/>
      </c>
      <c r="K309" s="8" t="str" cm="1">
        <f t="array" ref="K309">IF(K$308="","",IF(N154="","",IF($C5="Ja",(MONTH(O154)-MONTH(N154)+1)/12*(_xlfn.XLOOKUP(K$308,'Oppslag-fane'!$P$12:$P$34,'Oppslag-fane'!$Q$12:$Q$34*D309)))))</f>
        <v/>
      </c>
      <c r="L309" s="8" t="str" cm="1">
        <f t="array" ref="L309">IF(L$308="","",IF(P154="","",IF($C5="Ja",(MONTH(Q154)-MONTH(P154)+1)/12*(_xlfn.XLOOKUP(L$308,'Oppslag-fane'!$P$12:$P$34,'Oppslag-fane'!$Q$12:$Q$34*D309)))))</f>
        <v/>
      </c>
      <c r="M309" s="8" t="str" cm="1">
        <f t="array" ref="M309">IF(M$308="","",IF(R154="","",IF($C5="Ja",(MONTH(S154)-MONTH(R154)+1)/12*(_xlfn.XLOOKUP(M$308,'Oppslag-fane'!$P$12:$P$34,'Oppslag-fane'!$Q$12:$Q$34*D309)))))</f>
        <v/>
      </c>
      <c r="N309" s="8" t="str" cm="1">
        <f t="array" ref="N309">IF(N$308="","",IF(T154="","",IF($C5="Ja",(MONTH(U154)-MONTH(T154)+1)/12*(_xlfn.XLOOKUP(N$308,'Oppslag-fane'!$P$12:$P$34,'Oppslag-fane'!$Q$12:$Q$34*D309)))))</f>
        <v/>
      </c>
      <c r="O309" s="8" t="str" cm="1">
        <f t="array" ref="O309">IF(O$308="","",IF(V154="","",IF($C5="Ja",(MONTH(W154)-MONTH(V154)+1)/12*(_xlfn.XLOOKUP(O$308,'Oppslag-fane'!$P$12:$P$34,'Oppslag-fane'!$Q$12:$Q$34*D309)))))</f>
        <v/>
      </c>
      <c r="P309" s="8" t="str" cm="1">
        <f t="array" ref="P309">IF(P$308="","",IF(X154="","",IF($C5="Ja",(MONTH(Y154)-MONTH(X154)+1)/12*(_xlfn.XLOOKUP(P$308,'Oppslag-fane'!$P$12:$P$34,'Oppslag-fane'!$Q$12:$Q$34*D309)))))</f>
        <v/>
      </c>
      <c r="Q309" s="8" t="str" cm="1">
        <f t="array" ref="Q309">IF(Q$308="","",IF(Z154="","",IF($C5="Ja",(MONTH(AA154)-MONTH(Z154)+1)/12*(_xlfn.XLOOKUP(Q$308,'Oppslag-fane'!$P$12:$P$34,'Oppslag-fane'!$Q$12:$Q$34*D309)))))</f>
        <v/>
      </c>
      <c r="R309" s="31">
        <f>SUM(E309:Q309)</f>
        <v>0</v>
      </c>
      <c r="AI309"/>
      <c r="AJ309"/>
      <c r="AL309" s="18"/>
      <c r="AM309" s="18"/>
    </row>
    <row r="310" spans="1:39" x14ac:dyDescent="0.25">
      <c r="A310" t="str">
        <f t="shared" si="14"/>
        <v/>
      </c>
      <c r="B310">
        <f t="shared" si="14"/>
        <v>0</v>
      </c>
      <c r="C310">
        <f t="shared" si="15"/>
        <v>0</v>
      </c>
      <c r="D310" s="17" t="str">
        <f t="shared" si="16"/>
        <v/>
      </c>
      <c r="E310" s="8" t="str" cm="1">
        <f t="array" ref="E310">IF(E$308="","",IF(B155="","",IF($C6="Ja",(MONTH(C155)-MONTH(B155)+1)/12*(_xlfn.XLOOKUP(E$308,'Oppslag-fane'!$P$12:$P$34,'Oppslag-fane'!$Q$12:$Q$34*D310)))))</f>
        <v/>
      </c>
      <c r="F310" s="8" t="str" cm="1">
        <f t="array" ref="F310">IF(F$308="","",IF(D155="","",IF($C6="Ja",(MONTH(E155)-MONTH(D155)+1)/12*(_xlfn.XLOOKUP(F$308,'Oppslag-fane'!$P$12:$P$34,'Oppslag-fane'!$Q$12:$Q$34*D310)))))</f>
        <v/>
      </c>
      <c r="G310" s="8" t="str" cm="1">
        <f t="array" ref="G310">IF(G$308="","",IF(F155="","",IF($C6="Ja",(MONTH(G155)-MONTH(F155)+1)/12*(_xlfn.XLOOKUP(G$308,'Oppslag-fane'!$P$12:$P$34,'Oppslag-fane'!$Q$12:$Q$34*D310)))))</f>
        <v/>
      </c>
      <c r="H310" s="8" t="str" cm="1">
        <f t="array" ref="H310">IF(H$308="","",IF(H155="","",IF($C6="Ja",(MONTH(I155)-MONTH(H155)+1)/12*(_xlfn.XLOOKUP(H$308,'Oppslag-fane'!$P$12:$P$34,'Oppslag-fane'!$Q$12:$Q$34*D310)))))</f>
        <v/>
      </c>
      <c r="I310" s="8" t="str" cm="1">
        <f t="array" ref="I310">IF(I$308="","",IF(J155="","",IF($C6="Ja",(MONTH(K155)-MONTH(J155)+1)/12*(_xlfn.XLOOKUP(I$308,'Oppslag-fane'!$P$12:$P$34,'Oppslag-fane'!$Q$12:$Q$34*D310)))))</f>
        <v/>
      </c>
      <c r="J310" s="8" t="str" cm="1">
        <f t="array" ref="J310">IF(J$308="","",IF(L155="","",IF($C6="Ja",(MONTH(M155)-MONTH(L155)+1)/12*(_xlfn.XLOOKUP(J$308,'Oppslag-fane'!$P$12:$P$34,'Oppslag-fane'!$Q$12:$Q$34*D310)))))</f>
        <v/>
      </c>
      <c r="K310" s="8" t="str" cm="1">
        <f t="array" ref="K310">IF(K$308="","",IF(N155="","",IF($C6="Ja",(MONTH(O155)-MONTH(N155)+1)/12*(_xlfn.XLOOKUP(K$308,'Oppslag-fane'!$P$12:$P$34,'Oppslag-fane'!$Q$12:$Q$34*D310)))))</f>
        <v/>
      </c>
      <c r="L310" s="8" t="str" cm="1">
        <f t="array" ref="L310">IF(L$308="","",IF(P155="","",IF($C6="Ja",(MONTH(Q155)-MONTH(P155)+1)/12*(_xlfn.XLOOKUP(L$308,'Oppslag-fane'!$P$12:$P$34,'Oppslag-fane'!$Q$12:$Q$34*D310)))))</f>
        <v/>
      </c>
      <c r="M310" s="8" t="str" cm="1">
        <f t="array" ref="M310">IF(M$308="","",IF(R155="","",IF($C6="Ja",(MONTH(S155)-MONTH(R155)+1)/12*(_xlfn.XLOOKUP(M$308,'Oppslag-fane'!$P$12:$P$34,'Oppslag-fane'!$Q$12:$Q$34*D310)))))</f>
        <v/>
      </c>
      <c r="N310" s="8" t="str" cm="1">
        <f t="array" ref="N310">IF(N$308="","",IF(T155="","",IF($C6="Ja",(MONTH(U155)-MONTH(T155)+1)/12*(_xlfn.XLOOKUP(N$308,'Oppslag-fane'!$P$12:$P$34,'Oppslag-fane'!$Q$12:$Q$34*D310)))))</f>
        <v/>
      </c>
      <c r="O310" s="8" t="str" cm="1">
        <f t="array" ref="O310">IF(O$308="","",IF(V155="","",IF($C6="Ja",(MONTH(W155)-MONTH(V155)+1)/12*(_xlfn.XLOOKUP(O$308,'Oppslag-fane'!$P$12:$P$34,'Oppslag-fane'!$Q$12:$Q$34*D310)))))</f>
        <v/>
      </c>
      <c r="P310" s="8" t="str" cm="1">
        <f t="array" ref="P310">IF(P$308="","",IF(X155="","",IF($C6="Ja",(MONTH(Y155)-MONTH(X155)+1)/12*(_xlfn.XLOOKUP(P$308,'Oppslag-fane'!$P$12:$P$34,'Oppslag-fane'!$Q$12:$Q$34*D310)))))</f>
        <v/>
      </c>
      <c r="Q310" s="8" t="str" cm="1">
        <f t="array" ref="Q310">IF(Q$308="","",IF(Z155="","",IF($C6="Ja",(MONTH(AA155)-MONTH(Z155)+1)/12*(_xlfn.XLOOKUP(Q$308,'Oppslag-fane'!$P$12:$P$34,'Oppslag-fane'!$Q$12:$Q$34*D310)))))</f>
        <v/>
      </c>
      <c r="R310" s="31">
        <f t="shared" ref="R310:R373" si="17">SUM(E310:Q310)</f>
        <v>0</v>
      </c>
      <c r="AI310"/>
      <c r="AJ310"/>
      <c r="AL310" s="18"/>
      <c r="AM310" s="18"/>
    </row>
    <row r="311" spans="1:39" x14ac:dyDescent="0.25">
      <c r="A311" t="str">
        <f t="shared" si="14"/>
        <v/>
      </c>
      <c r="B311">
        <f t="shared" si="14"/>
        <v>0</v>
      </c>
      <c r="C311">
        <f t="shared" si="15"/>
        <v>0</v>
      </c>
      <c r="D311" s="17" t="str">
        <f t="shared" si="16"/>
        <v/>
      </c>
      <c r="E311" s="8" t="str" cm="1">
        <f t="array" ref="E311">IF(E$308="","",IF(B156="","",IF($C7="Ja",(MONTH(C156)-MONTH(B156)+1)/12*(_xlfn.XLOOKUP(E$308,'Oppslag-fane'!$P$12:$P$34,'Oppslag-fane'!$Q$12:$Q$34*D311)))))</f>
        <v/>
      </c>
      <c r="F311" s="8" t="str" cm="1">
        <f t="array" ref="F311">IF(F$308="","",IF(D156="","",IF($C7="Ja",(MONTH(E156)-MONTH(D156)+1)/12*(_xlfn.XLOOKUP(F$308,'Oppslag-fane'!$P$12:$P$34,'Oppslag-fane'!$Q$12:$Q$34*D311)))))</f>
        <v/>
      </c>
      <c r="G311" s="8" t="str" cm="1">
        <f t="array" ref="G311">IF(G$308="","",IF(F156="","",IF($C7="Ja",(MONTH(G156)-MONTH(F156)+1)/12*(_xlfn.XLOOKUP(G$308,'Oppslag-fane'!$P$12:$P$34,'Oppslag-fane'!$Q$12:$Q$34*D311)))))</f>
        <v/>
      </c>
      <c r="H311" s="8" t="str" cm="1">
        <f t="array" ref="H311">IF(H$308="","",IF(H156="","",IF($C7="Ja",(MONTH(I156)-MONTH(H156)+1)/12*(_xlfn.XLOOKUP(H$308,'Oppslag-fane'!$P$12:$P$34,'Oppslag-fane'!$Q$12:$Q$34*D311)))))</f>
        <v/>
      </c>
      <c r="I311" s="8" t="str" cm="1">
        <f t="array" ref="I311">IF(I$308="","",IF(J156="","",IF($C7="Ja",(MONTH(K156)-MONTH(J156)+1)/12*(_xlfn.XLOOKUP(I$308,'Oppslag-fane'!$P$12:$P$34,'Oppslag-fane'!$Q$12:$Q$34*D311)))))</f>
        <v/>
      </c>
      <c r="J311" s="8" t="str" cm="1">
        <f t="array" ref="J311">IF(J$308="","",IF(L156="","",IF($C7="Ja",(MONTH(M156)-MONTH(L156)+1)/12*(_xlfn.XLOOKUP(J$308,'Oppslag-fane'!$P$12:$P$34,'Oppslag-fane'!$Q$12:$Q$34*D311)))))</f>
        <v/>
      </c>
      <c r="K311" s="8" t="str" cm="1">
        <f t="array" ref="K311">IF(K$308="","",IF(N156="","",IF($C7="Ja",(MONTH(O156)-MONTH(N156)+1)/12*(_xlfn.XLOOKUP(K$308,'Oppslag-fane'!$P$12:$P$34,'Oppslag-fane'!$Q$12:$Q$34*D311)))))</f>
        <v/>
      </c>
      <c r="L311" s="8" t="str" cm="1">
        <f t="array" ref="L311">IF(L$308="","",IF(P156="","",IF($C7="Ja",(MONTH(Q156)-MONTH(P156)+1)/12*(_xlfn.XLOOKUP(L$308,'Oppslag-fane'!$P$12:$P$34,'Oppslag-fane'!$Q$12:$Q$34*D311)))))</f>
        <v/>
      </c>
      <c r="M311" s="8" t="str" cm="1">
        <f t="array" ref="M311">IF(M$308="","",IF(R156="","",IF($C7="Ja",(MONTH(S156)-MONTH(R156)+1)/12*(_xlfn.XLOOKUP(M$308,'Oppslag-fane'!$P$12:$P$34,'Oppslag-fane'!$Q$12:$Q$34*D311)))))</f>
        <v/>
      </c>
      <c r="N311" s="8" t="str" cm="1">
        <f t="array" ref="N311">IF(N$308="","",IF(T156="","",IF($C7="Ja",(MONTH(U156)-MONTH(T156)+1)/12*(_xlfn.XLOOKUP(N$308,'Oppslag-fane'!$P$12:$P$34,'Oppslag-fane'!$Q$12:$Q$34*D311)))))</f>
        <v/>
      </c>
      <c r="O311" s="8" t="str" cm="1">
        <f t="array" ref="O311">IF(O$308="","",IF(V156="","",IF($C7="Ja",(MONTH(W156)-MONTH(V156)+1)/12*(_xlfn.XLOOKUP(O$308,'Oppslag-fane'!$P$12:$P$34,'Oppslag-fane'!$Q$12:$Q$34*D311)))))</f>
        <v/>
      </c>
      <c r="P311" s="8" t="str" cm="1">
        <f t="array" ref="P311">IF(P$308="","",IF(X156="","",IF($C7="Ja",(MONTH(Y156)-MONTH(X156)+1)/12*(_xlfn.XLOOKUP(P$308,'Oppslag-fane'!$P$12:$P$34,'Oppslag-fane'!$Q$12:$Q$34*D311)))))</f>
        <v/>
      </c>
      <c r="Q311" s="8" t="str" cm="1">
        <f t="array" ref="Q311">IF(Q$308="","",IF(Z156="","",IF($C7="Ja",(MONTH(AA156)-MONTH(Z156)+1)/12*(_xlfn.XLOOKUP(Q$308,'Oppslag-fane'!$P$12:$P$34,'Oppslag-fane'!$Q$12:$Q$34*D311)))))</f>
        <v/>
      </c>
      <c r="R311" s="31">
        <f t="shared" si="17"/>
        <v>0</v>
      </c>
      <c r="AI311"/>
      <c r="AJ311"/>
      <c r="AL311" s="18"/>
      <c r="AM311" s="18"/>
    </row>
    <row r="312" spans="1:39" x14ac:dyDescent="0.25">
      <c r="A312" t="str">
        <f t="shared" si="14"/>
        <v/>
      </c>
      <c r="B312">
        <f t="shared" si="14"/>
        <v>0</v>
      </c>
      <c r="C312">
        <f t="shared" si="15"/>
        <v>0</v>
      </c>
      <c r="D312" s="17" t="str">
        <f t="shared" si="16"/>
        <v/>
      </c>
      <c r="E312" s="8" t="str" cm="1">
        <f t="array" ref="E312">IF(E$308="","",IF(B157="","",IF($C8="Ja",(MONTH(C157)-MONTH(B157)+1)/12*(_xlfn.XLOOKUP(E$308,'Oppslag-fane'!$P$12:$P$34,'Oppslag-fane'!$Q$12:$Q$34*D312)))))</f>
        <v/>
      </c>
      <c r="F312" s="8" t="str" cm="1">
        <f t="array" ref="F312">IF(F$308="","",IF(D157="","",IF($C8="Ja",(MONTH(E157)-MONTH(D157)+1)/12*(_xlfn.XLOOKUP(F$308,'Oppslag-fane'!$P$12:$P$34,'Oppslag-fane'!$Q$12:$Q$34*D312)))))</f>
        <v/>
      </c>
      <c r="G312" s="8" t="str" cm="1">
        <f t="array" ref="G312">IF(G$308="","",IF(F157="","",IF($C8="Ja",(MONTH(G157)-MONTH(F157)+1)/12*(_xlfn.XLOOKUP(G$308,'Oppslag-fane'!$P$12:$P$34,'Oppslag-fane'!$Q$12:$Q$34*D312)))))</f>
        <v/>
      </c>
      <c r="H312" s="8" t="str" cm="1">
        <f t="array" ref="H312">IF(H$308="","",IF(H157="","",IF($C8="Ja",(MONTH(I157)-MONTH(H157)+1)/12*(_xlfn.XLOOKUP(H$308,'Oppslag-fane'!$P$12:$P$34,'Oppslag-fane'!$Q$12:$Q$34*D312)))))</f>
        <v/>
      </c>
      <c r="I312" s="8" t="str" cm="1">
        <f t="array" ref="I312">IF(I$308="","",IF(J157="","",IF($C8="Ja",(MONTH(K157)-MONTH(J157)+1)/12*(_xlfn.XLOOKUP(I$308,'Oppslag-fane'!$P$12:$P$34,'Oppslag-fane'!$Q$12:$Q$34*D312)))))</f>
        <v/>
      </c>
      <c r="J312" s="8" t="str" cm="1">
        <f t="array" ref="J312">IF(J$308="","",IF(L157="","",IF($C8="Ja",(MONTH(M157)-MONTH(L157)+1)/12*(_xlfn.XLOOKUP(J$308,'Oppslag-fane'!$P$12:$P$34,'Oppslag-fane'!$Q$12:$Q$34*D312)))))</f>
        <v/>
      </c>
      <c r="K312" s="8" t="str" cm="1">
        <f t="array" ref="K312">IF(K$308="","",IF(N157="","",IF($C8="Ja",(MONTH(O157)-MONTH(N157)+1)/12*(_xlfn.XLOOKUP(K$308,'Oppslag-fane'!$P$12:$P$34,'Oppslag-fane'!$Q$12:$Q$34*D312)))))</f>
        <v/>
      </c>
      <c r="L312" s="8" t="str" cm="1">
        <f t="array" ref="L312">IF(L$308="","",IF(P157="","",IF($C8="Ja",(MONTH(Q157)-MONTH(P157)+1)/12*(_xlfn.XLOOKUP(L$308,'Oppslag-fane'!$P$12:$P$34,'Oppslag-fane'!$Q$12:$Q$34*D312)))))</f>
        <v/>
      </c>
      <c r="M312" s="8" t="str" cm="1">
        <f t="array" ref="M312">IF(M$308="","",IF(R157="","",IF($C8="Ja",(MONTH(S157)-MONTH(R157)+1)/12*(_xlfn.XLOOKUP(M$308,'Oppslag-fane'!$P$12:$P$34,'Oppslag-fane'!$Q$12:$Q$34*D312)))))</f>
        <v/>
      </c>
      <c r="N312" s="8" t="str" cm="1">
        <f t="array" ref="N312">IF(N$308="","",IF(T157="","",IF($C8="Ja",(MONTH(U157)-MONTH(T157)+1)/12*(_xlfn.XLOOKUP(N$308,'Oppslag-fane'!$P$12:$P$34,'Oppslag-fane'!$Q$12:$Q$34*D312)))))</f>
        <v/>
      </c>
      <c r="O312" s="8" t="str" cm="1">
        <f t="array" ref="O312">IF(O$308="","",IF(V157="","",IF($C8="Ja",(MONTH(W157)-MONTH(V157)+1)/12*(_xlfn.XLOOKUP(O$308,'Oppslag-fane'!$P$12:$P$34,'Oppslag-fane'!$Q$12:$Q$34*D312)))))</f>
        <v/>
      </c>
      <c r="P312" s="8" t="str" cm="1">
        <f t="array" ref="P312">IF(P$308="","",IF(X157="","",IF($C8="Ja",(MONTH(Y157)-MONTH(X157)+1)/12*(_xlfn.XLOOKUP(P$308,'Oppslag-fane'!$P$12:$P$34,'Oppslag-fane'!$Q$12:$Q$34*D312)))))</f>
        <v/>
      </c>
      <c r="Q312" s="8" t="str" cm="1">
        <f t="array" ref="Q312">IF(Q$308="","",IF(Z157="","",IF($C8="Ja",(MONTH(AA157)-MONTH(Z157)+1)/12*(_xlfn.XLOOKUP(Q$308,'Oppslag-fane'!$P$12:$P$34,'Oppslag-fane'!$Q$12:$Q$34*D312)))))</f>
        <v/>
      </c>
      <c r="R312" s="31">
        <f t="shared" si="17"/>
        <v>0</v>
      </c>
      <c r="AI312"/>
      <c r="AJ312"/>
      <c r="AL312" s="18"/>
      <c r="AM312" s="18"/>
    </row>
    <row r="313" spans="1:39" x14ac:dyDescent="0.25">
      <c r="A313" t="str">
        <f t="shared" si="14"/>
        <v/>
      </c>
      <c r="B313">
        <f t="shared" si="14"/>
        <v>0</v>
      </c>
      <c r="C313">
        <f t="shared" si="15"/>
        <v>0</v>
      </c>
      <c r="D313" s="17" t="str">
        <f t="shared" si="16"/>
        <v/>
      </c>
      <c r="E313" s="8" t="str" cm="1">
        <f t="array" ref="E313">IF(E$308="","",IF(B158="","",IF($C9="Ja",(MONTH(C158)-MONTH(B158)+1)/12*(_xlfn.XLOOKUP(E$308,'Oppslag-fane'!$P$12:$P$34,'Oppslag-fane'!$Q$12:$Q$34*D313)))))</f>
        <v/>
      </c>
      <c r="F313" s="8" t="str" cm="1">
        <f t="array" ref="F313">IF(F$308="","",IF(D158="","",IF($C9="Ja",(MONTH(E158)-MONTH(D158)+1)/12*(_xlfn.XLOOKUP(F$308,'Oppslag-fane'!$P$12:$P$34,'Oppslag-fane'!$Q$12:$Q$34*D313)))))</f>
        <v/>
      </c>
      <c r="G313" s="8" t="str" cm="1">
        <f t="array" ref="G313">IF(G$308="","",IF(F158="","",IF($C9="Ja",(MONTH(G158)-MONTH(F158)+1)/12*(_xlfn.XLOOKUP(G$308,'Oppslag-fane'!$P$12:$P$34,'Oppslag-fane'!$Q$12:$Q$34*D313)))))</f>
        <v/>
      </c>
      <c r="H313" s="8" t="str" cm="1">
        <f t="array" ref="H313">IF(H$308="","",IF(H158="","",IF($C9="Ja",(MONTH(I158)-MONTH(H158)+1)/12*(_xlfn.XLOOKUP(H$308,'Oppslag-fane'!$P$12:$P$34,'Oppslag-fane'!$Q$12:$Q$34*D313)))))</f>
        <v/>
      </c>
      <c r="I313" s="8" t="str" cm="1">
        <f t="array" ref="I313">IF(I$308="","",IF(J158="","",IF($C9="Ja",(MONTH(K158)-MONTH(J158)+1)/12*(_xlfn.XLOOKUP(I$308,'Oppslag-fane'!$P$12:$P$34,'Oppslag-fane'!$Q$12:$Q$34*D313)))))</f>
        <v/>
      </c>
      <c r="J313" s="8" t="str" cm="1">
        <f t="array" ref="J313">IF(J$308="","",IF(L158="","",IF($C9="Ja",(MONTH(M158)-MONTH(L158)+1)/12*(_xlfn.XLOOKUP(J$308,'Oppslag-fane'!$P$12:$P$34,'Oppslag-fane'!$Q$12:$Q$34*D313)))))</f>
        <v/>
      </c>
      <c r="K313" s="8" t="str" cm="1">
        <f t="array" ref="K313">IF(K$308="","",IF(N158="","",IF($C9="Ja",(MONTH(O158)-MONTH(N158)+1)/12*(_xlfn.XLOOKUP(K$308,'Oppslag-fane'!$P$12:$P$34,'Oppslag-fane'!$Q$12:$Q$34*D313)))))</f>
        <v/>
      </c>
      <c r="L313" s="8" t="str" cm="1">
        <f t="array" ref="L313">IF(L$308="","",IF(P158="","",IF($C9="Ja",(MONTH(Q158)-MONTH(P158)+1)/12*(_xlfn.XLOOKUP(L$308,'Oppslag-fane'!$P$12:$P$34,'Oppslag-fane'!$Q$12:$Q$34*D313)))))</f>
        <v/>
      </c>
      <c r="M313" s="8" t="str" cm="1">
        <f t="array" ref="M313">IF(M$308="","",IF(R158="","",IF($C9="Ja",(MONTH(S158)-MONTH(R158)+1)/12*(_xlfn.XLOOKUP(M$308,'Oppslag-fane'!$P$12:$P$34,'Oppslag-fane'!$Q$12:$Q$34*D313)))))</f>
        <v/>
      </c>
      <c r="N313" s="8" t="str" cm="1">
        <f t="array" ref="N313">IF(N$308="","",IF(T158="","",IF($C9="Ja",(MONTH(U158)-MONTH(T158)+1)/12*(_xlfn.XLOOKUP(N$308,'Oppslag-fane'!$P$12:$P$34,'Oppslag-fane'!$Q$12:$Q$34*D313)))))</f>
        <v/>
      </c>
      <c r="O313" s="8" t="str" cm="1">
        <f t="array" ref="O313">IF(O$308="","",IF(V158="","",IF($C9="Ja",(MONTH(W158)-MONTH(V158)+1)/12*(_xlfn.XLOOKUP(O$308,'Oppslag-fane'!$P$12:$P$34,'Oppslag-fane'!$Q$12:$Q$34*D313)))))</f>
        <v/>
      </c>
      <c r="P313" s="8" t="str" cm="1">
        <f t="array" ref="P313">IF(P$308="","",IF(X158="","",IF($C9="Ja",(MONTH(Y158)-MONTH(X158)+1)/12*(_xlfn.XLOOKUP(P$308,'Oppslag-fane'!$P$12:$P$34,'Oppslag-fane'!$Q$12:$Q$34*D313)))))</f>
        <v/>
      </c>
      <c r="Q313" s="8" t="str" cm="1">
        <f t="array" ref="Q313">IF(Q$308="","",IF(Z158="","",IF($C9="Ja",(MONTH(AA158)-MONTH(Z158)+1)/12*(_xlfn.XLOOKUP(Q$308,'Oppslag-fane'!$P$12:$P$34,'Oppslag-fane'!$Q$12:$Q$34*D313)))))</f>
        <v/>
      </c>
      <c r="R313" s="31">
        <f t="shared" si="17"/>
        <v>0</v>
      </c>
      <c r="AI313"/>
      <c r="AJ313"/>
      <c r="AL313" s="18"/>
      <c r="AM313" s="18"/>
    </row>
    <row r="314" spans="1:39" x14ac:dyDescent="0.25">
      <c r="A314" t="str">
        <f t="shared" si="14"/>
        <v/>
      </c>
      <c r="B314">
        <f t="shared" si="14"/>
        <v>0</v>
      </c>
      <c r="C314">
        <f t="shared" si="15"/>
        <v>0</v>
      </c>
      <c r="D314" s="17" t="str">
        <f t="shared" si="16"/>
        <v/>
      </c>
      <c r="E314" s="8" t="str" cm="1">
        <f t="array" ref="E314">IF(E$308="","",IF(B159="","",IF($C10="Ja",(MONTH(C159)-MONTH(B159)+1)/12*(_xlfn.XLOOKUP(E$308,'Oppslag-fane'!$P$12:$P$34,'Oppslag-fane'!$Q$12:$Q$34*D314)))))</f>
        <v/>
      </c>
      <c r="F314" s="8" t="str" cm="1">
        <f t="array" ref="F314">IF(F$308="","",IF(D159="","",IF($C10="Ja",(MONTH(E159)-MONTH(D159)+1)/12*(_xlfn.XLOOKUP(F$308,'Oppslag-fane'!$P$12:$P$34,'Oppslag-fane'!$Q$12:$Q$34*D314)))))</f>
        <v/>
      </c>
      <c r="G314" s="8" t="str" cm="1">
        <f t="array" ref="G314">IF(G$308="","",IF(F159="","",IF($C10="Ja",(MONTH(G159)-MONTH(F159)+1)/12*(_xlfn.XLOOKUP(G$308,'Oppslag-fane'!$P$12:$P$34,'Oppslag-fane'!$Q$12:$Q$34*D314)))))</f>
        <v/>
      </c>
      <c r="H314" s="8" t="str" cm="1">
        <f t="array" ref="H314">IF(H$308="","",IF(H159="","",IF($C10="Ja",(MONTH(I159)-MONTH(H159)+1)/12*(_xlfn.XLOOKUP(H$308,'Oppslag-fane'!$P$12:$P$34,'Oppslag-fane'!$Q$12:$Q$34*D314)))))</f>
        <v/>
      </c>
      <c r="I314" s="8" t="str" cm="1">
        <f t="array" ref="I314">IF(I$308="","",IF(J159="","",IF($C10="Ja",(MONTH(K159)-MONTH(J159)+1)/12*(_xlfn.XLOOKUP(I$308,'Oppslag-fane'!$P$12:$P$34,'Oppslag-fane'!$Q$12:$Q$34*D314)))))</f>
        <v/>
      </c>
      <c r="J314" s="8" t="str" cm="1">
        <f t="array" ref="J314">IF(J$308="","",IF(L159="","",IF($C10="Ja",(MONTH(M159)-MONTH(L159)+1)/12*(_xlfn.XLOOKUP(J$308,'Oppslag-fane'!$P$12:$P$34,'Oppslag-fane'!$Q$12:$Q$34*D314)))))</f>
        <v/>
      </c>
      <c r="K314" s="8" t="str" cm="1">
        <f t="array" ref="K314">IF(K$308="","",IF(N159="","",IF($C10="Ja",(MONTH(O159)-MONTH(N159)+1)/12*(_xlfn.XLOOKUP(K$308,'Oppslag-fane'!$P$12:$P$34,'Oppslag-fane'!$Q$12:$Q$34*D314)))))</f>
        <v/>
      </c>
      <c r="L314" s="8" t="str" cm="1">
        <f t="array" ref="L314">IF(L$308="","",IF(P159="","",IF($C10="Ja",(MONTH(Q159)-MONTH(P159)+1)/12*(_xlfn.XLOOKUP(L$308,'Oppslag-fane'!$P$12:$P$34,'Oppslag-fane'!$Q$12:$Q$34*D314)))))</f>
        <v/>
      </c>
      <c r="M314" s="8" t="str" cm="1">
        <f t="array" ref="M314">IF(M$308="","",IF(R159="","",IF($C10="Ja",(MONTH(S159)-MONTH(R159)+1)/12*(_xlfn.XLOOKUP(M$308,'Oppslag-fane'!$P$12:$P$34,'Oppslag-fane'!$Q$12:$Q$34*D314)))))</f>
        <v/>
      </c>
      <c r="N314" s="8" t="str" cm="1">
        <f t="array" ref="N314">IF(N$308="","",IF(T159="","",IF($C10="Ja",(MONTH(U159)-MONTH(T159)+1)/12*(_xlfn.XLOOKUP(N$308,'Oppslag-fane'!$P$12:$P$34,'Oppslag-fane'!$Q$12:$Q$34*D314)))))</f>
        <v/>
      </c>
      <c r="O314" s="8" t="str" cm="1">
        <f t="array" ref="O314">IF(O$308="","",IF(V159="","",IF($C10="Ja",(MONTH(W159)-MONTH(V159)+1)/12*(_xlfn.XLOOKUP(O$308,'Oppslag-fane'!$P$12:$P$34,'Oppslag-fane'!$Q$12:$Q$34*D314)))))</f>
        <v/>
      </c>
      <c r="P314" s="8" t="str" cm="1">
        <f t="array" ref="P314">IF(P$308="","",IF(X159="","",IF($C10="Ja",(MONTH(Y159)-MONTH(X159)+1)/12*(_xlfn.XLOOKUP(P$308,'Oppslag-fane'!$P$12:$P$34,'Oppslag-fane'!$Q$12:$Q$34*D314)))))</f>
        <v/>
      </c>
      <c r="Q314" s="8" t="str" cm="1">
        <f t="array" ref="Q314">IF(Q$308="","",IF(Z159="","",IF($C10="Ja",(MONTH(AA159)-MONTH(Z159)+1)/12*(_xlfn.XLOOKUP(Q$308,'Oppslag-fane'!$P$12:$P$34,'Oppslag-fane'!$Q$12:$Q$34*D314)))))</f>
        <v/>
      </c>
      <c r="R314" s="31">
        <f t="shared" si="17"/>
        <v>0</v>
      </c>
      <c r="AI314"/>
      <c r="AJ314"/>
      <c r="AL314" s="18"/>
      <c r="AM314" s="18"/>
    </row>
    <row r="315" spans="1:39" x14ac:dyDescent="0.25">
      <c r="A315" t="str">
        <f t="shared" si="14"/>
        <v/>
      </c>
      <c r="B315">
        <f t="shared" si="14"/>
        <v>0</v>
      </c>
      <c r="C315">
        <f t="shared" si="15"/>
        <v>0</v>
      </c>
      <c r="D315" s="17" t="str">
        <f t="shared" si="16"/>
        <v/>
      </c>
      <c r="E315" s="8" t="str" cm="1">
        <f t="array" ref="E315">IF(E$308="","",IF(B160="","",IF($C11="Ja",(MONTH(C160)-MONTH(B160)+1)/12*(_xlfn.XLOOKUP(E$308,'Oppslag-fane'!$P$12:$P$34,'Oppslag-fane'!$Q$12:$Q$34*D315)))))</f>
        <v/>
      </c>
      <c r="F315" s="8" t="str" cm="1">
        <f t="array" ref="F315">IF(F$308="","",IF(D160="","",IF($C11="Ja",(MONTH(E160)-MONTH(D160)+1)/12*(_xlfn.XLOOKUP(F$308,'Oppslag-fane'!$P$12:$P$34,'Oppslag-fane'!$Q$12:$Q$34*D315)))))</f>
        <v/>
      </c>
      <c r="G315" s="8" t="str" cm="1">
        <f t="array" ref="G315">IF(G$308="","",IF(F160="","",IF($C11="Ja",(MONTH(G160)-MONTH(F160)+1)/12*(_xlfn.XLOOKUP(G$308,'Oppslag-fane'!$P$12:$P$34,'Oppslag-fane'!$Q$12:$Q$34*D315)))))</f>
        <v/>
      </c>
      <c r="H315" s="8" t="str" cm="1">
        <f t="array" ref="H315">IF(H$308="","",IF(H160="","",IF($C11="Ja",(MONTH(I160)-MONTH(H160)+1)/12*(_xlfn.XLOOKUP(H$308,'Oppslag-fane'!$P$12:$P$34,'Oppslag-fane'!$Q$12:$Q$34*D315)))))</f>
        <v/>
      </c>
      <c r="I315" s="8" t="str" cm="1">
        <f t="array" ref="I315">IF(I$308="","",IF(J160="","",IF($C11="Ja",(MONTH(K160)-MONTH(J160)+1)/12*(_xlfn.XLOOKUP(I$308,'Oppslag-fane'!$P$12:$P$34,'Oppslag-fane'!$Q$12:$Q$34*D315)))))</f>
        <v/>
      </c>
      <c r="J315" s="8" t="str" cm="1">
        <f t="array" ref="J315">IF(J$308="","",IF(L160="","",IF($C11="Ja",(MONTH(M160)-MONTH(L160)+1)/12*(_xlfn.XLOOKUP(J$308,'Oppslag-fane'!$P$12:$P$34,'Oppslag-fane'!$Q$12:$Q$34*D315)))))</f>
        <v/>
      </c>
      <c r="K315" s="8" t="str" cm="1">
        <f t="array" ref="K315">IF(K$308="","",IF(N160="","",IF($C11="Ja",(MONTH(O160)-MONTH(N160)+1)/12*(_xlfn.XLOOKUP(K$308,'Oppslag-fane'!$P$12:$P$34,'Oppslag-fane'!$Q$12:$Q$34*D315)))))</f>
        <v/>
      </c>
      <c r="L315" s="8" t="str" cm="1">
        <f t="array" ref="L315">IF(L$308="","",IF(P160="","",IF($C11="Ja",(MONTH(Q160)-MONTH(P160)+1)/12*(_xlfn.XLOOKUP(L$308,'Oppslag-fane'!$P$12:$P$34,'Oppslag-fane'!$Q$12:$Q$34*D315)))))</f>
        <v/>
      </c>
      <c r="M315" s="8" t="str" cm="1">
        <f t="array" ref="M315">IF(M$308="","",IF(R160="","",IF($C11="Ja",(MONTH(S160)-MONTH(R160)+1)/12*(_xlfn.XLOOKUP(M$308,'Oppslag-fane'!$P$12:$P$34,'Oppslag-fane'!$Q$12:$Q$34*D315)))))</f>
        <v/>
      </c>
      <c r="N315" s="8" t="str" cm="1">
        <f t="array" ref="N315">IF(N$308="","",IF(T160="","",IF($C11="Ja",(MONTH(U160)-MONTH(T160)+1)/12*(_xlfn.XLOOKUP(N$308,'Oppslag-fane'!$P$12:$P$34,'Oppslag-fane'!$Q$12:$Q$34*D315)))))</f>
        <v/>
      </c>
      <c r="O315" s="8" t="str" cm="1">
        <f t="array" ref="O315">IF(O$308="","",IF(V160="","",IF($C11="Ja",(MONTH(W160)-MONTH(V160)+1)/12*(_xlfn.XLOOKUP(O$308,'Oppslag-fane'!$P$12:$P$34,'Oppslag-fane'!$Q$12:$Q$34*D315)))))</f>
        <v/>
      </c>
      <c r="P315" s="8" t="str" cm="1">
        <f t="array" ref="P315">IF(P$308="","",IF(X160="","",IF($C11="Ja",(MONTH(Y160)-MONTH(X160)+1)/12*(_xlfn.XLOOKUP(P$308,'Oppslag-fane'!$P$12:$P$34,'Oppslag-fane'!$Q$12:$Q$34*D315)))))</f>
        <v/>
      </c>
      <c r="Q315" s="8" t="str" cm="1">
        <f t="array" ref="Q315">IF(Q$308="","",IF(Z160="","",IF($C11="Ja",(MONTH(AA160)-MONTH(Z160)+1)/12*(_xlfn.XLOOKUP(Q$308,'Oppslag-fane'!$P$12:$P$34,'Oppslag-fane'!$Q$12:$Q$34*D315)))))</f>
        <v/>
      </c>
      <c r="R315" s="31">
        <f t="shared" si="17"/>
        <v>0</v>
      </c>
      <c r="AI315"/>
      <c r="AJ315"/>
      <c r="AL315" s="18"/>
      <c r="AM315" s="18"/>
    </row>
    <row r="316" spans="1:39" x14ac:dyDescent="0.25">
      <c r="A316" t="str">
        <f t="shared" si="14"/>
        <v/>
      </c>
      <c r="B316">
        <f t="shared" si="14"/>
        <v>0</v>
      </c>
      <c r="C316">
        <f t="shared" si="15"/>
        <v>0</v>
      </c>
      <c r="D316" s="17" t="str">
        <f t="shared" si="16"/>
        <v/>
      </c>
      <c r="E316" s="8" t="str" cm="1">
        <f t="array" ref="E316">IF(E$308="","",IF(B161="","",IF($C12="Ja",(MONTH(C161)-MONTH(B161)+1)/12*(_xlfn.XLOOKUP(E$308,'Oppslag-fane'!$P$12:$P$34,'Oppslag-fane'!$Q$12:$Q$34*D316)))))</f>
        <v/>
      </c>
      <c r="F316" s="8" t="str" cm="1">
        <f t="array" ref="F316">IF(F$308="","",IF(D161="","",IF($C12="Ja",(MONTH(E161)-MONTH(D161)+1)/12*(_xlfn.XLOOKUP(F$308,'Oppslag-fane'!$P$12:$P$34,'Oppslag-fane'!$Q$12:$Q$34*D316)))))</f>
        <v/>
      </c>
      <c r="G316" s="8" t="str" cm="1">
        <f t="array" ref="G316">IF(G$308="","",IF(F161="","",IF($C12="Ja",(MONTH(G161)-MONTH(F161)+1)/12*(_xlfn.XLOOKUP(G$308,'Oppslag-fane'!$P$12:$P$34,'Oppslag-fane'!$Q$12:$Q$34*D316)))))</f>
        <v/>
      </c>
      <c r="H316" s="8" t="str" cm="1">
        <f t="array" ref="H316">IF(H$308="","",IF(H161="","",IF($C12="Ja",(MONTH(I161)-MONTH(H161)+1)/12*(_xlfn.XLOOKUP(H$308,'Oppslag-fane'!$P$12:$P$34,'Oppslag-fane'!$Q$12:$Q$34*D316)))))</f>
        <v/>
      </c>
      <c r="I316" s="8" t="str" cm="1">
        <f t="array" ref="I316">IF(I$308="","",IF(J161="","",IF($C12="Ja",(MONTH(K161)-MONTH(J161)+1)/12*(_xlfn.XLOOKUP(I$308,'Oppslag-fane'!$P$12:$P$34,'Oppslag-fane'!$Q$12:$Q$34*D316)))))</f>
        <v/>
      </c>
      <c r="J316" s="8" t="str" cm="1">
        <f t="array" ref="J316">IF(J$308="","",IF(L161="","",IF($C12="Ja",(MONTH(M161)-MONTH(L161)+1)/12*(_xlfn.XLOOKUP(J$308,'Oppslag-fane'!$P$12:$P$34,'Oppslag-fane'!$Q$12:$Q$34*D316)))))</f>
        <v/>
      </c>
      <c r="K316" s="8" t="str" cm="1">
        <f t="array" ref="K316">IF(K$308="","",IF(N161="","",IF($C12="Ja",(MONTH(O161)-MONTH(N161)+1)/12*(_xlfn.XLOOKUP(K$308,'Oppslag-fane'!$P$12:$P$34,'Oppslag-fane'!$Q$12:$Q$34*D316)))))</f>
        <v/>
      </c>
      <c r="L316" s="8" t="str" cm="1">
        <f t="array" ref="L316">IF(L$308="","",IF(P161="","",IF($C12="Ja",(MONTH(Q161)-MONTH(P161)+1)/12*(_xlfn.XLOOKUP(L$308,'Oppslag-fane'!$P$12:$P$34,'Oppslag-fane'!$Q$12:$Q$34*D316)))))</f>
        <v/>
      </c>
      <c r="M316" s="8" t="str" cm="1">
        <f t="array" ref="M316">IF(M$308="","",IF(R161="","",IF($C12="Ja",(MONTH(S161)-MONTH(R161)+1)/12*(_xlfn.XLOOKUP(M$308,'Oppslag-fane'!$P$12:$P$34,'Oppslag-fane'!$Q$12:$Q$34*D316)))))</f>
        <v/>
      </c>
      <c r="N316" s="8" t="str" cm="1">
        <f t="array" ref="N316">IF(N$308="","",IF(T161="","",IF($C12="Ja",(MONTH(U161)-MONTH(T161)+1)/12*(_xlfn.XLOOKUP(N$308,'Oppslag-fane'!$P$12:$P$34,'Oppslag-fane'!$Q$12:$Q$34*D316)))))</f>
        <v/>
      </c>
      <c r="O316" s="8" t="str" cm="1">
        <f t="array" ref="O316">IF(O$308="","",IF(V161="","",IF($C12="Ja",(MONTH(W161)-MONTH(V161)+1)/12*(_xlfn.XLOOKUP(O$308,'Oppslag-fane'!$P$12:$P$34,'Oppslag-fane'!$Q$12:$Q$34*D316)))))</f>
        <v/>
      </c>
      <c r="P316" s="8" t="str" cm="1">
        <f t="array" ref="P316">IF(P$308="","",IF(X161="","",IF($C12="Ja",(MONTH(Y161)-MONTH(X161)+1)/12*(_xlfn.XLOOKUP(P$308,'Oppslag-fane'!$P$12:$P$34,'Oppslag-fane'!$Q$12:$Q$34*D316)))))</f>
        <v/>
      </c>
      <c r="Q316" s="8" t="str" cm="1">
        <f t="array" ref="Q316">IF(Q$308="","",IF(Z161="","",IF($C12="Ja",(MONTH(AA161)-MONTH(Z161)+1)/12*(_xlfn.XLOOKUP(Q$308,'Oppslag-fane'!$P$12:$P$34,'Oppslag-fane'!$Q$12:$Q$34*D316)))))</f>
        <v/>
      </c>
      <c r="R316" s="31">
        <f t="shared" si="17"/>
        <v>0</v>
      </c>
      <c r="AI316"/>
      <c r="AJ316"/>
      <c r="AL316" s="18"/>
      <c r="AM316" s="18"/>
    </row>
    <row r="317" spans="1:39" x14ac:dyDescent="0.25">
      <c r="A317" t="str">
        <f t="shared" si="14"/>
        <v/>
      </c>
      <c r="B317">
        <f t="shared" si="14"/>
        <v>0</v>
      </c>
      <c r="C317">
        <f t="shared" si="15"/>
        <v>0</v>
      </c>
      <c r="D317" s="17" t="str">
        <f t="shared" si="16"/>
        <v/>
      </c>
      <c r="E317" s="8" t="str" cm="1">
        <f t="array" ref="E317">IF(E$308="","",IF(B162="","",IF($C13="Ja",(MONTH(C162)-MONTH(B162)+1)/12*(_xlfn.XLOOKUP(E$308,'Oppslag-fane'!$P$12:$P$34,'Oppslag-fane'!$Q$12:$Q$34*D317)))))</f>
        <v/>
      </c>
      <c r="F317" s="8" t="str" cm="1">
        <f t="array" ref="F317">IF(F$308="","",IF(D162="","",IF($C13="Ja",(MONTH(E162)-MONTH(D162)+1)/12*(_xlfn.XLOOKUP(F$308,'Oppslag-fane'!$P$12:$P$34,'Oppslag-fane'!$Q$12:$Q$34*D317)))))</f>
        <v/>
      </c>
      <c r="G317" s="8" t="str" cm="1">
        <f t="array" ref="G317">IF(G$308="","",IF(F162="","",IF($C13="Ja",(MONTH(G162)-MONTH(F162)+1)/12*(_xlfn.XLOOKUP(G$308,'Oppslag-fane'!$P$12:$P$34,'Oppslag-fane'!$Q$12:$Q$34*D317)))))</f>
        <v/>
      </c>
      <c r="H317" s="8" t="str" cm="1">
        <f t="array" ref="H317">IF(H$308="","",IF(H162="","",IF($C13="Ja",(MONTH(I162)-MONTH(H162)+1)/12*(_xlfn.XLOOKUP(H$308,'Oppslag-fane'!$P$12:$P$34,'Oppslag-fane'!$Q$12:$Q$34*D317)))))</f>
        <v/>
      </c>
      <c r="I317" s="8" t="str" cm="1">
        <f t="array" ref="I317">IF(I$308="","",IF(J162="","",IF($C13="Ja",(MONTH(K162)-MONTH(J162)+1)/12*(_xlfn.XLOOKUP(I$308,'Oppslag-fane'!$P$12:$P$34,'Oppslag-fane'!$Q$12:$Q$34*D317)))))</f>
        <v/>
      </c>
      <c r="J317" s="8" t="str" cm="1">
        <f t="array" ref="J317">IF(J$308="","",IF(L162="","",IF($C13="Ja",(MONTH(M162)-MONTH(L162)+1)/12*(_xlfn.XLOOKUP(J$308,'Oppslag-fane'!$P$12:$P$34,'Oppslag-fane'!$Q$12:$Q$34*D317)))))</f>
        <v/>
      </c>
      <c r="K317" s="8" t="str" cm="1">
        <f t="array" ref="K317">IF(K$308="","",IF(N162="","",IF($C13="Ja",(MONTH(O162)-MONTH(N162)+1)/12*(_xlfn.XLOOKUP(K$308,'Oppslag-fane'!$P$12:$P$34,'Oppslag-fane'!$Q$12:$Q$34*D317)))))</f>
        <v/>
      </c>
      <c r="L317" s="8" t="str" cm="1">
        <f t="array" ref="L317">IF(L$308="","",IF(P162="","",IF($C13="Ja",(MONTH(Q162)-MONTH(P162)+1)/12*(_xlfn.XLOOKUP(L$308,'Oppslag-fane'!$P$12:$P$34,'Oppslag-fane'!$Q$12:$Q$34*D317)))))</f>
        <v/>
      </c>
      <c r="M317" s="8" t="str" cm="1">
        <f t="array" ref="M317">IF(M$308="","",IF(R162="","",IF($C13="Ja",(MONTH(S162)-MONTH(R162)+1)/12*(_xlfn.XLOOKUP(M$308,'Oppslag-fane'!$P$12:$P$34,'Oppslag-fane'!$Q$12:$Q$34*D317)))))</f>
        <v/>
      </c>
      <c r="N317" s="8" t="str" cm="1">
        <f t="array" ref="N317">IF(N$308="","",IF(T162="","",IF($C13="Ja",(MONTH(U162)-MONTH(T162)+1)/12*(_xlfn.XLOOKUP(N$308,'Oppslag-fane'!$P$12:$P$34,'Oppslag-fane'!$Q$12:$Q$34*D317)))))</f>
        <v/>
      </c>
      <c r="O317" s="8" t="str" cm="1">
        <f t="array" ref="O317">IF(O$308="","",IF(V162="","",IF($C13="Ja",(MONTH(W162)-MONTH(V162)+1)/12*(_xlfn.XLOOKUP(O$308,'Oppslag-fane'!$P$12:$P$34,'Oppslag-fane'!$Q$12:$Q$34*D317)))))</f>
        <v/>
      </c>
      <c r="P317" s="8" t="str" cm="1">
        <f t="array" ref="P317">IF(P$308="","",IF(X162="","",IF($C13="Ja",(MONTH(Y162)-MONTH(X162)+1)/12*(_xlfn.XLOOKUP(P$308,'Oppslag-fane'!$P$12:$P$34,'Oppslag-fane'!$Q$12:$Q$34*D317)))))</f>
        <v/>
      </c>
      <c r="Q317" s="8" t="str" cm="1">
        <f t="array" ref="Q317">IF(Q$308="","",IF(Z162="","",IF($C13="Ja",(MONTH(AA162)-MONTH(Z162)+1)/12*(_xlfn.XLOOKUP(Q$308,'Oppslag-fane'!$P$12:$P$34,'Oppslag-fane'!$Q$12:$Q$34*D317)))))</f>
        <v/>
      </c>
      <c r="R317" s="31">
        <f t="shared" si="17"/>
        <v>0</v>
      </c>
      <c r="AI317"/>
      <c r="AJ317"/>
      <c r="AL317" s="18"/>
      <c r="AM317" s="18"/>
    </row>
    <row r="318" spans="1:39" x14ac:dyDescent="0.25">
      <c r="A318" t="str">
        <f t="shared" si="14"/>
        <v/>
      </c>
      <c r="B318">
        <f t="shared" si="14"/>
        <v>0</v>
      </c>
      <c r="C318">
        <f t="shared" si="15"/>
        <v>0</v>
      </c>
      <c r="D318" s="17" t="str">
        <f t="shared" si="16"/>
        <v/>
      </c>
      <c r="E318" s="8" t="str" cm="1">
        <f t="array" ref="E318">IF(E$308="","",IF(B163="","",IF($C14="Ja",(MONTH(C163)-MONTH(B163)+1)/12*(_xlfn.XLOOKUP(E$308,'Oppslag-fane'!$P$12:$P$34,'Oppslag-fane'!$Q$12:$Q$34*D318)))))</f>
        <v/>
      </c>
      <c r="F318" s="8" t="str" cm="1">
        <f t="array" ref="F318">IF(F$308="","",IF(D163="","",IF($C14="Ja",(MONTH(E163)-MONTH(D163)+1)/12*(_xlfn.XLOOKUP(F$308,'Oppslag-fane'!$P$12:$P$34,'Oppslag-fane'!$Q$12:$Q$34*D318)))))</f>
        <v/>
      </c>
      <c r="G318" s="8" t="str" cm="1">
        <f t="array" ref="G318">IF(G$308="","",IF(F163="","",IF($C14="Ja",(MONTH(G163)-MONTH(F163)+1)/12*(_xlfn.XLOOKUP(G$308,'Oppslag-fane'!$P$12:$P$34,'Oppslag-fane'!$Q$12:$Q$34*D318)))))</f>
        <v/>
      </c>
      <c r="H318" s="8" t="str" cm="1">
        <f t="array" ref="H318">IF(H$308="","",IF(H163="","",IF($C14="Ja",(MONTH(I163)-MONTH(H163)+1)/12*(_xlfn.XLOOKUP(H$308,'Oppslag-fane'!$P$12:$P$34,'Oppslag-fane'!$Q$12:$Q$34*D318)))))</f>
        <v/>
      </c>
      <c r="I318" s="8" t="str" cm="1">
        <f t="array" ref="I318">IF(I$308="","",IF(J163="","",IF($C14="Ja",(MONTH(K163)-MONTH(J163)+1)/12*(_xlfn.XLOOKUP(I$308,'Oppslag-fane'!$P$12:$P$34,'Oppslag-fane'!$Q$12:$Q$34*D318)))))</f>
        <v/>
      </c>
      <c r="J318" s="8" t="str" cm="1">
        <f t="array" ref="J318">IF(J$308="","",IF(L163="","",IF($C14="Ja",(MONTH(M163)-MONTH(L163)+1)/12*(_xlfn.XLOOKUP(J$308,'Oppslag-fane'!$P$12:$P$34,'Oppslag-fane'!$Q$12:$Q$34*D318)))))</f>
        <v/>
      </c>
      <c r="K318" s="8" t="str" cm="1">
        <f t="array" ref="K318">IF(K$308="","",IF(N163="","",IF($C14="Ja",(MONTH(O163)-MONTH(N163)+1)/12*(_xlfn.XLOOKUP(K$308,'Oppslag-fane'!$P$12:$P$34,'Oppslag-fane'!$Q$12:$Q$34*D318)))))</f>
        <v/>
      </c>
      <c r="L318" s="8" t="str" cm="1">
        <f t="array" ref="L318">IF(L$308="","",IF(P163="","",IF($C14="Ja",(MONTH(Q163)-MONTH(P163)+1)/12*(_xlfn.XLOOKUP(L$308,'Oppslag-fane'!$P$12:$P$34,'Oppslag-fane'!$Q$12:$Q$34*D318)))))</f>
        <v/>
      </c>
      <c r="M318" s="8" t="str" cm="1">
        <f t="array" ref="M318">IF(M$308="","",IF(R163="","",IF($C14="Ja",(MONTH(S163)-MONTH(R163)+1)/12*(_xlfn.XLOOKUP(M$308,'Oppslag-fane'!$P$12:$P$34,'Oppslag-fane'!$Q$12:$Q$34*D318)))))</f>
        <v/>
      </c>
      <c r="N318" s="8" t="str" cm="1">
        <f t="array" ref="N318">IF(N$308="","",IF(T163="","",IF($C14="Ja",(MONTH(U163)-MONTH(T163)+1)/12*(_xlfn.XLOOKUP(N$308,'Oppslag-fane'!$P$12:$P$34,'Oppslag-fane'!$Q$12:$Q$34*D318)))))</f>
        <v/>
      </c>
      <c r="O318" s="8" t="str" cm="1">
        <f t="array" ref="O318">IF(O$308="","",IF(V163="","",IF($C14="Ja",(MONTH(W163)-MONTH(V163)+1)/12*(_xlfn.XLOOKUP(O$308,'Oppslag-fane'!$P$12:$P$34,'Oppslag-fane'!$Q$12:$Q$34*D318)))))</f>
        <v/>
      </c>
      <c r="P318" s="8" t="str" cm="1">
        <f t="array" ref="P318">IF(P$308="","",IF(X163="","",IF($C14="Ja",(MONTH(Y163)-MONTH(X163)+1)/12*(_xlfn.XLOOKUP(P$308,'Oppslag-fane'!$P$12:$P$34,'Oppslag-fane'!$Q$12:$Q$34*D318)))))</f>
        <v/>
      </c>
      <c r="Q318" s="8" t="str" cm="1">
        <f t="array" ref="Q318">IF(Q$308="","",IF(Z163="","",IF($C14="Ja",(MONTH(AA163)-MONTH(Z163)+1)/12*(_xlfn.XLOOKUP(Q$308,'Oppslag-fane'!$P$12:$P$34,'Oppslag-fane'!$Q$12:$Q$34*D318)))))</f>
        <v/>
      </c>
      <c r="R318" s="31">
        <f t="shared" si="17"/>
        <v>0</v>
      </c>
      <c r="AI318"/>
      <c r="AJ318"/>
      <c r="AL318" s="18"/>
      <c r="AM318" s="18"/>
    </row>
    <row r="319" spans="1:39" x14ac:dyDescent="0.25">
      <c r="A319" t="str">
        <f t="shared" si="14"/>
        <v/>
      </c>
      <c r="B319">
        <f t="shared" si="14"/>
        <v>0</v>
      </c>
      <c r="C319">
        <f t="shared" si="15"/>
        <v>0</v>
      </c>
      <c r="D319" s="17" t="str">
        <f t="shared" si="16"/>
        <v/>
      </c>
      <c r="E319" s="8" t="str" cm="1">
        <f t="array" ref="E319">IF(E$308="","",IF(B164="","",IF($C15="Ja",(MONTH(C164)-MONTH(B164)+1)/12*(_xlfn.XLOOKUP(E$308,'Oppslag-fane'!$P$12:$P$34,'Oppslag-fane'!$Q$12:$Q$34*D319)))))</f>
        <v/>
      </c>
      <c r="F319" s="8" t="str" cm="1">
        <f t="array" ref="F319">IF(F$308="","",IF(D164="","",IF($C15="Ja",(MONTH(E164)-MONTH(D164)+1)/12*(_xlfn.XLOOKUP(F$308,'Oppslag-fane'!$P$12:$P$34,'Oppslag-fane'!$Q$12:$Q$34*D319)))))</f>
        <v/>
      </c>
      <c r="G319" s="8" t="str" cm="1">
        <f t="array" ref="G319">IF(G$308="","",IF(F164="","",IF($C15="Ja",(MONTH(G164)-MONTH(F164)+1)/12*(_xlfn.XLOOKUP(G$308,'Oppslag-fane'!$P$12:$P$34,'Oppslag-fane'!$Q$12:$Q$34*D319)))))</f>
        <v/>
      </c>
      <c r="H319" s="8" t="str" cm="1">
        <f t="array" ref="H319">IF(H$308="","",IF(H164="","",IF($C15="Ja",(MONTH(I164)-MONTH(H164)+1)/12*(_xlfn.XLOOKUP(H$308,'Oppslag-fane'!$P$12:$P$34,'Oppslag-fane'!$Q$12:$Q$34*D319)))))</f>
        <v/>
      </c>
      <c r="I319" s="8" t="str" cm="1">
        <f t="array" ref="I319">IF(I$308="","",IF(J164="","",IF($C15="Ja",(MONTH(K164)-MONTH(J164)+1)/12*(_xlfn.XLOOKUP(I$308,'Oppslag-fane'!$P$12:$P$34,'Oppslag-fane'!$Q$12:$Q$34*D319)))))</f>
        <v/>
      </c>
      <c r="J319" s="8" t="str" cm="1">
        <f t="array" ref="J319">IF(J$308="","",IF(L164="","",IF($C15="Ja",(MONTH(M164)-MONTH(L164)+1)/12*(_xlfn.XLOOKUP(J$308,'Oppslag-fane'!$P$12:$P$34,'Oppslag-fane'!$Q$12:$Q$34*D319)))))</f>
        <v/>
      </c>
      <c r="K319" s="8" t="str" cm="1">
        <f t="array" ref="K319">IF(K$308="","",IF(N164="","",IF($C15="Ja",(MONTH(O164)-MONTH(N164)+1)/12*(_xlfn.XLOOKUP(K$308,'Oppslag-fane'!$P$12:$P$34,'Oppslag-fane'!$Q$12:$Q$34*D319)))))</f>
        <v/>
      </c>
      <c r="L319" s="8" t="str" cm="1">
        <f t="array" ref="L319">IF(L$308="","",IF(P164="","",IF($C15="Ja",(MONTH(Q164)-MONTH(P164)+1)/12*(_xlfn.XLOOKUP(L$308,'Oppslag-fane'!$P$12:$P$34,'Oppslag-fane'!$Q$12:$Q$34*D319)))))</f>
        <v/>
      </c>
      <c r="M319" s="8" t="str" cm="1">
        <f t="array" ref="M319">IF(M$308="","",IF(R164="","",IF($C15="Ja",(MONTH(S164)-MONTH(R164)+1)/12*(_xlfn.XLOOKUP(M$308,'Oppslag-fane'!$P$12:$P$34,'Oppslag-fane'!$Q$12:$Q$34*D319)))))</f>
        <v/>
      </c>
      <c r="N319" s="8" t="str" cm="1">
        <f t="array" ref="N319">IF(N$308="","",IF(T164="","",IF($C15="Ja",(MONTH(U164)-MONTH(T164)+1)/12*(_xlfn.XLOOKUP(N$308,'Oppslag-fane'!$P$12:$P$34,'Oppslag-fane'!$Q$12:$Q$34*D319)))))</f>
        <v/>
      </c>
      <c r="O319" s="8" t="str" cm="1">
        <f t="array" ref="O319">IF(O$308="","",IF(V164="","",IF($C15="Ja",(MONTH(W164)-MONTH(V164)+1)/12*(_xlfn.XLOOKUP(O$308,'Oppslag-fane'!$P$12:$P$34,'Oppslag-fane'!$Q$12:$Q$34*D319)))))</f>
        <v/>
      </c>
      <c r="P319" s="8" t="str" cm="1">
        <f t="array" ref="P319">IF(P$308="","",IF(X164="","",IF($C15="Ja",(MONTH(Y164)-MONTH(X164)+1)/12*(_xlfn.XLOOKUP(P$308,'Oppslag-fane'!$P$12:$P$34,'Oppslag-fane'!$Q$12:$Q$34*D319)))))</f>
        <v/>
      </c>
      <c r="Q319" s="8" t="str" cm="1">
        <f t="array" ref="Q319">IF(Q$308="","",IF(Z164="","",IF($C15="Ja",(MONTH(AA164)-MONTH(Z164)+1)/12*(_xlfn.XLOOKUP(Q$308,'Oppslag-fane'!$P$12:$P$34,'Oppslag-fane'!$Q$12:$Q$34*D319)))))</f>
        <v/>
      </c>
      <c r="R319" s="31">
        <f t="shared" si="17"/>
        <v>0</v>
      </c>
      <c r="AI319"/>
      <c r="AJ319"/>
      <c r="AL319" s="18"/>
      <c r="AM319" s="18"/>
    </row>
    <row r="320" spans="1:39" x14ac:dyDescent="0.25">
      <c r="A320" t="str">
        <f t="shared" si="14"/>
        <v/>
      </c>
      <c r="B320">
        <f t="shared" si="14"/>
        <v>0</v>
      </c>
      <c r="C320">
        <f t="shared" si="15"/>
        <v>0</v>
      </c>
      <c r="D320" s="17" t="str">
        <f t="shared" si="16"/>
        <v/>
      </c>
      <c r="E320" s="8" t="str" cm="1">
        <f t="array" ref="E320">IF(E$308="","",IF(B165="","",IF($C16="Ja",(MONTH(C165)-MONTH(B165)+1)/12*(_xlfn.XLOOKUP(E$308,'Oppslag-fane'!$P$12:$P$34,'Oppslag-fane'!$Q$12:$Q$34*D320)))))</f>
        <v/>
      </c>
      <c r="F320" s="8" t="str" cm="1">
        <f t="array" ref="F320">IF(F$308="","",IF(D165="","",IF($C16="Ja",(MONTH(E165)-MONTH(D165)+1)/12*(_xlfn.XLOOKUP(F$308,'Oppslag-fane'!$P$12:$P$34,'Oppslag-fane'!$Q$12:$Q$34*D320)))))</f>
        <v/>
      </c>
      <c r="G320" s="8" t="str" cm="1">
        <f t="array" ref="G320">IF(G$308="","",IF(F165="","",IF($C16="Ja",(MONTH(G165)-MONTH(F165)+1)/12*(_xlfn.XLOOKUP(G$308,'Oppslag-fane'!$P$12:$P$34,'Oppslag-fane'!$Q$12:$Q$34*D320)))))</f>
        <v/>
      </c>
      <c r="H320" s="8" t="str" cm="1">
        <f t="array" ref="H320">IF(H$308="","",IF(H165="","",IF($C16="Ja",(MONTH(I165)-MONTH(H165)+1)/12*(_xlfn.XLOOKUP(H$308,'Oppslag-fane'!$P$12:$P$34,'Oppslag-fane'!$Q$12:$Q$34*D320)))))</f>
        <v/>
      </c>
      <c r="I320" s="8" t="str" cm="1">
        <f t="array" ref="I320">IF(I$308="","",IF(J165="","",IF($C16="Ja",(MONTH(K165)-MONTH(J165)+1)/12*(_xlfn.XLOOKUP(I$308,'Oppslag-fane'!$P$12:$P$34,'Oppslag-fane'!$Q$12:$Q$34*D320)))))</f>
        <v/>
      </c>
      <c r="J320" s="8" t="str" cm="1">
        <f t="array" ref="J320">IF(J$308="","",IF(L165="","",IF($C16="Ja",(MONTH(M165)-MONTH(L165)+1)/12*(_xlfn.XLOOKUP(J$308,'Oppslag-fane'!$P$12:$P$34,'Oppslag-fane'!$Q$12:$Q$34*D320)))))</f>
        <v/>
      </c>
      <c r="K320" s="8" t="str" cm="1">
        <f t="array" ref="K320">IF(K$308="","",IF(N165="","",IF($C16="Ja",(MONTH(O165)-MONTH(N165)+1)/12*(_xlfn.XLOOKUP(K$308,'Oppslag-fane'!$P$12:$P$34,'Oppslag-fane'!$Q$12:$Q$34*D320)))))</f>
        <v/>
      </c>
      <c r="L320" s="8" t="str" cm="1">
        <f t="array" ref="L320">IF(L$308="","",IF(P165="","",IF($C16="Ja",(MONTH(Q165)-MONTH(P165)+1)/12*(_xlfn.XLOOKUP(L$308,'Oppslag-fane'!$P$12:$P$34,'Oppslag-fane'!$Q$12:$Q$34*D320)))))</f>
        <v/>
      </c>
      <c r="M320" s="8" t="str" cm="1">
        <f t="array" ref="M320">IF(M$308="","",IF(R165="","",IF($C16="Ja",(MONTH(S165)-MONTH(R165)+1)/12*(_xlfn.XLOOKUP(M$308,'Oppslag-fane'!$P$12:$P$34,'Oppslag-fane'!$Q$12:$Q$34*D320)))))</f>
        <v/>
      </c>
      <c r="N320" s="8" t="str" cm="1">
        <f t="array" ref="N320">IF(N$308="","",IF(T165="","",IF($C16="Ja",(MONTH(U165)-MONTH(T165)+1)/12*(_xlfn.XLOOKUP(N$308,'Oppslag-fane'!$P$12:$P$34,'Oppslag-fane'!$Q$12:$Q$34*D320)))))</f>
        <v/>
      </c>
      <c r="O320" s="8" t="str" cm="1">
        <f t="array" ref="O320">IF(O$308="","",IF(V165="","",IF($C16="Ja",(MONTH(W165)-MONTH(V165)+1)/12*(_xlfn.XLOOKUP(O$308,'Oppslag-fane'!$P$12:$P$34,'Oppslag-fane'!$Q$12:$Q$34*D320)))))</f>
        <v/>
      </c>
      <c r="P320" s="8" t="str" cm="1">
        <f t="array" ref="P320">IF(P$308="","",IF(X165="","",IF($C16="Ja",(MONTH(Y165)-MONTH(X165)+1)/12*(_xlfn.XLOOKUP(P$308,'Oppslag-fane'!$P$12:$P$34,'Oppslag-fane'!$Q$12:$Q$34*D320)))))</f>
        <v/>
      </c>
      <c r="Q320" s="8" t="str" cm="1">
        <f t="array" ref="Q320">IF(Q$308="","",IF(Z165="","",IF($C16="Ja",(MONTH(AA165)-MONTH(Z165)+1)/12*(_xlfn.XLOOKUP(Q$308,'Oppslag-fane'!$P$12:$P$34,'Oppslag-fane'!$Q$12:$Q$34*D320)))))</f>
        <v/>
      </c>
      <c r="R320" s="31">
        <f t="shared" si="17"/>
        <v>0</v>
      </c>
      <c r="AI320"/>
      <c r="AJ320"/>
      <c r="AL320" s="18"/>
      <c r="AM320" s="18"/>
    </row>
    <row r="321" spans="1:39" x14ac:dyDescent="0.25">
      <c r="A321" t="str">
        <f t="shared" si="14"/>
        <v/>
      </c>
      <c r="B321">
        <f t="shared" si="14"/>
        <v>0</v>
      </c>
      <c r="C321">
        <f t="shared" si="15"/>
        <v>0</v>
      </c>
      <c r="D321" s="17" t="str">
        <f t="shared" si="16"/>
        <v/>
      </c>
      <c r="E321" s="8" t="str" cm="1">
        <f t="array" ref="E321">IF(E$308="","",IF(B166="","",IF($C17="Ja",(MONTH(C166)-MONTH(B166)+1)/12*(_xlfn.XLOOKUP(E$308,'Oppslag-fane'!$P$12:$P$34,'Oppslag-fane'!$Q$12:$Q$34*D321)))))</f>
        <v/>
      </c>
      <c r="F321" s="8" t="str" cm="1">
        <f t="array" ref="F321">IF(F$308="","",IF(D166="","",IF($C17="Ja",(MONTH(E166)-MONTH(D166)+1)/12*(_xlfn.XLOOKUP(F$308,'Oppslag-fane'!$P$12:$P$34,'Oppslag-fane'!$Q$12:$Q$34*D321)))))</f>
        <v/>
      </c>
      <c r="G321" s="8" t="str" cm="1">
        <f t="array" ref="G321">IF(G$308="","",IF(F166="","",IF($C17="Ja",(MONTH(G166)-MONTH(F166)+1)/12*(_xlfn.XLOOKUP(G$308,'Oppslag-fane'!$P$12:$P$34,'Oppslag-fane'!$Q$12:$Q$34*D321)))))</f>
        <v/>
      </c>
      <c r="H321" s="8" t="str" cm="1">
        <f t="array" ref="H321">IF(H$308="","",IF(H166="","",IF($C17="Ja",(MONTH(I166)-MONTH(H166)+1)/12*(_xlfn.XLOOKUP(H$308,'Oppslag-fane'!$P$12:$P$34,'Oppslag-fane'!$Q$12:$Q$34*D321)))))</f>
        <v/>
      </c>
      <c r="I321" s="8" t="str" cm="1">
        <f t="array" ref="I321">IF(I$308="","",IF(J166="","",IF($C17="Ja",(MONTH(K166)-MONTH(J166)+1)/12*(_xlfn.XLOOKUP(I$308,'Oppslag-fane'!$P$12:$P$34,'Oppslag-fane'!$Q$12:$Q$34*D321)))))</f>
        <v/>
      </c>
      <c r="J321" s="8" t="str" cm="1">
        <f t="array" ref="J321">IF(J$308="","",IF(L166="","",IF($C17="Ja",(MONTH(M166)-MONTH(L166)+1)/12*(_xlfn.XLOOKUP(J$308,'Oppslag-fane'!$P$12:$P$34,'Oppslag-fane'!$Q$12:$Q$34*D321)))))</f>
        <v/>
      </c>
      <c r="K321" s="8" t="str" cm="1">
        <f t="array" ref="K321">IF(K$308="","",IF(N166="","",IF($C17="Ja",(MONTH(O166)-MONTH(N166)+1)/12*(_xlfn.XLOOKUP(K$308,'Oppslag-fane'!$P$12:$P$34,'Oppslag-fane'!$Q$12:$Q$34*D321)))))</f>
        <v/>
      </c>
      <c r="L321" s="8" t="str" cm="1">
        <f t="array" ref="L321">IF(L$308="","",IF(P166="","",IF($C17="Ja",(MONTH(Q166)-MONTH(P166)+1)/12*(_xlfn.XLOOKUP(L$308,'Oppslag-fane'!$P$12:$P$34,'Oppslag-fane'!$Q$12:$Q$34*D321)))))</f>
        <v/>
      </c>
      <c r="M321" s="8" t="str" cm="1">
        <f t="array" ref="M321">IF(M$308="","",IF(R166="","",IF($C17="Ja",(MONTH(S166)-MONTH(R166)+1)/12*(_xlfn.XLOOKUP(M$308,'Oppslag-fane'!$P$12:$P$34,'Oppslag-fane'!$Q$12:$Q$34*D321)))))</f>
        <v/>
      </c>
      <c r="N321" s="8" t="str" cm="1">
        <f t="array" ref="N321">IF(N$308="","",IF(T166="","",IF($C17="Ja",(MONTH(U166)-MONTH(T166)+1)/12*(_xlfn.XLOOKUP(N$308,'Oppslag-fane'!$P$12:$P$34,'Oppslag-fane'!$Q$12:$Q$34*D321)))))</f>
        <v/>
      </c>
      <c r="O321" s="8" t="str" cm="1">
        <f t="array" ref="O321">IF(O$308="","",IF(V166="","",IF($C17="Ja",(MONTH(W166)-MONTH(V166)+1)/12*(_xlfn.XLOOKUP(O$308,'Oppslag-fane'!$P$12:$P$34,'Oppslag-fane'!$Q$12:$Q$34*D321)))))</f>
        <v/>
      </c>
      <c r="P321" s="8" t="str" cm="1">
        <f t="array" ref="P321">IF(P$308="","",IF(X166="","",IF($C17="Ja",(MONTH(Y166)-MONTH(X166)+1)/12*(_xlfn.XLOOKUP(P$308,'Oppslag-fane'!$P$12:$P$34,'Oppslag-fane'!$Q$12:$Q$34*D321)))))</f>
        <v/>
      </c>
      <c r="Q321" s="8" t="str" cm="1">
        <f t="array" ref="Q321">IF(Q$308="","",IF(Z166="","",IF($C17="Ja",(MONTH(AA166)-MONTH(Z166)+1)/12*(_xlfn.XLOOKUP(Q$308,'Oppslag-fane'!$P$12:$P$34,'Oppslag-fane'!$Q$12:$Q$34*D321)))))</f>
        <v/>
      </c>
      <c r="R321" s="31">
        <f t="shared" si="17"/>
        <v>0</v>
      </c>
      <c r="AI321"/>
      <c r="AJ321"/>
      <c r="AL321" s="18"/>
      <c r="AM321" s="18"/>
    </row>
    <row r="322" spans="1:39" x14ac:dyDescent="0.25">
      <c r="A322" t="str">
        <f t="shared" si="14"/>
        <v/>
      </c>
      <c r="B322">
        <f t="shared" si="14"/>
        <v>0</v>
      </c>
      <c r="C322">
        <f t="shared" si="15"/>
        <v>0</v>
      </c>
      <c r="D322" s="17" t="str">
        <f t="shared" si="16"/>
        <v/>
      </c>
      <c r="E322" s="8" t="str" cm="1">
        <f t="array" ref="E322">IF(E$308="","",IF(B167="","",IF($C18="Ja",(MONTH(C167)-MONTH(B167)+1)/12*(_xlfn.XLOOKUP(E$308,'Oppslag-fane'!$P$12:$P$34,'Oppslag-fane'!$Q$12:$Q$34*D322)))))</f>
        <v/>
      </c>
      <c r="F322" s="8" t="str" cm="1">
        <f t="array" ref="F322">IF(F$308="","",IF(D167="","",IF($C18="Ja",(MONTH(E167)-MONTH(D167)+1)/12*(_xlfn.XLOOKUP(F$308,'Oppslag-fane'!$P$12:$P$34,'Oppslag-fane'!$Q$12:$Q$34*D322)))))</f>
        <v/>
      </c>
      <c r="G322" s="8" t="str" cm="1">
        <f t="array" ref="G322">IF(G$308="","",IF(F167="","",IF($C18="Ja",(MONTH(G167)-MONTH(F167)+1)/12*(_xlfn.XLOOKUP(G$308,'Oppslag-fane'!$P$12:$P$34,'Oppslag-fane'!$Q$12:$Q$34*D322)))))</f>
        <v/>
      </c>
      <c r="H322" s="8" t="str" cm="1">
        <f t="array" ref="H322">IF(H$308="","",IF(H167="","",IF($C18="Ja",(MONTH(I167)-MONTH(H167)+1)/12*(_xlfn.XLOOKUP(H$308,'Oppslag-fane'!$P$12:$P$34,'Oppslag-fane'!$Q$12:$Q$34*D322)))))</f>
        <v/>
      </c>
      <c r="I322" s="8" t="str" cm="1">
        <f t="array" ref="I322">IF(I$308="","",IF(J167="","",IF($C18="Ja",(MONTH(K167)-MONTH(J167)+1)/12*(_xlfn.XLOOKUP(I$308,'Oppslag-fane'!$P$12:$P$34,'Oppslag-fane'!$Q$12:$Q$34*D322)))))</f>
        <v/>
      </c>
      <c r="J322" s="8" t="str" cm="1">
        <f t="array" ref="J322">IF(J$308="","",IF(L167="","",IF($C18="Ja",(MONTH(M167)-MONTH(L167)+1)/12*(_xlfn.XLOOKUP(J$308,'Oppslag-fane'!$P$12:$P$34,'Oppslag-fane'!$Q$12:$Q$34*D322)))))</f>
        <v/>
      </c>
      <c r="K322" s="8" t="str" cm="1">
        <f t="array" ref="K322">IF(K$308="","",IF(N167="","",IF($C18="Ja",(MONTH(O167)-MONTH(N167)+1)/12*(_xlfn.XLOOKUP(K$308,'Oppslag-fane'!$P$12:$P$34,'Oppslag-fane'!$Q$12:$Q$34*D322)))))</f>
        <v/>
      </c>
      <c r="L322" s="8" t="str" cm="1">
        <f t="array" ref="L322">IF(L$308="","",IF(P167="","",IF($C18="Ja",(MONTH(Q167)-MONTH(P167)+1)/12*(_xlfn.XLOOKUP(L$308,'Oppslag-fane'!$P$12:$P$34,'Oppslag-fane'!$Q$12:$Q$34*D322)))))</f>
        <v/>
      </c>
      <c r="M322" s="8" t="str" cm="1">
        <f t="array" ref="M322">IF(M$308="","",IF(R167="","",IF($C18="Ja",(MONTH(S167)-MONTH(R167)+1)/12*(_xlfn.XLOOKUP(M$308,'Oppslag-fane'!$P$12:$P$34,'Oppslag-fane'!$Q$12:$Q$34*D322)))))</f>
        <v/>
      </c>
      <c r="N322" s="8" t="str" cm="1">
        <f t="array" ref="N322">IF(N$308="","",IF(T167="","",IF($C18="Ja",(MONTH(U167)-MONTH(T167)+1)/12*(_xlfn.XLOOKUP(N$308,'Oppslag-fane'!$P$12:$P$34,'Oppslag-fane'!$Q$12:$Q$34*D322)))))</f>
        <v/>
      </c>
      <c r="O322" s="8" t="str" cm="1">
        <f t="array" ref="O322">IF(O$308="","",IF(V167="","",IF($C18="Ja",(MONTH(W167)-MONTH(V167)+1)/12*(_xlfn.XLOOKUP(O$308,'Oppslag-fane'!$P$12:$P$34,'Oppslag-fane'!$Q$12:$Q$34*D322)))))</f>
        <v/>
      </c>
      <c r="P322" s="8" t="str" cm="1">
        <f t="array" ref="P322">IF(P$308="","",IF(X167="","",IF($C18="Ja",(MONTH(Y167)-MONTH(X167)+1)/12*(_xlfn.XLOOKUP(P$308,'Oppslag-fane'!$P$12:$P$34,'Oppslag-fane'!$Q$12:$Q$34*D322)))))</f>
        <v/>
      </c>
      <c r="Q322" s="8" t="str" cm="1">
        <f t="array" ref="Q322">IF(Q$308="","",IF(Z167="","",IF($C18="Ja",(MONTH(AA167)-MONTH(Z167)+1)/12*(_xlfn.XLOOKUP(Q$308,'Oppslag-fane'!$P$12:$P$34,'Oppslag-fane'!$Q$12:$Q$34*D322)))))</f>
        <v/>
      </c>
      <c r="R322" s="31">
        <f t="shared" si="17"/>
        <v>0</v>
      </c>
      <c r="AI322"/>
      <c r="AJ322"/>
      <c r="AL322" s="18"/>
      <c r="AM322" s="18"/>
    </row>
    <row r="323" spans="1:39" x14ac:dyDescent="0.25">
      <c r="A323" t="str">
        <f t="shared" si="14"/>
        <v/>
      </c>
      <c r="B323">
        <f t="shared" si="14"/>
        <v>0</v>
      </c>
      <c r="C323">
        <f t="shared" si="15"/>
        <v>0</v>
      </c>
      <c r="D323" s="17" t="str">
        <f t="shared" si="16"/>
        <v/>
      </c>
      <c r="E323" s="8" t="str" cm="1">
        <f t="array" ref="E323">IF(E$308="","",IF(B168="","",IF($C19="Ja",(MONTH(C168)-MONTH(B168)+1)/12*(_xlfn.XLOOKUP(E$308,'Oppslag-fane'!$P$12:$P$34,'Oppslag-fane'!$Q$12:$Q$34*D323)))))</f>
        <v/>
      </c>
      <c r="F323" s="8" t="str" cm="1">
        <f t="array" ref="F323">IF(F$308="","",IF(D168="","",IF($C19="Ja",(MONTH(E168)-MONTH(D168)+1)/12*(_xlfn.XLOOKUP(F$308,'Oppslag-fane'!$P$12:$P$34,'Oppslag-fane'!$Q$12:$Q$34*D323)))))</f>
        <v/>
      </c>
      <c r="G323" s="8" t="str" cm="1">
        <f t="array" ref="G323">IF(G$308="","",IF(F168="","",IF($C19="Ja",(MONTH(G168)-MONTH(F168)+1)/12*(_xlfn.XLOOKUP(G$308,'Oppslag-fane'!$P$12:$P$34,'Oppslag-fane'!$Q$12:$Q$34*D323)))))</f>
        <v/>
      </c>
      <c r="H323" s="8" t="str" cm="1">
        <f t="array" ref="H323">IF(H$308="","",IF(H168="","",IF($C19="Ja",(MONTH(I168)-MONTH(H168)+1)/12*(_xlfn.XLOOKUP(H$308,'Oppslag-fane'!$P$12:$P$34,'Oppslag-fane'!$Q$12:$Q$34*D323)))))</f>
        <v/>
      </c>
      <c r="I323" s="8" t="str" cm="1">
        <f t="array" ref="I323">IF(I$308="","",IF(J168="","",IF($C19="Ja",(MONTH(K168)-MONTH(J168)+1)/12*(_xlfn.XLOOKUP(I$308,'Oppslag-fane'!$P$12:$P$34,'Oppslag-fane'!$Q$12:$Q$34*D323)))))</f>
        <v/>
      </c>
      <c r="J323" s="8" t="str" cm="1">
        <f t="array" ref="J323">IF(J$308="","",IF(L168="","",IF($C19="Ja",(MONTH(M168)-MONTH(L168)+1)/12*(_xlfn.XLOOKUP(J$308,'Oppslag-fane'!$P$12:$P$34,'Oppslag-fane'!$Q$12:$Q$34*D323)))))</f>
        <v/>
      </c>
      <c r="K323" s="8" t="str" cm="1">
        <f t="array" ref="K323">IF(K$308="","",IF(N168="","",IF($C19="Ja",(MONTH(O168)-MONTH(N168)+1)/12*(_xlfn.XLOOKUP(K$308,'Oppslag-fane'!$P$12:$P$34,'Oppslag-fane'!$Q$12:$Q$34*D323)))))</f>
        <v/>
      </c>
      <c r="L323" s="8" t="str" cm="1">
        <f t="array" ref="L323">IF(L$308="","",IF(P168="","",IF($C19="Ja",(MONTH(Q168)-MONTH(P168)+1)/12*(_xlfn.XLOOKUP(L$308,'Oppslag-fane'!$P$12:$P$34,'Oppslag-fane'!$Q$12:$Q$34*D323)))))</f>
        <v/>
      </c>
      <c r="M323" s="8" t="str" cm="1">
        <f t="array" ref="M323">IF(M$308="","",IF(R168="","",IF($C19="Ja",(MONTH(S168)-MONTH(R168)+1)/12*(_xlfn.XLOOKUP(M$308,'Oppslag-fane'!$P$12:$P$34,'Oppslag-fane'!$Q$12:$Q$34*D323)))))</f>
        <v/>
      </c>
      <c r="N323" s="8" t="str" cm="1">
        <f t="array" ref="N323">IF(N$308="","",IF(T168="","",IF($C19="Ja",(MONTH(U168)-MONTH(T168)+1)/12*(_xlfn.XLOOKUP(N$308,'Oppslag-fane'!$P$12:$P$34,'Oppslag-fane'!$Q$12:$Q$34*D323)))))</f>
        <v/>
      </c>
      <c r="O323" s="8" t="str" cm="1">
        <f t="array" ref="O323">IF(O$308="","",IF(V168="","",IF($C19="Ja",(MONTH(W168)-MONTH(V168)+1)/12*(_xlfn.XLOOKUP(O$308,'Oppslag-fane'!$P$12:$P$34,'Oppslag-fane'!$Q$12:$Q$34*D323)))))</f>
        <v/>
      </c>
      <c r="P323" s="8" t="str" cm="1">
        <f t="array" ref="P323">IF(P$308="","",IF(X168="","",IF($C19="Ja",(MONTH(Y168)-MONTH(X168)+1)/12*(_xlfn.XLOOKUP(P$308,'Oppslag-fane'!$P$12:$P$34,'Oppslag-fane'!$Q$12:$Q$34*D323)))))</f>
        <v/>
      </c>
      <c r="Q323" s="8" t="str" cm="1">
        <f t="array" ref="Q323">IF(Q$308="","",IF(Z168="","",IF($C19="Ja",(MONTH(AA168)-MONTH(Z168)+1)/12*(_xlfn.XLOOKUP(Q$308,'Oppslag-fane'!$P$12:$P$34,'Oppslag-fane'!$Q$12:$Q$34*D323)))))</f>
        <v/>
      </c>
      <c r="R323" s="31">
        <f t="shared" si="17"/>
        <v>0</v>
      </c>
      <c r="AI323"/>
      <c r="AJ323"/>
      <c r="AL323" s="18"/>
      <c r="AM323" s="18"/>
    </row>
    <row r="324" spans="1:39" x14ac:dyDescent="0.25">
      <c r="A324" t="str">
        <f t="shared" si="14"/>
        <v/>
      </c>
      <c r="B324">
        <f t="shared" si="14"/>
        <v>0</v>
      </c>
      <c r="C324">
        <f t="shared" si="15"/>
        <v>0</v>
      </c>
      <c r="D324" s="17" t="str">
        <f t="shared" si="16"/>
        <v/>
      </c>
      <c r="E324" s="8" t="str" cm="1">
        <f t="array" ref="E324">IF(E$308="","",IF(B169="","",IF($C20="Ja",(MONTH(C169)-MONTH(B169)+1)/12*(_xlfn.XLOOKUP(E$308,'Oppslag-fane'!$P$12:$P$34,'Oppslag-fane'!$Q$12:$Q$34*D324)))))</f>
        <v/>
      </c>
      <c r="F324" s="8" t="str" cm="1">
        <f t="array" ref="F324">IF(F$308="","",IF(D169="","",IF($C20="Ja",(MONTH(E169)-MONTH(D169)+1)/12*(_xlfn.XLOOKUP(F$308,'Oppslag-fane'!$P$12:$P$34,'Oppslag-fane'!$Q$12:$Q$34*D324)))))</f>
        <v/>
      </c>
      <c r="G324" s="8" t="str" cm="1">
        <f t="array" ref="G324">IF(G$308="","",IF(F169="","",IF($C20="Ja",(MONTH(G169)-MONTH(F169)+1)/12*(_xlfn.XLOOKUP(G$308,'Oppslag-fane'!$P$12:$P$34,'Oppslag-fane'!$Q$12:$Q$34*D324)))))</f>
        <v/>
      </c>
      <c r="H324" s="8" t="str" cm="1">
        <f t="array" ref="H324">IF(H$308="","",IF(H169="","",IF($C20="Ja",(MONTH(I169)-MONTH(H169)+1)/12*(_xlfn.XLOOKUP(H$308,'Oppslag-fane'!$P$12:$P$34,'Oppslag-fane'!$Q$12:$Q$34*D324)))))</f>
        <v/>
      </c>
      <c r="I324" s="8" t="str" cm="1">
        <f t="array" ref="I324">IF(I$308="","",IF(J169="","",IF($C20="Ja",(MONTH(K169)-MONTH(J169)+1)/12*(_xlfn.XLOOKUP(I$308,'Oppslag-fane'!$P$12:$P$34,'Oppslag-fane'!$Q$12:$Q$34*D324)))))</f>
        <v/>
      </c>
      <c r="J324" s="8" t="str" cm="1">
        <f t="array" ref="J324">IF(J$308="","",IF(L169="","",IF($C20="Ja",(MONTH(M169)-MONTH(L169)+1)/12*(_xlfn.XLOOKUP(J$308,'Oppslag-fane'!$P$12:$P$34,'Oppslag-fane'!$Q$12:$Q$34*D324)))))</f>
        <v/>
      </c>
      <c r="K324" s="8" t="str" cm="1">
        <f t="array" ref="K324">IF(K$308="","",IF(N169="","",IF($C20="Ja",(MONTH(O169)-MONTH(N169)+1)/12*(_xlfn.XLOOKUP(K$308,'Oppslag-fane'!$P$12:$P$34,'Oppslag-fane'!$Q$12:$Q$34*D324)))))</f>
        <v/>
      </c>
      <c r="L324" s="8" t="str" cm="1">
        <f t="array" ref="L324">IF(L$308="","",IF(P169="","",IF($C20="Ja",(MONTH(Q169)-MONTH(P169)+1)/12*(_xlfn.XLOOKUP(L$308,'Oppslag-fane'!$P$12:$P$34,'Oppslag-fane'!$Q$12:$Q$34*D324)))))</f>
        <v/>
      </c>
      <c r="M324" s="8" t="str" cm="1">
        <f t="array" ref="M324">IF(M$308="","",IF(R169="","",IF($C20="Ja",(MONTH(S169)-MONTH(R169)+1)/12*(_xlfn.XLOOKUP(M$308,'Oppslag-fane'!$P$12:$P$34,'Oppslag-fane'!$Q$12:$Q$34*D324)))))</f>
        <v/>
      </c>
      <c r="N324" s="8" t="str" cm="1">
        <f t="array" ref="N324">IF(N$308="","",IF(T169="","",IF($C20="Ja",(MONTH(U169)-MONTH(T169)+1)/12*(_xlfn.XLOOKUP(N$308,'Oppslag-fane'!$P$12:$P$34,'Oppslag-fane'!$Q$12:$Q$34*D324)))))</f>
        <v/>
      </c>
      <c r="O324" s="8" t="str" cm="1">
        <f t="array" ref="O324">IF(O$308="","",IF(V169="","",IF($C20="Ja",(MONTH(W169)-MONTH(V169)+1)/12*(_xlfn.XLOOKUP(O$308,'Oppslag-fane'!$P$12:$P$34,'Oppslag-fane'!$Q$12:$Q$34*D324)))))</f>
        <v/>
      </c>
      <c r="P324" s="8" t="str" cm="1">
        <f t="array" ref="P324">IF(P$308="","",IF(X169="","",IF($C20="Ja",(MONTH(Y169)-MONTH(X169)+1)/12*(_xlfn.XLOOKUP(P$308,'Oppslag-fane'!$P$12:$P$34,'Oppslag-fane'!$Q$12:$Q$34*D324)))))</f>
        <v/>
      </c>
      <c r="Q324" s="8" t="str" cm="1">
        <f t="array" ref="Q324">IF(Q$308="","",IF(Z169="","",IF($C20="Ja",(MONTH(AA169)-MONTH(Z169)+1)/12*(_xlfn.XLOOKUP(Q$308,'Oppslag-fane'!$P$12:$P$34,'Oppslag-fane'!$Q$12:$Q$34*D324)))))</f>
        <v/>
      </c>
      <c r="R324" s="31">
        <f t="shared" si="17"/>
        <v>0</v>
      </c>
      <c r="AI324"/>
      <c r="AJ324"/>
      <c r="AL324" s="18"/>
      <c r="AM324" s="18"/>
    </row>
    <row r="325" spans="1:39" x14ac:dyDescent="0.25">
      <c r="A325" t="str">
        <f t="shared" si="14"/>
        <v/>
      </c>
      <c r="B325">
        <f t="shared" si="14"/>
        <v>0</v>
      </c>
      <c r="C325">
        <f t="shared" si="15"/>
        <v>0</v>
      </c>
      <c r="D325" s="17" t="str">
        <f t="shared" si="16"/>
        <v/>
      </c>
      <c r="E325" s="8" t="str" cm="1">
        <f t="array" ref="E325">IF(E$308="","",IF(B170="","",IF($C21="Ja",(MONTH(C170)-MONTH(B170)+1)/12*(_xlfn.XLOOKUP(E$308,'Oppslag-fane'!$P$12:$P$34,'Oppslag-fane'!$Q$12:$Q$34*D325)))))</f>
        <v/>
      </c>
      <c r="F325" s="8" t="str" cm="1">
        <f t="array" ref="F325">IF(F$308="","",IF(D170="","",IF($C21="Ja",(MONTH(E170)-MONTH(D170)+1)/12*(_xlfn.XLOOKUP(F$308,'Oppslag-fane'!$P$12:$P$34,'Oppslag-fane'!$Q$12:$Q$34*D325)))))</f>
        <v/>
      </c>
      <c r="G325" s="8" t="str" cm="1">
        <f t="array" ref="G325">IF(G$308="","",IF(F170="","",IF($C21="Ja",(MONTH(G170)-MONTH(F170)+1)/12*(_xlfn.XLOOKUP(G$308,'Oppslag-fane'!$P$12:$P$34,'Oppslag-fane'!$Q$12:$Q$34*D325)))))</f>
        <v/>
      </c>
      <c r="H325" s="8" t="str" cm="1">
        <f t="array" ref="H325">IF(H$308="","",IF(H170="","",IF($C21="Ja",(MONTH(I170)-MONTH(H170)+1)/12*(_xlfn.XLOOKUP(H$308,'Oppslag-fane'!$P$12:$P$34,'Oppslag-fane'!$Q$12:$Q$34*D325)))))</f>
        <v/>
      </c>
      <c r="I325" s="8" t="str" cm="1">
        <f t="array" ref="I325">IF(I$308="","",IF(J170="","",IF($C21="Ja",(MONTH(K170)-MONTH(J170)+1)/12*(_xlfn.XLOOKUP(I$308,'Oppslag-fane'!$P$12:$P$34,'Oppslag-fane'!$Q$12:$Q$34*D325)))))</f>
        <v/>
      </c>
      <c r="J325" s="8" t="str" cm="1">
        <f t="array" ref="J325">IF(J$308="","",IF(L170="","",IF($C21="Ja",(MONTH(M170)-MONTH(L170)+1)/12*(_xlfn.XLOOKUP(J$308,'Oppslag-fane'!$P$12:$P$34,'Oppslag-fane'!$Q$12:$Q$34*D325)))))</f>
        <v/>
      </c>
      <c r="K325" s="8" t="str" cm="1">
        <f t="array" ref="K325">IF(K$308="","",IF(N170="","",IF($C21="Ja",(MONTH(O170)-MONTH(N170)+1)/12*(_xlfn.XLOOKUP(K$308,'Oppslag-fane'!$P$12:$P$34,'Oppslag-fane'!$Q$12:$Q$34*D325)))))</f>
        <v/>
      </c>
      <c r="L325" s="8" t="str" cm="1">
        <f t="array" ref="L325">IF(L$308="","",IF(P170="","",IF($C21="Ja",(MONTH(Q170)-MONTH(P170)+1)/12*(_xlfn.XLOOKUP(L$308,'Oppslag-fane'!$P$12:$P$34,'Oppslag-fane'!$Q$12:$Q$34*D325)))))</f>
        <v/>
      </c>
      <c r="M325" s="8" t="str" cm="1">
        <f t="array" ref="M325">IF(M$308="","",IF(R170="","",IF($C21="Ja",(MONTH(S170)-MONTH(R170)+1)/12*(_xlfn.XLOOKUP(M$308,'Oppslag-fane'!$P$12:$P$34,'Oppslag-fane'!$Q$12:$Q$34*D325)))))</f>
        <v/>
      </c>
      <c r="N325" s="8" t="str" cm="1">
        <f t="array" ref="N325">IF(N$308="","",IF(T170="","",IF($C21="Ja",(MONTH(U170)-MONTH(T170)+1)/12*(_xlfn.XLOOKUP(N$308,'Oppslag-fane'!$P$12:$P$34,'Oppslag-fane'!$Q$12:$Q$34*D325)))))</f>
        <v/>
      </c>
      <c r="O325" s="8" t="str" cm="1">
        <f t="array" ref="O325">IF(O$308="","",IF(V170="","",IF($C21="Ja",(MONTH(W170)-MONTH(V170)+1)/12*(_xlfn.XLOOKUP(O$308,'Oppslag-fane'!$P$12:$P$34,'Oppslag-fane'!$Q$12:$Q$34*D325)))))</f>
        <v/>
      </c>
      <c r="P325" s="8" t="str" cm="1">
        <f t="array" ref="P325">IF(P$308="","",IF(X170="","",IF($C21="Ja",(MONTH(Y170)-MONTH(X170)+1)/12*(_xlfn.XLOOKUP(P$308,'Oppslag-fane'!$P$12:$P$34,'Oppslag-fane'!$Q$12:$Q$34*D325)))))</f>
        <v/>
      </c>
      <c r="Q325" s="8" t="str" cm="1">
        <f t="array" ref="Q325">IF(Q$308="","",IF(Z170="","",IF($C21="Ja",(MONTH(AA170)-MONTH(Z170)+1)/12*(_xlfn.XLOOKUP(Q$308,'Oppslag-fane'!$P$12:$P$34,'Oppslag-fane'!$Q$12:$Q$34*D325)))))</f>
        <v/>
      </c>
      <c r="R325" s="31">
        <f t="shared" si="17"/>
        <v>0</v>
      </c>
      <c r="AI325"/>
      <c r="AJ325"/>
      <c r="AL325" s="18"/>
      <c r="AM325" s="18"/>
    </row>
    <row r="326" spans="1:39" x14ac:dyDescent="0.25">
      <c r="A326" t="str">
        <f t="shared" si="14"/>
        <v/>
      </c>
      <c r="B326">
        <f t="shared" si="14"/>
        <v>0</v>
      </c>
      <c r="C326">
        <f t="shared" si="15"/>
        <v>0</v>
      </c>
      <c r="D326" s="17" t="str">
        <f t="shared" si="16"/>
        <v/>
      </c>
      <c r="E326" s="8" t="str" cm="1">
        <f t="array" ref="E326">IF(E$308="","",IF(B171="","",IF($C22="Ja",(MONTH(C171)-MONTH(B171)+1)/12*(_xlfn.XLOOKUP(E$308,'Oppslag-fane'!$P$12:$P$34,'Oppslag-fane'!$Q$12:$Q$34*D326)))))</f>
        <v/>
      </c>
      <c r="F326" s="8" t="str" cm="1">
        <f t="array" ref="F326">IF(F$308="","",IF(D171="","",IF($C22="Ja",(MONTH(E171)-MONTH(D171)+1)/12*(_xlfn.XLOOKUP(F$308,'Oppslag-fane'!$P$12:$P$34,'Oppslag-fane'!$Q$12:$Q$34*D326)))))</f>
        <v/>
      </c>
      <c r="G326" s="8" t="str" cm="1">
        <f t="array" ref="G326">IF(G$308="","",IF(F171="","",IF($C22="Ja",(MONTH(G171)-MONTH(F171)+1)/12*(_xlfn.XLOOKUP(G$308,'Oppslag-fane'!$P$12:$P$34,'Oppslag-fane'!$Q$12:$Q$34*D326)))))</f>
        <v/>
      </c>
      <c r="H326" s="8" t="str" cm="1">
        <f t="array" ref="H326">IF(H$308="","",IF(H171="","",IF($C22="Ja",(MONTH(I171)-MONTH(H171)+1)/12*(_xlfn.XLOOKUP(H$308,'Oppslag-fane'!$P$12:$P$34,'Oppslag-fane'!$Q$12:$Q$34*D326)))))</f>
        <v/>
      </c>
      <c r="I326" s="8" t="str" cm="1">
        <f t="array" ref="I326">IF(I$308="","",IF(J171="","",IF($C22="Ja",(MONTH(K171)-MONTH(J171)+1)/12*(_xlfn.XLOOKUP(I$308,'Oppslag-fane'!$P$12:$P$34,'Oppslag-fane'!$Q$12:$Q$34*D326)))))</f>
        <v/>
      </c>
      <c r="J326" s="8" t="str" cm="1">
        <f t="array" ref="J326">IF(J$308="","",IF(L171="","",IF($C22="Ja",(MONTH(M171)-MONTH(L171)+1)/12*(_xlfn.XLOOKUP(J$308,'Oppslag-fane'!$P$12:$P$34,'Oppslag-fane'!$Q$12:$Q$34*D326)))))</f>
        <v/>
      </c>
      <c r="K326" s="8" t="str" cm="1">
        <f t="array" ref="K326">IF(K$308="","",IF(N171="","",IF($C22="Ja",(MONTH(O171)-MONTH(N171)+1)/12*(_xlfn.XLOOKUP(K$308,'Oppslag-fane'!$P$12:$P$34,'Oppslag-fane'!$Q$12:$Q$34*D326)))))</f>
        <v/>
      </c>
      <c r="L326" s="8" t="str" cm="1">
        <f t="array" ref="L326">IF(L$308="","",IF(P171="","",IF($C22="Ja",(MONTH(Q171)-MONTH(P171)+1)/12*(_xlfn.XLOOKUP(L$308,'Oppslag-fane'!$P$12:$P$34,'Oppslag-fane'!$Q$12:$Q$34*D326)))))</f>
        <v/>
      </c>
      <c r="M326" s="8" t="str" cm="1">
        <f t="array" ref="M326">IF(M$308="","",IF(R171="","",IF($C22="Ja",(MONTH(S171)-MONTH(R171)+1)/12*(_xlfn.XLOOKUP(M$308,'Oppslag-fane'!$P$12:$P$34,'Oppslag-fane'!$Q$12:$Q$34*D326)))))</f>
        <v/>
      </c>
      <c r="N326" s="8" t="str" cm="1">
        <f t="array" ref="N326">IF(N$308="","",IF(T171="","",IF($C22="Ja",(MONTH(U171)-MONTH(T171)+1)/12*(_xlfn.XLOOKUP(N$308,'Oppslag-fane'!$P$12:$P$34,'Oppslag-fane'!$Q$12:$Q$34*D326)))))</f>
        <v/>
      </c>
      <c r="O326" s="8" t="str" cm="1">
        <f t="array" ref="O326">IF(O$308="","",IF(V171="","",IF($C22="Ja",(MONTH(W171)-MONTH(V171)+1)/12*(_xlfn.XLOOKUP(O$308,'Oppslag-fane'!$P$12:$P$34,'Oppslag-fane'!$Q$12:$Q$34*D326)))))</f>
        <v/>
      </c>
      <c r="P326" s="8" t="str" cm="1">
        <f t="array" ref="P326">IF(P$308="","",IF(X171="","",IF($C22="Ja",(MONTH(Y171)-MONTH(X171)+1)/12*(_xlfn.XLOOKUP(P$308,'Oppslag-fane'!$P$12:$P$34,'Oppslag-fane'!$Q$12:$Q$34*D326)))))</f>
        <v/>
      </c>
      <c r="Q326" s="8" t="str" cm="1">
        <f t="array" ref="Q326">IF(Q$308="","",IF(Z171="","",IF($C22="Ja",(MONTH(AA171)-MONTH(Z171)+1)/12*(_xlfn.XLOOKUP(Q$308,'Oppslag-fane'!$P$12:$P$34,'Oppslag-fane'!$Q$12:$Q$34*D326)))))</f>
        <v/>
      </c>
      <c r="R326" s="31">
        <f t="shared" si="17"/>
        <v>0</v>
      </c>
      <c r="AI326"/>
      <c r="AJ326"/>
      <c r="AL326" s="18"/>
      <c r="AM326" s="18"/>
    </row>
    <row r="327" spans="1:39" x14ac:dyDescent="0.25">
      <c r="A327" t="str">
        <f t="shared" si="14"/>
        <v/>
      </c>
      <c r="B327">
        <f t="shared" si="14"/>
        <v>0</v>
      </c>
      <c r="C327">
        <f t="shared" si="15"/>
        <v>0</v>
      </c>
      <c r="D327" s="17" t="str">
        <f t="shared" si="16"/>
        <v/>
      </c>
      <c r="E327" s="8" t="str" cm="1">
        <f t="array" ref="E327">IF(E$308="","",IF(B172="","",IF($C23="Ja",(MONTH(C172)-MONTH(B172)+1)/12*(_xlfn.XLOOKUP(E$308,'Oppslag-fane'!$P$12:$P$34,'Oppslag-fane'!$Q$12:$Q$34*D327)))))</f>
        <v/>
      </c>
      <c r="F327" s="8" t="str" cm="1">
        <f t="array" ref="F327">IF(F$308="","",IF(D172="","",IF($C23="Ja",(MONTH(E172)-MONTH(D172)+1)/12*(_xlfn.XLOOKUP(F$308,'Oppslag-fane'!$P$12:$P$34,'Oppslag-fane'!$Q$12:$Q$34*D327)))))</f>
        <v/>
      </c>
      <c r="G327" s="8" t="str" cm="1">
        <f t="array" ref="G327">IF(G$308="","",IF(F172="","",IF($C23="Ja",(MONTH(G172)-MONTH(F172)+1)/12*(_xlfn.XLOOKUP(G$308,'Oppslag-fane'!$P$12:$P$34,'Oppslag-fane'!$Q$12:$Q$34*D327)))))</f>
        <v/>
      </c>
      <c r="H327" s="8" t="str" cm="1">
        <f t="array" ref="H327">IF(H$308="","",IF(H172="","",IF($C23="Ja",(MONTH(I172)-MONTH(H172)+1)/12*(_xlfn.XLOOKUP(H$308,'Oppslag-fane'!$P$12:$P$34,'Oppslag-fane'!$Q$12:$Q$34*D327)))))</f>
        <v/>
      </c>
      <c r="I327" s="8" t="str" cm="1">
        <f t="array" ref="I327">IF(I$308="","",IF(J172="","",IF($C23="Ja",(MONTH(K172)-MONTH(J172)+1)/12*(_xlfn.XLOOKUP(I$308,'Oppslag-fane'!$P$12:$P$34,'Oppslag-fane'!$Q$12:$Q$34*D327)))))</f>
        <v/>
      </c>
      <c r="J327" s="8" t="str" cm="1">
        <f t="array" ref="J327">IF(J$308="","",IF(L172="","",IF($C23="Ja",(MONTH(M172)-MONTH(L172)+1)/12*(_xlfn.XLOOKUP(J$308,'Oppslag-fane'!$P$12:$P$34,'Oppslag-fane'!$Q$12:$Q$34*D327)))))</f>
        <v/>
      </c>
      <c r="K327" s="8" t="str" cm="1">
        <f t="array" ref="K327">IF(K$308="","",IF(N172="","",IF($C23="Ja",(MONTH(O172)-MONTH(N172)+1)/12*(_xlfn.XLOOKUP(K$308,'Oppslag-fane'!$P$12:$P$34,'Oppslag-fane'!$Q$12:$Q$34*D327)))))</f>
        <v/>
      </c>
      <c r="L327" s="8" t="str" cm="1">
        <f t="array" ref="L327">IF(L$308="","",IF(P172="","",IF($C23="Ja",(MONTH(Q172)-MONTH(P172)+1)/12*(_xlfn.XLOOKUP(L$308,'Oppslag-fane'!$P$12:$P$34,'Oppslag-fane'!$Q$12:$Q$34*D327)))))</f>
        <v/>
      </c>
      <c r="M327" s="8" t="str" cm="1">
        <f t="array" ref="M327">IF(M$308="","",IF(R172="","",IF($C23="Ja",(MONTH(S172)-MONTH(R172)+1)/12*(_xlfn.XLOOKUP(M$308,'Oppslag-fane'!$P$12:$P$34,'Oppslag-fane'!$Q$12:$Q$34*D327)))))</f>
        <v/>
      </c>
      <c r="N327" s="8" t="str" cm="1">
        <f t="array" ref="N327">IF(N$308="","",IF(T172="","",IF($C23="Ja",(MONTH(U172)-MONTH(T172)+1)/12*(_xlfn.XLOOKUP(N$308,'Oppslag-fane'!$P$12:$P$34,'Oppslag-fane'!$Q$12:$Q$34*D327)))))</f>
        <v/>
      </c>
      <c r="O327" s="8" t="str" cm="1">
        <f t="array" ref="O327">IF(O$308="","",IF(V172="","",IF($C23="Ja",(MONTH(W172)-MONTH(V172)+1)/12*(_xlfn.XLOOKUP(O$308,'Oppslag-fane'!$P$12:$P$34,'Oppslag-fane'!$Q$12:$Q$34*D327)))))</f>
        <v/>
      </c>
      <c r="P327" s="8" t="str" cm="1">
        <f t="array" ref="P327">IF(P$308="","",IF(X172="","",IF($C23="Ja",(MONTH(Y172)-MONTH(X172)+1)/12*(_xlfn.XLOOKUP(P$308,'Oppslag-fane'!$P$12:$P$34,'Oppslag-fane'!$Q$12:$Q$34*D327)))))</f>
        <v/>
      </c>
      <c r="Q327" s="8" t="str" cm="1">
        <f t="array" ref="Q327">IF(Q$308="","",IF(Z172="","",IF($C23="Ja",(MONTH(AA172)-MONTH(Z172)+1)/12*(_xlfn.XLOOKUP(Q$308,'Oppslag-fane'!$P$12:$P$34,'Oppslag-fane'!$Q$12:$Q$34*D327)))))</f>
        <v/>
      </c>
      <c r="R327" s="31">
        <f t="shared" si="17"/>
        <v>0</v>
      </c>
      <c r="AI327"/>
      <c r="AJ327"/>
      <c r="AL327" s="18"/>
      <c r="AM327" s="18"/>
    </row>
    <row r="328" spans="1:39" x14ac:dyDescent="0.25">
      <c r="A328" t="str">
        <f t="shared" si="14"/>
        <v/>
      </c>
      <c r="B328">
        <f t="shared" si="14"/>
        <v>0</v>
      </c>
      <c r="C328">
        <f t="shared" si="15"/>
        <v>0</v>
      </c>
      <c r="D328" s="17" t="str">
        <f t="shared" si="16"/>
        <v/>
      </c>
      <c r="E328" s="8" t="str" cm="1">
        <f t="array" ref="E328">IF(E$308="","",IF(B173="","",IF($C24="Ja",(MONTH(C173)-MONTH(B173)+1)/12*(_xlfn.XLOOKUP(E$308,'Oppslag-fane'!$P$12:$P$34,'Oppslag-fane'!$Q$12:$Q$34*D328)))))</f>
        <v/>
      </c>
      <c r="F328" s="8" t="str" cm="1">
        <f t="array" ref="F328">IF(F$308="","",IF(D173="","",IF($C24="Ja",(MONTH(E173)-MONTH(D173)+1)/12*(_xlfn.XLOOKUP(F$308,'Oppslag-fane'!$P$12:$P$34,'Oppslag-fane'!$Q$12:$Q$34*D328)))))</f>
        <v/>
      </c>
      <c r="G328" s="8" t="str" cm="1">
        <f t="array" ref="G328">IF(G$308="","",IF(F173="","",IF($C24="Ja",(MONTH(G173)-MONTH(F173)+1)/12*(_xlfn.XLOOKUP(G$308,'Oppslag-fane'!$P$12:$P$34,'Oppslag-fane'!$Q$12:$Q$34*D328)))))</f>
        <v/>
      </c>
      <c r="H328" s="8" t="str" cm="1">
        <f t="array" ref="H328">IF(H$308="","",IF(H173="","",IF($C24="Ja",(MONTH(I173)-MONTH(H173)+1)/12*(_xlfn.XLOOKUP(H$308,'Oppslag-fane'!$P$12:$P$34,'Oppslag-fane'!$Q$12:$Q$34*D328)))))</f>
        <v/>
      </c>
      <c r="I328" s="8" t="str" cm="1">
        <f t="array" ref="I328">IF(I$308="","",IF(J173="","",IF($C24="Ja",(MONTH(K173)-MONTH(J173)+1)/12*(_xlfn.XLOOKUP(I$308,'Oppslag-fane'!$P$12:$P$34,'Oppslag-fane'!$Q$12:$Q$34*D328)))))</f>
        <v/>
      </c>
      <c r="J328" s="8" t="str" cm="1">
        <f t="array" ref="J328">IF(J$308="","",IF(L173="","",IF($C24="Ja",(MONTH(M173)-MONTH(L173)+1)/12*(_xlfn.XLOOKUP(J$308,'Oppslag-fane'!$P$12:$P$34,'Oppslag-fane'!$Q$12:$Q$34*D328)))))</f>
        <v/>
      </c>
      <c r="K328" s="8" t="str" cm="1">
        <f t="array" ref="K328">IF(K$308="","",IF(N173="","",IF($C24="Ja",(MONTH(O173)-MONTH(N173)+1)/12*(_xlfn.XLOOKUP(K$308,'Oppslag-fane'!$P$12:$P$34,'Oppslag-fane'!$Q$12:$Q$34*D328)))))</f>
        <v/>
      </c>
      <c r="L328" s="8" t="str" cm="1">
        <f t="array" ref="L328">IF(L$308="","",IF(P173="","",IF($C24="Ja",(MONTH(Q173)-MONTH(P173)+1)/12*(_xlfn.XLOOKUP(L$308,'Oppslag-fane'!$P$12:$P$34,'Oppslag-fane'!$Q$12:$Q$34*D328)))))</f>
        <v/>
      </c>
      <c r="M328" s="8" t="str" cm="1">
        <f t="array" ref="M328">IF(M$308="","",IF(R173="","",IF($C24="Ja",(MONTH(S173)-MONTH(R173)+1)/12*(_xlfn.XLOOKUP(M$308,'Oppslag-fane'!$P$12:$P$34,'Oppslag-fane'!$Q$12:$Q$34*D328)))))</f>
        <v/>
      </c>
      <c r="N328" s="8" t="str" cm="1">
        <f t="array" ref="N328">IF(N$308="","",IF(T173="","",IF($C24="Ja",(MONTH(U173)-MONTH(T173)+1)/12*(_xlfn.XLOOKUP(N$308,'Oppslag-fane'!$P$12:$P$34,'Oppslag-fane'!$Q$12:$Q$34*D328)))))</f>
        <v/>
      </c>
      <c r="O328" s="8" t="str" cm="1">
        <f t="array" ref="O328">IF(O$308="","",IF(V173="","",IF($C24="Ja",(MONTH(W173)-MONTH(V173)+1)/12*(_xlfn.XLOOKUP(O$308,'Oppslag-fane'!$P$12:$P$34,'Oppslag-fane'!$Q$12:$Q$34*D328)))))</f>
        <v/>
      </c>
      <c r="P328" s="8" t="str" cm="1">
        <f t="array" ref="P328">IF(P$308="","",IF(X173="","",IF($C24="Ja",(MONTH(Y173)-MONTH(X173)+1)/12*(_xlfn.XLOOKUP(P$308,'Oppslag-fane'!$P$12:$P$34,'Oppslag-fane'!$Q$12:$Q$34*D328)))))</f>
        <v/>
      </c>
      <c r="Q328" s="8" t="str" cm="1">
        <f t="array" ref="Q328">IF(Q$308="","",IF(Z173="","",IF($C24="Ja",(MONTH(AA173)-MONTH(Z173)+1)/12*(_xlfn.XLOOKUP(Q$308,'Oppslag-fane'!$P$12:$P$34,'Oppslag-fane'!$Q$12:$Q$34*D328)))))</f>
        <v/>
      </c>
      <c r="R328" s="31">
        <f t="shared" si="17"/>
        <v>0</v>
      </c>
      <c r="AI328"/>
      <c r="AJ328"/>
      <c r="AL328" s="18"/>
      <c r="AM328" s="18"/>
    </row>
    <row r="329" spans="1:39" x14ac:dyDescent="0.25">
      <c r="A329" t="str">
        <f t="shared" ref="A329:B348" si="18">A25</f>
        <v/>
      </c>
      <c r="B329">
        <f t="shared" si="18"/>
        <v>0</v>
      </c>
      <c r="C329">
        <f t="shared" si="15"/>
        <v>0</v>
      </c>
      <c r="D329" s="17" t="str">
        <f t="shared" si="16"/>
        <v/>
      </c>
      <c r="E329" s="8" t="str" cm="1">
        <f t="array" ref="E329">IF(E$308="","",IF(B174="","",IF($C25="Ja",(MONTH(C174)-MONTH(B174)+1)/12*(_xlfn.XLOOKUP(E$308,'Oppslag-fane'!$P$12:$P$34,'Oppslag-fane'!$Q$12:$Q$34*D329)))))</f>
        <v/>
      </c>
      <c r="F329" s="8" t="str" cm="1">
        <f t="array" ref="F329">IF(F$308="","",IF(D174="","",IF($C25="Ja",(MONTH(E174)-MONTH(D174)+1)/12*(_xlfn.XLOOKUP(F$308,'Oppslag-fane'!$P$12:$P$34,'Oppslag-fane'!$Q$12:$Q$34*D329)))))</f>
        <v/>
      </c>
      <c r="G329" s="8" t="str" cm="1">
        <f t="array" ref="G329">IF(G$308="","",IF(F174="","",IF($C25="Ja",(MONTH(G174)-MONTH(F174)+1)/12*(_xlfn.XLOOKUP(G$308,'Oppslag-fane'!$P$12:$P$34,'Oppslag-fane'!$Q$12:$Q$34*D329)))))</f>
        <v/>
      </c>
      <c r="H329" s="8" t="str" cm="1">
        <f t="array" ref="H329">IF(H$308="","",IF(H174="","",IF($C25="Ja",(MONTH(I174)-MONTH(H174)+1)/12*(_xlfn.XLOOKUP(H$308,'Oppslag-fane'!$P$12:$P$34,'Oppslag-fane'!$Q$12:$Q$34*D329)))))</f>
        <v/>
      </c>
      <c r="I329" s="8" t="str" cm="1">
        <f t="array" ref="I329">IF(I$308="","",IF(J174="","",IF($C25="Ja",(MONTH(K174)-MONTH(J174)+1)/12*(_xlfn.XLOOKUP(I$308,'Oppslag-fane'!$P$12:$P$34,'Oppslag-fane'!$Q$12:$Q$34*D329)))))</f>
        <v/>
      </c>
      <c r="J329" s="8" t="str" cm="1">
        <f t="array" ref="J329">IF(J$308="","",IF(L174="","",IF($C25="Ja",(MONTH(M174)-MONTH(L174)+1)/12*(_xlfn.XLOOKUP(J$308,'Oppslag-fane'!$P$12:$P$34,'Oppslag-fane'!$Q$12:$Q$34*D329)))))</f>
        <v/>
      </c>
      <c r="K329" s="8" t="str" cm="1">
        <f t="array" ref="K329">IF(K$308="","",IF(N174="","",IF($C25="Ja",(MONTH(O174)-MONTH(N174)+1)/12*(_xlfn.XLOOKUP(K$308,'Oppslag-fane'!$P$12:$P$34,'Oppslag-fane'!$Q$12:$Q$34*D329)))))</f>
        <v/>
      </c>
      <c r="L329" s="8" t="str" cm="1">
        <f t="array" ref="L329">IF(L$308="","",IF(P174="","",IF($C25="Ja",(MONTH(Q174)-MONTH(P174)+1)/12*(_xlfn.XLOOKUP(L$308,'Oppslag-fane'!$P$12:$P$34,'Oppslag-fane'!$Q$12:$Q$34*D329)))))</f>
        <v/>
      </c>
      <c r="M329" s="8" t="str" cm="1">
        <f t="array" ref="M329">IF(M$308="","",IF(R174="","",IF($C25="Ja",(MONTH(S174)-MONTH(R174)+1)/12*(_xlfn.XLOOKUP(M$308,'Oppslag-fane'!$P$12:$P$34,'Oppslag-fane'!$Q$12:$Q$34*D329)))))</f>
        <v/>
      </c>
      <c r="N329" s="8" t="str" cm="1">
        <f t="array" ref="N329">IF(N$308="","",IF(T174="","",IF($C25="Ja",(MONTH(U174)-MONTH(T174)+1)/12*(_xlfn.XLOOKUP(N$308,'Oppslag-fane'!$P$12:$P$34,'Oppslag-fane'!$Q$12:$Q$34*D329)))))</f>
        <v/>
      </c>
      <c r="O329" s="8" t="str" cm="1">
        <f t="array" ref="O329">IF(O$308="","",IF(V174="","",IF($C25="Ja",(MONTH(W174)-MONTH(V174)+1)/12*(_xlfn.XLOOKUP(O$308,'Oppslag-fane'!$P$12:$P$34,'Oppslag-fane'!$Q$12:$Q$34*D329)))))</f>
        <v/>
      </c>
      <c r="P329" s="8" t="str" cm="1">
        <f t="array" ref="P329">IF(P$308="","",IF(X174="","",IF($C25="Ja",(MONTH(Y174)-MONTH(X174)+1)/12*(_xlfn.XLOOKUP(P$308,'Oppslag-fane'!$P$12:$P$34,'Oppslag-fane'!$Q$12:$Q$34*D329)))))</f>
        <v/>
      </c>
      <c r="Q329" s="8" t="str" cm="1">
        <f t="array" ref="Q329">IF(Q$308="","",IF(Z174="","",IF($C25="Ja",(MONTH(AA174)-MONTH(Z174)+1)/12*(_xlfn.XLOOKUP(Q$308,'Oppslag-fane'!$P$12:$P$34,'Oppslag-fane'!$Q$12:$Q$34*D329)))))</f>
        <v/>
      </c>
      <c r="R329" s="31">
        <f t="shared" si="17"/>
        <v>0</v>
      </c>
      <c r="AI329"/>
      <c r="AJ329"/>
      <c r="AL329" s="18"/>
      <c r="AM329" s="18"/>
    </row>
    <row r="330" spans="1:39" x14ac:dyDescent="0.25">
      <c r="A330" t="str">
        <f t="shared" si="18"/>
        <v/>
      </c>
      <c r="B330">
        <f t="shared" si="18"/>
        <v>0</v>
      </c>
      <c r="C330">
        <f t="shared" si="15"/>
        <v>0</v>
      </c>
      <c r="D330" s="17" t="str">
        <f t="shared" si="16"/>
        <v/>
      </c>
      <c r="E330" s="8" t="str" cm="1">
        <f t="array" ref="E330">IF(E$308="","",IF(B175="","",IF($C26="Ja",(MONTH(C175)-MONTH(B175)+1)/12*(_xlfn.XLOOKUP(E$308,'Oppslag-fane'!$P$12:$P$34,'Oppslag-fane'!$Q$12:$Q$34*D330)))))</f>
        <v/>
      </c>
      <c r="F330" s="8" t="str" cm="1">
        <f t="array" ref="F330">IF(F$308="","",IF(D175="","",IF($C26="Ja",(MONTH(E175)-MONTH(D175)+1)/12*(_xlfn.XLOOKUP(F$308,'Oppslag-fane'!$P$12:$P$34,'Oppslag-fane'!$Q$12:$Q$34*D330)))))</f>
        <v/>
      </c>
      <c r="G330" s="8" t="str" cm="1">
        <f t="array" ref="G330">IF(G$308="","",IF(F175="","",IF($C26="Ja",(MONTH(G175)-MONTH(F175)+1)/12*(_xlfn.XLOOKUP(G$308,'Oppslag-fane'!$P$12:$P$34,'Oppslag-fane'!$Q$12:$Q$34*D330)))))</f>
        <v/>
      </c>
      <c r="H330" s="8" t="str" cm="1">
        <f t="array" ref="H330">IF(H$308="","",IF(H175="","",IF($C26="Ja",(MONTH(I175)-MONTH(H175)+1)/12*(_xlfn.XLOOKUP(H$308,'Oppslag-fane'!$P$12:$P$34,'Oppslag-fane'!$Q$12:$Q$34*D330)))))</f>
        <v/>
      </c>
      <c r="I330" s="8" t="str" cm="1">
        <f t="array" ref="I330">IF(I$308="","",IF(J175="","",IF($C26="Ja",(MONTH(K175)-MONTH(J175)+1)/12*(_xlfn.XLOOKUP(I$308,'Oppslag-fane'!$P$12:$P$34,'Oppslag-fane'!$Q$12:$Q$34*D330)))))</f>
        <v/>
      </c>
      <c r="J330" s="8" t="str" cm="1">
        <f t="array" ref="J330">IF(J$308="","",IF(L175="","",IF($C26="Ja",(MONTH(M175)-MONTH(L175)+1)/12*(_xlfn.XLOOKUP(J$308,'Oppslag-fane'!$P$12:$P$34,'Oppslag-fane'!$Q$12:$Q$34*D330)))))</f>
        <v/>
      </c>
      <c r="K330" s="8" t="str" cm="1">
        <f t="array" ref="K330">IF(K$308="","",IF(N175="","",IF($C26="Ja",(MONTH(O175)-MONTH(N175)+1)/12*(_xlfn.XLOOKUP(K$308,'Oppslag-fane'!$P$12:$P$34,'Oppslag-fane'!$Q$12:$Q$34*D330)))))</f>
        <v/>
      </c>
      <c r="L330" s="8" t="str" cm="1">
        <f t="array" ref="L330">IF(L$308="","",IF(P175="","",IF($C26="Ja",(MONTH(Q175)-MONTH(P175)+1)/12*(_xlfn.XLOOKUP(L$308,'Oppslag-fane'!$P$12:$P$34,'Oppslag-fane'!$Q$12:$Q$34*D330)))))</f>
        <v/>
      </c>
      <c r="M330" s="8" t="str" cm="1">
        <f t="array" ref="M330">IF(M$308="","",IF(R175="","",IF($C26="Ja",(MONTH(S175)-MONTH(R175)+1)/12*(_xlfn.XLOOKUP(M$308,'Oppslag-fane'!$P$12:$P$34,'Oppslag-fane'!$Q$12:$Q$34*D330)))))</f>
        <v/>
      </c>
      <c r="N330" s="8" t="str" cm="1">
        <f t="array" ref="N330">IF(N$308="","",IF(T175="","",IF($C26="Ja",(MONTH(U175)-MONTH(T175)+1)/12*(_xlfn.XLOOKUP(N$308,'Oppslag-fane'!$P$12:$P$34,'Oppslag-fane'!$Q$12:$Q$34*D330)))))</f>
        <v/>
      </c>
      <c r="O330" s="8" t="str" cm="1">
        <f t="array" ref="O330">IF(O$308="","",IF(V175="","",IF($C26="Ja",(MONTH(W175)-MONTH(V175)+1)/12*(_xlfn.XLOOKUP(O$308,'Oppslag-fane'!$P$12:$P$34,'Oppslag-fane'!$Q$12:$Q$34*D330)))))</f>
        <v/>
      </c>
      <c r="P330" s="8" t="str" cm="1">
        <f t="array" ref="P330">IF(P$308="","",IF(X175="","",IF($C26="Ja",(MONTH(Y175)-MONTH(X175)+1)/12*(_xlfn.XLOOKUP(P$308,'Oppslag-fane'!$P$12:$P$34,'Oppslag-fane'!$Q$12:$Q$34*D330)))))</f>
        <v/>
      </c>
      <c r="Q330" s="8" t="str" cm="1">
        <f t="array" ref="Q330">IF(Q$308="","",IF(Z175="","",IF($C26="Ja",(MONTH(AA175)-MONTH(Z175)+1)/12*(_xlfn.XLOOKUP(Q$308,'Oppslag-fane'!$P$12:$P$34,'Oppslag-fane'!$Q$12:$Q$34*D330)))))</f>
        <v/>
      </c>
      <c r="R330" s="31">
        <f t="shared" si="17"/>
        <v>0</v>
      </c>
      <c r="AI330"/>
      <c r="AJ330"/>
      <c r="AL330" s="18"/>
      <c r="AM330" s="18"/>
    </row>
    <row r="331" spans="1:39" x14ac:dyDescent="0.25">
      <c r="A331" t="str">
        <f t="shared" si="18"/>
        <v/>
      </c>
      <c r="B331">
        <f t="shared" si="18"/>
        <v>0</v>
      </c>
      <c r="C331">
        <f t="shared" si="15"/>
        <v>0</v>
      </c>
      <c r="D331" s="17" t="str">
        <f t="shared" si="16"/>
        <v/>
      </c>
      <c r="E331" s="8" t="str" cm="1">
        <f t="array" ref="E331">IF(E$308="","",IF(B176="","",IF($C27="Ja",(MONTH(C176)-MONTH(B176)+1)/12*(_xlfn.XLOOKUP(E$308,'Oppslag-fane'!$P$12:$P$34,'Oppslag-fane'!$Q$12:$Q$34*D331)))))</f>
        <v/>
      </c>
      <c r="F331" s="8" t="str" cm="1">
        <f t="array" ref="F331">IF(F$308="","",IF(D176="","",IF($C27="Ja",(MONTH(E176)-MONTH(D176)+1)/12*(_xlfn.XLOOKUP(F$308,'Oppslag-fane'!$P$12:$P$34,'Oppslag-fane'!$Q$12:$Q$34*D331)))))</f>
        <v/>
      </c>
      <c r="G331" s="8" t="str" cm="1">
        <f t="array" ref="G331">IF(G$308="","",IF(F176="","",IF($C27="Ja",(MONTH(G176)-MONTH(F176)+1)/12*(_xlfn.XLOOKUP(G$308,'Oppslag-fane'!$P$12:$P$34,'Oppslag-fane'!$Q$12:$Q$34*D331)))))</f>
        <v/>
      </c>
      <c r="H331" s="8" t="str" cm="1">
        <f t="array" ref="H331">IF(H$308="","",IF(H176="","",IF($C27="Ja",(MONTH(I176)-MONTH(H176)+1)/12*(_xlfn.XLOOKUP(H$308,'Oppslag-fane'!$P$12:$P$34,'Oppslag-fane'!$Q$12:$Q$34*D331)))))</f>
        <v/>
      </c>
      <c r="I331" s="8" t="str" cm="1">
        <f t="array" ref="I331">IF(I$308="","",IF(J176="","",IF($C27="Ja",(MONTH(K176)-MONTH(J176)+1)/12*(_xlfn.XLOOKUP(I$308,'Oppslag-fane'!$P$12:$P$34,'Oppslag-fane'!$Q$12:$Q$34*D331)))))</f>
        <v/>
      </c>
      <c r="J331" s="8" t="str" cm="1">
        <f t="array" ref="J331">IF(J$308="","",IF(L176="","",IF($C27="Ja",(MONTH(M176)-MONTH(L176)+1)/12*(_xlfn.XLOOKUP(J$308,'Oppslag-fane'!$P$12:$P$34,'Oppslag-fane'!$Q$12:$Q$34*D331)))))</f>
        <v/>
      </c>
      <c r="K331" s="8" t="str" cm="1">
        <f t="array" ref="K331">IF(K$308="","",IF(N176="","",IF($C27="Ja",(MONTH(O176)-MONTH(N176)+1)/12*(_xlfn.XLOOKUP(K$308,'Oppslag-fane'!$P$12:$P$34,'Oppslag-fane'!$Q$12:$Q$34*D331)))))</f>
        <v/>
      </c>
      <c r="L331" s="8" t="str" cm="1">
        <f t="array" ref="L331">IF(L$308="","",IF(P176="","",IF($C27="Ja",(MONTH(Q176)-MONTH(P176)+1)/12*(_xlfn.XLOOKUP(L$308,'Oppslag-fane'!$P$12:$P$34,'Oppslag-fane'!$Q$12:$Q$34*D331)))))</f>
        <v/>
      </c>
      <c r="M331" s="8" t="str" cm="1">
        <f t="array" ref="M331">IF(M$308="","",IF(R176="","",IF($C27="Ja",(MONTH(S176)-MONTH(R176)+1)/12*(_xlfn.XLOOKUP(M$308,'Oppslag-fane'!$P$12:$P$34,'Oppslag-fane'!$Q$12:$Q$34*D331)))))</f>
        <v/>
      </c>
      <c r="N331" s="8" t="str" cm="1">
        <f t="array" ref="N331">IF(N$308="","",IF(T176="","",IF($C27="Ja",(MONTH(U176)-MONTH(T176)+1)/12*(_xlfn.XLOOKUP(N$308,'Oppslag-fane'!$P$12:$P$34,'Oppslag-fane'!$Q$12:$Q$34*D331)))))</f>
        <v/>
      </c>
      <c r="O331" s="8" t="str" cm="1">
        <f t="array" ref="O331">IF(O$308="","",IF(V176="","",IF($C27="Ja",(MONTH(W176)-MONTH(V176)+1)/12*(_xlfn.XLOOKUP(O$308,'Oppslag-fane'!$P$12:$P$34,'Oppslag-fane'!$Q$12:$Q$34*D331)))))</f>
        <v/>
      </c>
      <c r="P331" s="8" t="str" cm="1">
        <f t="array" ref="P331">IF(P$308="","",IF(X176="","",IF($C27="Ja",(MONTH(Y176)-MONTH(X176)+1)/12*(_xlfn.XLOOKUP(P$308,'Oppslag-fane'!$P$12:$P$34,'Oppslag-fane'!$Q$12:$Q$34*D331)))))</f>
        <v/>
      </c>
      <c r="Q331" s="8" t="str" cm="1">
        <f t="array" ref="Q331">IF(Q$308="","",IF(Z176="","",IF($C27="Ja",(MONTH(AA176)-MONTH(Z176)+1)/12*(_xlfn.XLOOKUP(Q$308,'Oppslag-fane'!$P$12:$P$34,'Oppslag-fane'!$Q$12:$Q$34*D331)))))</f>
        <v/>
      </c>
      <c r="R331" s="31">
        <f t="shared" si="17"/>
        <v>0</v>
      </c>
      <c r="AI331"/>
      <c r="AJ331"/>
      <c r="AL331" s="18"/>
      <c r="AM331" s="18"/>
    </row>
    <row r="332" spans="1:39" x14ac:dyDescent="0.25">
      <c r="A332" t="str">
        <f t="shared" si="18"/>
        <v/>
      </c>
      <c r="B332">
        <f t="shared" si="18"/>
        <v>0</v>
      </c>
      <c r="C332">
        <f t="shared" si="15"/>
        <v>0</v>
      </c>
      <c r="D332" s="17" t="str">
        <f t="shared" si="16"/>
        <v/>
      </c>
      <c r="E332" s="8" t="str" cm="1">
        <f t="array" ref="E332">IF(E$308="","",IF(B177="","",IF($C28="Ja",(MONTH(C177)-MONTH(B177)+1)/12*(_xlfn.XLOOKUP(E$308,'Oppslag-fane'!$P$12:$P$34,'Oppslag-fane'!$Q$12:$Q$34*D332)))))</f>
        <v/>
      </c>
      <c r="F332" s="8" t="str" cm="1">
        <f t="array" ref="F332">IF(F$308="","",IF(D177="","",IF($C28="Ja",(MONTH(E177)-MONTH(D177)+1)/12*(_xlfn.XLOOKUP(F$308,'Oppslag-fane'!$P$12:$P$34,'Oppslag-fane'!$Q$12:$Q$34*D332)))))</f>
        <v/>
      </c>
      <c r="G332" s="8" t="str" cm="1">
        <f t="array" ref="G332">IF(G$308="","",IF(F177="","",IF($C28="Ja",(MONTH(G177)-MONTH(F177)+1)/12*(_xlfn.XLOOKUP(G$308,'Oppslag-fane'!$P$12:$P$34,'Oppslag-fane'!$Q$12:$Q$34*D332)))))</f>
        <v/>
      </c>
      <c r="H332" s="8" t="str" cm="1">
        <f t="array" ref="H332">IF(H$308="","",IF(H177="","",IF($C28="Ja",(MONTH(I177)-MONTH(H177)+1)/12*(_xlfn.XLOOKUP(H$308,'Oppslag-fane'!$P$12:$P$34,'Oppslag-fane'!$Q$12:$Q$34*D332)))))</f>
        <v/>
      </c>
      <c r="I332" s="8" t="str" cm="1">
        <f t="array" ref="I332">IF(I$308="","",IF(J177="","",IF($C28="Ja",(MONTH(K177)-MONTH(J177)+1)/12*(_xlfn.XLOOKUP(I$308,'Oppslag-fane'!$P$12:$P$34,'Oppslag-fane'!$Q$12:$Q$34*D332)))))</f>
        <v/>
      </c>
      <c r="J332" s="8" t="str" cm="1">
        <f t="array" ref="J332">IF(J$308="","",IF(L177="","",IF($C28="Ja",(MONTH(M177)-MONTH(L177)+1)/12*(_xlfn.XLOOKUP(J$308,'Oppslag-fane'!$P$12:$P$34,'Oppslag-fane'!$Q$12:$Q$34*D332)))))</f>
        <v/>
      </c>
      <c r="K332" s="8" t="str" cm="1">
        <f t="array" ref="K332">IF(K$308="","",IF(N177="","",IF($C28="Ja",(MONTH(O177)-MONTH(N177)+1)/12*(_xlfn.XLOOKUP(K$308,'Oppslag-fane'!$P$12:$P$34,'Oppslag-fane'!$Q$12:$Q$34*D332)))))</f>
        <v/>
      </c>
      <c r="L332" s="8" t="str" cm="1">
        <f t="array" ref="L332">IF(L$308="","",IF(P177="","",IF($C28="Ja",(MONTH(Q177)-MONTH(P177)+1)/12*(_xlfn.XLOOKUP(L$308,'Oppslag-fane'!$P$12:$P$34,'Oppslag-fane'!$Q$12:$Q$34*D332)))))</f>
        <v/>
      </c>
      <c r="M332" s="8" t="str" cm="1">
        <f t="array" ref="M332">IF(M$308="","",IF(R177="","",IF($C28="Ja",(MONTH(S177)-MONTH(R177)+1)/12*(_xlfn.XLOOKUP(M$308,'Oppslag-fane'!$P$12:$P$34,'Oppslag-fane'!$Q$12:$Q$34*D332)))))</f>
        <v/>
      </c>
      <c r="N332" s="8" t="str" cm="1">
        <f t="array" ref="N332">IF(N$308="","",IF(T177="","",IF($C28="Ja",(MONTH(U177)-MONTH(T177)+1)/12*(_xlfn.XLOOKUP(N$308,'Oppslag-fane'!$P$12:$P$34,'Oppslag-fane'!$Q$12:$Q$34*D332)))))</f>
        <v/>
      </c>
      <c r="O332" s="8" t="str" cm="1">
        <f t="array" ref="O332">IF(O$308="","",IF(V177="","",IF($C28="Ja",(MONTH(W177)-MONTH(V177)+1)/12*(_xlfn.XLOOKUP(O$308,'Oppslag-fane'!$P$12:$P$34,'Oppslag-fane'!$Q$12:$Q$34*D332)))))</f>
        <v/>
      </c>
      <c r="P332" s="8" t="str" cm="1">
        <f t="array" ref="P332">IF(P$308="","",IF(X177="","",IF($C28="Ja",(MONTH(Y177)-MONTH(X177)+1)/12*(_xlfn.XLOOKUP(P$308,'Oppslag-fane'!$P$12:$P$34,'Oppslag-fane'!$Q$12:$Q$34*D332)))))</f>
        <v/>
      </c>
      <c r="Q332" s="8" t="str" cm="1">
        <f t="array" ref="Q332">IF(Q$308="","",IF(Z177="","",IF($C28="Ja",(MONTH(AA177)-MONTH(Z177)+1)/12*(_xlfn.XLOOKUP(Q$308,'Oppslag-fane'!$P$12:$P$34,'Oppslag-fane'!$Q$12:$Q$34*D332)))))</f>
        <v/>
      </c>
      <c r="R332" s="31">
        <f t="shared" si="17"/>
        <v>0</v>
      </c>
      <c r="AI332"/>
      <c r="AJ332"/>
      <c r="AL332" s="18"/>
      <c r="AM332" s="18"/>
    </row>
    <row r="333" spans="1:39" x14ac:dyDescent="0.25">
      <c r="A333" t="str">
        <f t="shared" si="18"/>
        <v/>
      </c>
      <c r="B333">
        <f t="shared" si="18"/>
        <v>0</v>
      </c>
      <c r="C333">
        <f t="shared" si="15"/>
        <v>0</v>
      </c>
      <c r="D333" s="17" t="str">
        <f t="shared" si="16"/>
        <v/>
      </c>
      <c r="E333" s="8" t="str" cm="1">
        <f t="array" ref="E333">IF(E$308="","",IF(B178="","",IF($C29="Ja",(MONTH(C178)-MONTH(B178)+1)/12*(_xlfn.XLOOKUP(E$308,'Oppslag-fane'!$P$12:$P$34,'Oppslag-fane'!$Q$12:$Q$34*D333)))))</f>
        <v/>
      </c>
      <c r="F333" s="8" t="str" cm="1">
        <f t="array" ref="F333">IF(F$308="","",IF(D178="","",IF($C29="Ja",(MONTH(E178)-MONTH(D178)+1)/12*(_xlfn.XLOOKUP(F$308,'Oppslag-fane'!$P$12:$P$34,'Oppslag-fane'!$Q$12:$Q$34*D333)))))</f>
        <v/>
      </c>
      <c r="G333" s="8" t="str" cm="1">
        <f t="array" ref="G333">IF(G$308="","",IF(F178="","",IF($C29="Ja",(MONTH(G178)-MONTH(F178)+1)/12*(_xlfn.XLOOKUP(G$308,'Oppslag-fane'!$P$12:$P$34,'Oppslag-fane'!$Q$12:$Q$34*D333)))))</f>
        <v/>
      </c>
      <c r="H333" s="8" t="str" cm="1">
        <f t="array" ref="H333">IF(H$308="","",IF(H178="","",IF($C29="Ja",(MONTH(I178)-MONTH(H178)+1)/12*(_xlfn.XLOOKUP(H$308,'Oppslag-fane'!$P$12:$P$34,'Oppslag-fane'!$Q$12:$Q$34*D333)))))</f>
        <v/>
      </c>
      <c r="I333" s="8" t="str" cm="1">
        <f t="array" ref="I333">IF(I$308="","",IF(J178="","",IF($C29="Ja",(MONTH(K178)-MONTH(J178)+1)/12*(_xlfn.XLOOKUP(I$308,'Oppslag-fane'!$P$12:$P$34,'Oppslag-fane'!$Q$12:$Q$34*D333)))))</f>
        <v/>
      </c>
      <c r="J333" s="8" t="str" cm="1">
        <f t="array" ref="J333">IF(J$308="","",IF(L178="","",IF($C29="Ja",(MONTH(M178)-MONTH(L178)+1)/12*(_xlfn.XLOOKUP(J$308,'Oppslag-fane'!$P$12:$P$34,'Oppslag-fane'!$Q$12:$Q$34*D333)))))</f>
        <v/>
      </c>
      <c r="K333" s="8" t="str" cm="1">
        <f t="array" ref="K333">IF(K$308="","",IF(N178="","",IF($C29="Ja",(MONTH(O178)-MONTH(N178)+1)/12*(_xlfn.XLOOKUP(K$308,'Oppslag-fane'!$P$12:$P$34,'Oppslag-fane'!$Q$12:$Q$34*D333)))))</f>
        <v/>
      </c>
      <c r="L333" s="8" t="str" cm="1">
        <f t="array" ref="L333">IF(L$308="","",IF(P178="","",IF($C29="Ja",(MONTH(Q178)-MONTH(P178)+1)/12*(_xlfn.XLOOKUP(L$308,'Oppslag-fane'!$P$12:$P$34,'Oppslag-fane'!$Q$12:$Q$34*D333)))))</f>
        <v/>
      </c>
      <c r="M333" s="8" t="str" cm="1">
        <f t="array" ref="M333">IF(M$308="","",IF(R178="","",IF($C29="Ja",(MONTH(S178)-MONTH(R178)+1)/12*(_xlfn.XLOOKUP(M$308,'Oppslag-fane'!$P$12:$P$34,'Oppslag-fane'!$Q$12:$Q$34*D333)))))</f>
        <v/>
      </c>
      <c r="N333" s="8" t="str" cm="1">
        <f t="array" ref="N333">IF(N$308="","",IF(T178="","",IF($C29="Ja",(MONTH(U178)-MONTH(T178)+1)/12*(_xlfn.XLOOKUP(N$308,'Oppslag-fane'!$P$12:$P$34,'Oppslag-fane'!$Q$12:$Q$34*D333)))))</f>
        <v/>
      </c>
      <c r="O333" s="8" t="str" cm="1">
        <f t="array" ref="O333">IF(O$308="","",IF(V178="","",IF($C29="Ja",(MONTH(W178)-MONTH(V178)+1)/12*(_xlfn.XLOOKUP(O$308,'Oppslag-fane'!$P$12:$P$34,'Oppslag-fane'!$Q$12:$Q$34*D333)))))</f>
        <v/>
      </c>
      <c r="P333" s="8" t="str" cm="1">
        <f t="array" ref="P333">IF(P$308="","",IF(X178="","",IF($C29="Ja",(MONTH(Y178)-MONTH(X178)+1)/12*(_xlfn.XLOOKUP(P$308,'Oppslag-fane'!$P$12:$P$34,'Oppslag-fane'!$Q$12:$Q$34*D333)))))</f>
        <v/>
      </c>
      <c r="Q333" s="8" t="str" cm="1">
        <f t="array" ref="Q333">IF(Q$308="","",IF(Z178="","",IF($C29="Ja",(MONTH(AA178)-MONTH(Z178)+1)/12*(_xlfn.XLOOKUP(Q$308,'Oppslag-fane'!$P$12:$P$34,'Oppslag-fane'!$Q$12:$Q$34*D333)))))</f>
        <v/>
      </c>
      <c r="R333" s="31">
        <f t="shared" si="17"/>
        <v>0</v>
      </c>
      <c r="AI333"/>
      <c r="AJ333"/>
      <c r="AL333" s="18"/>
      <c r="AM333" s="18"/>
    </row>
    <row r="334" spans="1:39" x14ac:dyDescent="0.25">
      <c r="A334" t="str">
        <f t="shared" si="18"/>
        <v/>
      </c>
      <c r="B334">
        <f t="shared" si="18"/>
        <v>0</v>
      </c>
      <c r="C334">
        <f t="shared" si="15"/>
        <v>0</v>
      </c>
      <c r="D334" s="17" t="str">
        <f t="shared" si="16"/>
        <v/>
      </c>
      <c r="E334" s="8" t="str" cm="1">
        <f t="array" ref="E334">IF(E$308="","",IF(B179="","",IF($C30="Ja",(MONTH(C179)-MONTH(B179)+1)/12*(_xlfn.XLOOKUP(E$308,'Oppslag-fane'!$P$12:$P$34,'Oppslag-fane'!$Q$12:$Q$34*D334)))))</f>
        <v/>
      </c>
      <c r="F334" s="8" t="str" cm="1">
        <f t="array" ref="F334">IF(F$308="","",IF(D179="","",IF($C30="Ja",(MONTH(E179)-MONTH(D179)+1)/12*(_xlfn.XLOOKUP(F$308,'Oppslag-fane'!$P$12:$P$34,'Oppslag-fane'!$Q$12:$Q$34*D334)))))</f>
        <v/>
      </c>
      <c r="G334" s="8" t="str" cm="1">
        <f t="array" ref="G334">IF(G$308="","",IF(F179="","",IF($C30="Ja",(MONTH(G179)-MONTH(F179)+1)/12*(_xlfn.XLOOKUP(G$308,'Oppslag-fane'!$P$12:$P$34,'Oppslag-fane'!$Q$12:$Q$34*D334)))))</f>
        <v/>
      </c>
      <c r="H334" s="8" t="str" cm="1">
        <f t="array" ref="H334">IF(H$308="","",IF(H179="","",IF($C30="Ja",(MONTH(I179)-MONTH(H179)+1)/12*(_xlfn.XLOOKUP(H$308,'Oppslag-fane'!$P$12:$P$34,'Oppslag-fane'!$Q$12:$Q$34*D334)))))</f>
        <v/>
      </c>
      <c r="I334" s="8" t="str" cm="1">
        <f t="array" ref="I334">IF(I$308="","",IF(J179="","",IF($C30="Ja",(MONTH(K179)-MONTH(J179)+1)/12*(_xlfn.XLOOKUP(I$308,'Oppslag-fane'!$P$12:$P$34,'Oppslag-fane'!$Q$12:$Q$34*D334)))))</f>
        <v/>
      </c>
      <c r="J334" s="8" t="str" cm="1">
        <f t="array" ref="J334">IF(J$308="","",IF(L179="","",IF($C30="Ja",(MONTH(M179)-MONTH(L179)+1)/12*(_xlfn.XLOOKUP(J$308,'Oppslag-fane'!$P$12:$P$34,'Oppslag-fane'!$Q$12:$Q$34*D334)))))</f>
        <v/>
      </c>
      <c r="K334" s="8" t="str" cm="1">
        <f t="array" ref="K334">IF(K$308="","",IF(N179="","",IF($C30="Ja",(MONTH(O179)-MONTH(N179)+1)/12*(_xlfn.XLOOKUP(K$308,'Oppslag-fane'!$P$12:$P$34,'Oppslag-fane'!$Q$12:$Q$34*D334)))))</f>
        <v/>
      </c>
      <c r="L334" s="8" t="str" cm="1">
        <f t="array" ref="L334">IF(L$308="","",IF(P179="","",IF($C30="Ja",(MONTH(Q179)-MONTH(P179)+1)/12*(_xlfn.XLOOKUP(L$308,'Oppslag-fane'!$P$12:$P$34,'Oppslag-fane'!$Q$12:$Q$34*D334)))))</f>
        <v/>
      </c>
      <c r="M334" s="8" t="str" cm="1">
        <f t="array" ref="M334">IF(M$308="","",IF(R179="","",IF($C30="Ja",(MONTH(S179)-MONTH(R179)+1)/12*(_xlfn.XLOOKUP(M$308,'Oppslag-fane'!$P$12:$P$34,'Oppslag-fane'!$Q$12:$Q$34*D334)))))</f>
        <v/>
      </c>
      <c r="N334" s="8" t="str" cm="1">
        <f t="array" ref="N334">IF(N$308="","",IF(T179="","",IF($C30="Ja",(MONTH(U179)-MONTH(T179)+1)/12*(_xlfn.XLOOKUP(N$308,'Oppslag-fane'!$P$12:$P$34,'Oppslag-fane'!$Q$12:$Q$34*D334)))))</f>
        <v/>
      </c>
      <c r="O334" s="8" t="str" cm="1">
        <f t="array" ref="O334">IF(O$308="","",IF(V179="","",IF($C30="Ja",(MONTH(W179)-MONTH(V179)+1)/12*(_xlfn.XLOOKUP(O$308,'Oppslag-fane'!$P$12:$P$34,'Oppslag-fane'!$Q$12:$Q$34*D334)))))</f>
        <v/>
      </c>
      <c r="P334" s="8" t="str" cm="1">
        <f t="array" ref="P334">IF(P$308="","",IF(X179="","",IF($C30="Ja",(MONTH(Y179)-MONTH(X179)+1)/12*(_xlfn.XLOOKUP(P$308,'Oppslag-fane'!$P$12:$P$34,'Oppslag-fane'!$Q$12:$Q$34*D334)))))</f>
        <v/>
      </c>
      <c r="Q334" s="8" t="str" cm="1">
        <f t="array" ref="Q334">IF(Q$308="","",IF(Z179="","",IF($C30="Ja",(MONTH(AA179)-MONTH(Z179)+1)/12*(_xlfn.XLOOKUP(Q$308,'Oppslag-fane'!$P$12:$P$34,'Oppslag-fane'!$Q$12:$Q$34*D334)))))</f>
        <v/>
      </c>
      <c r="R334" s="31">
        <f t="shared" si="17"/>
        <v>0</v>
      </c>
      <c r="AI334"/>
      <c r="AJ334"/>
      <c r="AL334" s="18"/>
      <c r="AM334" s="18"/>
    </row>
    <row r="335" spans="1:39" x14ac:dyDescent="0.25">
      <c r="A335" t="str">
        <f t="shared" si="18"/>
        <v/>
      </c>
      <c r="B335">
        <f t="shared" si="18"/>
        <v>0</v>
      </c>
      <c r="C335">
        <f t="shared" si="15"/>
        <v>0</v>
      </c>
      <c r="D335" s="17" t="str">
        <f t="shared" si="16"/>
        <v/>
      </c>
      <c r="E335" s="8" t="str" cm="1">
        <f t="array" ref="E335">IF(E$308="","",IF(B180="","",IF($C31="Ja",(MONTH(C180)-MONTH(B180)+1)/12*(_xlfn.XLOOKUP(E$308,'Oppslag-fane'!$P$12:$P$34,'Oppslag-fane'!$Q$12:$Q$34*D335)))))</f>
        <v/>
      </c>
      <c r="F335" s="8" t="str" cm="1">
        <f t="array" ref="F335">IF(F$308="","",IF(D180="","",IF($C31="Ja",(MONTH(E180)-MONTH(D180)+1)/12*(_xlfn.XLOOKUP(F$308,'Oppslag-fane'!$P$12:$P$34,'Oppslag-fane'!$Q$12:$Q$34*D335)))))</f>
        <v/>
      </c>
      <c r="G335" s="8" t="str" cm="1">
        <f t="array" ref="G335">IF(G$308="","",IF(F180="","",IF($C31="Ja",(MONTH(G180)-MONTH(F180)+1)/12*(_xlfn.XLOOKUP(G$308,'Oppslag-fane'!$P$12:$P$34,'Oppslag-fane'!$Q$12:$Q$34*D335)))))</f>
        <v/>
      </c>
      <c r="H335" s="8" t="str" cm="1">
        <f t="array" ref="H335">IF(H$308="","",IF(H180="","",IF($C31="Ja",(MONTH(I180)-MONTH(H180)+1)/12*(_xlfn.XLOOKUP(H$308,'Oppslag-fane'!$P$12:$P$34,'Oppslag-fane'!$Q$12:$Q$34*D335)))))</f>
        <v/>
      </c>
      <c r="I335" s="8" t="str" cm="1">
        <f t="array" ref="I335">IF(I$308="","",IF(J180="","",IF($C31="Ja",(MONTH(K180)-MONTH(J180)+1)/12*(_xlfn.XLOOKUP(I$308,'Oppslag-fane'!$P$12:$P$34,'Oppslag-fane'!$Q$12:$Q$34*D335)))))</f>
        <v/>
      </c>
      <c r="J335" s="8" t="str" cm="1">
        <f t="array" ref="J335">IF(J$308="","",IF(L180="","",IF($C31="Ja",(MONTH(M180)-MONTH(L180)+1)/12*(_xlfn.XLOOKUP(J$308,'Oppslag-fane'!$P$12:$P$34,'Oppslag-fane'!$Q$12:$Q$34*D335)))))</f>
        <v/>
      </c>
      <c r="K335" s="8" t="str" cm="1">
        <f t="array" ref="K335">IF(K$308="","",IF(N180="","",IF($C31="Ja",(MONTH(O180)-MONTH(N180)+1)/12*(_xlfn.XLOOKUP(K$308,'Oppslag-fane'!$P$12:$P$34,'Oppslag-fane'!$Q$12:$Q$34*D335)))))</f>
        <v/>
      </c>
      <c r="L335" s="8" t="str" cm="1">
        <f t="array" ref="L335">IF(L$308="","",IF(P180="","",IF($C31="Ja",(MONTH(Q180)-MONTH(P180)+1)/12*(_xlfn.XLOOKUP(L$308,'Oppslag-fane'!$P$12:$P$34,'Oppslag-fane'!$Q$12:$Q$34*D335)))))</f>
        <v/>
      </c>
      <c r="M335" s="8" t="str" cm="1">
        <f t="array" ref="M335">IF(M$308="","",IF(R180="","",IF($C31="Ja",(MONTH(S180)-MONTH(R180)+1)/12*(_xlfn.XLOOKUP(M$308,'Oppslag-fane'!$P$12:$P$34,'Oppslag-fane'!$Q$12:$Q$34*D335)))))</f>
        <v/>
      </c>
      <c r="N335" s="8" t="str" cm="1">
        <f t="array" ref="N335">IF(N$308="","",IF(T180="","",IF($C31="Ja",(MONTH(U180)-MONTH(T180)+1)/12*(_xlfn.XLOOKUP(N$308,'Oppslag-fane'!$P$12:$P$34,'Oppslag-fane'!$Q$12:$Q$34*D335)))))</f>
        <v/>
      </c>
      <c r="O335" s="8" t="str" cm="1">
        <f t="array" ref="O335">IF(O$308="","",IF(V180="","",IF($C31="Ja",(MONTH(W180)-MONTH(V180)+1)/12*(_xlfn.XLOOKUP(O$308,'Oppslag-fane'!$P$12:$P$34,'Oppslag-fane'!$Q$12:$Q$34*D335)))))</f>
        <v/>
      </c>
      <c r="P335" s="8" t="str" cm="1">
        <f t="array" ref="P335">IF(P$308="","",IF(X180="","",IF($C31="Ja",(MONTH(Y180)-MONTH(X180)+1)/12*(_xlfn.XLOOKUP(P$308,'Oppslag-fane'!$P$12:$P$34,'Oppslag-fane'!$Q$12:$Q$34*D335)))))</f>
        <v/>
      </c>
      <c r="Q335" s="8" t="str" cm="1">
        <f t="array" ref="Q335">IF(Q$308="","",IF(Z180="","",IF($C31="Ja",(MONTH(AA180)-MONTH(Z180)+1)/12*(_xlfn.XLOOKUP(Q$308,'Oppslag-fane'!$P$12:$P$34,'Oppslag-fane'!$Q$12:$Q$34*D335)))))</f>
        <v/>
      </c>
      <c r="R335" s="31">
        <f t="shared" si="17"/>
        <v>0</v>
      </c>
      <c r="AI335"/>
      <c r="AJ335"/>
      <c r="AL335" s="18"/>
      <c r="AM335" s="18"/>
    </row>
    <row r="336" spans="1:39" x14ac:dyDescent="0.25">
      <c r="A336" t="str">
        <f t="shared" si="18"/>
        <v/>
      </c>
      <c r="B336">
        <f t="shared" si="18"/>
        <v>0</v>
      </c>
      <c r="C336">
        <f t="shared" si="15"/>
        <v>0</v>
      </c>
      <c r="D336" s="17" t="str">
        <f t="shared" si="16"/>
        <v/>
      </c>
      <c r="E336" s="8" t="str" cm="1">
        <f t="array" ref="E336">IF(E$308="","",IF(B181="","",IF($C32="Ja",(MONTH(C181)-MONTH(B181)+1)/12*(_xlfn.XLOOKUP(E$308,'Oppslag-fane'!$P$12:$P$34,'Oppslag-fane'!$Q$12:$Q$34*D336)))))</f>
        <v/>
      </c>
      <c r="F336" s="8" t="str" cm="1">
        <f t="array" ref="F336">IF(F$308="","",IF(D181="","",IF($C32="Ja",(MONTH(E181)-MONTH(D181)+1)/12*(_xlfn.XLOOKUP(F$308,'Oppslag-fane'!$P$12:$P$34,'Oppslag-fane'!$Q$12:$Q$34*D336)))))</f>
        <v/>
      </c>
      <c r="G336" s="8" t="str" cm="1">
        <f t="array" ref="G336">IF(G$308="","",IF(F181="","",IF($C32="Ja",(MONTH(G181)-MONTH(F181)+1)/12*(_xlfn.XLOOKUP(G$308,'Oppslag-fane'!$P$12:$P$34,'Oppslag-fane'!$Q$12:$Q$34*D336)))))</f>
        <v/>
      </c>
      <c r="H336" s="8" t="str" cm="1">
        <f t="array" ref="H336">IF(H$308="","",IF(H181="","",IF($C32="Ja",(MONTH(I181)-MONTH(H181)+1)/12*(_xlfn.XLOOKUP(H$308,'Oppslag-fane'!$P$12:$P$34,'Oppslag-fane'!$Q$12:$Q$34*D336)))))</f>
        <v/>
      </c>
      <c r="I336" s="8" t="str" cm="1">
        <f t="array" ref="I336">IF(I$308="","",IF(J181="","",IF($C32="Ja",(MONTH(K181)-MONTH(J181)+1)/12*(_xlfn.XLOOKUP(I$308,'Oppslag-fane'!$P$12:$P$34,'Oppslag-fane'!$Q$12:$Q$34*D336)))))</f>
        <v/>
      </c>
      <c r="J336" s="8" t="str" cm="1">
        <f t="array" ref="J336">IF(J$308="","",IF(L181="","",IF($C32="Ja",(MONTH(M181)-MONTH(L181)+1)/12*(_xlfn.XLOOKUP(J$308,'Oppslag-fane'!$P$12:$P$34,'Oppslag-fane'!$Q$12:$Q$34*D336)))))</f>
        <v/>
      </c>
      <c r="K336" s="8" t="str" cm="1">
        <f t="array" ref="K336">IF(K$308="","",IF(N181="","",IF($C32="Ja",(MONTH(O181)-MONTH(N181)+1)/12*(_xlfn.XLOOKUP(K$308,'Oppslag-fane'!$P$12:$P$34,'Oppslag-fane'!$Q$12:$Q$34*D336)))))</f>
        <v/>
      </c>
      <c r="L336" s="8" t="str" cm="1">
        <f t="array" ref="L336">IF(L$308="","",IF(P181="","",IF($C32="Ja",(MONTH(Q181)-MONTH(P181)+1)/12*(_xlfn.XLOOKUP(L$308,'Oppslag-fane'!$P$12:$P$34,'Oppslag-fane'!$Q$12:$Q$34*D336)))))</f>
        <v/>
      </c>
      <c r="M336" s="8" t="str" cm="1">
        <f t="array" ref="M336">IF(M$308="","",IF(R181="","",IF($C32="Ja",(MONTH(S181)-MONTH(R181)+1)/12*(_xlfn.XLOOKUP(M$308,'Oppslag-fane'!$P$12:$P$34,'Oppslag-fane'!$Q$12:$Q$34*D336)))))</f>
        <v/>
      </c>
      <c r="N336" s="8" t="str" cm="1">
        <f t="array" ref="N336">IF(N$308="","",IF(T181="","",IF($C32="Ja",(MONTH(U181)-MONTH(T181)+1)/12*(_xlfn.XLOOKUP(N$308,'Oppslag-fane'!$P$12:$P$34,'Oppslag-fane'!$Q$12:$Q$34*D336)))))</f>
        <v/>
      </c>
      <c r="O336" s="8" t="str" cm="1">
        <f t="array" ref="O336">IF(O$308="","",IF(V181="","",IF($C32="Ja",(MONTH(W181)-MONTH(V181)+1)/12*(_xlfn.XLOOKUP(O$308,'Oppslag-fane'!$P$12:$P$34,'Oppslag-fane'!$Q$12:$Q$34*D336)))))</f>
        <v/>
      </c>
      <c r="P336" s="8" t="str" cm="1">
        <f t="array" ref="P336">IF(P$308="","",IF(X181="","",IF($C32="Ja",(MONTH(Y181)-MONTH(X181)+1)/12*(_xlfn.XLOOKUP(P$308,'Oppslag-fane'!$P$12:$P$34,'Oppslag-fane'!$Q$12:$Q$34*D336)))))</f>
        <v/>
      </c>
      <c r="Q336" s="8" t="str" cm="1">
        <f t="array" ref="Q336">IF(Q$308="","",IF(Z181="","",IF($C32="Ja",(MONTH(AA181)-MONTH(Z181)+1)/12*(_xlfn.XLOOKUP(Q$308,'Oppslag-fane'!$P$12:$P$34,'Oppslag-fane'!$Q$12:$Q$34*D336)))))</f>
        <v/>
      </c>
      <c r="R336" s="31">
        <f t="shared" si="17"/>
        <v>0</v>
      </c>
      <c r="AI336"/>
      <c r="AJ336"/>
      <c r="AL336" s="18"/>
      <c r="AM336" s="18"/>
    </row>
    <row r="337" spans="1:39" x14ac:dyDescent="0.25">
      <c r="A337" t="str">
        <f t="shared" si="18"/>
        <v/>
      </c>
      <c r="B337">
        <f t="shared" si="18"/>
        <v>0</v>
      </c>
      <c r="C337">
        <f t="shared" si="15"/>
        <v>0</v>
      </c>
      <c r="D337" s="17" t="str">
        <f t="shared" si="16"/>
        <v/>
      </c>
      <c r="E337" s="8" t="str" cm="1">
        <f t="array" ref="E337">IF(E$308="","",IF(B182="","",IF($C33="Ja",(MONTH(C182)-MONTH(B182)+1)/12*(_xlfn.XLOOKUP(E$308,'Oppslag-fane'!$P$12:$P$34,'Oppslag-fane'!$Q$12:$Q$34*D337)))))</f>
        <v/>
      </c>
      <c r="F337" s="8" t="str" cm="1">
        <f t="array" ref="F337">IF(F$308="","",IF(D182="","",IF($C33="Ja",(MONTH(E182)-MONTH(D182)+1)/12*(_xlfn.XLOOKUP(F$308,'Oppslag-fane'!$P$12:$P$34,'Oppslag-fane'!$Q$12:$Q$34*D337)))))</f>
        <v/>
      </c>
      <c r="G337" s="8" t="str" cm="1">
        <f t="array" ref="G337">IF(G$308="","",IF(F182="","",IF($C33="Ja",(MONTH(G182)-MONTH(F182)+1)/12*(_xlfn.XLOOKUP(G$308,'Oppslag-fane'!$P$12:$P$34,'Oppslag-fane'!$Q$12:$Q$34*D337)))))</f>
        <v/>
      </c>
      <c r="H337" s="8" t="str" cm="1">
        <f t="array" ref="H337">IF(H$308="","",IF(H182="","",IF($C33="Ja",(MONTH(I182)-MONTH(H182)+1)/12*(_xlfn.XLOOKUP(H$308,'Oppslag-fane'!$P$12:$P$34,'Oppslag-fane'!$Q$12:$Q$34*D337)))))</f>
        <v/>
      </c>
      <c r="I337" s="8" t="str" cm="1">
        <f t="array" ref="I337">IF(I$308="","",IF(J182="","",IF($C33="Ja",(MONTH(K182)-MONTH(J182)+1)/12*(_xlfn.XLOOKUP(I$308,'Oppslag-fane'!$P$12:$P$34,'Oppslag-fane'!$Q$12:$Q$34*D337)))))</f>
        <v/>
      </c>
      <c r="J337" s="8" t="str" cm="1">
        <f t="array" ref="J337">IF(J$308="","",IF(L182="","",IF($C33="Ja",(MONTH(M182)-MONTH(L182)+1)/12*(_xlfn.XLOOKUP(J$308,'Oppslag-fane'!$P$12:$P$34,'Oppslag-fane'!$Q$12:$Q$34*D337)))))</f>
        <v/>
      </c>
      <c r="K337" s="8" t="str" cm="1">
        <f t="array" ref="K337">IF(K$308="","",IF(N182="","",IF($C33="Ja",(MONTH(O182)-MONTH(N182)+1)/12*(_xlfn.XLOOKUP(K$308,'Oppslag-fane'!$P$12:$P$34,'Oppslag-fane'!$Q$12:$Q$34*D337)))))</f>
        <v/>
      </c>
      <c r="L337" s="8" t="str" cm="1">
        <f t="array" ref="L337">IF(L$308="","",IF(P182="","",IF($C33="Ja",(MONTH(Q182)-MONTH(P182)+1)/12*(_xlfn.XLOOKUP(L$308,'Oppslag-fane'!$P$12:$P$34,'Oppslag-fane'!$Q$12:$Q$34*D337)))))</f>
        <v/>
      </c>
      <c r="M337" s="8" t="str" cm="1">
        <f t="array" ref="M337">IF(M$308="","",IF(R182="","",IF($C33="Ja",(MONTH(S182)-MONTH(R182)+1)/12*(_xlfn.XLOOKUP(M$308,'Oppslag-fane'!$P$12:$P$34,'Oppslag-fane'!$Q$12:$Q$34*D337)))))</f>
        <v/>
      </c>
      <c r="N337" s="8" t="str" cm="1">
        <f t="array" ref="N337">IF(N$308="","",IF(T182="","",IF($C33="Ja",(MONTH(U182)-MONTH(T182)+1)/12*(_xlfn.XLOOKUP(N$308,'Oppslag-fane'!$P$12:$P$34,'Oppslag-fane'!$Q$12:$Q$34*D337)))))</f>
        <v/>
      </c>
      <c r="O337" s="8" t="str" cm="1">
        <f t="array" ref="O337">IF(O$308="","",IF(V182="","",IF($C33="Ja",(MONTH(W182)-MONTH(V182)+1)/12*(_xlfn.XLOOKUP(O$308,'Oppslag-fane'!$P$12:$P$34,'Oppslag-fane'!$Q$12:$Q$34*D337)))))</f>
        <v/>
      </c>
      <c r="P337" s="8" t="str" cm="1">
        <f t="array" ref="P337">IF(P$308="","",IF(X182="","",IF($C33="Ja",(MONTH(Y182)-MONTH(X182)+1)/12*(_xlfn.XLOOKUP(P$308,'Oppslag-fane'!$P$12:$P$34,'Oppslag-fane'!$Q$12:$Q$34*D337)))))</f>
        <v/>
      </c>
      <c r="Q337" s="8" t="str" cm="1">
        <f t="array" ref="Q337">IF(Q$308="","",IF(Z182="","",IF($C33="Ja",(MONTH(AA182)-MONTH(Z182)+1)/12*(_xlfn.XLOOKUP(Q$308,'Oppslag-fane'!$P$12:$P$34,'Oppslag-fane'!$Q$12:$Q$34*D337)))))</f>
        <v/>
      </c>
      <c r="R337" s="31">
        <f t="shared" si="17"/>
        <v>0</v>
      </c>
      <c r="AI337"/>
      <c r="AJ337"/>
      <c r="AL337" s="18"/>
      <c r="AM337" s="18"/>
    </row>
    <row r="338" spans="1:39" x14ac:dyDescent="0.25">
      <c r="A338" t="str">
        <f t="shared" si="18"/>
        <v/>
      </c>
      <c r="B338">
        <f t="shared" si="18"/>
        <v>0</v>
      </c>
      <c r="C338">
        <f t="shared" si="15"/>
        <v>0</v>
      </c>
      <c r="D338" s="17" t="str">
        <f t="shared" si="16"/>
        <v/>
      </c>
      <c r="E338" s="8" t="str" cm="1">
        <f t="array" ref="E338">IF(E$308="","",IF(B183="","",IF($C34="Ja",(MONTH(C183)-MONTH(B183)+1)/12*(_xlfn.XLOOKUP(E$308,'Oppslag-fane'!$P$12:$P$34,'Oppslag-fane'!$Q$12:$Q$34*D338)))))</f>
        <v/>
      </c>
      <c r="F338" s="8" t="str" cm="1">
        <f t="array" ref="F338">IF(F$308="","",IF(D183="","",IF($C34="Ja",(MONTH(E183)-MONTH(D183)+1)/12*(_xlfn.XLOOKUP(F$308,'Oppslag-fane'!$P$12:$P$34,'Oppslag-fane'!$Q$12:$Q$34*D338)))))</f>
        <v/>
      </c>
      <c r="G338" s="8" t="str" cm="1">
        <f t="array" ref="G338">IF(G$308="","",IF(F183="","",IF($C34="Ja",(MONTH(G183)-MONTH(F183)+1)/12*(_xlfn.XLOOKUP(G$308,'Oppslag-fane'!$P$12:$P$34,'Oppslag-fane'!$Q$12:$Q$34*D338)))))</f>
        <v/>
      </c>
      <c r="H338" s="8" t="str" cm="1">
        <f t="array" ref="H338">IF(H$308="","",IF(H183="","",IF($C34="Ja",(MONTH(I183)-MONTH(H183)+1)/12*(_xlfn.XLOOKUP(H$308,'Oppslag-fane'!$P$12:$P$34,'Oppslag-fane'!$Q$12:$Q$34*D338)))))</f>
        <v/>
      </c>
      <c r="I338" s="8" t="str" cm="1">
        <f t="array" ref="I338">IF(I$308="","",IF(J183="","",IF($C34="Ja",(MONTH(K183)-MONTH(J183)+1)/12*(_xlfn.XLOOKUP(I$308,'Oppslag-fane'!$P$12:$P$34,'Oppslag-fane'!$Q$12:$Q$34*D338)))))</f>
        <v/>
      </c>
      <c r="J338" s="8" t="str" cm="1">
        <f t="array" ref="J338">IF(J$308="","",IF(L183="","",IF($C34="Ja",(MONTH(M183)-MONTH(L183)+1)/12*(_xlfn.XLOOKUP(J$308,'Oppslag-fane'!$P$12:$P$34,'Oppslag-fane'!$Q$12:$Q$34*D338)))))</f>
        <v/>
      </c>
      <c r="K338" s="8" t="str" cm="1">
        <f t="array" ref="K338">IF(K$308="","",IF(N183="","",IF($C34="Ja",(MONTH(O183)-MONTH(N183)+1)/12*(_xlfn.XLOOKUP(K$308,'Oppslag-fane'!$P$12:$P$34,'Oppslag-fane'!$Q$12:$Q$34*D338)))))</f>
        <v/>
      </c>
      <c r="L338" s="8" t="str" cm="1">
        <f t="array" ref="L338">IF(L$308="","",IF(P183="","",IF($C34="Ja",(MONTH(Q183)-MONTH(P183)+1)/12*(_xlfn.XLOOKUP(L$308,'Oppslag-fane'!$P$12:$P$34,'Oppslag-fane'!$Q$12:$Q$34*D338)))))</f>
        <v/>
      </c>
      <c r="M338" s="8" t="str" cm="1">
        <f t="array" ref="M338">IF(M$308="","",IF(R183="","",IF($C34="Ja",(MONTH(S183)-MONTH(R183)+1)/12*(_xlfn.XLOOKUP(M$308,'Oppslag-fane'!$P$12:$P$34,'Oppslag-fane'!$Q$12:$Q$34*D338)))))</f>
        <v/>
      </c>
      <c r="N338" s="8" t="str" cm="1">
        <f t="array" ref="N338">IF(N$308="","",IF(T183="","",IF($C34="Ja",(MONTH(U183)-MONTH(T183)+1)/12*(_xlfn.XLOOKUP(N$308,'Oppslag-fane'!$P$12:$P$34,'Oppslag-fane'!$Q$12:$Q$34*D338)))))</f>
        <v/>
      </c>
      <c r="O338" s="8" t="str" cm="1">
        <f t="array" ref="O338">IF(O$308="","",IF(V183="","",IF($C34="Ja",(MONTH(W183)-MONTH(V183)+1)/12*(_xlfn.XLOOKUP(O$308,'Oppslag-fane'!$P$12:$P$34,'Oppslag-fane'!$Q$12:$Q$34*D338)))))</f>
        <v/>
      </c>
      <c r="P338" s="8" t="str" cm="1">
        <f t="array" ref="P338">IF(P$308="","",IF(X183="","",IF($C34="Ja",(MONTH(Y183)-MONTH(X183)+1)/12*(_xlfn.XLOOKUP(P$308,'Oppslag-fane'!$P$12:$P$34,'Oppslag-fane'!$Q$12:$Q$34*D338)))))</f>
        <v/>
      </c>
      <c r="Q338" s="8" t="str" cm="1">
        <f t="array" ref="Q338">IF(Q$308="","",IF(Z183="","",IF($C34="Ja",(MONTH(AA183)-MONTH(Z183)+1)/12*(_xlfn.XLOOKUP(Q$308,'Oppslag-fane'!$P$12:$P$34,'Oppslag-fane'!$Q$12:$Q$34*D338)))))</f>
        <v/>
      </c>
      <c r="R338" s="31">
        <f t="shared" si="17"/>
        <v>0</v>
      </c>
      <c r="AI338"/>
      <c r="AJ338"/>
      <c r="AL338" s="18"/>
      <c r="AM338" s="18"/>
    </row>
    <row r="339" spans="1:39" x14ac:dyDescent="0.25">
      <c r="A339" t="str">
        <f t="shared" si="18"/>
        <v/>
      </c>
      <c r="B339">
        <f t="shared" si="18"/>
        <v>0</v>
      </c>
      <c r="C339">
        <f t="shared" si="15"/>
        <v>0</v>
      </c>
      <c r="D339" s="17" t="str">
        <f t="shared" si="16"/>
        <v/>
      </c>
      <c r="E339" s="8" t="str" cm="1">
        <f t="array" ref="E339">IF(E$308="","",IF(B184="","",IF($C35="Ja",(MONTH(C184)-MONTH(B184)+1)/12*(_xlfn.XLOOKUP(E$308,'Oppslag-fane'!$P$12:$P$34,'Oppslag-fane'!$Q$12:$Q$34*D339)))))</f>
        <v/>
      </c>
      <c r="F339" s="8" t="str" cm="1">
        <f t="array" ref="F339">IF(F$308="","",IF(D184="","",IF($C35="Ja",(MONTH(E184)-MONTH(D184)+1)/12*(_xlfn.XLOOKUP(F$308,'Oppslag-fane'!$P$12:$P$34,'Oppslag-fane'!$Q$12:$Q$34*D339)))))</f>
        <v/>
      </c>
      <c r="G339" s="8" t="str" cm="1">
        <f t="array" ref="G339">IF(G$308="","",IF(F184="","",IF($C35="Ja",(MONTH(G184)-MONTH(F184)+1)/12*(_xlfn.XLOOKUP(G$308,'Oppslag-fane'!$P$12:$P$34,'Oppslag-fane'!$Q$12:$Q$34*D339)))))</f>
        <v/>
      </c>
      <c r="H339" s="8" t="str" cm="1">
        <f t="array" ref="H339">IF(H$308="","",IF(H184="","",IF($C35="Ja",(MONTH(I184)-MONTH(H184)+1)/12*(_xlfn.XLOOKUP(H$308,'Oppslag-fane'!$P$12:$P$34,'Oppslag-fane'!$Q$12:$Q$34*D339)))))</f>
        <v/>
      </c>
      <c r="I339" s="8" t="str" cm="1">
        <f t="array" ref="I339">IF(I$308="","",IF(J184="","",IF($C35="Ja",(MONTH(K184)-MONTH(J184)+1)/12*(_xlfn.XLOOKUP(I$308,'Oppslag-fane'!$P$12:$P$34,'Oppslag-fane'!$Q$12:$Q$34*D339)))))</f>
        <v/>
      </c>
      <c r="J339" s="8" t="str" cm="1">
        <f t="array" ref="J339">IF(J$308="","",IF(L184="","",IF($C35="Ja",(MONTH(M184)-MONTH(L184)+1)/12*(_xlfn.XLOOKUP(J$308,'Oppslag-fane'!$P$12:$P$34,'Oppslag-fane'!$Q$12:$Q$34*D339)))))</f>
        <v/>
      </c>
      <c r="K339" s="8" t="str" cm="1">
        <f t="array" ref="K339">IF(K$308="","",IF(N184="","",IF($C35="Ja",(MONTH(O184)-MONTH(N184)+1)/12*(_xlfn.XLOOKUP(K$308,'Oppslag-fane'!$P$12:$P$34,'Oppslag-fane'!$Q$12:$Q$34*D339)))))</f>
        <v/>
      </c>
      <c r="L339" s="8" t="str" cm="1">
        <f t="array" ref="L339">IF(L$308="","",IF(P184="","",IF($C35="Ja",(MONTH(Q184)-MONTH(P184)+1)/12*(_xlfn.XLOOKUP(L$308,'Oppslag-fane'!$P$12:$P$34,'Oppslag-fane'!$Q$12:$Q$34*D339)))))</f>
        <v/>
      </c>
      <c r="M339" s="8" t="str" cm="1">
        <f t="array" ref="M339">IF(M$308="","",IF(R184="","",IF($C35="Ja",(MONTH(S184)-MONTH(R184)+1)/12*(_xlfn.XLOOKUP(M$308,'Oppslag-fane'!$P$12:$P$34,'Oppslag-fane'!$Q$12:$Q$34*D339)))))</f>
        <v/>
      </c>
      <c r="N339" s="8" t="str" cm="1">
        <f t="array" ref="N339">IF(N$308="","",IF(T184="","",IF($C35="Ja",(MONTH(U184)-MONTH(T184)+1)/12*(_xlfn.XLOOKUP(N$308,'Oppslag-fane'!$P$12:$P$34,'Oppslag-fane'!$Q$12:$Q$34*D339)))))</f>
        <v/>
      </c>
      <c r="O339" s="8" t="str" cm="1">
        <f t="array" ref="O339">IF(O$308="","",IF(V184="","",IF($C35="Ja",(MONTH(W184)-MONTH(V184)+1)/12*(_xlfn.XLOOKUP(O$308,'Oppslag-fane'!$P$12:$P$34,'Oppslag-fane'!$Q$12:$Q$34*D339)))))</f>
        <v/>
      </c>
      <c r="P339" s="8" t="str" cm="1">
        <f t="array" ref="P339">IF(P$308="","",IF(X184="","",IF($C35="Ja",(MONTH(Y184)-MONTH(X184)+1)/12*(_xlfn.XLOOKUP(P$308,'Oppslag-fane'!$P$12:$P$34,'Oppslag-fane'!$Q$12:$Q$34*D339)))))</f>
        <v/>
      </c>
      <c r="Q339" s="8" t="str" cm="1">
        <f t="array" ref="Q339">IF(Q$308="","",IF(Z184="","",IF($C35="Ja",(MONTH(AA184)-MONTH(Z184)+1)/12*(_xlfn.XLOOKUP(Q$308,'Oppslag-fane'!$P$12:$P$34,'Oppslag-fane'!$Q$12:$Q$34*D339)))))</f>
        <v/>
      </c>
      <c r="R339" s="31">
        <f t="shared" si="17"/>
        <v>0</v>
      </c>
      <c r="AI339"/>
      <c r="AJ339"/>
      <c r="AL339" s="18"/>
      <c r="AM339" s="18"/>
    </row>
    <row r="340" spans="1:39" x14ac:dyDescent="0.25">
      <c r="A340" t="str">
        <f t="shared" si="18"/>
        <v/>
      </c>
      <c r="B340">
        <f t="shared" si="18"/>
        <v>0</v>
      </c>
      <c r="C340">
        <f t="shared" si="15"/>
        <v>0</v>
      </c>
      <c r="D340" s="17" t="str">
        <f t="shared" si="16"/>
        <v/>
      </c>
      <c r="E340" s="8" t="str" cm="1">
        <f t="array" ref="E340">IF(E$308="","",IF(B185="","",IF($C36="Ja",(MONTH(C185)-MONTH(B185)+1)/12*(_xlfn.XLOOKUP(E$308,'Oppslag-fane'!$P$12:$P$34,'Oppslag-fane'!$Q$12:$Q$34*D340)))))</f>
        <v/>
      </c>
      <c r="F340" s="8" t="str" cm="1">
        <f t="array" ref="F340">IF(F$308="","",IF(D185="","",IF($C36="Ja",(MONTH(E185)-MONTH(D185)+1)/12*(_xlfn.XLOOKUP(F$308,'Oppslag-fane'!$P$12:$P$34,'Oppslag-fane'!$Q$12:$Q$34*D340)))))</f>
        <v/>
      </c>
      <c r="G340" s="8" t="str" cm="1">
        <f t="array" ref="G340">IF(G$308="","",IF(F185="","",IF($C36="Ja",(MONTH(G185)-MONTH(F185)+1)/12*(_xlfn.XLOOKUP(G$308,'Oppslag-fane'!$P$12:$P$34,'Oppslag-fane'!$Q$12:$Q$34*D340)))))</f>
        <v/>
      </c>
      <c r="H340" s="8" t="str" cm="1">
        <f t="array" ref="H340">IF(H$308="","",IF(H185="","",IF($C36="Ja",(MONTH(I185)-MONTH(H185)+1)/12*(_xlfn.XLOOKUP(H$308,'Oppslag-fane'!$P$12:$P$34,'Oppslag-fane'!$Q$12:$Q$34*D340)))))</f>
        <v/>
      </c>
      <c r="I340" s="8" t="str" cm="1">
        <f t="array" ref="I340">IF(I$308="","",IF(J185="","",IF($C36="Ja",(MONTH(K185)-MONTH(J185)+1)/12*(_xlfn.XLOOKUP(I$308,'Oppslag-fane'!$P$12:$P$34,'Oppslag-fane'!$Q$12:$Q$34*D340)))))</f>
        <v/>
      </c>
      <c r="J340" s="8" t="str" cm="1">
        <f t="array" ref="J340">IF(J$308="","",IF(L185="","",IF($C36="Ja",(MONTH(M185)-MONTH(L185)+1)/12*(_xlfn.XLOOKUP(J$308,'Oppslag-fane'!$P$12:$P$34,'Oppslag-fane'!$Q$12:$Q$34*D340)))))</f>
        <v/>
      </c>
      <c r="K340" s="8" t="str" cm="1">
        <f t="array" ref="K340">IF(K$308="","",IF(N185="","",IF($C36="Ja",(MONTH(O185)-MONTH(N185)+1)/12*(_xlfn.XLOOKUP(K$308,'Oppslag-fane'!$P$12:$P$34,'Oppslag-fane'!$Q$12:$Q$34*D340)))))</f>
        <v/>
      </c>
      <c r="L340" s="8" t="str" cm="1">
        <f t="array" ref="L340">IF(L$308="","",IF(P185="","",IF($C36="Ja",(MONTH(Q185)-MONTH(P185)+1)/12*(_xlfn.XLOOKUP(L$308,'Oppslag-fane'!$P$12:$P$34,'Oppslag-fane'!$Q$12:$Q$34*D340)))))</f>
        <v/>
      </c>
      <c r="M340" s="8" t="str" cm="1">
        <f t="array" ref="M340">IF(M$308="","",IF(R185="","",IF($C36="Ja",(MONTH(S185)-MONTH(R185)+1)/12*(_xlfn.XLOOKUP(M$308,'Oppslag-fane'!$P$12:$P$34,'Oppslag-fane'!$Q$12:$Q$34*D340)))))</f>
        <v/>
      </c>
      <c r="N340" s="8" t="str" cm="1">
        <f t="array" ref="N340">IF(N$308="","",IF(T185="","",IF($C36="Ja",(MONTH(U185)-MONTH(T185)+1)/12*(_xlfn.XLOOKUP(N$308,'Oppslag-fane'!$P$12:$P$34,'Oppslag-fane'!$Q$12:$Q$34*D340)))))</f>
        <v/>
      </c>
      <c r="O340" s="8" t="str" cm="1">
        <f t="array" ref="O340">IF(O$308="","",IF(V185="","",IF($C36="Ja",(MONTH(W185)-MONTH(V185)+1)/12*(_xlfn.XLOOKUP(O$308,'Oppslag-fane'!$P$12:$P$34,'Oppslag-fane'!$Q$12:$Q$34*D340)))))</f>
        <v/>
      </c>
      <c r="P340" s="8" t="str" cm="1">
        <f t="array" ref="P340">IF(P$308="","",IF(X185="","",IF($C36="Ja",(MONTH(Y185)-MONTH(X185)+1)/12*(_xlfn.XLOOKUP(P$308,'Oppslag-fane'!$P$12:$P$34,'Oppslag-fane'!$Q$12:$Q$34*D340)))))</f>
        <v/>
      </c>
      <c r="Q340" s="8" t="str" cm="1">
        <f t="array" ref="Q340">IF(Q$308="","",IF(Z185="","",IF($C36="Ja",(MONTH(AA185)-MONTH(Z185)+1)/12*(_xlfn.XLOOKUP(Q$308,'Oppslag-fane'!$P$12:$P$34,'Oppslag-fane'!$Q$12:$Q$34*D340)))))</f>
        <v/>
      </c>
      <c r="R340" s="31">
        <f t="shared" si="17"/>
        <v>0</v>
      </c>
      <c r="AI340"/>
      <c r="AJ340"/>
      <c r="AL340" s="18"/>
      <c r="AM340" s="18"/>
    </row>
    <row r="341" spans="1:39" x14ac:dyDescent="0.25">
      <c r="A341" t="str">
        <f t="shared" si="18"/>
        <v/>
      </c>
      <c r="B341">
        <f t="shared" si="18"/>
        <v>0</v>
      </c>
      <c r="C341">
        <f t="shared" ref="C341:C372" si="19">E37</f>
        <v>0</v>
      </c>
      <c r="D341" s="17" t="str">
        <f t="shared" ref="D341:D372" si="20">G37</f>
        <v/>
      </c>
      <c r="E341" s="8" t="str" cm="1">
        <f t="array" ref="E341">IF(E$308="","",IF(B186="","",IF($C37="Ja",(MONTH(C186)-MONTH(B186)+1)/12*(_xlfn.XLOOKUP(E$308,'Oppslag-fane'!$P$12:$P$34,'Oppslag-fane'!$Q$12:$Q$34*D341)))))</f>
        <v/>
      </c>
      <c r="F341" s="8" t="str" cm="1">
        <f t="array" ref="F341">IF(F$308="","",IF(D186="","",IF($C37="Ja",(MONTH(E186)-MONTH(D186)+1)/12*(_xlfn.XLOOKUP(F$308,'Oppslag-fane'!$P$12:$P$34,'Oppslag-fane'!$Q$12:$Q$34*D341)))))</f>
        <v/>
      </c>
      <c r="G341" s="8" t="str" cm="1">
        <f t="array" ref="G341">IF(G$308="","",IF(F186="","",IF($C37="Ja",(MONTH(G186)-MONTH(F186)+1)/12*(_xlfn.XLOOKUP(G$308,'Oppslag-fane'!$P$12:$P$34,'Oppslag-fane'!$Q$12:$Q$34*D341)))))</f>
        <v/>
      </c>
      <c r="H341" s="8" t="str" cm="1">
        <f t="array" ref="H341">IF(H$308="","",IF(H186="","",IF($C37="Ja",(MONTH(I186)-MONTH(H186)+1)/12*(_xlfn.XLOOKUP(H$308,'Oppslag-fane'!$P$12:$P$34,'Oppslag-fane'!$Q$12:$Q$34*D341)))))</f>
        <v/>
      </c>
      <c r="I341" s="8" t="str" cm="1">
        <f t="array" ref="I341">IF(I$308="","",IF(J186="","",IF($C37="Ja",(MONTH(K186)-MONTH(J186)+1)/12*(_xlfn.XLOOKUP(I$308,'Oppslag-fane'!$P$12:$P$34,'Oppslag-fane'!$Q$12:$Q$34*D341)))))</f>
        <v/>
      </c>
      <c r="J341" s="8" t="str" cm="1">
        <f t="array" ref="J341">IF(J$308="","",IF(L186="","",IF($C37="Ja",(MONTH(M186)-MONTH(L186)+1)/12*(_xlfn.XLOOKUP(J$308,'Oppslag-fane'!$P$12:$P$34,'Oppslag-fane'!$Q$12:$Q$34*D341)))))</f>
        <v/>
      </c>
      <c r="K341" s="8" t="str" cm="1">
        <f t="array" ref="K341">IF(K$308="","",IF(N186="","",IF($C37="Ja",(MONTH(O186)-MONTH(N186)+1)/12*(_xlfn.XLOOKUP(K$308,'Oppslag-fane'!$P$12:$P$34,'Oppslag-fane'!$Q$12:$Q$34*D341)))))</f>
        <v/>
      </c>
      <c r="L341" s="8" t="str" cm="1">
        <f t="array" ref="L341">IF(L$308="","",IF(P186="","",IF($C37="Ja",(MONTH(Q186)-MONTH(P186)+1)/12*(_xlfn.XLOOKUP(L$308,'Oppslag-fane'!$P$12:$P$34,'Oppslag-fane'!$Q$12:$Q$34*D341)))))</f>
        <v/>
      </c>
      <c r="M341" s="8" t="str" cm="1">
        <f t="array" ref="M341">IF(M$308="","",IF(R186="","",IF($C37="Ja",(MONTH(S186)-MONTH(R186)+1)/12*(_xlfn.XLOOKUP(M$308,'Oppslag-fane'!$P$12:$P$34,'Oppslag-fane'!$Q$12:$Q$34*D341)))))</f>
        <v/>
      </c>
      <c r="N341" s="8" t="str" cm="1">
        <f t="array" ref="N341">IF(N$308="","",IF(T186="","",IF($C37="Ja",(MONTH(U186)-MONTH(T186)+1)/12*(_xlfn.XLOOKUP(N$308,'Oppslag-fane'!$P$12:$P$34,'Oppslag-fane'!$Q$12:$Q$34*D341)))))</f>
        <v/>
      </c>
      <c r="O341" s="8" t="str" cm="1">
        <f t="array" ref="O341">IF(O$308="","",IF(V186="","",IF($C37="Ja",(MONTH(W186)-MONTH(V186)+1)/12*(_xlfn.XLOOKUP(O$308,'Oppslag-fane'!$P$12:$P$34,'Oppslag-fane'!$Q$12:$Q$34*D341)))))</f>
        <v/>
      </c>
      <c r="P341" s="8" t="str" cm="1">
        <f t="array" ref="P341">IF(P$308="","",IF(X186="","",IF($C37="Ja",(MONTH(Y186)-MONTH(X186)+1)/12*(_xlfn.XLOOKUP(P$308,'Oppslag-fane'!$P$12:$P$34,'Oppslag-fane'!$Q$12:$Q$34*D341)))))</f>
        <v/>
      </c>
      <c r="Q341" s="8" t="str" cm="1">
        <f t="array" ref="Q341">IF(Q$308="","",IF(Z186="","",IF($C37="Ja",(MONTH(AA186)-MONTH(Z186)+1)/12*(_xlfn.XLOOKUP(Q$308,'Oppslag-fane'!$P$12:$P$34,'Oppslag-fane'!$Q$12:$Q$34*D341)))))</f>
        <v/>
      </c>
      <c r="R341" s="31">
        <f t="shared" si="17"/>
        <v>0</v>
      </c>
      <c r="AI341"/>
      <c r="AJ341"/>
      <c r="AL341" s="18"/>
      <c r="AM341" s="18"/>
    </row>
    <row r="342" spans="1:39" x14ac:dyDescent="0.25">
      <c r="A342" t="str">
        <f t="shared" si="18"/>
        <v/>
      </c>
      <c r="B342">
        <f t="shared" si="18"/>
        <v>0</v>
      </c>
      <c r="C342">
        <f t="shared" si="19"/>
        <v>0</v>
      </c>
      <c r="D342" s="17" t="str">
        <f t="shared" si="20"/>
        <v/>
      </c>
      <c r="E342" s="8" t="str" cm="1">
        <f t="array" ref="E342">IF(E$308="","",IF(B187="","",IF($C38="Ja",(MONTH(C187)-MONTH(B187)+1)/12*(_xlfn.XLOOKUP(E$308,'Oppslag-fane'!$P$12:$P$34,'Oppslag-fane'!$Q$12:$Q$34*D342)))))</f>
        <v/>
      </c>
      <c r="F342" s="8" t="str" cm="1">
        <f t="array" ref="F342">IF(F$308="","",IF(D187="","",IF($C38="Ja",(MONTH(E187)-MONTH(D187)+1)/12*(_xlfn.XLOOKUP(F$308,'Oppslag-fane'!$P$12:$P$34,'Oppslag-fane'!$Q$12:$Q$34*D342)))))</f>
        <v/>
      </c>
      <c r="G342" s="8" t="str" cm="1">
        <f t="array" ref="G342">IF(G$308="","",IF(F187="","",IF($C38="Ja",(MONTH(G187)-MONTH(F187)+1)/12*(_xlfn.XLOOKUP(G$308,'Oppslag-fane'!$P$12:$P$34,'Oppslag-fane'!$Q$12:$Q$34*D342)))))</f>
        <v/>
      </c>
      <c r="H342" s="8" t="str" cm="1">
        <f t="array" ref="H342">IF(H$308="","",IF(H187="","",IF($C38="Ja",(MONTH(I187)-MONTH(H187)+1)/12*(_xlfn.XLOOKUP(H$308,'Oppslag-fane'!$P$12:$P$34,'Oppslag-fane'!$Q$12:$Q$34*D342)))))</f>
        <v/>
      </c>
      <c r="I342" s="8" t="str" cm="1">
        <f t="array" ref="I342">IF(I$308="","",IF(J187="","",IF($C38="Ja",(MONTH(K187)-MONTH(J187)+1)/12*(_xlfn.XLOOKUP(I$308,'Oppslag-fane'!$P$12:$P$34,'Oppslag-fane'!$Q$12:$Q$34*D342)))))</f>
        <v/>
      </c>
      <c r="J342" s="8" t="str" cm="1">
        <f t="array" ref="J342">IF(J$308="","",IF(L187="","",IF($C38="Ja",(MONTH(M187)-MONTH(L187)+1)/12*(_xlfn.XLOOKUP(J$308,'Oppslag-fane'!$P$12:$P$34,'Oppslag-fane'!$Q$12:$Q$34*D342)))))</f>
        <v/>
      </c>
      <c r="K342" s="8" t="str" cm="1">
        <f t="array" ref="K342">IF(K$308="","",IF(N187="","",IF($C38="Ja",(MONTH(O187)-MONTH(N187)+1)/12*(_xlfn.XLOOKUP(K$308,'Oppslag-fane'!$P$12:$P$34,'Oppslag-fane'!$Q$12:$Q$34*D342)))))</f>
        <v/>
      </c>
      <c r="L342" s="8" t="str" cm="1">
        <f t="array" ref="L342">IF(L$308="","",IF(P187="","",IF($C38="Ja",(MONTH(Q187)-MONTH(P187)+1)/12*(_xlfn.XLOOKUP(L$308,'Oppslag-fane'!$P$12:$P$34,'Oppslag-fane'!$Q$12:$Q$34*D342)))))</f>
        <v/>
      </c>
      <c r="M342" s="8" t="str" cm="1">
        <f t="array" ref="M342">IF(M$308="","",IF(R187="","",IF($C38="Ja",(MONTH(S187)-MONTH(R187)+1)/12*(_xlfn.XLOOKUP(M$308,'Oppslag-fane'!$P$12:$P$34,'Oppslag-fane'!$Q$12:$Q$34*D342)))))</f>
        <v/>
      </c>
      <c r="N342" s="8" t="str" cm="1">
        <f t="array" ref="N342">IF(N$308="","",IF(T187="","",IF($C38="Ja",(MONTH(U187)-MONTH(T187)+1)/12*(_xlfn.XLOOKUP(N$308,'Oppslag-fane'!$P$12:$P$34,'Oppslag-fane'!$Q$12:$Q$34*D342)))))</f>
        <v/>
      </c>
      <c r="O342" s="8" t="str" cm="1">
        <f t="array" ref="O342">IF(O$308="","",IF(V187="","",IF($C38="Ja",(MONTH(W187)-MONTH(V187)+1)/12*(_xlfn.XLOOKUP(O$308,'Oppslag-fane'!$P$12:$P$34,'Oppslag-fane'!$Q$12:$Q$34*D342)))))</f>
        <v/>
      </c>
      <c r="P342" s="8" t="str" cm="1">
        <f t="array" ref="P342">IF(P$308="","",IF(X187="","",IF($C38="Ja",(MONTH(Y187)-MONTH(X187)+1)/12*(_xlfn.XLOOKUP(P$308,'Oppslag-fane'!$P$12:$P$34,'Oppslag-fane'!$Q$12:$Q$34*D342)))))</f>
        <v/>
      </c>
      <c r="Q342" s="8" t="str" cm="1">
        <f t="array" ref="Q342">IF(Q$308="","",IF(Z187="","",IF($C38="Ja",(MONTH(AA187)-MONTH(Z187)+1)/12*(_xlfn.XLOOKUP(Q$308,'Oppslag-fane'!$P$12:$P$34,'Oppslag-fane'!$Q$12:$Q$34*D342)))))</f>
        <v/>
      </c>
      <c r="R342" s="31">
        <f t="shared" si="17"/>
        <v>0</v>
      </c>
      <c r="AI342"/>
      <c r="AJ342"/>
      <c r="AL342" s="18"/>
      <c r="AM342" s="18"/>
    </row>
    <row r="343" spans="1:39" x14ac:dyDescent="0.25">
      <c r="A343" t="str">
        <f t="shared" si="18"/>
        <v/>
      </c>
      <c r="B343">
        <f t="shared" si="18"/>
        <v>0</v>
      </c>
      <c r="C343">
        <f t="shared" si="19"/>
        <v>0</v>
      </c>
      <c r="D343" s="17" t="str">
        <f t="shared" si="20"/>
        <v/>
      </c>
      <c r="E343" s="8" t="str" cm="1">
        <f t="array" ref="E343">IF(E$308="","",IF(B188="","",IF($C39="Ja",(MONTH(C188)-MONTH(B188)+1)/12*(_xlfn.XLOOKUP(E$308,'Oppslag-fane'!$P$12:$P$34,'Oppslag-fane'!$Q$12:$Q$34*D343)))))</f>
        <v/>
      </c>
      <c r="F343" s="8" t="str" cm="1">
        <f t="array" ref="F343">IF(F$308="","",IF(D188="","",IF($C39="Ja",(MONTH(E188)-MONTH(D188)+1)/12*(_xlfn.XLOOKUP(F$308,'Oppslag-fane'!$P$12:$P$34,'Oppslag-fane'!$Q$12:$Q$34*D343)))))</f>
        <v/>
      </c>
      <c r="G343" s="8" t="str" cm="1">
        <f t="array" ref="G343">IF(G$308="","",IF(F188="","",IF($C39="Ja",(MONTH(G188)-MONTH(F188)+1)/12*(_xlfn.XLOOKUP(G$308,'Oppslag-fane'!$P$12:$P$34,'Oppslag-fane'!$Q$12:$Q$34*D343)))))</f>
        <v/>
      </c>
      <c r="H343" s="8" t="str" cm="1">
        <f t="array" ref="H343">IF(H$308="","",IF(H188="","",IF($C39="Ja",(MONTH(I188)-MONTH(H188)+1)/12*(_xlfn.XLOOKUP(H$308,'Oppslag-fane'!$P$12:$P$34,'Oppslag-fane'!$Q$12:$Q$34*D343)))))</f>
        <v/>
      </c>
      <c r="I343" s="8" t="str" cm="1">
        <f t="array" ref="I343">IF(I$308="","",IF(J188="","",IF($C39="Ja",(MONTH(K188)-MONTH(J188)+1)/12*(_xlfn.XLOOKUP(I$308,'Oppslag-fane'!$P$12:$P$34,'Oppslag-fane'!$Q$12:$Q$34*D343)))))</f>
        <v/>
      </c>
      <c r="J343" s="8" t="str" cm="1">
        <f t="array" ref="J343">IF(J$308="","",IF(L188="","",IF($C39="Ja",(MONTH(M188)-MONTH(L188)+1)/12*(_xlfn.XLOOKUP(J$308,'Oppslag-fane'!$P$12:$P$34,'Oppslag-fane'!$Q$12:$Q$34*D343)))))</f>
        <v/>
      </c>
      <c r="K343" s="8" t="str" cm="1">
        <f t="array" ref="K343">IF(K$308="","",IF(N188="","",IF($C39="Ja",(MONTH(O188)-MONTH(N188)+1)/12*(_xlfn.XLOOKUP(K$308,'Oppslag-fane'!$P$12:$P$34,'Oppslag-fane'!$Q$12:$Q$34*D343)))))</f>
        <v/>
      </c>
      <c r="L343" s="8" t="str" cm="1">
        <f t="array" ref="L343">IF(L$308="","",IF(P188="","",IF($C39="Ja",(MONTH(Q188)-MONTH(P188)+1)/12*(_xlfn.XLOOKUP(L$308,'Oppslag-fane'!$P$12:$P$34,'Oppslag-fane'!$Q$12:$Q$34*D343)))))</f>
        <v/>
      </c>
      <c r="M343" s="8" t="str" cm="1">
        <f t="array" ref="M343">IF(M$308="","",IF(R188="","",IF($C39="Ja",(MONTH(S188)-MONTH(R188)+1)/12*(_xlfn.XLOOKUP(M$308,'Oppslag-fane'!$P$12:$P$34,'Oppslag-fane'!$Q$12:$Q$34*D343)))))</f>
        <v/>
      </c>
      <c r="N343" s="8" t="str" cm="1">
        <f t="array" ref="N343">IF(N$308="","",IF(T188="","",IF($C39="Ja",(MONTH(U188)-MONTH(T188)+1)/12*(_xlfn.XLOOKUP(N$308,'Oppslag-fane'!$P$12:$P$34,'Oppslag-fane'!$Q$12:$Q$34*D343)))))</f>
        <v/>
      </c>
      <c r="O343" s="8" t="str" cm="1">
        <f t="array" ref="O343">IF(O$308="","",IF(V188="","",IF($C39="Ja",(MONTH(W188)-MONTH(V188)+1)/12*(_xlfn.XLOOKUP(O$308,'Oppslag-fane'!$P$12:$P$34,'Oppslag-fane'!$Q$12:$Q$34*D343)))))</f>
        <v/>
      </c>
      <c r="P343" s="8" t="str" cm="1">
        <f t="array" ref="P343">IF(P$308="","",IF(X188="","",IF($C39="Ja",(MONTH(Y188)-MONTH(X188)+1)/12*(_xlfn.XLOOKUP(P$308,'Oppslag-fane'!$P$12:$P$34,'Oppslag-fane'!$Q$12:$Q$34*D343)))))</f>
        <v/>
      </c>
      <c r="Q343" s="8" t="str" cm="1">
        <f t="array" ref="Q343">IF(Q$308="","",IF(Z188="","",IF($C39="Ja",(MONTH(AA188)-MONTH(Z188)+1)/12*(_xlfn.XLOOKUP(Q$308,'Oppslag-fane'!$P$12:$P$34,'Oppslag-fane'!$Q$12:$Q$34*D343)))))</f>
        <v/>
      </c>
      <c r="R343" s="31">
        <f t="shared" si="17"/>
        <v>0</v>
      </c>
      <c r="AI343"/>
      <c r="AJ343"/>
      <c r="AL343" s="18"/>
      <c r="AM343" s="18"/>
    </row>
    <row r="344" spans="1:39" x14ac:dyDescent="0.25">
      <c r="A344" t="str">
        <f t="shared" si="18"/>
        <v/>
      </c>
      <c r="B344">
        <f t="shared" si="18"/>
        <v>0</v>
      </c>
      <c r="C344">
        <f t="shared" si="19"/>
        <v>0</v>
      </c>
      <c r="D344" s="17" t="str">
        <f t="shared" si="20"/>
        <v/>
      </c>
      <c r="E344" s="8" t="str" cm="1">
        <f t="array" ref="E344">IF(E$308="","",IF(B189="","",IF($C40="Ja",(MONTH(C189)-MONTH(B189)+1)/12*(_xlfn.XLOOKUP(E$308,'Oppslag-fane'!$P$12:$P$34,'Oppslag-fane'!$Q$12:$Q$34*D344)))))</f>
        <v/>
      </c>
      <c r="F344" s="8" t="str" cm="1">
        <f t="array" ref="F344">IF(F$308="","",IF(D189="","",IF($C40="Ja",(MONTH(E189)-MONTH(D189)+1)/12*(_xlfn.XLOOKUP(F$308,'Oppslag-fane'!$P$12:$P$34,'Oppslag-fane'!$Q$12:$Q$34*D344)))))</f>
        <v/>
      </c>
      <c r="G344" s="8" t="str" cm="1">
        <f t="array" ref="G344">IF(G$308="","",IF(F189="","",IF($C40="Ja",(MONTH(G189)-MONTH(F189)+1)/12*(_xlfn.XLOOKUP(G$308,'Oppslag-fane'!$P$12:$P$34,'Oppslag-fane'!$Q$12:$Q$34*D344)))))</f>
        <v/>
      </c>
      <c r="H344" s="8" t="str" cm="1">
        <f t="array" ref="H344">IF(H$308="","",IF(H189="","",IF($C40="Ja",(MONTH(I189)-MONTH(H189)+1)/12*(_xlfn.XLOOKUP(H$308,'Oppslag-fane'!$P$12:$P$34,'Oppslag-fane'!$Q$12:$Q$34*D344)))))</f>
        <v/>
      </c>
      <c r="I344" s="8" t="str" cm="1">
        <f t="array" ref="I344">IF(I$308="","",IF(J189="","",IF($C40="Ja",(MONTH(K189)-MONTH(J189)+1)/12*(_xlfn.XLOOKUP(I$308,'Oppslag-fane'!$P$12:$P$34,'Oppslag-fane'!$Q$12:$Q$34*D344)))))</f>
        <v/>
      </c>
      <c r="J344" s="8" t="str" cm="1">
        <f t="array" ref="J344">IF(J$308="","",IF(L189="","",IF($C40="Ja",(MONTH(M189)-MONTH(L189)+1)/12*(_xlfn.XLOOKUP(J$308,'Oppslag-fane'!$P$12:$P$34,'Oppslag-fane'!$Q$12:$Q$34*D344)))))</f>
        <v/>
      </c>
      <c r="K344" s="8" t="str" cm="1">
        <f t="array" ref="K344">IF(K$308="","",IF(N189="","",IF($C40="Ja",(MONTH(O189)-MONTH(N189)+1)/12*(_xlfn.XLOOKUP(K$308,'Oppslag-fane'!$P$12:$P$34,'Oppslag-fane'!$Q$12:$Q$34*D344)))))</f>
        <v/>
      </c>
      <c r="L344" s="8" t="str" cm="1">
        <f t="array" ref="L344">IF(L$308="","",IF(P189="","",IF($C40="Ja",(MONTH(Q189)-MONTH(P189)+1)/12*(_xlfn.XLOOKUP(L$308,'Oppslag-fane'!$P$12:$P$34,'Oppslag-fane'!$Q$12:$Q$34*D344)))))</f>
        <v/>
      </c>
      <c r="M344" s="8" t="str" cm="1">
        <f t="array" ref="M344">IF(M$308="","",IF(R189="","",IF($C40="Ja",(MONTH(S189)-MONTH(R189)+1)/12*(_xlfn.XLOOKUP(M$308,'Oppslag-fane'!$P$12:$P$34,'Oppslag-fane'!$Q$12:$Q$34*D344)))))</f>
        <v/>
      </c>
      <c r="N344" s="8" t="str" cm="1">
        <f t="array" ref="N344">IF(N$308="","",IF(T189="","",IF($C40="Ja",(MONTH(U189)-MONTH(T189)+1)/12*(_xlfn.XLOOKUP(N$308,'Oppslag-fane'!$P$12:$P$34,'Oppslag-fane'!$Q$12:$Q$34*D344)))))</f>
        <v/>
      </c>
      <c r="O344" s="8" t="str" cm="1">
        <f t="array" ref="O344">IF(O$308="","",IF(V189="","",IF($C40="Ja",(MONTH(W189)-MONTH(V189)+1)/12*(_xlfn.XLOOKUP(O$308,'Oppslag-fane'!$P$12:$P$34,'Oppslag-fane'!$Q$12:$Q$34*D344)))))</f>
        <v/>
      </c>
      <c r="P344" s="8" t="str" cm="1">
        <f t="array" ref="P344">IF(P$308="","",IF(X189="","",IF($C40="Ja",(MONTH(Y189)-MONTH(X189)+1)/12*(_xlfn.XLOOKUP(P$308,'Oppslag-fane'!$P$12:$P$34,'Oppslag-fane'!$Q$12:$Q$34*D344)))))</f>
        <v/>
      </c>
      <c r="Q344" s="8" t="str" cm="1">
        <f t="array" ref="Q344">IF(Q$308="","",IF(Z189="","",IF($C40="Ja",(MONTH(AA189)-MONTH(Z189)+1)/12*(_xlfn.XLOOKUP(Q$308,'Oppslag-fane'!$P$12:$P$34,'Oppslag-fane'!$Q$12:$Q$34*D344)))))</f>
        <v/>
      </c>
      <c r="R344" s="31">
        <f t="shared" si="17"/>
        <v>0</v>
      </c>
      <c r="AI344"/>
      <c r="AJ344"/>
      <c r="AL344" s="18"/>
      <c r="AM344" s="18"/>
    </row>
    <row r="345" spans="1:39" x14ac:dyDescent="0.25">
      <c r="A345" t="str">
        <f t="shared" si="18"/>
        <v/>
      </c>
      <c r="B345">
        <f t="shared" si="18"/>
        <v>0</v>
      </c>
      <c r="C345">
        <f t="shared" si="19"/>
        <v>0</v>
      </c>
      <c r="D345" s="17" t="str">
        <f t="shared" si="20"/>
        <v/>
      </c>
      <c r="E345" s="8" t="str" cm="1">
        <f t="array" ref="E345">IF(E$308="","",IF(B190="","",IF($C41="Ja",(MONTH(C190)-MONTH(B190)+1)/12*(_xlfn.XLOOKUP(E$308,'Oppslag-fane'!$P$12:$P$34,'Oppslag-fane'!$Q$12:$Q$34*D345)))))</f>
        <v/>
      </c>
      <c r="F345" s="8" t="str" cm="1">
        <f t="array" ref="F345">IF(F$308="","",IF(D190="","",IF($C41="Ja",(MONTH(E190)-MONTH(D190)+1)/12*(_xlfn.XLOOKUP(F$308,'Oppslag-fane'!$P$12:$P$34,'Oppslag-fane'!$Q$12:$Q$34*D345)))))</f>
        <v/>
      </c>
      <c r="G345" s="8" t="str" cm="1">
        <f t="array" ref="G345">IF(G$308="","",IF(F190="","",IF($C41="Ja",(MONTH(G190)-MONTH(F190)+1)/12*(_xlfn.XLOOKUP(G$308,'Oppslag-fane'!$P$12:$P$34,'Oppslag-fane'!$Q$12:$Q$34*D345)))))</f>
        <v/>
      </c>
      <c r="H345" s="8" t="str" cm="1">
        <f t="array" ref="H345">IF(H$308="","",IF(H190="","",IF($C41="Ja",(MONTH(I190)-MONTH(H190)+1)/12*(_xlfn.XLOOKUP(H$308,'Oppslag-fane'!$P$12:$P$34,'Oppslag-fane'!$Q$12:$Q$34*D345)))))</f>
        <v/>
      </c>
      <c r="I345" s="8" t="str" cm="1">
        <f t="array" ref="I345">IF(I$308="","",IF(J190="","",IF($C41="Ja",(MONTH(K190)-MONTH(J190)+1)/12*(_xlfn.XLOOKUP(I$308,'Oppslag-fane'!$P$12:$P$34,'Oppslag-fane'!$Q$12:$Q$34*D345)))))</f>
        <v/>
      </c>
      <c r="J345" s="8" t="str" cm="1">
        <f t="array" ref="J345">IF(J$308="","",IF(L190="","",IF($C41="Ja",(MONTH(M190)-MONTH(L190)+1)/12*(_xlfn.XLOOKUP(J$308,'Oppslag-fane'!$P$12:$P$34,'Oppslag-fane'!$Q$12:$Q$34*D345)))))</f>
        <v/>
      </c>
      <c r="K345" s="8" t="str" cm="1">
        <f t="array" ref="K345">IF(K$308="","",IF(N190="","",IF($C41="Ja",(MONTH(O190)-MONTH(N190)+1)/12*(_xlfn.XLOOKUP(K$308,'Oppslag-fane'!$P$12:$P$34,'Oppslag-fane'!$Q$12:$Q$34*D345)))))</f>
        <v/>
      </c>
      <c r="L345" s="8" t="str" cm="1">
        <f t="array" ref="L345">IF(L$308="","",IF(P190="","",IF($C41="Ja",(MONTH(Q190)-MONTH(P190)+1)/12*(_xlfn.XLOOKUP(L$308,'Oppslag-fane'!$P$12:$P$34,'Oppslag-fane'!$Q$12:$Q$34*D345)))))</f>
        <v/>
      </c>
      <c r="M345" s="8" t="str" cm="1">
        <f t="array" ref="M345">IF(M$308="","",IF(R190="","",IF($C41="Ja",(MONTH(S190)-MONTH(R190)+1)/12*(_xlfn.XLOOKUP(M$308,'Oppslag-fane'!$P$12:$P$34,'Oppslag-fane'!$Q$12:$Q$34*D345)))))</f>
        <v/>
      </c>
      <c r="N345" s="8" t="str" cm="1">
        <f t="array" ref="N345">IF(N$308="","",IF(T190="","",IF($C41="Ja",(MONTH(U190)-MONTH(T190)+1)/12*(_xlfn.XLOOKUP(N$308,'Oppslag-fane'!$P$12:$P$34,'Oppslag-fane'!$Q$12:$Q$34*D345)))))</f>
        <v/>
      </c>
      <c r="O345" s="8" t="str" cm="1">
        <f t="array" ref="O345">IF(O$308="","",IF(V190="","",IF($C41="Ja",(MONTH(W190)-MONTH(V190)+1)/12*(_xlfn.XLOOKUP(O$308,'Oppslag-fane'!$P$12:$P$34,'Oppslag-fane'!$Q$12:$Q$34*D345)))))</f>
        <v/>
      </c>
      <c r="P345" s="8" t="str" cm="1">
        <f t="array" ref="P345">IF(P$308="","",IF(X190="","",IF($C41="Ja",(MONTH(Y190)-MONTH(X190)+1)/12*(_xlfn.XLOOKUP(P$308,'Oppslag-fane'!$P$12:$P$34,'Oppslag-fane'!$Q$12:$Q$34*D345)))))</f>
        <v/>
      </c>
      <c r="Q345" s="8" t="str" cm="1">
        <f t="array" ref="Q345">IF(Q$308="","",IF(Z190="","",IF($C41="Ja",(MONTH(AA190)-MONTH(Z190)+1)/12*(_xlfn.XLOOKUP(Q$308,'Oppslag-fane'!$P$12:$P$34,'Oppslag-fane'!$Q$12:$Q$34*D345)))))</f>
        <v/>
      </c>
      <c r="R345" s="31">
        <f t="shared" si="17"/>
        <v>0</v>
      </c>
      <c r="AI345"/>
      <c r="AJ345"/>
      <c r="AL345" s="18"/>
      <c r="AM345" s="18"/>
    </row>
    <row r="346" spans="1:39" x14ac:dyDescent="0.25">
      <c r="A346" t="str">
        <f t="shared" si="18"/>
        <v/>
      </c>
      <c r="B346">
        <f t="shared" si="18"/>
        <v>0</v>
      </c>
      <c r="C346">
        <f t="shared" si="19"/>
        <v>0</v>
      </c>
      <c r="D346" s="17" t="str">
        <f t="shared" si="20"/>
        <v/>
      </c>
      <c r="E346" s="8" t="str" cm="1">
        <f t="array" ref="E346">IF(E$308="","",IF(B191="","",IF($C42="Ja",(MONTH(C191)-MONTH(B191)+1)/12*(_xlfn.XLOOKUP(E$308,'Oppslag-fane'!$P$12:$P$34,'Oppslag-fane'!$Q$12:$Q$34*D346)))))</f>
        <v/>
      </c>
      <c r="F346" s="8" t="str" cm="1">
        <f t="array" ref="F346">IF(F$308="","",IF(D191="","",IF($C42="Ja",(MONTH(E191)-MONTH(D191)+1)/12*(_xlfn.XLOOKUP(F$308,'Oppslag-fane'!$P$12:$P$34,'Oppslag-fane'!$Q$12:$Q$34*D346)))))</f>
        <v/>
      </c>
      <c r="G346" s="8" t="str" cm="1">
        <f t="array" ref="G346">IF(G$308="","",IF(F191="","",IF($C42="Ja",(MONTH(G191)-MONTH(F191)+1)/12*(_xlfn.XLOOKUP(G$308,'Oppslag-fane'!$P$12:$P$34,'Oppslag-fane'!$Q$12:$Q$34*D346)))))</f>
        <v/>
      </c>
      <c r="H346" s="8" t="str" cm="1">
        <f t="array" ref="H346">IF(H$308="","",IF(H191="","",IF($C42="Ja",(MONTH(I191)-MONTH(H191)+1)/12*(_xlfn.XLOOKUP(H$308,'Oppslag-fane'!$P$12:$P$34,'Oppslag-fane'!$Q$12:$Q$34*D346)))))</f>
        <v/>
      </c>
      <c r="I346" s="8" t="str" cm="1">
        <f t="array" ref="I346">IF(I$308="","",IF(J191="","",IF($C42="Ja",(MONTH(K191)-MONTH(J191)+1)/12*(_xlfn.XLOOKUP(I$308,'Oppslag-fane'!$P$12:$P$34,'Oppslag-fane'!$Q$12:$Q$34*D346)))))</f>
        <v/>
      </c>
      <c r="J346" s="8" t="str" cm="1">
        <f t="array" ref="J346">IF(J$308="","",IF(L191="","",IF($C42="Ja",(MONTH(M191)-MONTH(L191)+1)/12*(_xlfn.XLOOKUP(J$308,'Oppslag-fane'!$P$12:$P$34,'Oppslag-fane'!$Q$12:$Q$34*D346)))))</f>
        <v/>
      </c>
      <c r="K346" s="8" t="str" cm="1">
        <f t="array" ref="K346">IF(K$308="","",IF(N191="","",IF($C42="Ja",(MONTH(O191)-MONTH(N191)+1)/12*(_xlfn.XLOOKUP(K$308,'Oppslag-fane'!$P$12:$P$34,'Oppslag-fane'!$Q$12:$Q$34*D346)))))</f>
        <v/>
      </c>
      <c r="L346" s="8" t="str" cm="1">
        <f t="array" ref="L346">IF(L$308="","",IF(P191="","",IF($C42="Ja",(MONTH(Q191)-MONTH(P191)+1)/12*(_xlfn.XLOOKUP(L$308,'Oppslag-fane'!$P$12:$P$34,'Oppslag-fane'!$Q$12:$Q$34*D346)))))</f>
        <v/>
      </c>
      <c r="M346" s="8" t="str" cm="1">
        <f t="array" ref="M346">IF(M$308="","",IF(R191="","",IF($C42="Ja",(MONTH(S191)-MONTH(R191)+1)/12*(_xlfn.XLOOKUP(M$308,'Oppslag-fane'!$P$12:$P$34,'Oppslag-fane'!$Q$12:$Q$34*D346)))))</f>
        <v/>
      </c>
      <c r="N346" s="8" t="str" cm="1">
        <f t="array" ref="N346">IF(N$308="","",IF(T191="","",IF($C42="Ja",(MONTH(U191)-MONTH(T191)+1)/12*(_xlfn.XLOOKUP(N$308,'Oppslag-fane'!$P$12:$P$34,'Oppslag-fane'!$Q$12:$Q$34*D346)))))</f>
        <v/>
      </c>
      <c r="O346" s="8" t="str" cm="1">
        <f t="array" ref="O346">IF(O$308="","",IF(V191="","",IF($C42="Ja",(MONTH(W191)-MONTH(V191)+1)/12*(_xlfn.XLOOKUP(O$308,'Oppslag-fane'!$P$12:$P$34,'Oppslag-fane'!$Q$12:$Q$34*D346)))))</f>
        <v/>
      </c>
      <c r="P346" s="8" t="str" cm="1">
        <f t="array" ref="P346">IF(P$308="","",IF(X191="","",IF($C42="Ja",(MONTH(Y191)-MONTH(X191)+1)/12*(_xlfn.XLOOKUP(P$308,'Oppslag-fane'!$P$12:$P$34,'Oppslag-fane'!$Q$12:$Q$34*D346)))))</f>
        <v/>
      </c>
      <c r="Q346" s="8" t="str" cm="1">
        <f t="array" ref="Q346">IF(Q$308="","",IF(Z191="","",IF($C42="Ja",(MONTH(AA191)-MONTH(Z191)+1)/12*(_xlfn.XLOOKUP(Q$308,'Oppslag-fane'!$P$12:$P$34,'Oppslag-fane'!$Q$12:$Q$34*D346)))))</f>
        <v/>
      </c>
      <c r="R346" s="31">
        <f t="shared" si="17"/>
        <v>0</v>
      </c>
      <c r="AI346"/>
      <c r="AJ346"/>
      <c r="AL346" s="18"/>
      <c r="AM346" s="18"/>
    </row>
    <row r="347" spans="1:39" x14ac:dyDescent="0.25">
      <c r="A347" t="str">
        <f t="shared" si="18"/>
        <v/>
      </c>
      <c r="B347">
        <f t="shared" si="18"/>
        <v>0</v>
      </c>
      <c r="C347">
        <f t="shared" si="19"/>
        <v>0</v>
      </c>
      <c r="D347" s="17" t="str">
        <f t="shared" si="20"/>
        <v/>
      </c>
      <c r="E347" s="8" t="str" cm="1">
        <f t="array" ref="E347">IF(E$308="","",IF(B192="","",IF($C43="Ja",(MONTH(C192)-MONTH(B192)+1)/12*(_xlfn.XLOOKUP(E$308,'Oppslag-fane'!$P$12:$P$34,'Oppslag-fane'!$Q$12:$Q$34*D347)))))</f>
        <v/>
      </c>
      <c r="F347" s="8" t="str" cm="1">
        <f t="array" ref="F347">IF(F$308="","",IF(D192="","",IF($C43="Ja",(MONTH(E192)-MONTH(D192)+1)/12*(_xlfn.XLOOKUP(F$308,'Oppslag-fane'!$P$12:$P$34,'Oppslag-fane'!$Q$12:$Q$34*D347)))))</f>
        <v/>
      </c>
      <c r="G347" s="8" t="str" cm="1">
        <f t="array" ref="G347">IF(G$308="","",IF(F192="","",IF($C43="Ja",(MONTH(G192)-MONTH(F192)+1)/12*(_xlfn.XLOOKUP(G$308,'Oppslag-fane'!$P$12:$P$34,'Oppslag-fane'!$Q$12:$Q$34*D347)))))</f>
        <v/>
      </c>
      <c r="H347" s="8" t="str" cm="1">
        <f t="array" ref="H347">IF(H$308="","",IF(H192="","",IF($C43="Ja",(MONTH(I192)-MONTH(H192)+1)/12*(_xlfn.XLOOKUP(H$308,'Oppslag-fane'!$P$12:$P$34,'Oppslag-fane'!$Q$12:$Q$34*D347)))))</f>
        <v/>
      </c>
      <c r="I347" s="8" t="str" cm="1">
        <f t="array" ref="I347">IF(I$308="","",IF(J192="","",IF($C43="Ja",(MONTH(K192)-MONTH(J192)+1)/12*(_xlfn.XLOOKUP(I$308,'Oppslag-fane'!$P$12:$P$34,'Oppslag-fane'!$Q$12:$Q$34*D347)))))</f>
        <v/>
      </c>
      <c r="J347" s="8" t="str" cm="1">
        <f t="array" ref="J347">IF(J$308="","",IF(L192="","",IF($C43="Ja",(MONTH(M192)-MONTH(L192)+1)/12*(_xlfn.XLOOKUP(J$308,'Oppslag-fane'!$P$12:$P$34,'Oppslag-fane'!$Q$12:$Q$34*D347)))))</f>
        <v/>
      </c>
      <c r="K347" s="8" t="str" cm="1">
        <f t="array" ref="K347">IF(K$308="","",IF(N192="","",IF($C43="Ja",(MONTH(O192)-MONTH(N192)+1)/12*(_xlfn.XLOOKUP(K$308,'Oppslag-fane'!$P$12:$P$34,'Oppslag-fane'!$Q$12:$Q$34*D347)))))</f>
        <v/>
      </c>
      <c r="L347" s="8" t="str" cm="1">
        <f t="array" ref="L347">IF(L$308="","",IF(P192="","",IF($C43="Ja",(MONTH(Q192)-MONTH(P192)+1)/12*(_xlfn.XLOOKUP(L$308,'Oppslag-fane'!$P$12:$P$34,'Oppslag-fane'!$Q$12:$Q$34*D347)))))</f>
        <v/>
      </c>
      <c r="M347" s="8" t="str" cm="1">
        <f t="array" ref="M347">IF(M$308="","",IF(R192="","",IF($C43="Ja",(MONTH(S192)-MONTH(R192)+1)/12*(_xlfn.XLOOKUP(M$308,'Oppslag-fane'!$P$12:$P$34,'Oppslag-fane'!$Q$12:$Q$34*D347)))))</f>
        <v/>
      </c>
      <c r="N347" s="8" t="str" cm="1">
        <f t="array" ref="N347">IF(N$308="","",IF(T192="","",IF($C43="Ja",(MONTH(U192)-MONTH(T192)+1)/12*(_xlfn.XLOOKUP(N$308,'Oppslag-fane'!$P$12:$P$34,'Oppslag-fane'!$Q$12:$Q$34*D347)))))</f>
        <v/>
      </c>
      <c r="O347" s="8" t="str" cm="1">
        <f t="array" ref="O347">IF(O$308="","",IF(V192="","",IF($C43="Ja",(MONTH(W192)-MONTH(V192)+1)/12*(_xlfn.XLOOKUP(O$308,'Oppslag-fane'!$P$12:$P$34,'Oppslag-fane'!$Q$12:$Q$34*D347)))))</f>
        <v/>
      </c>
      <c r="P347" s="8" t="str" cm="1">
        <f t="array" ref="P347">IF(P$308="","",IF(X192="","",IF($C43="Ja",(MONTH(Y192)-MONTH(X192)+1)/12*(_xlfn.XLOOKUP(P$308,'Oppslag-fane'!$P$12:$P$34,'Oppslag-fane'!$Q$12:$Q$34*D347)))))</f>
        <v/>
      </c>
      <c r="Q347" s="8" t="str" cm="1">
        <f t="array" ref="Q347">IF(Q$308="","",IF(Z192="","",IF($C43="Ja",(MONTH(AA192)-MONTH(Z192)+1)/12*(_xlfn.XLOOKUP(Q$308,'Oppslag-fane'!$P$12:$P$34,'Oppslag-fane'!$Q$12:$Q$34*D347)))))</f>
        <v/>
      </c>
      <c r="R347" s="31">
        <f t="shared" si="17"/>
        <v>0</v>
      </c>
      <c r="AI347"/>
      <c r="AJ347"/>
      <c r="AL347" s="18"/>
      <c r="AM347" s="18"/>
    </row>
    <row r="348" spans="1:39" x14ac:dyDescent="0.25">
      <c r="A348" t="str">
        <f t="shared" si="18"/>
        <v/>
      </c>
      <c r="B348">
        <f t="shared" si="18"/>
        <v>0</v>
      </c>
      <c r="C348">
        <f t="shared" si="19"/>
        <v>0</v>
      </c>
      <c r="D348" s="17" t="str">
        <f t="shared" si="20"/>
        <v/>
      </c>
      <c r="E348" s="8" t="str" cm="1">
        <f t="array" ref="E348">IF(E$308="","",IF(B193="","",IF($C44="Ja",(MONTH(C193)-MONTH(B193)+1)/12*(_xlfn.XLOOKUP(E$308,'Oppslag-fane'!$P$12:$P$34,'Oppslag-fane'!$Q$12:$Q$34*D348)))))</f>
        <v/>
      </c>
      <c r="F348" s="8" t="str" cm="1">
        <f t="array" ref="F348">IF(F$308="","",IF(D193="","",IF($C44="Ja",(MONTH(E193)-MONTH(D193)+1)/12*(_xlfn.XLOOKUP(F$308,'Oppslag-fane'!$P$12:$P$34,'Oppslag-fane'!$Q$12:$Q$34*D348)))))</f>
        <v/>
      </c>
      <c r="G348" s="8" t="str" cm="1">
        <f t="array" ref="G348">IF(G$308="","",IF(F193="","",IF($C44="Ja",(MONTH(G193)-MONTH(F193)+1)/12*(_xlfn.XLOOKUP(G$308,'Oppslag-fane'!$P$12:$P$34,'Oppslag-fane'!$Q$12:$Q$34*D348)))))</f>
        <v/>
      </c>
      <c r="H348" s="8" t="str" cm="1">
        <f t="array" ref="H348">IF(H$308="","",IF(H193="","",IF($C44="Ja",(MONTH(I193)-MONTH(H193)+1)/12*(_xlfn.XLOOKUP(H$308,'Oppslag-fane'!$P$12:$P$34,'Oppslag-fane'!$Q$12:$Q$34*D348)))))</f>
        <v/>
      </c>
      <c r="I348" s="8" t="str" cm="1">
        <f t="array" ref="I348">IF(I$308="","",IF(J193="","",IF($C44="Ja",(MONTH(K193)-MONTH(J193)+1)/12*(_xlfn.XLOOKUP(I$308,'Oppslag-fane'!$P$12:$P$34,'Oppslag-fane'!$Q$12:$Q$34*D348)))))</f>
        <v/>
      </c>
      <c r="J348" s="8" t="str" cm="1">
        <f t="array" ref="J348">IF(J$308="","",IF(L193="","",IF($C44="Ja",(MONTH(M193)-MONTH(L193)+1)/12*(_xlfn.XLOOKUP(J$308,'Oppslag-fane'!$P$12:$P$34,'Oppslag-fane'!$Q$12:$Q$34*D348)))))</f>
        <v/>
      </c>
      <c r="K348" s="8" t="str" cm="1">
        <f t="array" ref="K348">IF(K$308="","",IF(N193="","",IF($C44="Ja",(MONTH(O193)-MONTH(N193)+1)/12*(_xlfn.XLOOKUP(K$308,'Oppslag-fane'!$P$12:$P$34,'Oppslag-fane'!$Q$12:$Q$34*D348)))))</f>
        <v/>
      </c>
      <c r="L348" s="8" t="str" cm="1">
        <f t="array" ref="L348">IF(L$308="","",IF(P193="","",IF($C44="Ja",(MONTH(Q193)-MONTH(P193)+1)/12*(_xlfn.XLOOKUP(L$308,'Oppslag-fane'!$P$12:$P$34,'Oppslag-fane'!$Q$12:$Q$34*D348)))))</f>
        <v/>
      </c>
      <c r="M348" s="8" t="str" cm="1">
        <f t="array" ref="M348">IF(M$308="","",IF(R193="","",IF($C44="Ja",(MONTH(S193)-MONTH(R193)+1)/12*(_xlfn.XLOOKUP(M$308,'Oppslag-fane'!$P$12:$P$34,'Oppslag-fane'!$Q$12:$Q$34*D348)))))</f>
        <v/>
      </c>
      <c r="N348" s="8" t="str" cm="1">
        <f t="array" ref="N348">IF(N$308="","",IF(T193="","",IF($C44="Ja",(MONTH(U193)-MONTH(T193)+1)/12*(_xlfn.XLOOKUP(N$308,'Oppslag-fane'!$P$12:$P$34,'Oppslag-fane'!$Q$12:$Q$34*D348)))))</f>
        <v/>
      </c>
      <c r="O348" s="8" t="str" cm="1">
        <f t="array" ref="O348">IF(O$308="","",IF(V193="","",IF($C44="Ja",(MONTH(W193)-MONTH(V193)+1)/12*(_xlfn.XLOOKUP(O$308,'Oppslag-fane'!$P$12:$P$34,'Oppslag-fane'!$Q$12:$Q$34*D348)))))</f>
        <v/>
      </c>
      <c r="P348" s="8" t="str" cm="1">
        <f t="array" ref="P348">IF(P$308="","",IF(X193="","",IF($C44="Ja",(MONTH(Y193)-MONTH(X193)+1)/12*(_xlfn.XLOOKUP(P$308,'Oppslag-fane'!$P$12:$P$34,'Oppslag-fane'!$Q$12:$Q$34*D348)))))</f>
        <v/>
      </c>
      <c r="Q348" s="8" t="str" cm="1">
        <f t="array" ref="Q348">IF(Q$308="","",IF(Z193="","",IF($C44="Ja",(MONTH(AA193)-MONTH(Z193)+1)/12*(_xlfn.XLOOKUP(Q$308,'Oppslag-fane'!$P$12:$P$34,'Oppslag-fane'!$Q$12:$Q$34*D348)))))</f>
        <v/>
      </c>
      <c r="R348" s="31">
        <f t="shared" si="17"/>
        <v>0</v>
      </c>
      <c r="AI348"/>
      <c r="AJ348"/>
      <c r="AL348" s="18"/>
      <c r="AM348" s="18"/>
    </row>
    <row r="349" spans="1:39" x14ac:dyDescent="0.25">
      <c r="A349" t="str">
        <f t="shared" ref="A349:B368" si="21">A45</f>
        <v/>
      </c>
      <c r="B349">
        <f t="shared" si="21"/>
        <v>0</v>
      </c>
      <c r="C349">
        <f t="shared" si="19"/>
        <v>0</v>
      </c>
      <c r="D349" s="17" t="str">
        <f t="shared" si="20"/>
        <v/>
      </c>
      <c r="E349" s="8" t="str" cm="1">
        <f t="array" ref="E349">IF(E$308="","",IF(B194="","",IF($C45="Ja",(MONTH(C194)-MONTH(B194)+1)/12*(_xlfn.XLOOKUP(E$308,'Oppslag-fane'!$P$12:$P$34,'Oppslag-fane'!$Q$12:$Q$34*D349)))))</f>
        <v/>
      </c>
      <c r="F349" s="8" t="str" cm="1">
        <f t="array" ref="F349">IF(F$308="","",IF(D194="","",IF($C45="Ja",(MONTH(E194)-MONTH(D194)+1)/12*(_xlfn.XLOOKUP(F$308,'Oppslag-fane'!$P$12:$P$34,'Oppslag-fane'!$Q$12:$Q$34*D349)))))</f>
        <v/>
      </c>
      <c r="G349" s="8" t="str" cm="1">
        <f t="array" ref="G349">IF(G$308="","",IF(F194="","",IF($C45="Ja",(MONTH(G194)-MONTH(F194)+1)/12*(_xlfn.XLOOKUP(G$308,'Oppslag-fane'!$P$12:$P$34,'Oppslag-fane'!$Q$12:$Q$34*D349)))))</f>
        <v/>
      </c>
      <c r="H349" s="8" t="str" cm="1">
        <f t="array" ref="H349">IF(H$308="","",IF(H194="","",IF($C45="Ja",(MONTH(I194)-MONTH(H194)+1)/12*(_xlfn.XLOOKUP(H$308,'Oppslag-fane'!$P$12:$P$34,'Oppslag-fane'!$Q$12:$Q$34*D349)))))</f>
        <v/>
      </c>
      <c r="I349" s="8" t="str" cm="1">
        <f t="array" ref="I349">IF(I$308="","",IF(J194="","",IF($C45="Ja",(MONTH(K194)-MONTH(J194)+1)/12*(_xlfn.XLOOKUP(I$308,'Oppslag-fane'!$P$12:$P$34,'Oppslag-fane'!$Q$12:$Q$34*D349)))))</f>
        <v/>
      </c>
      <c r="J349" s="8" t="str" cm="1">
        <f t="array" ref="J349">IF(J$308="","",IF(L194="","",IF($C45="Ja",(MONTH(M194)-MONTH(L194)+1)/12*(_xlfn.XLOOKUP(J$308,'Oppslag-fane'!$P$12:$P$34,'Oppslag-fane'!$Q$12:$Q$34*D349)))))</f>
        <v/>
      </c>
      <c r="K349" s="8" t="str" cm="1">
        <f t="array" ref="K349">IF(K$308="","",IF(N194="","",IF($C45="Ja",(MONTH(O194)-MONTH(N194)+1)/12*(_xlfn.XLOOKUP(K$308,'Oppslag-fane'!$P$12:$P$34,'Oppslag-fane'!$Q$12:$Q$34*D349)))))</f>
        <v/>
      </c>
      <c r="L349" s="8" t="str" cm="1">
        <f t="array" ref="L349">IF(L$308="","",IF(P194="","",IF($C45="Ja",(MONTH(Q194)-MONTH(P194)+1)/12*(_xlfn.XLOOKUP(L$308,'Oppslag-fane'!$P$12:$P$34,'Oppslag-fane'!$Q$12:$Q$34*D349)))))</f>
        <v/>
      </c>
      <c r="M349" s="8" t="str" cm="1">
        <f t="array" ref="M349">IF(M$308="","",IF(R194="","",IF($C45="Ja",(MONTH(S194)-MONTH(R194)+1)/12*(_xlfn.XLOOKUP(M$308,'Oppslag-fane'!$P$12:$P$34,'Oppslag-fane'!$Q$12:$Q$34*D349)))))</f>
        <v/>
      </c>
      <c r="N349" s="8" t="str" cm="1">
        <f t="array" ref="N349">IF(N$308="","",IF(T194="","",IF($C45="Ja",(MONTH(U194)-MONTH(T194)+1)/12*(_xlfn.XLOOKUP(N$308,'Oppslag-fane'!$P$12:$P$34,'Oppslag-fane'!$Q$12:$Q$34*D349)))))</f>
        <v/>
      </c>
      <c r="O349" s="8" t="str" cm="1">
        <f t="array" ref="O349">IF(O$308="","",IF(V194="","",IF($C45="Ja",(MONTH(W194)-MONTH(V194)+1)/12*(_xlfn.XLOOKUP(O$308,'Oppslag-fane'!$P$12:$P$34,'Oppslag-fane'!$Q$12:$Q$34*D349)))))</f>
        <v/>
      </c>
      <c r="P349" s="8" t="str" cm="1">
        <f t="array" ref="P349">IF(P$308="","",IF(X194="","",IF($C45="Ja",(MONTH(Y194)-MONTH(X194)+1)/12*(_xlfn.XLOOKUP(P$308,'Oppslag-fane'!$P$12:$P$34,'Oppslag-fane'!$Q$12:$Q$34*D349)))))</f>
        <v/>
      </c>
      <c r="Q349" s="8" t="str" cm="1">
        <f t="array" ref="Q349">IF(Q$308="","",IF(Z194="","",IF($C45="Ja",(MONTH(AA194)-MONTH(Z194)+1)/12*(_xlfn.XLOOKUP(Q$308,'Oppslag-fane'!$P$12:$P$34,'Oppslag-fane'!$Q$12:$Q$34*D349)))))</f>
        <v/>
      </c>
      <c r="R349" s="31">
        <f t="shared" si="17"/>
        <v>0</v>
      </c>
      <c r="AI349"/>
      <c r="AJ349"/>
      <c r="AL349" s="18"/>
      <c r="AM349" s="18"/>
    </row>
    <row r="350" spans="1:39" x14ac:dyDescent="0.25">
      <c r="A350" t="str">
        <f t="shared" si="21"/>
        <v/>
      </c>
      <c r="B350">
        <f t="shared" si="21"/>
        <v>0</v>
      </c>
      <c r="C350">
        <f t="shared" si="19"/>
        <v>0</v>
      </c>
      <c r="D350" s="17" t="str">
        <f t="shared" si="20"/>
        <v/>
      </c>
      <c r="E350" s="8" t="str" cm="1">
        <f t="array" ref="E350">IF(E$308="","",IF(B195="","",IF($C46="Ja",(MONTH(C195)-MONTH(B195)+1)/12*(_xlfn.XLOOKUP(E$308,'Oppslag-fane'!$P$12:$P$34,'Oppslag-fane'!$Q$12:$Q$34*D350)))))</f>
        <v/>
      </c>
      <c r="F350" s="8" t="str" cm="1">
        <f t="array" ref="F350">IF(F$308="","",IF(D195="","",IF($C46="Ja",(MONTH(E195)-MONTH(D195)+1)/12*(_xlfn.XLOOKUP(F$308,'Oppslag-fane'!$P$12:$P$34,'Oppslag-fane'!$Q$12:$Q$34*D350)))))</f>
        <v/>
      </c>
      <c r="G350" s="8" t="str" cm="1">
        <f t="array" ref="G350">IF(G$308="","",IF(F195="","",IF($C46="Ja",(MONTH(G195)-MONTH(F195)+1)/12*(_xlfn.XLOOKUP(G$308,'Oppslag-fane'!$P$12:$P$34,'Oppslag-fane'!$Q$12:$Q$34*D350)))))</f>
        <v/>
      </c>
      <c r="H350" s="8" t="str" cm="1">
        <f t="array" ref="H350">IF(H$308="","",IF(H195="","",IF($C46="Ja",(MONTH(I195)-MONTH(H195)+1)/12*(_xlfn.XLOOKUP(H$308,'Oppslag-fane'!$P$12:$P$34,'Oppslag-fane'!$Q$12:$Q$34*D350)))))</f>
        <v/>
      </c>
      <c r="I350" s="8" t="str" cm="1">
        <f t="array" ref="I350">IF(I$308="","",IF(J195="","",IF($C46="Ja",(MONTH(K195)-MONTH(J195)+1)/12*(_xlfn.XLOOKUP(I$308,'Oppslag-fane'!$P$12:$P$34,'Oppslag-fane'!$Q$12:$Q$34*D350)))))</f>
        <v/>
      </c>
      <c r="J350" s="8" t="str" cm="1">
        <f t="array" ref="J350">IF(J$308="","",IF(L195="","",IF($C46="Ja",(MONTH(M195)-MONTH(L195)+1)/12*(_xlfn.XLOOKUP(J$308,'Oppslag-fane'!$P$12:$P$34,'Oppslag-fane'!$Q$12:$Q$34*D350)))))</f>
        <v/>
      </c>
      <c r="K350" s="8" t="str" cm="1">
        <f t="array" ref="K350">IF(K$308="","",IF(N195="","",IF($C46="Ja",(MONTH(O195)-MONTH(N195)+1)/12*(_xlfn.XLOOKUP(K$308,'Oppslag-fane'!$P$12:$P$34,'Oppslag-fane'!$Q$12:$Q$34*D350)))))</f>
        <v/>
      </c>
      <c r="L350" s="8" t="str" cm="1">
        <f t="array" ref="L350">IF(L$308="","",IF(P195="","",IF($C46="Ja",(MONTH(Q195)-MONTH(P195)+1)/12*(_xlfn.XLOOKUP(L$308,'Oppslag-fane'!$P$12:$P$34,'Oppslag-fane'!$Q$12:$Q$34*D350)))))</f>
        <v/>
      </c>
      <c r="M350" s="8" t="str" cm="1">
        <f t="array" ref="M350">IF(M$308="","",IF(R195="","",IF($C46="Ja",(MONTH(S195)-MONTH(R195)+1)/12*(_xlfn.XLOOKUP(M$308,'Oppslag-fane'!$P$12:$P$34,'Oppslag-fane'!$Q$12:$Q$34*D350)))))</f>
        <v/>
      </c>
      <c r="N350" s="8" t="str" cm="1">
        <f t="array" ref="N350">IF(N$308="","",IF(T195="","",IF($C46="Ja",(MONTH(U195)-MONTH(T195)+1)/12*(_xlfn.XLOOKUP(N$308,'Oppslag-fane'!$P$12:$P$34,'Oppslag-fane'!$Q$12:$Q$34*D350)))))</f>
        <v/>
      </c>
      <c r="O350" s="8" t="str" cm="1">
        <f t="array" ref="O350">IF(O$308="","",IF(V195="","",IF($C46="Ja",(MONTH(W195)-MONTH(V195)+1)/12*(_xlfn.XLOOKUP(O$308,'Oppslag-fane'!$P$12:$P$34,'Oppslag-fane'!$Q$12:$Q$34*D350)))))</f>
        <v/>
      </c>
      <c r="P350" s="8" t="str" cm="1">
        <f t="array" ref="P350">IF(P$308="","",IF(X195="","",IF($C46="Ja",(MONTH(Y195)-MONTH(X195)+1)/12*(_xlfn.XLOOKUP(P$308,'Oppslag-fane'!$P$12:$P$34,'Oppslag-fane'!$Q$12:$Q$34*D350)))))</f>
        <v/>
      </c>
      <c r="Q350" s="8" t="str" cm="1">
        <f t="array" ref="Q350">IF(Q$308="","",IF(Z195="","",IF($C46="Ja",(MONTH(AA195)-MONTH(Z195)+1)/12*(_xlfn.XLOOKUP(Q$308,'Oppslag-fane'!$P$12:$P$34,'Oppslag-fane'!$Q$12:$Q$34*D350)))))</f>
        <v/>
      </c>
      <c r="R350" s="31">
        <f t="shared" si="17"/>
        <v>0</v>
      </c>
      <c r="AI350"/>
      <c r="AJ350"/>
      <c r="AL350" s="18"/>
      <c r="AM350" s="18"/>
    </row>
    <row r="351" spans="1:39" x14ac:dyDescent="0.25">
      <c r="A351" t="str">
        <f t="shared" si="21"/>
        <v/>
      </c>
      <c r="B351">
        <f t="shared" si="21"/>
        <v>0</v>
      </c>
      <c r="C351">
        <f t="shared" si="19"/>
        <v>0</v>
      </c>
      <c r="D351" s="17" t="str">
        <f t="shared" si="20"/>
        <v/>
      </c>
      <c r="E351" s="8" t="str" cm="1">
        <f t="array" ref="E351">IF(E$308="","",IF(B196="","",IF($C47="Ja",(MONTH(C196)-MONTH(B196)+1)/12*(_xlfn.XLOOKUP(E$308,'Oppslag-fane'!$P$12:$P$34,'Oppslag-fane'!$Q$12:$Q$34*D351)))))</f>
        <v/>
      </c>
      <c r="F351" s="8" t="str" cm="1">
        <f t="array" ref="F351">IF(F$308="","",IF(D196="","",IF($C47="Ja",(MONTH(E196)-MONTH(D196)+1)/12*(_xlfn.XLOOKUP(F$308,'Oppslag-fane'!$P$12:$P$34,'Oppslag-fane'!$Q$12:$Q$34*D351)))))</f>
        <v/>
      </c>
      <c r="G351" s="8" t="str" cm="1">
        <f t="array" ref="G351">IF(G$308="","",IF(F196="","",IF($C47="Ja",(MONTH(G196)-MONTH(F196)+1)/12*(_xlfn.XLOOKUP(G$308,'Oppslag-fane'!$P$12:$P$34,'Oppslag-fane'!$Q$12:$Q$34*D351)))))</f>
        <v/>
      </c>
      <c r="H351" s="8" t="str" cm="1">
        <f t="array" ref="H351">IF(H$308="","",IF(H196="","",IF($C47="Ja",(MONTH(I196)-MONTH(H196)+1)/12*(_xlfn.XLOOKUP(H$308,'Oppslag-fane'!$P$12:$P$34,'Oppslag-fane'!$Q$12:$Q$34*D351)))))</f>
        <v/>
      </c>
      <c r="I351" s="8" t="str" cm="1">
        <f t="array" ref="I351">IF(I$308="","",IF(J196="","",IF($C47="Ja",(MONTH(K196)-MONTH(J196)+1)/12*(_xlfn.XLOOKUP(I$308,'Oppslag-fane'!$P$12:$P$34,'Oppslag-fane'!$Q$12:$Q$34*D351)))))</f>
        <v/>
      </c>
      <c r="J351" s="8" t="str" cm="1">
        <f t="array" ref="J351">IF(J$308="","",IF(L196="","",IF($C47="Ja",(MONTH(M196)-MONTH(L196)+1)/12*(_xlfn.XLOOKUP(J$308,'Oppslag-fane'!$P$12:$P$34,'Oppslag-fane'!$Q$12:$Q$34*D351)))))</f>
        <v/>
      </c>
      <c r="K351" s="8" t="str" cm="1">
        <f t="array" ref="K351">IF(K$308="","",IF(N196="","",IF($C47="Ja",(MONTH(O196)-MONTH(N196)+1)/12*(_xlfn.XLOOKUP(K$308,'Oppslag-fane'!$P$12:$P$34,'Oppslag-fane'!$Q$12:$Q$34*D351)))))</f>
        <v/>
      </c>
      <c r="L351" s="8" t="str" cm="1">
        <f t="array" ref="L351">IF(L$308="","",IF(P196="","",IF($C47="Ja",(MONTH(Q196)-MONTH(P196)+1)/12*(_xlfn.XLOOKUP(L$308,'Oppslag-fane'!$P$12:$P$34,'Oppslag-fane'!$Q$12:$Q$34*D351)))))</f>
        <v/>
      </c>
      <c r="M351" s="8" t="str" cm="1">
        <f t="array" ref="M351">IF(M$308="","",IF(R196="","",IF($C47="Ja",(MONTH(S196)-MONTH(R196)+1)/12*(_xlfn.XLOOKUP(M$308,'Oppslag-fane'!$P$12:$P$34,'Oppslag-fane'!$Q$12:$Q$34*D351)))))</f>
        <v/>
      </c>
      <c r="N351" s="8" t="str" cm="1">
        <f t="array" ref="N351">IF(N$308="","",IF(T196="","",IF($C47="Ja",(MONTH(U196)-MONTH(T196)+1)/12*(_xlfn.XLOOKUP(N$308,'Oppslag-fane'!$P$12:$P$34,'Oppslag-fane'!$Q$12:$Q$34*D351)))))</f>
        <v/>
      </c>
      <c r="O351" s="8" t="str" cm="1">
        <f t="array" ref="O351">IF(O$308="","",IF(V196="","",IF($C47="Ja",(MONTH(W196)-MONTH(V196)+1)/12*(_xlfn.XLOOKUP(O$308,'Oppslag-fane'!$P$12:$P$34,'Oppslag-fane'!$Q$12:$Q$34*D351)))))</f>
        <v/>
      </c>
      <c r="P351" s="8" t="str" cm="1">
        <f t="array" ref="P351">IF(P$308="","",IF(X196="","",IF($C47="Ja",(MONTH(Y196)-MONTH(X196)+1)/12*(_xlfn.XLOOKUP(P$308,'Oppslag-fane'!$P$12:$P$34,'Oppslag-fane'!$Q$12:$Q$34*D351)))))</f>
        <v/>
      </c>
      <c r="Q351" s="8" t="str" cm="1">
        <f t="array" ref="Q351">IF(Q$308="","",IF(Z196="","",IF($C47="Ja",(MONTH(AA196)-MONTH(Z196)+1)/12*(_xlfn.XLOOKUP(Q$308,'Oppslag-fane'!$P$12:$P$34,'Oppslag-fane'!$Q$12:$Q$34*D351)))))</f>
        <v/>
      </c>
      <c r="R351" s="31">
        <f t="shared" si="17"/>
        <v>0</v>
      </c>
      <c r="AI351"/>
      <c r="AJ351"/>
      <c r="AL351" s="18"/>
      <c r="AM351" s="18"/>
    </row>
    <row r="352" spans="1:39" x14ac:dyDescent="0.25">
      <c r="A352" t="str">
        <f t="shared" si="21"/>
        <v/>
      </c>
      <c r="B352">
        <f t="shared" si="21"/>
        <v>0</v>
      </c>
      <c r="C352">
        <f t="shared" si="19"/>
        <v>0</v>
      </c>
      <c r="D352" s="17" t="str">
        <f t="shared" si="20"/>
        <v/>
      </c>
      <c r="E352" s="8" t="str" cm="1">
        <f t="array" ref="E352">IF(E$308="","",IF(B197="","",IF($C48="Ja",(MONTH(C197)-MONTH(B197)+1)/12*(_xlfn.XLOOKUP(E$308,'Oppslag-fane'!$P$12:$P$34,'Oppslag-fane'!$Q$12:$Q$34*D352)))))</f>
        <v/>
      </c>
      <c r="F352" s="8" t="str" cm="1">
        <f t="array" ref="F352">IF(F$308="","",IF(D197="","",IF($C48="Ja",(MONTH(E197)-MONTH(D197)+1)/12*(_xlfn.XLOOKUP(F$308,'Oppslag-fane'!$P$12:$P$34,'Oppslag-fane'!$Q$12:$Q$34*D352)))))</f>
        <v/>
      </c>
      <c r="G352" s="8" t="str" cm="1">
        <f t="array" ref="G352">IF(G$308="","",IF(F197="","",IF($C48="Ja",(MONTH(G197)-MONTH(F197)+1)/12*(_xlfn.XLOOKUP(G$308,'Oppslag-fane'!$P$12:$P$34,'Oppslag-fane'!$Q$12:$Q$34*D352)))))</f>
        <v/>
      </c>
      <c r="H352" s="8" t="str" cm="1">
        <f t="array" ref="H352">IF(H$308="","",IF(H197="","",IF($C48="Ja",(MONTH(I197)-MONTH(H197)+1)/12*(_xlfn.XLOOKUP(H$308,'Oppslag-fane'!$P$12:$P$34,'Oppslag-fane'!$Q$12:$Q$34*D352)))))</f>
        <v/>
      </c>
      <c r="I352" s="8" t="str" cm="1">
        <f t="array" ref="I352">IF(I$308="","",IF(J197="","",IF($C48="Ja",(MONTH(K197)-MONTH(J197)+1)/12*(_xlfn.XLOOKUP(I$308,'Oppslag-fane'!$P$12:$P$34,'Oppslag-fane'!$Q$12:$Q$34*D352)))))</f>
        <v/>
      </c>
      <c r="J352" s="8" t="str" cm="1">
        <f t="array" ref="J352">IF(J$308="","",IF(L197="","",IF($C48="Ja",(MONTH(M197)-MONTH(L197)+1)/12*(_xlfn.XLOOKUP(J$308,'Oppslag-fane'!$P$12:$P$34,'Oppslag-fane'!$Q$12:$Q$34*D352)))))</f>
        <v/>
      </c>
      <c r="K352" s="8" t="str" cm="1">
        <f t="array" ref="K352">IF(K$308="","",IF(N197="","",IF($C48="Ja",(MONTH(O197)-MONTH(N197)+1)/12*(_xlfn.XLOOKUP(K$308,'Oppslag-fane'!$P$12:$P$34,'Oppslag-fane'!$Q$12:$Q$34*D352)))))</f>
        <v/>
      </c>
      <c r="L352" s="8" t="str" cm="1">
        <f t="array" ref="L352">IF(L$308="","",IF(P197="","",IF($C48="Ja",(MONTH(Q197)-MONTH(P197)+1)/12*(_xlfn.XLOOKUP(L$308,'Oppslag-fane'!$P$12:$P$34,'Oppslag-fane'!$Q$12:$Q$34*D352)))))</f>
        <v/>
      </c>
      <c r="M352" s="8" t="str" cm="1">
        <f t="array" ref="M352">IF(M$308="","",IF(R197="","",IF($C48="Ja",(MONTH(S197)-MONTH(R197)+1)/12*(_xlfn.XLOOKUP(M$308,'Oppslag-fane'!$P$12:$P$34,'Oppslag-fane'!$Q$12:$Q$34*D352)))))</f>
        <v/>
      </c>
      <c r="N352" s="8" t="str" cm="1">
        <f t="array" ref="N352">IF(N$308="","",IF(T197="","",IF($C48="Ja",(MONTH(U197)-MONTH(T197)+1)/12*(_xlfn.XLOOKUP(N$308,'Oppslag-fane'!$P$12:$P$34,'Oppslag-fane'!$Q$12:$Q$34*D352)))))</f>
        <v/>
      </c>
      <c r="O352" s="8" t="str" cm="1">
        <f t="array" ref="O352">IF(O$308="","",IF(V197="","",IF($C48="Ja",(MONTH(W197)-MONTH(V197)+1)/12*(_xlfn.XLOOKUP(O$308,'Oppslag-fane'!$P$12:$P$34,'Oppslag-fane'!$Q$12:$Q$34*D352)))))</f>
        <v/>
      </c>
      <c r="P352" s="8" t="str" cm="1">
        <f t="array" ref="P352">IF(P$308="","",IF(X197="","",IF($C48="Ja",(MONTH(Y197)-MONTH(X197)+1)/12*(_xlfn.XLOOKUP(P$308,'Oppslag-fane'!$P$12:$P$34,'Oppslag-fane'!$Q$12:$Q$34*D352)))))</f>
        <v/>
      </c>
      <c r="Q352" s="8" t="str" cm="1">
        <f t="array" ref="Q352">IF(Q$308="","",IF(Z197="","",IF($C48="Ja",(MONTH(AA197)-MONTH(Z197)+1)/12*(_xlfn.XLOOKUP(Q$308,'Oppslag-fane'!$P$12:$P$34,'Oppslag-fane'!$Q$12:$Q$34*D352)))))</f>
        <v/>
      </c>
      <c r="R352" s="31">
        <f t="shared" si="17"/>
        <v>0</v>
      </c>
      <c r="AI352"/>
      <c r="AJ352"/>
      <c r="AL352" s="18"/>
      <c r="AM352" s="18"/>
    </row>
    <row r="353" spans="1:39" x14ac:dyDescent="0.25">
      <c r="A353" t="str">
        <f t="shared" si="21"/>
        <v/>
      </c>
      <c r="B353">
        <f t="shared" si="21"/>
        <v>0</v>
      </c>
      <c r="C353">
        <f t="shared" si="19"/>
        <v>0</v>
      </c>
      <c r="D353" s="17" t="str">
        <f t="shared" si="20"/>
        <v/>
      </c>
      <c r="E353" s="8" t="str" cm="1">
        <f t="array" ref="E353">IF(E$308="","",IF(B198="","",IF($C49="Ja",(MONTH(C198)-MONTH(B198)+1)/12*(_xlfn.XLOOKUP(E$308,'Oppslag-fane'!$P$12:$P$34,'Oppslag-fane'!$Q$12:$Q$34*D353)))))</f>
        <v/>
      </c>
      <c r="F353" s="8" t="str" cm="1">
        <f t="array" ref="F353">IF(F$308="","",IF(D198="","",IF($C49="Ja",(MONTH(E198)-MONTH(D198)+1)/12*(_xlfn.XLOOKUP(F$308,'Oppslag-fane'!$P$12:$P$34,'Oppslag-fane'!$Q$12:$Q$34*D353)))))</f>
        <v/>
      </c>
      <c r="G353" s="8" t="str" cm="1">
        <f t="array" ref="G353">IF(G$308="","",IF(F198="","",IF($C49="Ja",(MONTH(G198)-MONTH(F198)+1)/12*(_xlfn.XLOOKUP(G$308,'Oppslag-fane'!$P$12:$P$34,'Oppslag-fane'!$Q$12:$Q$34*D353)))))</f>
        <v/>
      </c>
      <c r="H353" s="8" t="str" cm="1">
        <f t="array" ref="H353">IF(H$308="","",IF(H198="","",IF($C49="Ja",(MONTH(I198)-MONTH(H198)+1)/12*(_xlfn.XLOOKUP(H$308,'Oppslag-fane'!$P$12:$P$34,'Oppslag-fane'!$Q$12:$Q$34*D353)))))</f>
        <v/>
      </c>
      <c r="I353" s="8" t="str" cm="1">
        <f t="array" ref="I353">IF(I$308="","",IF(J198="","",IF($C49="Ja",(MONTH(K198)-MONTH(J198)+1)/12*(_xlfn.XLOOKUP(I$308,'Oppslag-fane'!$P$12:$P$34,'Oppslag-fane'!$Q$12:$Q$34*D353)))))</f>
        <v/>
      </c>
      <c r="J353" s="8" t="str" cm="1">
        <f t="array" ref="J353">IF(J$308="","",IF(L198="","",IF($C49="Ja",(MONTH(M198)-MONTH(L198)+1)/12*(_xlfn.XLOOKUP(J$308,'Oppslag-fane'!$P$12:$P$34,'Oppslag-fane'!$Q$12:$Q$34*D353)))))</f>
        <v/>
      </c>
      <c r="K353" s="8" t="str" cm="1">
        <f t="array" ref="K353">IF(K$308="","",IF(N198="","",IF($C49="Ja",(MONTH(O198)-MONTH(N198)+1)/12*(_xlfn.XLOOKUP(K$308,'Oppslag-fane'!$P$12:$P$34,'Oppslag-fane'!$Q$12:$Q$34*D353)))))</f>
        <v/>
      </c>
      <c r="L353" s="8" t="str" cm="1">
        <f t="array" ref="L353">IF(L$308="","",IF(P198="","",IF($C49="Ja",(MONTH(Q198)-MONTH(P198)+1)/12*(_xlfn.XLOOKUP(L$308,'Oppslag-fane'!$P$12:$P$34,'Oppslag-fane'!$Q$12:$Q$34*D353)))))</f>
        <v/>
      </c>
      <c r="M353" s="8" t="str" cm="1">
        <f t="array" ref="M353">IF(M$308="","",IF(R198="","",IF($C49="Ja",(MONTH(S198)-MONTH(R198)+1)/12*(_xlfn.XLOOKUP(M$308,'Oppslag-fane'!$P$12:$P$34,'Oppslag-fane'!$Q$12:$Q$34*D353)))))</f>
        <v/>
      </c>
      <c r="N353" s="8" t="str" cm="1">
        <f t="array" ref="N353">IF(N$308="","",IF(T198="","",IF($C49="Ja",(MONTH(U198)-MONTH(T198)+1)/12*(_xlfn.XLOOKUP(N$308,'Oppslag-fane'!$P$12:$P$34,'Oppslag-fane'!$Q$12:$Q$34*D353)))))</f>
        <v/>
      </c>
      <c r="O353" s="8" t="str" cm="1">
        <f t="array" ref="O353">IF(O$308="","",IF(V198="","",IF($C49="Ja",(MONTH(W198)-MONTH(V198)+1)/12*(_xlfn.XLOOKUP(O$308,'Oppslag-fane'!$P$12:$P$34,'Oppslag-fane'!$Q$12:$Q$34*D353)))))</f>
        <v/>
      </c>
      <c r="P353" s="8" t="str" cm="1">
        <f t="array" ref="P353">IF(P$308="","",IF(X198="","",IF($C49="Ja",(MONTH(Y198)-MONTH(X198)+1)/12*(_xlfn.XLOOKUP(P$308,'Oppslag-fane'!$P$12:$P$34,'Oppslag-fane'!$Q$12:$Q$34*D353)))))</f>
        <v/>
      </c>
      <c r="Q353" s="8" t="str" cm="1">
        <f t="array" ref="Q353">IF(Q$308="","",IF(Z198="","",IF($C49="Ja",(MONTH(AA198)-MONTH(Z198)+1)/12*(_xlfn.XLOOKUP(Q$308,'Oppslag-fane'!$P$12:$P$34,'Oppslag-fane'!$Q$12:$Q$34*D353)))))</f>
        <v/>
      </c>
      <c r="R353" s="31">
        <f t="shared" si="17"/>
        <v>0</v>
      </c>
      <c r="AI353"/>
      <c r="AJ353"/>
      <c r="AL353" s="18"/>
      <c r="AM353" s="18"/>
    </row>
    <row r="354" spans="1:39" x14ac:dyDescent="0.25">
      <c r="A354" t="str">
        <f t="shared" si="21"/>
        <v/>
      </c>
      <c r="B354">
        <f t="shared" si="21"/>
        <v>0</v>
      </c>
      <c r="C354">
        <f t="shared" si="19"/>
        <v>0</v>
      </c>
      <c r="D354" s="17" t="str">
        <f t="shared" si="20"/>
        <v/>
      </c>
      <c r="E354" s="8" t="str" cm="1">
        <f t="array" ref="E354">IF(E$308="","",IF(B199="","",IF($C50="Ja",(MONTH(C199)-MONTH(B199)+1)/12*(_xlfn.XLOOKUP(E$308,'Oppslag-fane'!$P$12:$P$34,'Oppslag-fane'!$Q$12:$Q$34*D354)))))</f>
        <v/>
      </c>
      <c r="F354" s="8" t="str" cm="1">
        <f t="array" ref="F354">IF(F$308="","",IF(D199="","",IF($C50="Ja",(MONTH(E199)-MONTH(D199)+1)/12*(_xlfn.XLOOKUP(F$308,'Oppslag-fane'!$P$12:$P$34,'Oppslag-fane'!$Q$12:$Q$34*D354)))))</f>
        <v/>
      </c>
      <c r="G354" s="8" t="str" cm="1">
        <f t="array" ref="G354">IF(G$308="","",IF(F199="","",IF($C50="Ja",(MONTH(G199)-MONTH(F199)+1)/12*(_xlfn.XLOOKUP(G$308,'Oppslag-fane'!$P$12:$P$34,'Oppslag-fane'!$Q$12:$Q$34*D354)))))</f>
        <v/>
      </c>
      <c r="H354" s="8" t="str" cm="1">
        <f t="array" ref="H354">IF(H$308="","",IF(H199="","",IF($C50="Ja",(MONTH(I199)-MONTH(H199)+1)/12*(_xlfn.XLOOKUP(H$308,'Oppslag-fane'!$P$12:$P$34,'Oppslag-fane'!$Q$12:$Q$34*D354)))))</f>
        <v/>
      </c>
      <c r="I354" s="8" t="str" cm="1">
        <f t="array" ref="I354">IF(I$308="","",IF(J199="","",IF($C50="Ja",(MONTH(K199)-MONTH(J199)+1)/12*(_xlfn.XLOOKUP(I$308,'Oppslag-fane'!$P$12:$P$34,'Oppslag-fane'!$Q$12:$Q$34*D354)))))</f>
        <v/>
      </c>
      <c r="J354" s="8" t="str" cm="1">
        <f t="array" ref="J354">IF(J$308="","",IF(L199="","",IF($C50="Ja",(MONTH(M199)-MONTH(L199)+1)/12*(_xlfn.XLOOKUP(J$308,'Oppslag-fane'!$P$12:$P$34,'Oppslag-fane'!$Q$12:$Q$34*D354)))))</f>
        <v/>
      </c>
      <c r="K354" s="8" t="str" cm="1">
        <f t="array" ref="K354">IF(K$308="","",IF(N199="","",IF($C50="Ja",(MONTH(O199)-MONTH(N199)+1)/12*(_xlfn.XLOOKUP(K$308,'Oppslag-fane'!$P$12:$P$34,'Oppslag-fane'!$Q$12:$Q$34*D354)))))</f>
        <v/>
      </c>
      <c r="L354" s="8" t="str" cm="1">
        <f t="array" ref="L354">IF(L$308="","",IF(P199="","",IF($C50="Ja",(MONTH(Q199)-MONTH(P199)+1)/12*(_xlfn.XLOOKUP(L$308,'Oppslag-fane'!$P$12:$P$34,'Oppslag-fane'!$Q$12:$Q$34*D354)))))</f>
        <v/>
      </c>
      <c r="M354" s="8" t="str" cm="1">
        <f t="array" ref="M354">IF(M$308="","",IF(R199="","",IF($C50="Ja",(MONTH(S199)-MONTH(R199)+1)/12*(_xlfn.XLOOKUP(M$308,'Oppslag-fane'!$P$12:$P$34,'Oppslag-fane'!$Q$12:$Q$34*D354)))))</f>
        <v/>
      </c>
      <c r="N354" s="8" t="str" cm="1">
        <f t="array" ref="N354">IF(N$308="","",IF(T199="","",IF($C50="Ja",(MONTH(U199)-MONTH(T199)+1)/12*(_xlfn.XLOOKUP(N$308,'Oppslag-fane'!$P$12:$P$34,'Oppslag-fane'!$Q$12:$Q$34*D354)))))</f>
        <v/>
      </c>
      <c r="O354" s="8" t="str" cm="1">
        <f t="array" ref="O354">IF(O$308="","",IF(V199="","",IF($C50="Ja",(MONTH(W199)-MONTH(V199)+1)/12*(_xlfn.XLOOKUP(O$308,'Oppslag-fane'!$P$12:$P$34,'Oppslag-fane'!$Q$12:$Q$34*D354)))))</f>
        <v/>
      </c>
      <c r="P354" s="8" t="str" cm="1">
        <f t="array" ref="P354">IF(P$308="","",IF(X199="","",IF($C50="Ja",(MONTH(Y199)-MONTH(X199)+1)/12*(_xlfn.XLOOKUP(P$308,'Oppslag-fane'!$P$12:$P$34,'Oppslag-fane'!$Q$12:$Q$34*D354)))))</f>
        <v/>
      </c>
      <c r="Q354" s="8" t="str" cm="1">
        <f t="array" ref="Q354">IF(Q$308="","",IF(Z199="","",IF($C50="Ja",(MONTH(AA199)-MONTH(Z199)+1)/12*(_xlfn.XLOOKUP(Q$308,'Oppslag-fane'!$P$12:$P$34,'Oppslag-fane'!$Q$12:$Q$34*D354)))))</f>
        <v/>
      </c>
      <c r="R354" s="31">
        <f t="shared" si="17"/>
        <v>0</v>
      </c>
      <c r="AI354"/>
      <c r="AJ354"/>
      <c r="AL354" s="18"/>
      <c r="AM354" s="18"/>
    </row>
    <row r="355" spans="1:39" x14ac:dyDescent="0.25">
      <c r="A355" t="str">
        <f t="shared" si="21"/>
        <v/>
      </c>
      <c r="B355">
        <f t="shared" si="21"/>
        <v>0</v>
      </c>
      <c r="C355">
        <f t="shared" si="19"/>
        <v>0</v>
      </c>
      <c r="D355" s="17" t="str">
        <f t="shared" si="20"/>
        <v/>
      </c>
      <c r="E355" s="8" t="str" cm="1">
        <f t="array" ref="E355">IF(E$308="","",IF(B200="","",IF($C51="Ja",(MONTH(C200)-MONTH(B200)+1)/12*(_xlfn.XLOOKUP(E$308,'Oppslag-fane'!$P$12:$P$34,'Oppslag-fane'!$Q$12:$Q$34*D355)))))</f>
        <v/>
      </c>
      <c r="F355" s="8" t="str" cm="1">
        <f t="array" ref="F355">IF(F$308="","",IF(D200="","",IF($C51="Ja",(MONTH(E200)-MONTH(D200)+1)/12*(_xlfn.XLOOKUP(F$308,'Oppslag-fane'!$P$12:$P$34,'Oppslag-fane'!$Q$12:$Q$34*D355)))))</f>
        <v/>
      </c>
      <c r="G355" s="8" t="str" cm="1">
        <f t="array" ref="G355">IF(G$308="","",IF(F200="","",IF($C51="Ja",(MONTH(G200)-MONTH(F200)+1)/12*(_xlfn.XLOOKUP(G$308,'Oppslag-fane'!$P$12:$P$34,'Oppslag-fane'!$Q$12:$Q$34*D355)))))</f>
        <v/>
      </c>
      <c r="H355" s="8" t="str" cm="1">
        <f t="array" ref="H355">IF(H$308="","",IF(H200="","",IF($C51="Ja",(MONTH(I200)-MONTH(H200)+1)/12*(_xlfn.XLOOKUP(H$308,'Oppslag-fane'!$P$12:$P$34,'Oppslag-fane'!$Q$12:$Q$34*D355)))))</f>
        <v/>
      </c>
      <c r="I355" s="8" t="str" cm="1">
        <f t="array" ref="I355">IF(I$308="","",IF(J200="","",IF($C51="Ja",(MONTH(K200)-MONTH(J200)+1)/12*(_xlfn.XLOOKUP(I$308,'Oppslag-fane'!$P$12:$P$34,'Oppslag-fane'!$Q$12:$Q$34*D355)))))</f>
        <v/>
      </c>
      <c r="J355" s="8" t="str" cm="1">
        <f t="array" ref="J355">IF(J$308="","",IF(L200="","",IF($C51="Ja",(MONTH(M200)-MONTH(L200)+1)/12*(_xlfn.XLOOKUP(J$308,'Oppslag-fane'!$P$12:$P$34,'Oppslag-fane'!$Q$12:$Q$34*D355)))))</f>
        <v/>
      </c>
      <c r="K355" s="8" t="str" cm="1">
        <f t="array" ref="K355">IF(K$308="","",IF(N200="","",IF($C51="Ja",(MONTH(O200)-MONTH(N200)+1)/12*(_xlfn.XLOOKUP(K$308,'Oppslag-fane'!$P$12:$P$34,'Oppslag-fane'!$Q$12:$Q$34*D355)))))</f>
        <v/>
      </c>
      <c r="L355" s="8" t="str" cm="1">
        <f t="array" ref="L355">IF(L$308="","",IF(P200="","",IF($C51="Ja",(MONTH(Q200)-MONTH(P200)+1)/12*(_xlfn.XLOOKUP(L$308,'Oppslag-fane'!$P$12:$P$34,'Oppslag-fane'!$Q$12:$Q$34*D355)))))</f>
        <v/>
      </c>
      <c r="M355" s="8" t="str" cm="1">
        <f t="array" ref="M355">IF(M$308="","",IF(R200="","",IF($C51="Ja",(MONTH(S200)-MONTH(R200)+1)/12*(_xlfn.XLOOKUP(M$308,'Oppslag-fane'!$P$12:$P$34,'Oppslag-fane'!$Q$12:$Q$34*D355)))))</f>
        <v/>
      </c>
      <c r="N355" s="8" t="str" cm="1">
        <f t="array" ref="N355">IF(N$308="","",IF(T200="","",IF($C51="Ja",(MONTH(U200)-MONTH(T200)+1)/12*(_xlfn.XLOOKUP(N$308,'Oppslag-fane'!$P$12:$P$34,'Oppslag-fane'!$Q$12:$Q$34*D355)))))</f>
        <v/>
      </c>
      <c r="O355" s="8" t="str" cm="1">
        <f t="array" ref="O355">IF(O$308="","",IF(V200="","",IF($C51="Ja",(MONTH(W200)-MONTH(V200)+1)/12*(_xlfn.XLOOKUP(O$308,'Oppslag-fane'!$P$12:$P$34,'Oppslag-fane'!$Q$12:$Q$34*D355)))))</f>
        <v/>
      </c>
      <c r="P355" s="8" t="str" cm="1">
        <f t="array" ref="P355">IF(P$308="","",IF(X200="","",IF($C51="Ja",(MONTH(Y200)-MONTH(X200)+1)/12*(_xlfn.XLOOKUP(P$308,'Oppslag-fane'!$P$12:$P$34,'Oppslag-fane'!$Q$12:$Q$34*D355)))))</f>
        <v/>
      </c>
      <c r="Q355" s="8" t="str" cm="1">
        <f t="array" ref="Q355">IF(Q$308="","",IF(Z200="","",IF($C51="Ja",(MONTH(AA200)-MONTH(Z200)+1)/12*(_xlfn.XLOOKUP(Q$308,'Oppslag-fane'!$P$12:$P$34,'Oppslag-fane'!$Q$12:$Q$34*D355)))))</f>
        <v/>
      </c>
      <c r="R355" s="31">
        <f t="shared" si="17"/>
        <v>0</v>
      </c>
      <c r="AI355"/>
      <c r="AJ355"/>
      <c r="AL355" s="18"/>
      <c r="AM355" s="18"/>
    </row>
    <row r="356" spans="1:39" x14ac:dyDescent="0.25">
      <c r="A356" t="str">
        <f t="shared" si="21"/>
        <v/>
      </c>
      <c r="B356">
        <f t="shared" si="21"/>
        <v>0</v>
      </c>
      <c r="C356">
        <f t="shared" si="19"/>
        <v>0</v>
      </c>
      <c r="D356" s="17" t="str">
        <f t="shared" si="20"/>
        <v/>
      </c>
      <c r="E356" s="8" t="str" cm="1">
        <f t="array" ref="E356">IF(E$308="","",IF(B201="","",IF($C52="Ja",(MONTH(C201)-MONTH(B201)+1)/12*(_xlfn.XLOOKUP(E$308,'Oppslag-fane'!$P$12:$P$34,'Oppslag-fane'!$Q$12:$Q$34*D356)))))</f>
        <v/>
      </c>
      <c r="F356" s="8" t="str" cm="1">
        <f t="array" ref="F356">IF(F$308="","",IF(D201="","",IF($C52="Ja",(MONTH(E201)-MONTH(D201)+1)/12*(_xlfn.XLOOKUP(F$308,'Oppslag-fane'!$P$12:$P$34,'Oppslag-fane'!$Q$12:$Q$34*D356)))))</f>
        <v/>
      </c>
      <c r="G356" s="8" t="str" cm="1">
        <f t="array" ref="G356">IF(G$308="","",IF(F201="","",IF($C52="Ja",(MONTH(G201)-MONTH(F201)+1)/12*(_xlfn.XLOOKUP(G$308,'Oppslag-fane'!$P$12:$P$34,'Oppslag-fane'!$Q$12:$Q$34*D356)))))</f>
        <v/>
      </c>
      <c r="H356" s="8" t="str" cm="1">
        <f t="array" ref="H356">IF(H$308="","",IF(H201="","",IF($C52="Ja",(MONTH(I201)-MONTH(H201)+1)/12*(_xlfn.XLOOKUP(H$308,'Oppslag-fane'!$P$12:$P$34,'Oppslag-fane'!$Q$12:$Q$34*D356)))))</f>
        <v/>
      </c>
      <c r="I356" s="8" t="str" cm="1">
        <f t="array" ref="I356">IF(I$308="","",IF(J201="","",IF($C52="Ja",(MONTH(K201)-MONTH(J201)+1)/12*(_xlfn.XLOOKUP(I$308,'Oppslag-fane'!$P$12:$P$34,'Oppslag-fane'!$Q$12:$Q$34*D356)))))</f>
        <v/>
      </c>
      <c r="J356" s="8" t="str" cm="1">
        <f t="array" ref="J356">IF(J$308="","",IF(L201="","",IF($C52="Ja",(MONTH(M201)-MONTH(L201)+1)/12*(_xlfn.XLOOKUP(J$308,'Oppslag-fane'!$P$12:$P$34,'Oppslag-fane'!$Q$12:$Q$34*D356)))))</f>
        <v/>
      </c>
      <c r="K356" s="8" t="str" cm="1">
        <f t="array" ref="K356">IF(K$308="","",IF(N201="","",IF($C52="Ja",(MONTH(O201)-MONTH(N201)+1)/12*(_xlfn.XLOOKUP(K$308,'Oppslag-fane'!$P$12:$P$34,'Oppslag-fane'!$Q$12:$Q$34*D356)))))</f>
        <v/>
      </c>
      <c r="L356" s="8" t="str" cm="1">
        <f t="array" ref="L356">IF(L$308="","",IF(P201="","",IF($C52="Ja",(MONTH(Q201)-MONTH(P201)+1)/12*(_xlfn.XLOOKUP(L$308,'Oppslag-fane'!$P$12:$P$34,'Oppslag-fane'!$Q$12:$Q$34*D356)))))</f>
        <v/>
      </c>
      <c r="M356" s="8" t="str" cm="1">
        <f t="array" ref="M356">IF(M$308="","",IF(R201="","",IF($C52="Ja",(MONTH(S201)-MONTH(R201)+1)/12*(_xlfn.XLOOKUP(M$308,'Oppslag-fane'!$P$12:$P$34,'Oppslag-fane'!$Q$12:$Q$34*D356)))))</f>
        <v/>
      </c>
      <c r="N356" s="8" t="str" cm="1">
        <f t="array" ref="N356">IF(N$308="","",IF(T201="","",IF($C52="Ja",(MONTH(U201)-MONTH(T201)+1)/12*(_xlfn.XLOOKUP(N$308,'Oppslag-fane'!$P$12:$P$34,'Oppslag-fane'!$Q$12:$Q$34*D356)))))</f>
        <v/>
      </c>
      <c r="O356" s="8" t="str" cm="1">
        <f t="array" ref="O356">IF(O$308="","",IF(V201="","",IF($C52="Ja",(MONTH(W201)-MONTH(V201)+1)/12*(_xlfn.XLOOKUP(O$308,'Oppslag-fane'!$P$12:$P$34,'Oppslag-fane'!$Q$12:$Q$34*D356)))))</f>
        <v/>
      </c>
      <c r="P356" s="8" t="str" cm="1">
        <f t="array" ref="P356">IF(P$308="","",IF(X201="","",IF($C52="Ja",(MONTH(Y201)-MONTH(X201)+1)/12*(_xlfn.XLOOKUP(P$308,'Oppslag-fane'!$P$12:$P$34,'Oppslag-fane'!$Q$12:$Q$34*D356)))))</f>
        <v/>
      </c>
      <c r="Q356" s="8" t="str" cm="1">
        <f t="array" ref="Q356">IF(Q$308="","",IF(Z201="","",IF($C52="Ja",(MONTH(AA201)-MONTH(Z201)+1)/12*(_xlfn.XLOOKUP(Q$308,'Oppslag-fane'!$P$12:$P$34,'Oppslag-fane'!$Q$12:$Q$34*D356)))))</f>
        <v/>
      </c>
      <c r="R356" s="31">
        <f t="shared" si="17"/>
        <v>0</v>
      </c>
      <c r="AI356"/>
      <c r="AJ356"/>
      <c r="AL356" s="18"/>
      <c r="AM356" s="18"/>
    </row>
    <row r="357" spans="1:39" x14ac:dyDescent="0.25">
      <c r="A357" t="str">
        <f t="shared" si="21"/>
        <v/>
      </c>
      <c r="B357">
        <f t="shared" si="21"/>
        <v>0</v>
      </c>
      <c r="C357">
        <f t="shared" si="19"/>
        <v>0</v>
      </c>
      <c r="D357" s="17" t="str">
        <f t="shared" si="20"/>
        <v/>
      </c>
      <c r="E357" s="8" t="str" cm="1">
        <f t="array" ref="E357">IF(E$308="","",IF(B202="","",IF($C53="Ja",(MONTH(C202)-MONTH(B202)+1)/12*(_xlfn.XLOOKUP(E$308,'Oppslag-fane'!$P$12:$P$34,'Oppslag-fane'!$Q$12:$Q$34*D357)))))</f>
        <v/>
      </c>
      <c r="F357" s="8" t="str" cm="1">
        <f t="array" ref="F357">IF(F$308="","",IF(D202="","",IF($C53="Ja",(MONTH(E202)-MONTH(D202)+1)/12*(_xlfn.XLOOKUP(F$308,'Oppslag-fane'!$P$12:$P$34,'Oppslag-fane'!$Q$12:$Q$34*D357)))))</f>
        <v/>
      </c>
      <c r="G357" s="8" t="str" cm="1">
        <f t="array" ref="G357">IF(G$308="","",IF(F202="","",IF($C53="Ja",(MONTH(G202)-MONTH(F202)+1)/12*(_xlfn.XLOOKUP(G$308,'Oppslag-fane'!$P$12:$P$34,'Oppslag-fane'!$Q$12:$Q$34*D357)))))</f>
        <v/>
      </c>
      <c r="H357" s="8" t="str" cm="1">
        <f t="array" ref="H357">IF(H$308="","",IF(H202="","",IF($C53="Ja",(MONTH(I202)-MONTH(H202)+1)/12*(_xlfn.XLOOKUP(H$308,'Oppslag-fane'!$P$12:$P$34,'Oppslag-fane'!$Q$12:$Q$34*D357)))))</f>
        <v/>
      </c>
      <c r="I357" s="8" t="str" cm="1">
        <f t="array" ref="I357">IF(I$308="","",IF(J202="","",IF($C53="Ja",(MONTH(K202)-MONTH(J202)+1)/12*(_xlfn.XLOOKUP(I$308,'Oppslag-fane'!$P$12:$P$34,'Oppslag-fane'!$Q$12:$Q$34*D357)))))</f>
        <v/>
      </c>
      <c r="J357" s="8" t="str" cm="1">
        <f t="array" ref="J357">IF(J$308="","",IF(L202="","",IF($C53="Ja",(MONTH(M202)-MONTH(L202)+1)/12*(_xlfn.XLOOKUP(J$308,'Oppslag-fane'!$P$12:$P$34,'Oppslag-fane'!$Q$12:$Q$34*D357)))))</f>
        <v/>
      </c>
      <c r="K357" s="8" t="str" cm="1">
        <f t="array" ref="K357">IF(K$308="","",IF(N202="","",IF($C53="Ja",(MONTH(O202)-MONTH(N202)+1)/12*(_xlfn.XLOOKUP(K$308,'Oppslag-fane'!$P$12:$P$34,'Oppslag-fane'!$Q$12:$Q$34*D357)))))</f>
        <v/>
      </c>
      <c r="L357" s="8" t="str" cm="1">
        <f t="array" ref="L357">IF(L$308="","",IF(P202="","",IF($C53="Ja",(MONTH(Q202)-MONTH(P202)+1)/12*(_xlfn.XLOOKUP(L$308,'Oppslag-fane'!$P$12:$P$34,'Oppslag-fane'!$Q$12:$Q$34*D357)))))</f>
        <v/>
      </c>
      <c r="M357" s="8" t="str" cm="1">
        <f t="array" ref="M357">IF(M$308="","",IF(R202="","",IF($C53="Ja",(MONTH(S202)-MONTH(R202)+1)/12*(_xlfn.XLOOKUP(M$308,'Oppslag-fane'!$P$12:$P$34,'Oppslag-fane'!$Q$12:$Q$34*D357)))))</f>
        <v/>
      </c>
      <c r="N357" s="8" t="str" cm="1">
        <f t="array" ref="N357">IF(N$308="","",IF(T202="","",IF($C53="Ja",(MONTH(U202)-MONTH(T202)+1)/12*(_xlfn.XLOOKUP(N$308,'Oppslag-fane'!$P$12:$P$34,'Oppslag-fane'!$Q$12:$Q$34*D357)))))</f>
        <v/>
      </c>
      <c r="O357" s="8" t="str" cm="1">
        <f t="array" ref="O357">IF(O$308="","",IF(V202="","",IF($C53="Ja",(MONTH(W202)-MONTH(V202)+1)/12*(_xlfn.XLOOKUP(O$308,'Oppslag-fane'!$P$12:$P$34,'Oppslag-fane'!$Q$12:$Q$34*D357)))))</f>
        <v/>
      </c>
      <c r="P357" s="8" t="str" cm="1">
        <f t="array" ref="P357">IF(P$308="","",IF(X202="","",IF($C53="Ja",(MONTH(Y202)-MONTH(X202)+1)/12*(_xlfn.XLOOKUP(P$308,'Oppslag-fane'!$P$12:$P$34,'Oppslag-fane'!$Q$12:$Q$34*D357)))))</f>
        <v/>
      </c>
      <c r="Q357" s="8" t="str" cm="1">
        <f t="array" ref="Q357">IF(Q$308="","",IF(Z202="","",IF($C53="Ja",(MONTH(AA202)-MONTH(Z202)+1)/12*(_xlfn.XLOOKUP(Q$308,'Oppslag-fane'!$P$12:$P$34,'Oppslag-fane'!$Q$12:$Q$34*D357)))))</f>
        <v/>
      </c>
      <c r="R357" s="31">
        <f t="shared" si="17"/>
        <v>0</v>
      </c>
      <c r="AI357"/>
      <c r="AJ357"/>
      <c r="AL357" s="18"/>
      <c r="AM357" s="18"/>
    </row>
    <row r="358" spans="1:39" x14ac:dyDescent="0.25">
      <c r="A358" t="str">
        <f t="shared" si="21"/>
        <v/>
      </c>
      <c r="B358">
        <f t="shared" si="21"/>
        <v>0</v>
      </c>
      <c r="C358">
        <f t="shared" si="19"/>
        <v>0</v>
      </c>
      <c r="D358" s="17" t="str">
        <f t="shared" si="20"/>
        <v/>
      </c>
      <c r="E358" s="8" t="str" cm="1">
        <f t="array" ref="E358">IF(E$308="","",IF(B203="","",IF($C54="Ja",(MONTH(C203)-MONTH(B203)+1)/12*(_xlfn.XLOOKUP(E$308,'Oppslag-fane'!$P$12:$P$34,'Oppslag-fane'!$Q$12:$Q$34*D358)))))</f>
        <v/>
      </c>
      <c r="F358" s="8" t="str" cm="1">
        <f t="array" ref="F358">IF(F$308="","",IF(D203="","",IF($C54="Ja",(MONTH(E203)-MONTH(D203)+1)/12*(_xlfn.XLOOKUP(F$308,'Oppslag-fane'!$P$12:$P$34,'Oppslag-fane'!$Q$12:$Q$34*D358)))))</f>
        <v/>
      </c>
      <c r="G358" s="8" t="str" cm="1">
        <f t="array" ref="G358">IF(G$308="","",IF(F203="","",IF($C54="Ja",(MONTH(G203)-MONTH(F203)+1)/12*(_xlfn.XLOOKUP(G$308,'Oppslag-fane'!$P$12:$P$34,'Oppslag-fane'!$Q$12:$Q$34*D358)))))</f>
        <v/>
      </c>
      <c r="H358" s="8" t="str" cm="1">
        <f t="array" ref="H358">IF(H$308="","",IF(H203="","",IF($C54="Ja",(MONTH(I203)-MONTH(H203)+1)/12*(_xlfn.XLOOKUP(H$308,'Oppslag-fane'!$P$12:$P$34,'Oppslag-fane'!$Q$12:$Q$34*D358)))))</f>
        <v/>
      </c>
      <c r="I358" s="8" t="str" cm="1">
        <f t="array" ref="I358">IF(I$308="","",IF(J203="","",IF($C54="Ja",(MONTH(K203)-MONTH(J203)+1)/12*(_xlfn.XLOOKUP(I$308,'Oppslag-fane'!$P$12:$P$34,'Oppslag-fane'!$Q$12:$Q$34*D358)))))</f>
        <v/>
      </c>
      <c r="J358" s="8" t="str" cm="1">
        <f t="array" ref="J358">IF(J$308="","",IF(L203="","",IF($C54="Ja",(MONTH(M203)-MONTH(L203)+1)/12*(_xlfn.XLOOKUP(J$308,'Oppslag-fane'!$P$12:$P$34,'Oppslag-fane'!$Q$12:$Q$34*D358)))))</f>
        <v/>
      </c>
      <c r="K358" s="8" t="str" cm="1">
        <f t="array" ref="K358">IF(K$308="","",IF(N203="","",IF($C54="Ja",(MONTH(O203)-MONTH(N203)+1)/12*(_xlfn.XLOOKUP(K$308,'Oppslag-fane'!$P$12:$P$34,'Oppslag-fane'!$Q$12:$Q$34*D358)))))</f>
        <v/>
      </c>
      <c r="L358" s="8" t="str" cm="1">
        <f t="array" ref="L358">IF(L$308="","",IF(P203="","",IF($C54="Ja",(MONTH(Q203)-MONTH(P203)+1)/12*(_xlfn.XLOOKUP(L$308,'Oppslag-fane'!$P$12:$P$34,'Oppslag-fane'!$Q$12:$Q$34*D358)))))</f>
        <v/>
      </c>
      <c r="M358" s="8" t="str" cm="1">
        <f t="array" ref="M358">IF(M$308="","",IF(R203="","",IF($C54="Ja",(MONTH(S203)-MONTH(R203)+1)/12*(_xlfn.XLOOKUP(M$308,'Oppslag-fane'!$P$12:$P$34,'Oppslag-fane'!$Q$12:$Q$34*D358)))))</f>
        <v/>
      </c>
      <c r="N358" s="8" t="str" cm="1">
        <f t="array" ref="N358">IF(N$308="","",IF(T203="","",IF($C54="Ja",(MONTH(U203)-MONTH(T203)+1)/12*(_xlfn.XLOOKUP(N$308,'Oppslag-fane'!$P$12:$P$34,'Oppslag-fane'!$Q$12:$Q$34*D358)))))</f>
        <v/>
      </c>
      <c r="O358" s="8" t="str" cm="1">
        <f t="array" ref="O358">IF(O$308="","",IF(V203="","",IF($C54="Ja",(MONTH(W203)-MONTH(V203)+1)/12*(_xlfn.XLOOKUP(O$308,'Oppslag-fane'!$P$12:$P$34,'Oppslag-fane'!$Q$12:$Q$34*D358)))))</f>
        <v/>
      </c>
      <c r="P358" s="8" t="str" cm="1">
        <f t="array" ref="P358">IF(P$308="","",IF(X203="","",IF($C54="Ja",(MONTH(Y203)-MONTH(X203)+1)/12*(_xlfn.XLOOKUP(P$308,'Oppslag-fane'!$P$12:$P$34,'Oppslag-fane'!$Q$12:$Q$34*D358)))))</f>
        <v/>
      </c>
      <c r="Q358" s="8" t="str" cm="1">
        <f t="array" ref="Q358">IF(Q$308="","",IF(Z203="","",IF($C54="Ja",(MONTH(AA203)-MONTH(Z203)+1)/12*(_xlfn.XLOOKUP(Q$308,'Oppslag-fane'!$P$12:$P$34,'Oppslag-fane'!$Q$12:$Q$34*D358)))))</f>
        <v/>
      </c>
      <c r="R358" s="31">
        <f t="shared" si="17"/>
        <v>0</v>
      </c>
      <c r="AI358"/>
      <c r="AJ358"/>
      <c r="AL358" s="18"/>
      <c r="AM358" s="18"/>
    </row>
    <row r="359" spans="1:39" x14ac:dyDescent="0.25">
      <c r="A359" t="str">
        <f t="shared" si="21"/>
        <v/>
      </c>
      <c r="B359">
        <f t="shared" si="21"/>
        <v>0</v>
      </c>
      <c r="C359">
        <f t="shared" si="19"/>
        <v>0</v>
      </c>
      <c r="D359" s="17" t="str">
        <f t="shared" si="20"/>
        <v/>
      </c>
      <c r="E359" s="8" t="str" cm="1">
        <f t="array" ref="E359">IF(E$308="","",IF(B204="","",IF($C55="Ja",(MONTH(C204)-MONTH(B204)+1)/12*(_xlfn.XLOOKUP(E$308,'Oppslag-fane'!$P$12:$P$34,'Oppslag-fane'!$Q$12:$Q$34*D359)))))</f>
        <v/>
      </c>
      <c r="F359" s="8" t="str" cm="1">
        <f t="array" ref="F359">IF(F$308="","",IF(D204="","",IF($C55="Ja",(MONTH(E204)-MONTH(D204)+1)/12*(_xlfn.XLOOKUP(F$308,'Oppslag-fane'!$P$12:$P$34,'Oppslag-fane'!$Q$12:$Q$34*D359)))))</f>
        <v/>
      </c>
      <c r="G359" s="8" t="str" cm="1">
        <f t="array" ref="G359">IF(G$308="","",IF(F204="","",IF($C55="Ja",(MONTH(G204)-MONTH(F204)+1)/12*(_xlfn.XLOOKUP(G$308,'Oppslag-fane'!$P$12:$P$34,'Oppslag-fane'!$Q$12:$Q$34*D359)))))</f>
        <v/>
      </c>
      <c r="H359" s="8" t="str" cm="1">
        <f t="array" ref="H359">IF(H$308="","",IF(H204="","",IF($C55="Ja",(MONTH(I204)-MONTH(H204)+1)/12*(_xlfn.XLOOKUP(H$308,'Oppslag-fane'!$P$12:$P$34,'Oppslag-fane'!$Q$12:$Q$34*D359)))))</f>
        <v/>
      </c>
      <c r="I359" s="8" t="str" cm="1">
        <f t="array" ref="I359">IF(I$308="","",IF(J204="","",IF($C55="Ja",(MONTH(K204)-MONTH(J204)+1)/12*(_xlfn.XLOOKUP(I$308,'Oppslag-fane'!$P$12:$P$34,'Oppslag-fane'!$Q$12:$Q$34*D359)))))</f>
        <v/>
      </c>
      <c r="J359" s="8" t="str" cm="1">
        <f t="array" ref="J359">IF(J$308="","",IF(L204="","",IF($C55="Ja",(MONTH(M204)-MONTH(L204)+1)/12*(_xlfn.XLOOKUP(J$308,'Oppslag-fane'!$P$12:$P$34,'Oppslag-fane'!$Q$12:$Q$34*D359)))))</f>
        <v/>
      </c>
      <c r="K359" s="8" t="str" cm="1">
        <f t="array" ref="K359">IF(K$308="","",IF(N204="","",IF($C55="Ja",(MONTH(O204)-MONTH(N204)+1)/12*(_xlfn.XLOOKUP(K$308,'Oppslag-fane'!$P$12:$P$34,'Oppslag-fane'!$Q$12:$Q$34*D359)))))</f>
        <v/>
      </c>
      <c r="L359" s="8" t="str" cm="1">
        <f t="array" ref="L359">IF(L$308="","",IF(P204="","",IF($C55="Ja",(MONTH(Q204)-MONTH(P204)+1)/12*(_xlfn.XLOOKUP(L$308,'Oppslag-fane'!$P$12:$P$34,'Oppslag-fane'!$Q$12:$Q$34*D359)))))</f>
        <v/>
      </c>
      <c r="M359" s="8" t="str" cm="1">
        <f t="array" ref="M359">IF(M$308="","",IF(R204="","",IF($C55="Ja",(MONTH(S204)-MONTH(R204)+1)/12*(_xlfn.XLOOKUP(M$308,'Oppslag-fane'!$P$12:$P$34,'Oppslag-fane'!$Q$12:$Q$34*D359)))))</f>
        <v/>
      </c>
      <c r="N359" s="8" t="str" cm="1">
        <f t="array" ref="N359">IF(N$308="","",IF(T204="","",IF($C55="Ja",(MONTH(U204)-MONTH(T204)+1)/12*(_xlfn.XLOOKUP(N$308,'Oppslag-fane'!$P$12:$P$34,'Oppslag-fane'!$Q$12:$Q$34*D359)))))</f>
        <v/>
      </c>
      <c r="O359" s="8" t="str" cm="1">
        <f t="array" ref="O359">IF(O$308="","",IF(V204="","",IF($C55="Ja",(MONTH(W204)-MONTH(V204)+1)/12*(_xlfn.XLOOKUP(O$308,'Oppslag-fane'!$P$12:$P$34,'Oppslag-fane'!$Q$12:$Q$34*D359)))))</f>
        <v/>
      </c>
      <c r="P359" s="8" t="str" cm="1">
        <f t="array" ref="P359">IF(P$308="","",IF(X204="","",IF($C55="Ja",(MONTH(Y204)-MONTH(X204)+1)/12*(_xlfn.XLOOKUP(P$308,'Oppslag-fane'!$P$12:$P$34,'Oppslag-fane'!$Q$12:$Q$34*D359)))))</f>
        <v/>
      </c>
      <c r="Q359" s="8" t="str" cm="1">
        <f t="array" ref="Q359">IF(Q$308="","",IF(Z204="","",IF($C55="Ja",(MONTH(AA204)-MONTH(Z204)+1)/12*(_xlfn.XLOOKUP(Q$308,'Oppslag-fane'!$P$12:$P$34,'Oppslag-fane'!$Q$12:$Q$34*D359)))))</f>
        <v/>
      </c>
      <c r="R359" s="31">
        <f t="shared" si="17"/>
        <v>0</v>
      </c>
      <c r="AI359"/>
      <c r="AJ359"/>
      <c r="AL359" s="18"/>
      <c r="AM359" s="18"/>
    </row>
    <row r="360" spans="1:39" x14ac:dyDescent="0.25">
      <c r="A360" t="str">
        <f t="shared" si="21"/>
        <v/>
      </c>
      <c r="B360">
        <f t="shared" si="21"/>
        <v>0</v>
      </c>
      <c r="C360">
        <f t="shared" si="19"/>
        <v>0</v>
      </c>
      <c r="D360" s="17" t="str">
        <f t="shared" si="20"/>
        <v/>
      </c>
      <c r="E360" s="8" t="str" cm="1">
        <f t="array" ref="E360">IF(E$308="","",IF(B205="","",IF($C56="Ja",(MONTH(C205)-MONTH(B205)+1)/12*(_xlfn.XLOOKUP(E$308,'Oppslag-fane'!$P$12:$P$34,'Oppslag-fane'!$Q$12:$Q$34*D360)))))</f>
        <v/>
      </c>
      <c r="F360" s="8" t="str" cm="1">
        <f t="array" ref="F360">IF(F$308="","",IF(D205="","",IF($C56="Ja",(MONTH(E205)-MONTH(D205)+1)/12*(_xlfn.XLOOKUP(F$308,'Oppslag-fane'!$P$12:$P$34,'Oppslag-fane'!$Q$12:$Q$34*D360)))))</f>
        <v/>
      </c>
      <c r="G360" s="8" t="str" cm="1">
        <f t="array" ref="G360">IF(G$308="","",IF(F205="","",IF($C56="Ja",(MONTH(G205)-MONTH(F205)+1)/12*(_xlfn.XLOOKUP(G$308,'Oppslag-fane'!$P$12:$P$34,'Oppslag-fane'!$Q$12:$Q$34*D360)))))</f>
        <v/>
      </c>
      <c r="H360" s="8" t="str" cm="1">
        <f t="array" ref="H360">IF(H$308="","",IF(H205="","",IF($C56="Ja",(MONTH(I205)-MONTH(H205)+1)/12*(_xlfn.XLOOKUP(H$308,'Oppslag-fane'!$P$12:$P$34,'Oppslag-fane'!$Q$12:$Q$34*D360)))))</f>
        <v/>
      </c>
      <c r="I360" s="8" t="str" cm="1">
        <f t="array" ref="I360">IF(I$308="","",IF(J205="","",IF($C56="Ja",(MONTH(K205)-MONTH(J205)+1)/12*(_xlfn.XLOOKUP(I$308,'Oppslag-fane'!$P$12:$P$34,'Oppslag-fane'!$Q$12:$Q$34*D360)))))</f>
        <v/>
      </c>
      <c r="J360" s="8" t="str" cm="1">
        <f t="array" ref="J360">IF(J$308="","",IF(L205="","",IF($C56="Ja",(MONTH(M205)-MONTH(L205)+1)/12*(_xlfn.XLOOKUP(J$308,'Oppslag-fane'!$P$12:$P$34,'Oppslag-fane'!$Q$12:$Q$34*D360)))))</f>
        <v/>
      </c>
      <c r="K360" s="8" t="str" cm="1">
        <f t="array" ref="K360">IF(K$308="","",IF(N205="","",IF($C56="Ja",(MONTH(O205)-MONTH(N205)+1)/12*(_xlfn.XLOOKUP(K$308,'Oppslag-fane'!$P$12:$P$34,'Oppslag-fane'!$Q$12:$Q$34*D360)))))</f>
        <v/>
      </c>
      <c r="L360" s="8" t="str" cm="1">
        <f t="array" ref="L360">IF(L$308="","",IF(P205="","",IF($C56="Ja",(MONTH(Q205)-MONTH(P205)+1)/12*(_xlfn.XLOOKUP(L$308,'Oppslag-fane'!$P$12:$P$34,'Oppslag-fane'!$Q$12:$Q$34*D360)))))</f>
        <v/>
      </c>
      <c r="M360" s="8" t="str" cm="1">
        <f t="array" ref="M360">IF(M$308="","",IF(R205="","",IF($C56="Ja",(MONTH(S205)-MONTH(R205)+1)/12*(_xlfn.XLOOKUP(M$308,'Oppslag-fane'!$P$12:$P$34,'Oppslag-fane'!$Q$12:$Q$34*D360)))))</f>
        <v/>
      </c>
      <c r="N360" s="8" t="str" cm="1">
        <f t="array" ref="N360">IF(N$308="","",IF(T205="","",IF($C56="Ja",(MONTH(U205)-MONTH(T205)+1)/12*(_xlfn.XLOOKUP(N$308,'Oppslag-fane'!$P$12:$P$34,'Oppslag-fane'!$Q$12:$Q$34*D360)))))</f>
        <v/>
      </c>
      <c r="O360" s="8" t="str" cm="1">
        <f t="array" ref="O360">IF(O$308="","",IF(V205="","",IF($C56="Ja",(MONTH(W205)-MONTH(V205)+1)/12*(_xlfn.XLOOKUP(O$308,'Oppslag-fane'!$P$12:$P$34,'Oppslag-fane'!$Q$12:$Q$34*D360)))))</f>
        <v/>
      </c>
      <c r="P360" s="8" t="str" cm="1">
        <f t="array" ref="P360">IF(P$308="","",IF(X205="","",IF($C56="Ja",(MONTH(Y205)-MONTH(X205)+1)/12*(_xlfn.XLOOKUP(P$308,'Oppslag-fane'!$P$12:$P$34,'Oppslag-fane'!$Q$12:$Q$34*D360)))))</f>
        <v/>
      </c>
      <c r="Q360" s="8" t="str" cm="1">
        <f t="array" ref="Q360">IF(Q$308="","",IF(Z205="","",IF($C56="Ja",(MONTH(AA205)-MONTH(Z205)+1)/12*(_xlfn.XLOOKUP(Q$308,'Oppslag-fane'!$P$12:$P$34,'Oppslag-fane'!$Q$12:$Q$34*D360)))))</f>
        <v/>
      </c>
      <c r="R360" s="31">
        <f t="shared" si="17"/>
        <v>0</v>
      </c>
      <c r="AI360"/>
      <c r="AJ360"/>
      <c r="AL360" s="18"/>
      <c r="AM360" s="18"/>
    </row>
    <row r="361" spans="1:39" x14ac:dyDescent="0.25">
      <c r="A361" t="str">
        <f t="shared" si="21"/>
        <v/>
      </c>
      <c r="B361">
        <f t="shared" si="21"/>
        <v>0</v>
      </c>
      <c r="C361">
        <f t="shared" si="19"/>
        <v>0</v>
      </c>
      <c r="D361" s="17" t="str">
        <f t="shared" si="20"/>
        <v/>
      </c>
      <c r="E361" s="8" t="str" cm="1">
        <f t="array" ref="E361">IF(E$308="","",IF(B206="","",IF($C57="Ja",(MONTH(C206)-MONTH(B206)+1)/12*(_xlfn.XLOOKUP(E$308,'Oppslag-fane'!$P$12:$P$34,'Oppslag-fane'!$Q$12:$Q$34*D361)))))</f>
        <v/>
      </c>
      <c r="F361" s="8" t="str" cm="1">
        <f t="array" ref="F361">IF(F$308="","",IF(D206="","",IF($C57="Ja",(MONTH(E206)-MONTH(D206)+1)/12*(_xlfn.XLOOKUP(F$308,'Oppslag-fane'!$P$12:$P$34,'Oppslag-fane'!$Q$12:$Q$34*D361)))))</f>
        <v/>
      </c>
      <c r="G361" s="8" t="str" cm="1">
        <f t="array" ref="G361">IF(G$308="","",IF(F206="","",IF($C57="Ja",(MONTH(G206)-MONTH(F206)+1)/12*(_xlfn.XLOOKUP(G$308,'Oppslag-fane'!$P$12:$P$34,'Oppslag-fane'!$Q$12:$Q$34*D361)))))</f>
        <v/>
      </c>
      <c r="H361" s="8" t="str" cm="1">
        <f t="array" ref="H361">IF(H$308="","",IF(H206="","",IF($C57="Ja",(MONTH(I206)-MONTH(H206)+1)/12*(_xlfn.XLOOKUP(H$308,'Oppslag-fane'!$P$12:$P$34,'Oppslag-fane'!$Q$12:$Q$34*D361)))))</f>
        <v/>
      </c>
      <c r="I361" s="8" t="str" cm="1">
        <f t="array" ref="I361">IF(I$308="","",IF(J206="","",IF($C57="Ja",(MONTH(K206)-MONTH(J206)+1)/12*(_xlfn.XLOOKUP(I$308,'Oppslag-fane'!$P$12:$P$34,'Oppslag-fane'!$Q$12:$Q$34*D361)))))</f>
        <v/>
      </c>
      <c r="J361" s="8" t="str" cm="1">
        <f t="array" ref="J361">IF(J$308="","",IF(L206="","",IF($C57="Ja",(MONTH(M206)-MONTH(L206)+1)/12*(_xlfn.XLOOKUP(J$308,'Oppslag-fane'!$P$12:$P$34,'Oppslag-fane'!$Q$12:$Q$34*D361)))))</f>
        <v/>
      </c>
      <c r="K361" s="8" t="str" cm="1">
        <f t="array" ref="K361">IF(K$308="","",IF(N206="","",IF($C57="Ja",(MONTH(O206)-MONTH(N206)+1)/12*(_xlfn.XLOOKUP(K$308,'Oppslag-fane'!$P$12:$P$34,'Oppslag-fane'!$Q$12:$Q$34*D361)))))</f>
        <v/>
      </c>
      <c r="L361" s="8" t="str" cm="1">
        <f t="array" ref="L361">IF(L$308="","",IF(P206="","",IF($C57="Ja",(MONTH(Q206)-MONTH(P206)+1)/12*(_xlfn.XLOOKUP(L$308,'Oppslag-fane'!$P$12:$P$34,'Oppslag-fane'!$Q$12:$Q$34*D361)))))</f>
        <v/>
      </c>
      <c r="M361" s="8" t="str" cm="1">
        <f t="array" ref="M361">IF(M$308="","",IF(R206="","",IF($C57="Ja",(MONTH(S206)-MONTH(R206)+1)/12*(_xlfn.XLOOKUP(M$308,'Oppslag-fane'!$P$12:$P$34,'Oppslag-fane'!$Q$12:$Q$34*D361)))))</f>
        <v/>
      </c>
      <c r="N361" s="8" t="str" cm="1">
        <f t="array" ref="N361">IF(N$308="","",IF(T206="","",IF($C57="Ja",(MONTH(U206)-MONTH(T206)+1)/12*(_xlfn.XLOOKUP(N$308,'Oppslag-fane'!$P$12:$P$34,'Oppslag-fane'!$Q$12:$Q$34*D361)))))</f>
        <v/>
      </c>
      <c r="O361" s="8" t="str" cm="1">
        <f t="array" ref="O361">IF(O$308="","",IF(V206="","",IF($C57="Ja",(MONTH(W206)-MONTH(V206)+1)/12*(_xlfn.XLOOKUP(O$308,'Oppslag-fane'!$P$12:$P$34,'Oppslag-fane'!$Q$12:$Q$34*D361)))))</f>
        <v/>
      </c>
      <c r="P361" s="8" t="str" cm="1">
        <f t="array" ref="P361">IF(P$308="","",IF(X206="","",IF($C57="Ja",(MONTH(Y206)-MONTH(X206)+1)/12*(_xlfn.XLOOKUP(P$308,'Oppslag-fane'!$P$12:$P$34,'Oppslag-fane'!$Q$12:$Q$34*D361)))))</f>
        <v/>
      </c>
      <c r="Q361" s="8" t="str" cm="1">
        <f t="array" ref="Q361">IF(Q$308="","",IF(Z206="","",IF($C57="Ja",(MONTH(AA206)-MONTH(Z206)+1)/12*(_xlfn.XLOOKUP(Q$308,'Oppslag-fane'!$P$12:$P$34,'Oppslag-fane'!$Q$12:$Q$34*D361)))))</f>
        <v/>
      </c>
      <c r="R361" s="31">
        <f t="shared" si="17"/>
        <v>0</v>
      </c>
      <c r="AI361"/>
      <c r="AJ361"/>
      <c r="AL361" s="18"/>
      <c r="AM361" s="18"/>
    </row>
    <row r="362" spans="1:39" x14ac:dyDescent="0.25">
      <c r="A362" t="str">
        <f t="shared" si="21"/>
        <v/>
      </c>
      <c r="B362">
        <f t="shared" si="21"/>
        <v>0</v>
      </c>
      <c r="C362">
        <f t="shared" si="19"/>
        <v>0</v>
      </c>
      <c r="D362" s="17" t="str">
        <f t="shared" si="20"/>
        <v/>
      </c>
      <c r="E362" s="8" t="str" cm="1">
        <f t="array" ref="E362">IF(E$308="","",IF(B207="","",IF($C58="Ja",(MONTH(C207)-MONTH(B207)+1)/12*(_xlfn.XLOOKUP(E$308,'Oppslag-fane'!$P$12:$P$34,'Oppslag-fane'!$Q$12:$Q$34*D362)))))</f>
        <v/>
      </c>
      <c r="F362" s="8" t="str" cm="1">
        <f t="array" ref="F362">IF(F$308="","",IF(D207="","",IF($C58="Ja",(MONTH(E207)-MONTH(D207)+1)/12*(_xlfn.XLOOKUP(F$308,'Oppslag-fane'!$P$12:$P$34,'Oppslag-fane'!$Q$12:$Q$34*D362)))))</f>
        <v/>
      </c>
      <c r="G362" s="8" t="str" cm="1">
        <f t="array" ref="G362">IF(G$308="","",IF(F207="","",IF($C58="Ja",(MONTH(G207)-MONTH(F207)+1)/12*(_xlfn.XLOOKUP(G$308,'Oppslag-fane'!$P$12:$P$34,'Oppslag-fane'!$Q$12:$Q$34*D362)))))</f>
        <v/>
      </c>
      <c r="H362" s="8" t="str" cm="1">
        <f t="array" ref="H362">IF(H$308="","",IF(H207="","",IF($C58="Ja",(MONTH(I207)-MONTH(H207)+1)/12*(_xlfn.XLOOKUP(H$308,'Oppslag-fane'!$P$12:$P$34,'Oppslag-fane'!$Q$12:$Q$34*D362)))))</f>
        <v/>
      </c>
      <c r="I362" s="8" t="str" cm="1">
        <f t="array" ref="I362">IF(I$308="","",IF(J207="","",IF($C58="Ja",(MONTH(K207)-MONTH(J207)+1)/12*(_xlfn.XLOOKUP(I$308,'Oppslag-fane'!$P$12:$P$34,'Oppslag-fane'!$Q$12:$Q$34*D362)))))</f>
        <v/>
      </c>
      <c r="J362" s="8" t="str" cm="1">
        <f t="array" ref="J362">IF(J$308="","",IF(L207="","",IF($C58="Ja",(MONTH(M207)-MONTH(L207)+1)/12*(_xlfn.XLOOKUP(J$308,'Oppslag-fane'!$P$12:$P$34,'Oppslag-fane'!$Q$12:$Q$34*D362)))))</f>
        <v/>
      </c>
      <c r="K362" s="8" t="str" cm="1">
        <f t="array" ref="K362">IF(K$308="","",IF(N207="","",IF($C58="Ja",(MONTH(O207)-MONTH(N207)+1)/12*(_xlfn.XLOOKUP(K$308,'Oppslag-fane'!$P$12:$P$34,'Oppslag-fane'!$Q$12:$Q$34*D362)))))</f>
        <v/>
      </c>
      <c r="L362" s="8" t="str" cm="1">
        <f t="array" ref="L362">IF(L$308="","",IF(P207="","",IF($C58="Ja",(MONTH(Q207)-MONTH(P207)+1)/12*(_xlfn.XLOOKUP(L$308,'Oppslag-fane'!$P$12:$P$34,'Oppslag-fane'!$Q$12:$Q$34*D362)))))</f>
        <v/>
      </c>
      <c r="M362" s="8" t="str" cm="1">
        <f t="array" ref="M362">IF(M$308="","",IF(R207="","",IF($C58="Ja",(MONTH(S207)-MONTH(R207)+1)/12*(_xlfn.XLOOKUP(M$308,'Oppslag-fane'!$P$12:$P$34,'Oppslag-fane'!$Q$12:$Q$34*D362)))))</f>
        <v/>
      </c>
      <c r="N362" s="8" t="str" cm="1">
        <f t="array" ref="N362">IF(N$308="","",IF(T207="","",IF($C58="Ja",(MONTH(U207)-MONTH(T207)+1)/12*(_xlfn.XLOOKUP(N$308,'Oppslag-fane'!$P$12:$P$34,'Oppslag-fane'!$Q$12:$Q$34*D362)))))</f>
        <v/>
      </c>
      <c r="O362" s="8" t="str" cm="1">
        <f t="array" ref="O362">IF(O$308="","",IF(V207="","",IF($C58="Ja",(MONTH(W207)-MONTH(V207)+1)/12*(_xlfn.XLOOKUP(O$308,'Oppslag-fane'!$P$12:$P$34,'Oppslag-fane'!$Q$12:$Q$34*D362)))))</f>
        <v/>
      </c>
      <c r="P362" s="8" t="str" cm="1">
        <f t="array" ref="P362">IF(P$308="","",IF(X207="","",IF($C58="Ja",(MONTH(Y207)-MONTH(X207)+1)/12*(_xlfn.XLOOKUP(P$308,'Oppslag-fane'!$P$12:$P$34,'Oppslag-fane'!$Q$12:$Q$34*D362)))))</f>
        <v/>
      </c>
      <c r="Q362" s="8" t="str" cm="1">
        <f t="array" ref="Q362">IF(Q$308="","",IF(Z207="","",IF($C58="Ja",(MONTH(AA207)-MONTH(Z207)+1)/12*(_xlfn.XLOOKUP(Q$308,'Oppslag-fane'!$P$12:$P$34,'Oppslag-fane'!$Q$12:$Q$34*D362)))))</f>
        <v/>
      </c>
      <c r="R362" s="31">
        <f t="shared" si="17"/>
        <v>0</v>
      </c>
      <c r="AI362"/>
      <c r="AJ362"/>
      <c r="AL362" s="18"/>
      <c r="AM362" s="18"/>
    </row>
    <row r="363" spans="1:39" x14ac:dyDescent="0.25">
      <c r="A363" t="str">
        <f t="shared" si="21"/>
        <v/>
      </c>
      <c r="B363">
        <f t="shared" si="21"/>
        <v>0</v>
      </c>
      <c r="C363">
        <f t="shared" si="19"/>
        <v>0</v>
      </c>
      <c r="D363" s="17" t="str">
        <f t="shared" si="20"/>
        <v/>
      </c>
      <c r="E363" s="8" t="str" cm="1">
        <f t="array" ref="E363">IF(E$308="","",IF(B208="","",IF($C59="Ja",(MONTH(C208)-MONTH(B208)+1)/12*(_xlfn.XLOOKUP(E$308,'Oppslag-fane'!$P$12:$P$34,'Oppslag-fane'!$Q$12:$Q$34*D363)))))</f>
        <v/>
      </c>
      <c r="F363" s="8" t="str" cm="1">
        <f t="array" ref="F363">IF(F$308="","",IF(D208="","",IF($C59="Ja",(MONTH(E208)-MONTH(D208)+1)/12*(_xlfn.XLOOKUP(F$308,'Oppslag-fane'!$P$12:$P$34,'Oppslag-fane'!$Q$12:$Q$34*D363)))))</f>
        <v/>
      </c>
      <c r="G363" s="8" t="str" cm="1">
        <f t="array" ref="G363">IF(G$308="","",IF(F208="","",IF($C59="Ja",(MONTH(G208)-MONTH(F208)+1)/12*(_xlfn.XLOOKUP(G$308,'Oppslag-fane'!$P$12:$P$34,'Oppslag-fane'!$Q$12:$Q$34*D363)))))</f>
        <v/>
      </c>
      <c r="H363" s="8" t="str" cm="1">
        <f t="array" ref="H363">IF(H$308="","",IF(H208="","",IF($C59="Ja",(MONTH(I208)-MONTH(H208)+1)/12*(_xlfn.XLOOKUP(H$308,'Oppslag-fane'!$P$12:$P$34,'Oppslag-fane'!$Q$12:$Q$34*D363)))))</f>
        <v/>
      </c>
      <c r="I363" s="8" t="str" cm="1">
        <f t="array" ref="I363">IF(I$308="","",IF(J208="","",IF($C59="Ja",(MONTH(K208)-MONTH(J208)+1)/12*(_xlfn.XLOOKUP(I$308,'Oppslag-fane'!$P$12:$P$34,'Oppslag-fane'!$Q$12:$Q$34*D363)))))</f>
        <v/>
      </c>
      <c r="J363" s="8" t="str" cm="1">
        <f t="array" ref="J363">IF(J$308="","",IF(L208="","",IF($C59="Ja",(MONTH(M208)-MONTH(L208)+1)/12*(_xlfn.XLOOKUP(J$308,'Oppslag-fane'!$P$12:$P$34,'Oppslag-fane'!$Q$12:$Q$34*D363)))))</f>
        <v/>
      </c>
      <c r="K363" s="8" t="str" cm="1">
        <f t="array" ref="K363">IF(K$308="","",IF(N208="","",IF($C59="Ja",(MONTH(O208)-MONTH(N208)+1)/12*(_xlfn.XLOOKUP(K$308,'Oppslag-fane'!$P$12:$P$34,'Oppslag-fane'!$Q$12:$Q$34*D363)))))</f>
        <v/>
      </c>
      <c r="L363" s="8" t="str" cm="1">
        <f t="array" ref="L363">IF(L$308="","",IF(P208="","",IF($C59="Ja",(MONTH(Q208)-MONTH(P208)+1)/12*(_xlfn.XLOOKUP(L$308,'Oppslag-fane'!$P$12:$P$34,'Oppslag-fane'!$Q$12:$Q$34*D363)))))</f>
        <v/>
      </c>
      <c r="M363" s="8" t="str" cm="1">
        <f t="array" ref="M363">IF(M$308="","",IF(R208="","",IF($C59="Ja",(MONTH(S208)-MONTH(R208)+1)/12*(_xlfn.XLOOKUP(M$308,'Oppslag-fane'!$P$12:$P$34,'Oppslag-fane'!$Q$12:$Q$34*D363)))))</f>
        <v/>
      </c>
      <c r="N363" s="8" t="str" cm="1">
        <f t="array" ref="N363">IF(N$308="","",IF(T208="","",IF($C59="Ja",(MONTH(U208)-MONTH(T208)+1)/12*(_xlfn.XLOOKUP(N$308,'Oppslag-fane'!$P$12:$P$34,'Oppslag-fane'!$Q$12:$Q$34*D363)))))</f>
        <v/>
      </c>
      <c r="O363" s="8" t="str" cm="1">
        <f t="array" ref="O363">IF(O$308="","",IF(V208="","",IF($C59="Ja",(MONTH(W208)-MONTH(V208)+1)/12*(_xlfn.XLOOKUP(O$308,'Oppslag-fane'!$P$12:$P$34,'Oppslag-fane'!$Q$12:$Q$34*D363)))))</f>
        <v/>
      </c>
      <c r="P363" s="8" t="str" cm="1">
        <f t="array" ref="P363">IF(P$308="","",IF(X208="","",IF($C59="Ja",(MONTH(Y208)-MONTH(X208)+1)/12*(_xlfn.XLOOKUP(P$308,'Oppslag-fane'!$P$12:$P$34,'Oppslag-fane'!$Q$12:$Q$34*D363)))))</f>
        <v/>
      </c>
      <c r="Q363" s="8" t="str" cm="1">
        <f t="array" ref="Q363">IF(Q$308="","",IF(Z208="","",IF($C59="Ja",(MONTH(AA208)-MONTH(Z208)+1)/12*(_xlfn.XLOOKUP(Q$308,'Oppslag-fane'!$P$12:$P$34,'Oppslag-fane'!$Q$12:$Q$34*D363)))))</f>
        <v/>
      </c>
      <c r="R363" s="31">
        <f t="shared" si="17"/>
        <v>0</v>
      </c>
      <c r="AI363"/>
      <c r="AJ363"/>
      <c r="AL363" s="18"/>
      <c r="AM363" s="18"/>
    </row>
    <row r="364" spans="1:39" x14ac:dyDescent="0.25">
      <c r="A364" t="str">
        <f t="shared" si="21"/>
        <v/>
      </c>
      <c r="B364">
        <f t="shared" si="21"/>
        <v>0</v>
      </c>
      <c r="C364">
        <f t="shared" si="19"/>
        <v>0</v>
      </c>
      <c r="D364" s="17" t="str">
        <f t="shared" si="20"/>
        <v/>
      </c>
      <c r="E364" s="8" t="str" cm="1">
        <f t="array" ref="E364">IF(E$308="","",IF(B209="","",IF($C60="Ja",(MONTH(C209)-MONTH(B209)+1)/12*(_xlfn.XLOOKUP(E$308,'Oppslag-fane'!$P$12:$P$34,'Oppslag-fane'!$Q$12:$Q$34*D364)))))</f>
        <v/>
      </c>
      <c r="F364" s="8" t="str" cm="1">
        <f t="array" ref="F364">IF(F$308="","",IF(D209="","",IF($C60="Ja",(MONTH(E209)-MONTH(D209)+1)/12*(_xlfn.XLOOKUP(F$308,'Oppslag-fane'!$P$12:$P$34,'Oppslag-fane'!$Q$12:$Q$34*D364)))))</f>
        <v/>
      </c>
      <c r="G364" s="8" t="str" cm="1">
        <f t="array" ref="G364">IF(G$308="","",IF(F209="","",IF($C60="Ja",(MONTH(G209)-MONTH(F209)+1)/12*(_xlfn.XLOOKUP(G$308,'Oppslag-fane'!$P$12:$P$34,'Oppslag-fane'!$Q$12:$Q$34*D364)))))</f>
        <v/>
      </c>
      <c r="H364" s="8" t="str" cm="1">
        <f t="array" ref="H364">IF(H$308="","",IF(H209="","",IF($C60="Ja",(MONTH(I209)-MONTH(H209)+1)/12*(_xlfn.XLOOKUP(H$308,'Oppslag-fane'!$P$12:$P$34,'Oppslag-fane'!$Q$12:$Q$34*D364)))))</f>
        <v/>
      </c>
      <c r="I364" s="8" t="str" cm="1">
        <f t="array" ref="I364">IF(I$308="","",IF(J209="","",IF($C60="Ja",(MONTH(K209)-MONTH(J209)+1)/12*(_xlfn.XLOOKUP(I$308,'Oppslag-fane'!$P$12:$P$34,'Oppslag-fane'!$Q$12:$Q$34*D364)))))</f>
        <v/>
      </c>
      <c r="J364" s="8" t="str" cm="1">
        <f t="array" ref="J364">IF(J$308="","",IF(L209="","",IF($C60="Ja",(MONTH(M209)-MONTH(L209)+1)/12*(_xlfn.XLOOKUP(J$308,'Oppslag-fane'!$P$12:$P$34,'Oppslag-fane'!$Q$12:$Q$34*D364)))))</f>
        <v/>
      </c>
      <c r="K364" s="8" t="str" cm="1">
        <f t="array" ref="K364">IF(K$308="","",IF(N209="","",IF($C60="Ja",(MONTH(O209)-MONTH(N209)+1)/12*(_xlfn.XLOOKUP(K$308,'Oppslag-fane'!$P$12:$P$34,'Oppslag-fane'!$Q$12:$Q$34*D364)))))</f>
        <v/>
      </c>
      <c r="L364" s="8" t="str" cm="1">
        <f t="array" ref="L364">IF(L$308="","",IF(P209="","",IF($C60="Ja",(MONTH(Q209)-MONTH(P209)+1)/12*(_xlfn.XLOOKUP(L$308,'Oppslag-fane'!$P$12:$P$34,'Oppslag-fane'!$Q$12:$Q$34*D364)))))</f>
        <v/>
      </c>
      <c r="M364" s="8" t="str" cm="1">
        <f t="array" ref="M364">IF(M$308="","",IF(R209="","",IF($C60="Ja",(MONTH(S209)-MONTH(R209)+1)/12*(_xlfn.XLOOKUP(M$308,'Oppslag-fane'!$P$12:$P$34,'Oppslag-fane'!$Q$12:$Q$34*D364)))))</f>
        <v/>
      </c>
      <c r="N364" s="8" t="str" cm="1">
        <f t="array" ref="N364">IF(N$308="","",IF(T209="","",IF($C60="Ja",(MONTH(U209)-MONTH(T209)+1)/12*(_xlfn.XLOOKUP(N$308,'Oppslag-fane'!$P$12:$P$34,'Oppslag-fane'!$Q$12:$Q$34*D364)))))</f>
        <v/>
      </c>
      <c r="O364" s="8" t="str" cm="1">
        <f t="array" ref="O364">IF(O$308="","",IF(V209="","",IF($C60="Ja",(MONTH(W209)-MONTH(V209)+1)/12*(_xlfn.XLOOKUP(O$308,'Oppslag-fane'!$P$12:$P$34,'Oppslag-fane'!$Q$12:$Q$34*D364)))))</f>
        <v/>
      </c>
      <c r="P364" s="8" t="str" cm="1">
        <f t="array" ref="P364">IF(P$308="","",IF(X209="","",IF($C60="Ja",(MONTH(Y209)-MONTH(X209)+1)/12*(_xlfn.XLOOKUP(P$308,'Oppslag-fane'!$P$12:$P$34,'Oppslag-fane'!$Q$12:$Q$34*D364)))))</f>
        <v/>
      </c>
      <c r="Q364" s="8" t="str" cm="1">
        <f t="array" ref="Q364">IF(Q$308="","",IF(Z209="","",IF($C60="Ja",(MONTH(AA209)-MONTH(Z209)+1)/12*(_xlfn.XLOOKUP(Q$308,'Oppslag-fane'!$P$12:$P$34,'Oppslag-fane'!$Q$12:$Q$34*D364)))))</f>
        <v/>
      </c>
      <c r="R364" s="31">
        <f t="shared" si="17"/>
        <v>0</v>
      </c>
      <c r="AI364"/>
      <c r="AJ364"/>
      <c r="AL364" s="18"/>
      <c r="AM364" s="18"/>
    </row>
    <row r="365" spans="1:39" x14ac:dyDescent="0.25">
      <c r="A365" t="str">
        <f t="shared" si="21"/>
        <v/>
      </c>
      <c r="B365">
        <f t="shared" si="21"/>
        <v>0</v>
      </c>
      <c r="C365">
        <f t="shared" si="19"/>
        <v>0</v>
      </c>
      <c r="D365" s="17" t="str">
        <f t="shared" si="20"/>
        <v/>
      </c>
      <c r="E365" s="8" t="str" cm="1">
        <f t="array" ref="E365">IF(E$308="","",IF(B210="","",IF($C61="Ja",(MONTH(C210)-MONTH(B210)+1)/12*(_xlfn.XLOOKUP(E$308,'Oppslag-fane'!$P$12:$P$34,'Oppslag-fane'!$Q$12:$Q$34*D365)))))</f>
        <v/>
      </c>
      <c r="F365" s="8" t="str" cm="1">
        <f t="array" ref="F365">IF(F$308="","",IF(D210="","",IF($C61="Ja",(MONTH(E210)-MONTH(D210)+1)/12*(_xlfn.XLOOKUP(F$308,'Oppslag-fane'!$P$12:$P$34,'Oppslag-fane'!$Q$12:$Q$34*D365)))))</f>
        <v/>
      </c>
      <c r="G365" s="8" t="str" cm="1">
        <f t="array" ref="G365">IF(G$308="","",IF(F210="","",IF($C61="Ja",(MONTH(G210)-MONTH(F210)+1)/12*(_xlfn.XLOOKUP(G$308,'Oppslag-fane'!$P$12:$P$34,'Oppslag-fane'!$Q$12:$Q$34*D365)))))</f>
        <v/>
      </c>
      <c r="H365" s="8" t="str" cm="1">
        <f t="array" ref="H365">IF(H$308="","",IF(H210="","",IF($C61="Ja",(MONTH(I210)-MONTH(H210)+1)/12*(_xlfn.XLOOKUP(H$308,'Oppslag-fane'!$P$12:$P$34,'Oppslag-fane'!$Q$12:$Q$34*D365)))))</f>
        <v/>
      </c>
      <c r="I365" s="8" t="str" cm="1">
        <f t="array" ref="I365">IF(I$308="","",IF(J210="","",IF($C61="Ja",(MONTH(K210)-MONTH(J210)+1)/12*(_xlfn.XLOOKUP(I$308,'Oppslag-fane'!$P$12:$P$34,'Oppslag-fane'!$Q$12:$Q$34*D365)))))</f>
        <v/>
      </c>
      <c r="J365" s="8" t="str" cm="1">
        <f t="array" ref="J365">IF(J$308="","",IF(L210="","",IF($C61="Ja",(MONTH(M210)-MONTH(L210)+1)/12*(_xlfn.XLOOKUP(J$308,'Oppslag-fane'!$P$12:$P$34,'Oppslag-fane'!$Q$12:$Q$34*D365)))))</f>
        <v/>
      </c>
      <c r="K365" s="8" t="str" cm="1">
        <f t="array" ref="K365">IF(K$308="","",IF(N210="","",IF($C61="Ja",(MONTH(O210)-MONTH(N210)+1)/12*(_xlfn.XLOOKUP(K$308,'Oppslag-fane'!$P$12:$P$34,'Oppslag-fane'!$Q$12:$Q$34*D365)))))</f>
        <v/>
      </c>
      <c r="L365" s="8" t="str" cm="1">
        <f t="array" ref="L365">IF(L$308="","",IF(P210="","",IF($C61="Ja",(MONTH(Q210)-MONTH(P210)+1)/12*(_xlfn.XLOOKUP(L$308,'Oppslag-fane'!$P$12:$P$34,'Oppslag-fane'!$Q$12:$Q$34*D365)))))</f>
        <v/>
      </c>
      <c r="M365" s="8" t="str" cm="1">
        <f t="array" ref="M365">IF(M$308="","",IF(R210="","",IF($C61="Ja",(MONTH(S210)-MONTH(R210)+1)/12*(_xlfn.XLOOKUP(M$308,'Oppslag-fane'!$P$12:$P$34,'Oppslag-fane'!$Q$12:$Q$34*D365)))))</f>
        <v/>
      </c>
      <c r="N365" s="8" t="str" cm="1">
        <f t="array" ref="N365">IF(N$308="","",IF(T210="","",IF($C61="Ja",(MONTH(U210)-MONTH(T210)+1)/12*(_xlfn.XLOOKUP(N$308,'Oppslag-fane'!$P$12:$P$34,'Oppslag-fane'!$Q$12:$Q$34*D365)))))</f>
        <v/>
      </c>
      <c r="O365" s="8" t="str" cm="1">
        <f t="array" ref="O365">IF(O$308="","",IF(V210="","",IF($C61="Ja",(MONTH(W210)-MONTH(V210)+1)/12*(_xlfn.XLOOKUP(O$308,'Oppslag-fane'!$P$12:$P$34,'Oppslag-fane'!$Q$12:$Q$34*D365)))))</f>
        <v/>
      </c>
      <c r="P365" s="8" t="str" cm="1">
        <f t="array" ref="P365">IF(P$308="","",IF(X210="","",IF($C61="Ja",(MONTH(Y210)-MONTH(X210)+1)/12*(_xlfn.XLOOKUP(P$308,'Oppslag-fane'!$P$12:$P$34,'Oppslag-fane'!$Q$12:$Q$34*D365)))))</f>
        <v/>
      </c>
      <c r="Q365" s="8" t="str" cm="1">
        <f t="array" ref="Q365">IF(Q$308="","",IF(Z210="","",IF($C61="Ja",(MONTH(AA210)-MONTH(Z210)+1)/12*(_xlfn.XLOOKUP(Q$308,'Oppslag-fane'!$P$12:$P$34,'Oppslag-fane'!$Q$12:$Q$34*D365)))))</f>
        <v/>
      </c>
      <c r="R365" s="31">
        <f t="shared" si="17"/>
        <v>0</v>
      </c>
      <c r="AI365"/>
      <c r="AJ365"/>
      <c r="AL365" s="18"/>
      <c r="AM365" s="18"/>
    </row>
    <row r="366" spans="1:39" x14ac:dyDescent="0.25">
      <c r="A366" t="str">
        <f t="shared" si="21"/>
        <v/>
      </c>
      <c r="B366">
        <f t="shared" si="21"/>
        <v>0</v>
      </c>
      <c r="C366">
        <f t="shared" si="19"/>
        <v>0</v>
      </c>
      <c r="D366" s="17" t="str">
        <f t="shared" si="20"/>
        <v/>
      </c>
      <c r="E366" s="8" t="str" cm="1">
        <f t="array" ref="E366">IF(E$308="","",IF(B211="","",IF($C62="Ja",(MONTH(C211)-MONTH(B211)+1)/12*(_xlfn.XLOOKUP(E$308,'Oppslag-fane'!$P$12:$P$34,'Oppslag-fane'!$Q$12:$Q$34*D366)))))</f>
        <v/>
      </c>
      <c r="F366" s="8" t="str" cm="1">
        <f t="array" ref="F366">IF(F$308="","",IF(D211="","",IF($C62="Ja",(MONTH(E211)-MONTH(D211)+1)/12*(_xlfn.XLOOKUP(F$308,'Oppslag-fane'!$P$12:$P$34,'Oppslag-fane'!$Q$12:$Q$34*D366)))))</f>
        <v/>
      </c>
      <c r="G366" s="8" t="str" cm="1">
        <f t="array" ref="G366">IF(G$308="","",IF(F211="","",IF($C62="Ja",(MONTH(G211)-MONTH(F211)+1)/12*(_xlfn.XLOOKUP(G$308,'Oppslag-fane'!$P$12:$P$34,'Oppslag-fane'!$Q$12:$Q$34*D366)))))</f>
        <v/>
      </c>
      <c r="H366" s="8" t="str" cm="1">
        <f t="array" ref="H366">IF(H$308="","",IF(H211="","",IF($C62="Ja",(MONTH(I211)-MONTH(H211)+1)/12*(_xlfn.XLOOKUP(H$308,'Oppslag-fane'!$P$12:$P$34,'Oppslag-fane'!$Q$12:$Q$34*D366)))))</f>
        <v/>
      </c>
      <c r="I366" s="8" t="str" cm="1">
        <f t="array" ref="I366">IF(I$308="","",IF(J211="","",IF($C62="Ja",(MONTH(K211)-MONTH(J211)+1)/12*(_xlfn.XLOOKUP(I$308,'Oppslag-fane'!$P$12:$P$34,'Oppslag-fane'!$Q$12:$Q$34*D366)))))</f>
        <v/>
      </c>
      <c r="J366" s="8" t="str" cm="1">
        <f t="array" ref="J366">IF(J$308="","",IF(L211="","",IF($C62="Ja",(MONTH(M211)-MONTH(L211)+1)/12*(_xlfn.XLOOKUP(J$308,'Oppslag-fane'!$P$12:$P$34,'Oppslag-fane'!$Q$12:$Q$34*D366)))))</f>
        <v/>
      </c>
      <c r="K366" s="8" t="str" cm="1">
        <f t="array" ref="K366">IF(K$308="","",IF(N211="","",IF($C62="Ja",(MONTH(O211)-MONTH(N211)+1)/12*(_xlfn.XLOOKUP(K$308,'Oppslag-fane'!$P$12:$P$34,'Oppslag-fane'!$Q$12:$Q$34*D366)))))</f>
        <v/>
      </c>
      <c r="L366" s="8" t="str" cm="1">
        <f t="array" ref="L366">IF(L$308="","",IF(P211="","",IF($C62="Ja",(MONTH(Q211)-MONTH(P211)+1)/12*(_xlfn.XLOOKUP(L$308,'Oppslag-fane'!$P$12:$P$34,'Oppslag-fane'!$Q$12:$Q$34*D366)))))</f>
        <v/>
      </c>
      <c r="M366" s="8" t="str" cm="1">
        <f t="array" ref="M366">IF(M$308="","",IF(R211="","",IF($C62="Ja",(MONTH(S211)-MONTH(R211)+1)/12*(_xlfn.XLOOKUP(M$308,'Oppslag-fane'!$P$12:$P$34,'Oppslag-fane'!$Q$12:$Q$34*D366)))))</f>
        <v/>
      </c>
      <c r="N366" s="8" t="str" cm="1">
        <f t="array" ref="N366">IF(N$308="","",IF(T211="","",IF($C62="Ja",(MONTH(U211)-MONTH(T211)+1)/12*(_xlfn.XLOOKUP(N$308,'Oppslag-fane'!$P$12:$P$34,'Oppslag-fane'!$Q$12:$Q$34*D366)))))</f>
        <v/>
      </c>
      <c r="O366" s="8" t="str" cm="1">
        <f t="array" ref="O366">IF(O$308="","",IF(V211="","",IF($C62="Ja",(MONTH(W211)-MONTH(V211)+1)/12*(_xlfn.XLOOKUP(O$308,'Oppslag-fane'!$P$12:$P$34,'Oppslag-fane'!$Q$12:$Q$34*D366)))))</f>
        <v/>
      </c>
      <c r="P366" s="8" t="str" cm="1">
        <f t="array" ref="P366">IF(P$308="","",IF(X211="","",IF($C62="Ja",(MONTH(Y211)-MONTH(X211)+1)/12*(_xlfn.XLOOKUP(P$308,'Oppslag-fane'!$P$12:$P$34,'Oppslag-fane'!$Q$12:$Q$34*D366)))))</f>
        <v/>
      </c>
      <c r="Q366" s="8" t="str" cm="1">
        <f t="array" ref="Q366">IF(Q$308="","",IF(Z211="","",IF($C62="Ja",(MONTH(AA211)-MONTH(Z211)+1)/12*(_xlfn.XLOOKUP(Q$308,'Oppslag-fane'!$P$12:$P$34,'Oppslag-fane'!$Q$12:$Q$34*D366)))))</f>
        <v/>
      </c>
      <c r="R366" s="31">
        <f t="shared" si="17"/>
        <v>0</v>
      </c>
      <c r="AI366"/>
      <c r="AJ366"/>
      <c r="AL366" s="18"/>
      <c r="AM366" s="18"/>
    </row>
    <row r="367" spans="1:39" x14ac:dyDescent="0.25">
      <c r="A367" t="str">
        <f t="shared" si="21"/>
        <v/>
      </c>
      <c r="B367">
        <f t="shared" si="21"/>
        <v>0</v>
      </c>
      <c r="C367">
        <f t="shared" si="19"/>
        <v>0</v>
      </c>
      <c r="D367" s="17" t="str">
        <f t="shared" si="20"/>
        <v/>
      </c>
      <c r="E367" s="8" t="str" cm="1">
        <f t="array" ref="E367">IF(E$308="","",IF(B212="","",IF($C63="Ja",(MONTH(C212)-MONTH(B212)+1)/12*(_xlfn.XLOOKUP(E$308,'Oppslag-fane'!$P$12:$P$34,'Oppslag-fane'!$Q$12:$Q$34*D367)))))</f>
        <v/>
      </c>
      <c r="F367" s="8" t="str" cm="1">
        <f t="array" ref="F367">IF(F$308="","",IF(D212="","",IF($C63="Ja",(MONTH(E212)-MONTH(D212)+1)/12*(_xlfn.XLOOKUP(F$308,'Oppslag-fane'!$P$12:$P$34,'Oppslag-fane'!$Q$12:$Q$34*D367)))))</f>
        <v/>
      </c>
      <c r="G367" s="8" t="str" cm="1">
        <f t="array" ref="G367">IF(G$308="","",IF(F212="","",IF($C63="Ja",(MONTH(G212)-MONTH(F212)+1)/12*(_xlfn.XLOOKUP(G$308,'Oppslag-fane'!$P$12:$P$34,'Oppslag-fane'!$Q$12:$Q$34*D367)))))</f>
        <v/>
      </c>
      <c r="H367" s="8" t="str" cm="1">
        <f t="array" ref="H367">IF(H$308="","",IF(H212="","",IF($C63="Ja",(MONTH(I212)-MONTH(H212)+1)/12*(_xlfn.XLOOKUP(H$308,'Oppslag-fane'!$P$12:$P$34,'Oppslag-fane'!$Q$12:$Q$34*D367)))))</f>
        <v/>
      </c>
      <c r="I367" s="8" t="str" cm="1">
        <f t="array" ref="I367">IF(I$308="","",IF(J212="","",IF($C63="Ja",(MONTH(K212)-MONTH(J212)+1)/12*(_xlfn.XLOOKUP(I$308,'Oppslag-fane'!$P$12:$P$34,'Oppslag-fane'!$Q$12:$Q$34*D367)))))</f>
        <v/>
      </c>
      <c r="J367" s="8" t="str" cm="1">
        <f t="array" ref="J367">IF(J$308="","",IF(L212="","",IF($C63="Ja",(MONTH(M212)-MONTH(L212)+1)/12*(_xlfn.XLOOKUP(J$308,'Oppslag-fane'!$P$12:$P$34,'Oppslag-fane'!$Q$12:$Q$34*D367)))))</f>
        <v/>
      </c>
      <c r="K367" s="8" t="str" cm="1">
        <f t="array" ref="K367">IF(K$308="","",IF(N212="","",IF($C63="Ja",(MONTH(O212)-MONTH(N212)+1)/12*(_xlfn.XLOOKUP(K$308,'Oppslag-fane'!$P$12:$P$34,'Oppslag-fane'!$Q$12:$Q$34*D367)))))</f>
        <v/>
      </c>
      <c r="L367" s="8" t="str" cm="1">
        <f t="array" ref="L367">IF(L$308="","",IF(P212="","",IF($C63="Ja",(MONTH(Q212)-MONTH(P212)+1)/12*(_xlfn.XLOOKUP(L$308,'Oppslag-fane'!$P$12:$P$34,'Oppslag-fane'!$Q$12:$Q$34*D367)))))</f>
        <v/>
      </c>
      <c r="M367" s="8" t="str" cm="1">
        <f t="array" ref="M367">IF(M$308="","",IF(R212="","",IF($C63="Ja",(MONTH(S212)-MONTH(R212)+1)/12*(_xlfn.XLOOKUP(M$308,'Oppslag-fane'!$P$12:$P$34,'Oppslag-fane'!$Q$12:$Q$34*D367)))))</f>
        <v/>
      </c>
      <c r="N367" s="8" t="str" cm="1">
        <f t="array" ref="N367">IF(N$308="","",IF(T212="","",IF($C63="Ja",(MONTH(U212)-MONTH(T212)+1)/12*(_xlfn.XLOOKUP(N$308,'Oppslag-fane'!$P$12:$P$34,'Oppslag-fane'!$Q$12:$Q$34*D367)))))</f>
        <v/>
      </c>
      <c r="O367" s="8" t="str" cm="1">
        <f t="array" ref="O367">IF(O$308="","",IF(V212="","",IF($C63="Ja",(MONTH(W212)-MONTH(V212)+1)/12*(_xlfn.XLOOKUP(O$308,'Oppslag-fane'!$P$12:$P$34,'Oppslag-fane'!$Q$12:$Q$34*D367)))))</f>
        <v/>
      </c>
      <c r="P367" s="8" t="str" cm="1">
        <f t="array" ref="P367">IF(P$308="","",IF(X212="","",IF($C63="Ja",(MONTH(Y212)-MONTH(X212)+1)/12*(_xlfn.XLOOKUP(P$308,'Oppslag-fane'!$P$12:$P$34,'Oppslag-fane'!$Q$12:$Q$34*D367)))))</f>
        <v/>
      </c>
      <c r="Q367" s="8" t="str" cm="1">
        <f t="array" ref="Q367">IF(Q$308="","",IF(Z212="","",IF($C63="Ja",(MONTH(AA212)-MONTH(Z212)+1)/12*(_xlfn.XLOOKUP(Q$308,'Oppslag-fane'!$P$12:$P$34,'Oppslag-fane'!$Q$12:$Q$34*D367)))))</f>
        <v/>
      </c>
      <c r="R367" s="31">
        <f t="shared" si="17"/>
        <v>0</v>
      </c>
      <c r="AI367"/>
      <c r="AJ367"/>
      <c r="AL367" s="18"/>
      <c r="AM367" s="18"/>
    </row>
    <row r="368" spans="1:39" x14ac:dyDescent="0.25">
      <c r="A368" t="str">
        <f t="shared" si="21"/>
        <v/>
      </c>
      <c r="B368">
        <f t="shared" si="21"/>
        <v>0</v>
      </c>
      <c r="C368">
        <f t="shared" si="19"/>
        <v>0</v>
      </c>
      <c r="D368" s="17" t="str">
        <f t="shared" si="20"/>
        <v/>
      </c>
      <c r="E368" s="8" t="str" cm="1">
        <f t="array" ref="E368">IF(E$308="","",IF(B213="","",IF($C64="Ja",(MONTH(C213)-MONTH(B213)+1)/12*(_xlfn.XLOOKUP(E$308,'Oppslag-fane'!$P$12:$P$34,'Oppslag-fane'!$Q$12:$Q$34*D368)))))</f>
        <v/>
      </c>
      <c r="F368" s="8" t="str" cm="1">
        <f t="array" ref="F368">IF(F$308="","",IF(D213="","",IF($C64="Ja",(MONTH(E213)-MONTH(D213)+1)/12*(_xlfn.XLOOKUP(F$308,'Oppslag-fane'!$P$12:$P$34,'Oppslag-fane'!$Q$12:$Q$34*D368)))))</f>
        <v/>
      </c>
      <c r="G368" s="8" t="str" cm="1">
        <f t="array" ref="G368">IF(G$308="","",IF(F213="","",IF($C64="Ja",(MONTH(G213)-MONTH(F213)+1)/12*(_xlfn.XLOOKUP(G$308,'Oppslag-fane'!$P$12:$P$34,'Oppslag-fane'!$Q$12:$Q$34*D368)))))</f>
        <v/>
      </c>
      <c r="H368" s="8" t="str" cm="1">
        <f t="array" ref="H368">IF(H$308="","",IF(H213="","",IF($C64="Ja",(MONTH(I213)-MONTH(H213)+1)/12*(_xlfn.XLOOKUP(H$308,'Oppslag-fane'!$P$12:$P$34,'Oppslag-fane'!$Q$12:$Q$34*D368)))))</f>
        <v/>
      </c>
      <c r="I368" s="8" t="str" cm="1">
        <f t="array" ref="I368">IF(I$308="","",IF(J213="","",IF($C64="Ja",(MONTH(K213)-MONTH(J213)+1)/12*(_xlfn.XLOOKUP(I$308,'Oppslag-fane'!$P$12:$P$34,'Oppslag-fane'!$Q$12:$Q$34*D368)))))</f>
        <v/>
      </c>
      <c r="J368" s="8" t="str" cm="1">
        <f t="array" ref="J368">IF(J$308="","",IF(L213="","",IF($C64="Ja",(MONTH(M213)-MONTH(L213)+1)/12*(_xlfn.XLOOKUP(J$308,'Oppslag-fane'!$P$12:$P$34,'Oppslag-fane'!$Q$12:$Q$34*D368)))))</f>
        <v/>
      </c>
      <c r="K368" s="8" t="str" cm="1">
        <f t="array" ref="K368">IF(K$308="","",IF(N213="","",IF($C64="Ja",(MONTH(O213)-MONTH(N213)+1)/12*(_xlfn.XLOOKUP(K$308,'Oppslag-fane'!$P$12:$P$34,'Oppslag-fane'!$Q$12:$Q$34*D368)))))</f>
        <v/>
      </c>
      <c r="L368" s="8" t="str" cm="1">
        <f t="array" ref="L368">IF(L$308="","",IF(P213="","",IF($C64="Ja",(MONTH(Q213)-MONTH(P213)+1)/12*(_xlfn.XLOOKUP(L$308,'Oppslag-fane'!$P$12:$P$34,'Oppslag-fane'!$Q$12:$Q$34*D368)))))</f>
        <v/>
      </c>
      <c r="M368" s="8" t="str" cm="1">
        <f t="array" ref="M368">IF(M$308="","",IF(R213="","",IF($C64="Ja",(MONTH(S213)-MONTH(R213)+1)/12*(_xlfn.XLOOKUP(M$308,'Oppslag-fane'!$P$12:$P$34,'Oppslag-fane'!$Q$12:$Q$34*D368)))))</f>
        <v/>
      </c>
      <c r="N368" s="8" t="str" cm="1">
        <f t="array" ref="N368">IF(N$308="","",IF(T213="","",IF($C64="Ja",(MONTH(U213)-MONTH(T213)+1)/12*(_xlfn.XLOOKUP(N$308,'Oppslag-fane'!$P$12:$P$34,'Oppslag-fane'!$Q$12:$Q$34*D368)))))</f>
        <v/>
      </c>
      <c r="O368" s="8" t="str" cm="1">
        <f t="array" ref="O368">IF(O$308="","",IF(V213="","",IF($C64="Ja",(MONTH(W213)-MONTH(V213)+1)/12*(_xlfn.XLOOKUP(O$308,'Oppslag-fane'!$P$12:$P$34,'Oppslag-fane'!$Q$12:$Q$34*D368)))))</f>
        <v/>
      </c>
      <c r="P368" s="8" t="str" cm="1">
        <f t="array" ref="P368">IF(P$308="","",IF(X213="","",IF($C64="Ja",(MONTH(Y213)-MONTH(X213)+1)/12*(_xlfn.XLOOKUP(P$308,'Oppslag-fane'!$P$12:$P$34,'Oppslag-fane'!$Q$12:$Q$34*D368)))))</f>
        <v/>
      </c>
      <c r="Q368" s="8" t="str" cm="1">
        <f t="array" ref="Q368">IF(Q$308="","",IF(Z213="","",IF($C64="Ja",(MONTH(AA213)-MONTH(Z213)+1)/12*(_xlfn.XLOOKUP(Q$308,'Oppslag-fane'!$P$12:$P$34,'Oppslag-fane'!$Q$12:$Q$34*D368)))))</f>
        <v/>
      </c>
      <c r="R368" s="31">
        <f t="shared" si="17"/>
        <v>0</v>
      </c>
      <c r="AI368"/>
      <c r="AJ368"/>
      <c r="AL368" s="18"/>
      <c r="AM368" s="18"/>
    </row>
    <row r="369" spans="1:39" x14ac:dyDescent="0.25">
      <c r="A369" t="str">
        <f t="shared" ref="A369:B388" si="22">A65</f>
        <v/>
      </c>
      <c r="B369">
        <f t="shared" si="22"/>
        <v>0</v>
      </c>
      <c r="C369">
        <f t="shared" si="19"/>
        <v>0</v>
      </c>
      <c r="D369" s="17" t="str">
        <f t="shared" si="20"/>
        <v/>
      </c>
      <c r="E369" s="8" t="str" cm="1">
        <f t="array" ref="E369">IF(E$308="","",IF(B214="","",IF($C65="Ja",(MONTH(C214)-MONTH(B214)+1)/12*(_xlfn.XLOOKUP(E$308,'Oppslag-fane'!$P$12:$P$34,'Oppslag-fane'!$Q$12:$Q$34*D369)))))</f>
        <v/>
      </c>
      <c r="F369" s="8" t="str" cm="1">
        <f t="array" ref="F369">IF(F$308="","",IF(D214="","",IF($C65="Ja",(MONTH(E214)-MONTH(D214)+1)/12*(_xlfn.XLOOKUP(F$308,'Oppslag-fane'!$P$12:$P$34,'Oppslag-fane'!$Q$12:$Q$34*D369)))))</f>
        <v/>
      </c>
      <c r="G369" s="8" t="str" cm="1">
        <f t="array" ref="G369">IF(G$308="","",IF(F214="","",IF($C65="Ja",(MONTH(G214)-MONTH(F214)+1)/12*(_xlfn.XLOOKUP(G$308,'Oppslag-fane'!$P$12:$P$34,'Oppslag-fane'!$Q$12:$Q$34*D369)))))</f>
        <v/>
      </c>
      <c r="H369" s="8" t="str" cm="1">
        <f t="array" ref="H369">IF(H$308="","",IF(H214="","",IF($C65="Ja",(MONTH(I214)-MONTH(H214)+1)/12*(_xlfn.XLOOKUP(H$308,'Oppslag-fane'!$P$12:$P$34,'Oppslag-fane'!$Q$12:$Q$34*D369)))))</f>
        <v/>
      </c>
      <c r="I369" s="8" t="str" cm="1">
        <f t="array" ref="I369">IF(I$308="","",IF(J214="","",IF($C65="Ja",(MONTH(K214)-MONTH(J214)+1)/12*(_xlfn.XLOOKUP(I$308,'Oppslag-fane'!$P$12:$P$34,'Oppslag-fane'!$Q$12:$Q$34*D369)))))</f>
        <v/>
      </c>
      <c r="J369" s="8" t="str" cm="1">
        <f t="array" ref="J369">IF(J$308="","",IF(L214="","",IF($C65="Ja",(MONTH(M214)-MONTH(L214)+1)/12*(_xlfn.XLOOKUP(J$308,'Oppslag-fane'!$P$12:$P$34,'Oppslag-fane'!$Q$12:$Q$34*D369)))))</f>
        <v/>
      </c>
      <c r="K369" s="8" t="str" cm="1">
        <f t="array" ref="K369">IF(K$308="","",IF(N214="","",IF($C65="Ja",(MONTH(O214)-MONTH(N214)+1)/12*(_xlfn.XLOOKUP(K$308,'Oppslag-fane'!$P$12:$P$34,'Oppslag-fane'!$Q$12:$Q$34*D369)))))</f>
        <v/>
      </c>
      <c r="L369" s="8" t="str" cm="1">
        <f t="array" ref="L369">IF(L$308="","",IF(P214="","",IF($C65="Ja",(MONTH(Q214)-MONTH(P214)+1)/12*(_xlfn.XLOOKUP(L$308,'Oppslag-fane'!$P$12:$P$34,'Oppslag-fane'!$Q$12:$Q$34*D369)))))</f>
        <v/>
      </c>
      <c r="M369" s="8" t="str" cm="1">
        <f t="array" ref="M369">IF(M$308="","",IF(R214="","",IF($C65="Ja",(MONTH(S214)-MONTH(R214)+1)/12*(_xlfn.XLOOKUP(M$308,'Oppslag-fane'!$P$12:$P$34,'Oppslag-fane'!$Q$12:$Q$34*D369)))))</f>
        <v/>
      </c>
      <c r="N369" s="8" t="str" cm="1">
        <f t="array" ref="N369">IF(N$308="","",IF(T214="","",IF($C65="Ja",(MONTH(U214)-MONTH(T214)+1)/12*(_xlfn.XLOOKUP(N$308,'Oppslag-fane'!$P$12:$P$34,'Oppslag-fane'!$Q$12:$Q$34*D369)))))</f>
        <v/>
      </c>
      <c r="O369" s="8" t="str" cm="1">
        <f t="array" ref="O369">IF(O$308="","",IF(V214="","",IF($C65="Ja",(MONTH(W214)-MONTH(V214)+1)/12*(_xlfn.XLOOKUP(O$308,'Oppslag-fane'!$P$12:$P$34,'Oppslag-fane'!$Q$12:$Q$34*D369)))))</f>
        <v/>
      </c>
      <c r="P369" s="8" t="str" cm="1">
        <f t="array" ref="P369">IF(P$308="","",IF(X214="","",IF($C65="Ja",(MONTH(Y214)-MONTH(X214)+1)/12*(_xlfn.XLOOKUP(P$308,'Oppslag-fane'!$P$12:$P$34,'Oppslag-fane'!$Q$12:$Q$34*D369)))))</f>
        <v/>
      </c>
      <c r="Q369" s="8" t="str" cm="1">
        <f t="array" ref="Q369">IF(Q$308="","",IF(Z214="","",IF($C65="Ja",(MONTH(AA214)-MONTH(Z214)+1)/12*(_xlfn.XLOOKUP(Q$308,'Oppslag-fane'!$P$12:$P$34,'Oppslag-fane'!$Q$12:$Q$34*D369)))))</f>
        <v/>
      </c>
      <c r="R369" s="31">
        <f t="shared" si="17"/>
        <v>0</v>
      </c>
      <c r="AI369"/>
      <c r="AJ369"/>
      <c r="AL369" s="18"/>
      <c r="AM369" s="18"/>
    </row>
    <row r="370" spans="1:39" x14ac:dyDescent="0.25">
      <c r="A370" t="str">
        <f t="shared" si="22"/>
        <v/>
      </c>
      <c r="B370">
        <f t="shared" si="22"/>
        <v>0</v>
      </c>
      <c r="C370">
        <f t="shared" si="19"/>
        <v>0</v>
      </c>
      <c r="D370" s="17" t="str">
        <f t="shared" si="20"/>
        <v/>
      </c>
      <c r="E370" s="8" t="str" cm="1">
        <f t="array" ref="E370">IF(E$308="","",IF(B215="","",IF($C66="Ja",(MONTH(C215)-MONTH(B215)+1)/12*(_xlfn.XLOOKUP(E$308,'Oppslag-fane'!$P$12:$P$34,'Oppslag-fane'!$Q$12:$Q$34*D370)))))</f>
        <v/>
      </c>
      <c r="F370" s="8" t="str" cm="1">
        <f t="array" ref="F370">IF(F$308="","",IF(D215="","",IF($C66="Ja",(MONTH(E215)-MONTH(D215)+1)/12*(_xlfn.XLOOKUP(F$308,'Oppslag-fane'!$P$12:$P$34,'Oppslag-fane'!$Q$12:$Q$34*D370)))))</f>
        <v/>
      </c>
      <c r="G370" s="8" t="str" cm="1">
        <f t="array" ref="G370">IF(G$308="","",IF(F215="","",IF($C66="Ja",(MONTH(G215)-MONTH(F215)+1)/12*(_xlfn.XLOOKUP(G$308,'Oppslag-fane'!$P$12:$P$34,'Oppslag-fane'!$Q$12:$Q$34*D370)))))</f>
        <v/>
      </c>
      <c r="H370" s="8" t="str" cm="1">
        <f t="array" ref="H370">IF(H$308="","",IF(H215="","",IF($C66="Ja",(MONTH(I215)-MONTH(H215)+1)/12*(_xlfn.XLOOKUP(H$308,'Oppslag-fane'!$P$12:$P$34,'Oppslag-fane'!$Q$12:$Q$34*D370)))))</f>
        <v/>
      </c>
      <c r="I370" s="8" t="str" cm="1">
        <f t="array" ref="I370">IF(I$308="","",IF(J215="","",IF($C66="Ja",(MONTH(K215)-MONTH(J215)+1)/12*(_xlfn.XLOOKUP(I$308,'Oppslag-fane'!$P$12:$P$34,'Oppslag-fane'!$Q$12:$Q$34*D370)))))</f>
        <v/>
      </c>
      <c r="J370" s="8" t="str" cm="1">
        <f t="array" ref="J370">IF(J$308="","",IF(L215="","",IF($C66="Ja",(MONTH(M215)-MONTH(L215)+1)/12*(_xlfn.XLOOKUP(J$308,'Oppslag-fane'!$P$12:$P$34,'Oppslag-fane'!$Q$12:$Q$34*D370)))))</f>
        <v/>
      </c>
      <c r="K370" s="8" t="str" cm="1">
        <f t="array" ref="K370">IF(K$308="","",IF(N215="","",IF($C66="Ja",(MONTH(O215)-MONTH(N215)+1)/12*(_xlfn.XLOOKUP(K$308,'Oppslag-fane'!$P$12:$P$34,'Oppslag-fane'!$Q$12:$Q$34*D370)))))</f>
        <v/>
      </c>
      <c r="L370" s="8" t="str" cm="1">
        <f t="array" ref="L370">IF(L$308="","",IF(P215="","",IF($C66="Ja",(MONTH(Q215)-MONTH(P215)+1)/12*(_xlfn.XLOOKUP(L$308,'Oppslag-fane'!$P$12:$P$34,'Oppslag-fane'!$Q$12:$Q$34*D370)))))</f>
        <v/>
      </c>
      <c r="M370" s="8" t="str" cm="1">
        <f t="array" ref="M370">IF(M$308="","",IF(R215="","",IF($C66="Ja",(MONTH(S215)-MONTH(R215)+1)/12*(_xlfn.XLOOKUP(M$308,'Oppslag-fane'!$P$12:$P$34,'Oppslag-fane'!$Q$12:$Q$34*D370)))))</f>
        <v/>
      </c>
      <c r="N370" s="8" t="str" cm="1">
        <f t="array" ref="N370">IF(N$308="","",IF(T215="","",IF($C66="Ja",(MONTH(U215)-MONTH(T215)+1)/12*(_xlfn.XLOOKUP(N$308,'Oppslag-fane'!$P$12:$P$34,'Oppslag-fane'!$Q$12:$Q$34*D370)))))</f>
        <v/>
      </c>
      <c r="O370" s="8" t="str" cm="1">
        <f t="array" ref="O370">IF(O$308="","",IF(V215="","",IF($C66="Ja",(MONTH(W215)-MONTH(V215)+1)/12*(_xlfn.XLOOKUP(O$308,'Oppslag-fane'!$P$12:$P$34,'Oppslag-fane'!$Q$12:$Q$34*D370)))))</f>
        <v/>
      </c>
      <c r="P370" s="8" t="str" cm="1">
        <f t="array" ref="P370">IF(P$308="","",IF(X215="","",IF($C66="Ja",(MONTH(Y215)-MONTH(X215)+1)/12*(_xlfn.XLOOKUP(P$308,'Oppslag-fane'!$P$12:$P$34,'Oppslag-fane'!$Q$12:$Q$34*D370)))))</f>
        <v/>
      </c>
      <c r="Q370" s="8" t="str" cm="1">
        <f t="array" ref="Q370">IF(Q$308="","",IF(Z215="","",IF($C66="Ja",(MONTH(AA215)-MONTH(Z215)+1)/12*(_xlfn.XLOOKUP(Q$308,'Oppslag-fane'!$P$12:$P$34,'Oppslag-fane'!$Q$12:$Q$34*D370)))))</f>
        <v/>
      </c>
      <c r="R370" s="31">
        <f t="shared" si="17"/>
        <v>0</v>
      </c>
      <c r="AI370"/>
      <c r="AJ370"/>
      <c r="AL370" s="18"/>
      <c r="AM370" s="18"/>
    </row>
    <row r="371" spans="1:39" x14ac:dyDescent="0.25">
      <c r="A371" t="str">
        <f t="shared" si="22"/>
        <v/>
      </c>
      <c r="B371">
        <f t="shared" si="22"/>
        <v>0</v>
      </c>
      <c r="C371">
        <f t="shared" si="19"/>
        <v>0</v>
      </c>
      <c r="D371" s="17" t="str">
        <f t="shared" si="20"/>
        <v/>
      </c>
      <c r="E371" s="8" t="str" cm="1">
        <f t="array" ref="E371">IF(E$308="","",IF(B216="","",IF($C67="Ja",(MONTH(C216)-MONTH(B216)+1)/12*(_xlfn.XLOOKUP(E$308,'Oppslag-fane'!$P$12:$P$34,'Oppslag-fane'!$Q$12:$Q$34*D371)))))</f>
        <v/>
      </c>
      <c r="F371" s="8" t="str" cm="1">
        <f t="array" ref="F371">IF(F$308="","",IF(D216="","",IF($C67="Ja",(MONTH(E216)-MONTH(D216)+1)/12*(_xlfn.XLOOKUP(F$308,'Oppslag-fane'!$P$12:$P$34,'Oppslag-fane'!$Q$12:$Q$34*D371)))))</f>
        <v/>
      </c>
      <c r="G371" s="8" t="str" cm="1">
        <f t="array" ref="G371">IF(G$308="","",IF(F216="","",IF($C67="Ja",(MONTH(G216)-MONTH(F216)+1)/12*(_xlfn.XLOOKUP(G$308,'Oppslag-fane'!$P$12:$P$34,'Oppslag-fane'!$Q$12:$Q$34*D371)))))</f>
        <v/>
      </c>
      <c r="H371" s="8" t="str" cm="1">
        <f t="array" ref="H371">IF(H$308="","",IF(H216="","",IF($C67="Ja",(MONTH(I216)-MONTH(H216)+1)/12*(_xlfn.XLOOKUP(H$308,'Oppslag-fane'!$P$12:$P$34,'Oppslag-fane'!$Q$12:$Q$34*D371)))))</f>
        <v/>
      </c>
      <c r="I371" s="8" t="str" cm="1">
        <f t="array" ref="I371">IF(I$308="","",IF(J216="","",IF($C67="Ja",(MONTH(K216)-MONTH(J216)+1)/12*(_xlfn.XLOOKUP(I$308,'Oppslag-fane'!$P$12:$P$34,'Oppslag-fane'!$Q$12:$Q$34*D371)))))</f>
        <v/>
      </c>
      <c r="J371" s="8" t="str" cm="1">
        <f t="array" ref="J371">IF(J$308="","",IF(L216="","",IF($C67="Ja",(MONTH(M216)-MONTH(L216)+1)/12*(_xlfn.XLOOKUP(J$308,'Oppslag-fane'!$P$12:$P$34,'Oppslag-fane'!$Q$12:$Q$34*D371)))))</f>
        <v/>
      </c>
      <c r="K371" s="8" t="str" cm="1">
        <f t="array" ref="K371">IF(K$308="","",IF(N216="","",IF($C67="Ja",(MONTH(O216)-MONTH(N216)+1)/12*(_xlfn.XLOOKUP(K$308,'Oppslag-fane'!$P$12:$P$34,'Oppslag-fane'!$Q$12:$Q$34*D371)))))</f>
        <v/>
      </c>
      <c r="L371" s="8" t="str" cm="1">
        <f t="array" ref="L371">IF(L$308="","",IF(P216="","",IF($C67="Ja",(MONTH(Q216)-MONTH(P216)+1)/12*(_xlfn.XLOOKUP(L$308,'Oppslag-fane'!$P$12:$P$34,'Oppslag-fane'!$Q$12:$Q$34*D371)))))</f>
        <v/>
      </c>
      <c r="M371" s="8" t="str" cm="1">
        <f t="array" ref="M371">IF(M$308="","",IF(R216="","",IF($C67="Ja",(MONTH(S216)-MONTH(R216)+1)/12*(_xlfn.XLOOKUP(M$308,'Oppslag-fane'!$P$12:$P$34,'Oppslag-fane'!$Q$12:$Q$34*D371)))))</f>
        <v/>
      </c>
      <c r="N371" s="8" t="str" cm="1">
        <f t="array" ref="N371">IF(N$308="","",IF(T216="","",IF($C67="Ja",(MONTH(U216)-MONTH(T216)+1)/12*(_xlfn.XLOOKUP(N$308,'Oppslag-fane'!$P$12:$P$34,'Oppslag-fane'!$Q$12:$Q$34*D371)))))</f>
        <v/>
      </c>
      <c r="O371" s="8" t="str" cm="1">
        <f t="array" ref="O371">IF(O$308="","",IF(V216="","",IF($C67="Ja",(MONTH(W216)-MONTH(V216)+1)/12*(_xlfn.XLOOKUP(O$308,'Oppslag-fane'!$P$12:$P$34,'Oppslag-fane'!$Q$12:$Q$34*D371)))))</f>
        <v/>
      </c>
      <c r="P371" s="8" t="str" cm="1">
        <f t="array" ref="P371">IF(P$308="","",IF(X216="","",IF($C67="Ja",(MONTH(Y216)-MONTH(X216)+1)/12*(_xlfn.XLOOKUP(P$308,'Oppslag-fane'!$P$12:$P$34,'Oppslag-fane'!$Q$12:$Q$34*D371)))))</f>
        <v/>
      </c>
      <c r="Q371" s="8" t="str" cm="1">
        <f t="array" ref="Q371">IF(Q$308="","",IF(Z216="","",IF($C67="Ja",(MONTH(AA216)-MONTH(Z216)+1)/12*(_xlfn.XLOOKUP(Q$308,'Oppslag-fane'!$P$12:$P$34,'Oppslag-fane'!$Q$12:$Q$34*D371)))))</f>
        <v/>
      </c>
      <c r="R371" s="31">
        <f t="shared" si="17"/>
        <v>0</v>
      </c>
      <c r="AI371"/>
      <c r="AJ371"/>
      <c r="AL371" s="18"/>
      <c r="AM371" s="18"/>
    </row>
    <row r="372" spans="1:39" x14ac:dyDescent="0.25">
      <c r="A372" t="str">
        <f t="shared" si="22"/>
        <v/>
      </c>
      <c r="B372">
        <f t="shared" si="22"/>
        <v>0</v>
      </c>
      <c r="C372">
        <f t="shared" si="19"/>
        <v>0</v>
      </c>
      <c r="D372" s="17" t="str">
        <f t="shared" si="20"/>
        <v/>
      </c>
      <c r="E372" s="8" t="str" cm="1">
        <f t="array" ref="E372">IF(E$308="","",IF(B217="","",IF($C68="Ja",(MONTH(C217)-MONTH(B217)+1)/12*(_xlfn.XLOOKUP(E$308,'Oppslag-fane'!$P$12:$P$34,'Oppslag-fane'!$Q$12:$Q$34*D372)))))</f>
        <v/>
      </c>
      <c r="F372" s="8" t="str" cm="1">
        <f t="array" ref="F372">IF(F$308="","",IF(D217="","",IF($C68="Ja",(MONTH(E217)-MONTH(D217)+1)/12*(_xlfn.XLOOKUP(F$308,'Oppslag-fane'!$P$12:$P$34,'Oppslag-fane'!$Q$12:$Q$34*D372)))))</f>
        <v/>
      </c>
      <c r="G372" s="8" t="str" cm="1">
        <f t="array" ref="G372">IF(G$308="","",IF(F217="","",IF($C68="Ja",(MONTH(G217)-MONTH(F217)+1)/12*(_xlfn.XLOOKUP(G$308,'Oppslag-fane'!$P$12:$P$34,'Oppslag-fane'!$Q$12:$Q$34*D372)))))</f>
        <v/>
      </c>
      <c r="H372" s="8" t="str" cm="1">
        <f t="array" ref="H372">IF(H$308="","",IF(H217="","",IF($C68="Ja",(MONTH(I217)-MONTH(H217)+1)/12*(_xlfn.XLOOKUP(H$308,'Oppslag-fane'!$P$12:$P$34,'Oppslag-fane'!$Q$12:$Q$34*D372)))))</f>
        <v/>
      </c>
      <c r="I372" s="8" t="str" cm="1">
        <f t="array" ref="I372">IF(I$308="","",IF(J217="","",IF($C68="Ja",(MONTH(K217)-MONTH(J217)+1)/12*(_xlfn.XLOOKUP(I$308,'Oppslag-fane'!$P$12:$P$34,'Oppslag-fane'!$Q$12:$Q$34*D372)))))</f>
        <v/>
      </c>
      <c r="J372" s="8" t="str" cm="1">
        <f t="array" ref="J372">IF(J$308="","",IF(L217="","",IF($C68="Ja",(MONTH(M217)-MONTH(L217)+1)/12*(_xlfn.XLOOKUP(J$308,'Oppslag-fane'!$P$12:$P$34,'Oppslag-fane'!$Q$12:$Q$34*D372)))))</f>
        <v/>
      </c>
      <c r="K372" s="8" t="str" cm="1">
        <f t="array" ref="K372">IF(K$308="","",IF(N217="","",IF($C68="Ja",(MONTH(O217)-MONTH(N217)+1)/12*(_xlfn.XLOOKUP(K$308,'Oppslag-fane'!$P$12:$P$34,'Oppslag-fane'!$Q$12:$Q$34*D372)))))</f>
        <v/>
      </c>
      <c r="L372" s="8" t="str" cm="1">
        <f t="array" ref="L372">IF(L$308="","",IF(P217="","",IF($C68="Ja",(MONTH(Q217)-MONTH(P217)+1)/12*(_xlfn.XLOOKUP(L$308,'Oppslag-fane'!$P$12:$P$34,'Oppslag-fane'!$Q$12:$Q$34*D372)))))</f>
        <v/>
      </c>
      <c r="M372" s="8" t="str" cm="1">
        <f t="array" ref="M372">IF(M$308="","",IF(R217="","",IF($C68="Ja",(MONTH(S217)-MONTH(R217)+1)/12*(_xlfn.XLOOKUP(M$308,'Oppslag-fane'!$P$12:$P$34,'Oppslag-fane'!$Q$12:$Q$34*D372)))))</f>
        <v/>
      </c>
      <c r="N372" s="8" t="str" cm="1">
        <f t="array" ref="N372">IF(N$308="","",IF(T217="","",IF($C68="Ja",(MONTH(U217)-MONTH(T217)+1)/12*(_xlfn.XLOOKUP(N$308,'Oppslag-fane'!$P$12:$P$34,'Oppslag-fane'!$Q$12:$Q$34*D372)))))</f>
        <v/>
      </c>
      <c r="O372" s="8" t="str" cm="1">
        <f t="array" ref="O372">IF(O$308="","",IF(V217="","",IF($C68="Ja",(MONTH(W217)-MONTH(V217)+1)/12*(_xlfn.XLOOKUP(O$308,'Oppslag-fane'!$P$12:$P$34,'Oppslag-fane'!$Q$12:$Q$34*D372)))))</f>
        <v/>
      </c>
      <c r="P372" s="8" t="str" cm="1">
        <f t="array" ref="P372">IF(P$308="","",IF(X217="","",IF($C68="Ja",(MONTH(Y217)-MONTH(X217)+1)/12*(_xlfn.XLOOKUP(P$308,'Oppslag-fane'!$P$12:$P$34,'Oppslag-fane'!$Q$12:$Q$34*D372)))))</f>
        <v/>
      </c>
      <c r="Q372" s="8" t="str" cm="1">
        <f t="array" ref="Q372">IF(Q$308="","",IF(Z217="","",IF($C68="Ja",(MONTH(AA217)-MONTH(Z217)+1)/12*(_xlfn.XLOOKUP(Q$308,'Oppslag-fane'!$P$12:$P$34,'Oppslag-fane'!$Q$12:$Q$34*D372)))))</f>
        <v/>
      </c>
      <c r="R372" s="31">
        <f t="shared" si="17"/>
        <v>0</v>
      </c>
      <c r="AI372"/>
      <c r="AJ372"/>
      <c r="AL372" s="18"/>
      <c r="AM372" s="18"/>
    </row>
    <row r="373" spans="1:39" x14ac:dyDescent="0.25">
      <c r="A373" t="str">
        <f t="shared" si="22"/>
        <v/>
      </c>
      <c r="B373">
        <f t="shared" si="22"/>
        <v>0</v>
      </c>
      <c r="C373">
        <f t="shared" ref="C373:C404" si="23">E69</f>
        <v>0</v>
      </c>
      <c r="D373" s="17" t="str">
        <f t="shared" ref="D373:D404" si="24">G69</f>
        <v/>
      </c>
      <c r="E373" s="8" t="str" cm="1">
        <f t="array" ref="E373">IF(E$308="","",IF(B218="","",IF($C69="Ja",(MONTH(C218)-MONTH(B218)+1)/12*(_xlfn.XLOOKUP(E$308,'Oppslag-fane'!$P$12:$P$34,'Oppslag-fane'!$Q$12:$Q$34*D373)))))</f>
        <v/>
      </c>
      <c r="F373" s="8" t="str" cm="1">
        <f t="array" ref="F373">IF(F$308="","",IF(D218="","",IF($C69="Ja",(MONTH(E218)-MONTH(D218)+1)/12*(_xlfn.XLOOKUP(F$308,'Oppslag-fane'!$P$12:$P$34,'Oppslag-fane'!$Q$12:$Q$34*D373)))))</f>
        <v/>
      </c>
      <c r="G373" s="8" t="str" cm="1">
        <f t="array" ref="G373">IF(G$308="","",IF(F218="","",IF($C69="Ja",(MONTH(G218)-MONTH(F218)+1)/12*(_xlfn.XLOOKUP(G$308,'Oppslag-fane'!$P$12:$P$34,'Oppslag-fane'!$Q$12:$Q$34*D373)))))</f>
        <v/>
      </c>
      <c r="H373" s="8" t="str" cm="1">
        <f t="array" ref="H373">IF(H$308="","",IF(H218="","",IF($C69="Ja",(MONTH(I218)-MONTH(H218)+1)/12*(_xlfn.XLOOKUP(H$308,'Oppslag-fane'!$P$12:$P$34,'Oppslag-fane'!$Q$12:$Q$34*D373)))))</f>
        <v/>
      </c>
      <c r="I373" s="8" t="str" cm="1">
        <f t="array" ref="I373">IF(I$308="","",IF(J218="","",IF($C69="Ja",(MONTH(K218)-MONTH(J218)+1)/12*(_xlfn.XLOOKUP(I$308,'Oppslag-fane'!$P$12:$P$34,'Oppslag-fane'!$Q$12:$Q$34*D373)))))</f>
        <v/>
      </c>
      <c r="J373" s="8" t="str" cm="1">
        <f t="array" ref="J373">IF(J$308="","",IF(L218="","",IF($C69="Ja",(MONTH(M218)-MONTH(L218)+1)/12*(_xlfn.XLOOKUP(J$308,'Oppslag-fane'!$P$12:$P$34,'Oppslag-fane'!$Q$12:$Q$34*D373)))))</f>
        <v/>
      </c>
      <c r="K373" s="8" t="str" cm="1">
        <f t="array" ref="K373">IF(K$308="","",IF(N218="","",IF($C69="Ja",(MONTH(O218)-MONTH(N218)+1)/12*(_xlfn.XLOOKUP(K$308,'Oppslag-fane'!$P$12:$P$34,'Oppslag-fane'!$Q$12:$Q$34*D373)))))</f>
        <v/>
      </c>
      <c r="L373" s="8" t="str" cm="1">
        <f t="array" ref="L373">IF(L$308="","",IF(P218="","",IF($C69="Ja",(MONTH(Q218)-MONTH(P218)+1)/12*(_xlfn.XLOOKUP(L$308,'Oppslag-fane'!$P$12:$P$34,'Oppslag-fane'!$Q$12:$Q$34*D373)))))</f>
        <v/>
      </c>
      <c r="M373" s="8" t="str" cm="1">
        <f t="array" ref="M373">IF(M$308="","",IF(R218="","",IF($C69="Ja",(MONTH(S218)-MONTH(R218)+1)/12*(_xlfn.XLOOKUP(M$308,'Oppslag-fane'!$P$12:$P$34,'Oppslag-fane'!$Q$12:$Q$34*D373)))))</f>
        <v/>
      </c>
      <c r="N373" s="8" t="str" cm="1">
        <f t="array" ref="N373">IF(N$308="","",IF(T218="","",IF($C69="Ja",(MONTH(U218)-MONTH(T218)+1)/12*(_xlfn.XLOOKUP(N$308,'Oppslag-fane'!$P$12:$P$34,'Oppslag-fane'!$Q$12:$Q$34*D373)))))</f>
        <v/>
      </c>
      <c r="O373" s="8" t="str" cm="1">
        <f t="array" ref="O373">IF(O$308="","",IF(V218="","",IF($C69="Ja",(MONTH(W218)-MONTH(V218)+1)/12*(_xlfn.XLOOKUP(O$308,'Oppslag-fane'!$P$12:$P$34,'Oppslag-fane'!$Q$12:$Q$34*D373)))))</f>
        <v/>
      </c>
      <c r="P373" s="8" t="str" cm="1">
        <f t="array" ref="P373">IF(P$308="","",IF(X218="","",IF($C69="Ja",(MONTH(Y218)-MONTH(X218)+1)/12*(_xlfn.XLOOKUP(P$308,'Oppslag-fane'!$P$12:$P$34,'Oppslag-fane'!$Q$12:$Q$34*D373)))))</f>
        <v/>
      </c>
      <c r="Q373" s="8" t="str" cm="1">
        <f t="array" ref="Q373">IF(Q$308="","",IF(Z218="","",IF($C69="Ja",(MONTH(AA218)-MONTH(Z218)+1)/12*(_xlfn.XLOOKUP(Q$308,'Oppslag-fane'!$P$12:$P$34,'Oppslag-fane'!$Q$12:$Q$34*D373)))))</f>
        <v/>
      </c>
      <c r="R373" s="31">
        <f t="shared" si="17"/>
        <v>0</v>
      </c>
      <c r="AI373"/>
      <c r="AJ373"/>
      <c r="AL373" s="18"/>
      <c r="AM373" s="18"/>
    </row>
    <row r="374" spans="1:39" x14ac:dyDescent="0.25">
      <c r="A374" t="str">
        <f t="shared" si="22"/>
        <v/>
      </c>
      <c r="B374">
        <f t="shared" si="22"/>
        <v>0</v>
      </c>
      <c r="C374">
        <f t="shared" si="23"/>
        <v>0</v>
      </c>
      <c r="D374" s="17" t="str">
        <f t="shared" si="24"/>
        <v/>
      </c>
      <c r="E374" s="8" t="str" cm="1">
        <f t="array" ref="E374">IF(E$308="","",IF(B219="","",IF($C70="Ja",(MONTH(C219)-MONTH(B219)+1)/12*(_xlfn.XLOOKUP(E$308,'Oppslag-fane'!$P$12:$P$34,'Oppslag-fane'!$Q$12:$Q$34*D374)))))</f>
        <v/>
      </c>
      <c r="F374" s="8" t="str" cm="1">
        <f t="array" ref="F374">IF(F$308="","",IF(D219="","",IF($C70="Ja",(MONTH(E219)-MONTH(D219)+1)/12*(_xlfn.XLOOKUP(F$308,'Oppslag-fane'!$P$12:$P$34,'Oppslag-fane'!$Q$12:$Q$34*D374)))))</f>
        <v/>
      </c>
      <c r="G374" s="8" t="str" cm="1">
        <f t="array" ref="G374">IF(G$308="","",IF(F219="","",IF($C70="Ja",(MONTH(G219)-MONTH(F219)+1)/12*(_xlfn.XLOOKUP(G$308,'Oppslag-fane'!$P$12:$P$34,'Oppslag-fane'!$Q$12:$Q$34*D374)))))</f>
        <v/>
      </c>
      <c r="H374" s="8" t="str" cm="1">
        <f t="array" ref="H374">IF(H$308="","",IF(H219="","",IF($C70="Ja",(MONTH(I219)-MONTH(H219)+1)/12*(_xlfn.XLOOKUP(H$308,'Oppslag-fane'!$P$12:$P$34,'Oppslag-fane'!$Q$12:$Q$34*D374)))))</f>
        <v/>
      </c>
      <c r="I374" s="8" t="str" cm="1">
        <f t="array" ref="I374">IF(I$308="","",IF(J219="","",IF($C70="Ja",(MONTH(K219)-MONTH(J219)+1)/12*(_xlfn.XLOOKUP(I$308,'Oppslag-fane'!$P$12:$P$34,'Oppslag-fane'!$Q$12:$Q$34*D374)))))</f>
        <v/>
      </c>
      <c r="J374" s="8" t="str" cm="1">
        <f t="array" ref="J374">IF(J$308="","",IF(L219="","",IF($C70="Ja",(MONTH(M219)-MONTH(L219)+1)/12*(_xlfn.XLOOKUP(J$308,'Oppslag-fane'!$P$12:$P$34,'Oppslag-fane'!$Q$12:$Q$34*D374)))))</f>
        <v/>
      </c>
      <c r="K374" s="8" t="str" cm="1">
        <f t="array" ref="K374">IF(K$308="","",IF(N219="","",IF($C70="Ja",(MONTH(O219)-MONTH(N219)+1)/12*(_xlfn.XLOOKUP(K$308,'Oppslag-fane'!$P$12:$P$34,'Oppslag-fane'!$Q$12:$Q$34*D374)))))</f>
        <v/>
      </c>
      <c r="L374" s="8" t="str" cm="1">
        <f t="array" ref="L374">IF(L$308="","",IF(P219="","",IF($C70="Ja",(MONTH(Q219)-MONTH(P219)+1)/12*(_xlfn.XLOOKUP(L$308,'Oppslag-fane'!$P$12:$P$34,'Oppslag-fane'!$Q$12:$Q$34*D374)))))</f>
        <v/>
      </c>
      <c r="M374" s="8" t="str" cm="1">
        <f t="array" ref="M374">IF(M$308="","",IF(R219="","",IF($C70="Ja",(MONTH(S219)-MONTH(R219)+1)/12*(_xlfn.XLOOKUP(M$308,'Oppslag-fane'!$P$12:$P$34,'Oppslag-fane'!$Q$12:$Q$34*D374)))))</f>
        <v/>
      </c>
      <c r="N374" s="8" t="str" cm="1">
        <f t="array" ref="N374">IF(N$308="","",IF(T219="","",IF($C70="Ja",(MONTH(U219)-MONTH(T219)+1)/12*(_xlfn.XLOOKUP(N$308,'Oppslag-fane'!$P$12:$P$34,'Oppslag-fane'!$Q$12:$Q$34*D374)))))</f>
        <v/>
      </c>
      <c r="O374" s="8" t="str" cm="1">
        <f t="array" ref="O374">IF(O$308="","",IF(V219="","",IF($C70="Ja",(MONTH(W219)-MONTH(V219)+1)/12*(_xlfn.XLOOKUP(O$308,'Oppslag-fane'!$P$12:$P$34,'Oppslag-fane'!$Q$12:$Q$34*D374)))))</f>
        <v/>
      </c>
      <c r="P374" s="8" t="str" cm="1">
        <f t="array" ref="P374">IF(P$308="","",IF(X219="","",IF($C70="Ja",(MONTH(Y219)-MONTH(X219)+1)/12*(_xlfn.XLOOKUP(P$308,'Oppslag-fane'!$P$12:$P$34,'Oppslag-fane'!$Q$12:$Q$34*D374)))))</f>
        <v/>
      </c>
      <c r="Q374" s="8" t="str" cm="1">
        <f t="array" ref="Q374">IF(Q$308="","",IF(Z219="","",IF($C70="Ja",(MONTH(AA219)-MONTH(Z219)+1)/12*(_xlfn.XLOOKUP(Q$308,'Oppslag-fane'!$P$12:$P$34,'Oppslag-fane'!$Q$12:$Q$34*D374)))))</f>
        <v/>
      </c>
      <c r="R374" s="31">
        <f t="shared" ref="R374:R378" si="25">SUM(E374:Q374)</f>
        <v>0</v>
      </c>
      <c r="AI374"/>
      <c r="AJ374"/>
      <c r="AL374" s="18"/>
      <c r="AM374" s="18"/>
    </row>
    <row r="375" spans="1:39" x14ac:dyDescent="0.25">
      <c r="A375" t="str">
        <f t="shared" si="22"/>
        <v/>
      </c>
      <c r="B375">
        <f t="shared" si="22"/>
        <v>0</v>
      </c>
      <c r="C375">
        <f t="shared" si="23"/>
        <v>0</v>
      </c>
      <c r="D375" s="17" t="str">
        <f t="shared" si="24"/>
        <v/>
      </c>
      <c r="E375" s="8" t="str" cm="1">
        <f t="array" ref="E375">IF(E$308="","",IF(B220="","",IF($C71="Ja",(MONTH(C220)-MONTH(B220)+1)/12*(_xlfn.XLOOKUP(E$308,'Oppslag-fane'!$P$12:$P$34,'Oppslag-fane'!$Q$12:$Q$34*D375)))))</f>
        <v/>
      </c>
      <c r="F375" s="8" t="str" cm="1">
        <f t="array" ref="F375">IF(F$308="","",IF(D220="","",IF($C71="Ja",(MONTH(E220)-MONTH(D220)+1)/12*(_xlfn.XLOOKUP(F$308,'Oppslag-fane'!$P$12:$P$34,'Oppslag-fane'!$Q$12:$Q$34*D375)))))</f>
        <v/>
      </c>
      <c r="G375" s="8" t="str" cm="1">
        <f t="array" ref="G375">IF(G$308="","",IF(F220="","",IF($C71="Ja",(MONTH(G220)-MONTH(F220)+1)/12*(_xlfn.XLOOKUP(G$308,'Oppslag-fane'!$P$12:$P$34,'Oppslag-fane'!$Q$12:$Q$34*D375)))))</f>
        <v/>
      </c>
      <c r="H375" s="8" t="str" cm="1">
        <f t="array" ref="H375">IF(H$308="","",IF(H220="","",IF($C71="Ja",(MONTH(I220)-MONTH(H220)+1)/12*(_xlfn.XLOOKUP(H$308,'Oppslag-fane'!$P$12:$P$34,'Oppslag-fane'!$Q$12:$Q$34*D375)))))</f>
        <v/>
      </c>
      <c r="I375" s="8" t="str" cm="1">
        <f t="array" ref="I375">IF(I$308="","",IF(J220="","",IF($C71="Ja",(MONTH(K220)-MONTH(J220)+1)/12*(_xlfn.XLOOKUP(I$308,'Oppslag-fane'!$P$12:$P$34,'Oppslag-fane'!$Q$12:$Q$34*D375)))))</f>
        <v/>
      </c>
      <c r="J375" s="8" t="str" cm="1">
        <f t="array" ref="J375">IF(J$308="","",IF(L220="","",IF($C71="Ja",(MONTH(M220)-MONTH(L220)+1)/12*(_xlfn.XLOOKUP(J$308,'Oppslag-fane'!$P$12:$P$34,'Oppslag-fane'!$Q$12:$Q$34*D375)))))</f>
        <v/>
      </c>
      <c r="K375" s="8" t="str" cm="1">
        <f t="array" ref="K375">IF(K$308="","",IF(N220="","",IF($C71="Ja",(MONTH(O220)-MONTH(N220)+1)/12*(_xlfn.XLOOKUP(K$308,'Oppslag-fane'!$P$12:$P$34,'Oppslag-fane'!$Q$12:$Q$34*D375)))))</f>
        <v/>
      </c>
      <c r="L375" s="8" t="str" cm="1">
        <f t="array" ref="L375">IF(L$308="","",IF(P220="","",IF($C71="Ja",(MONTH(Q220)-MONTH(P220)+1)/12*(_xlfn.XLOOKUP(L$308,'Oppslag-fane'!$P$12:$P$34,'Oppslag-fane'!$Q$12:$Q$34*D375)))))</f>
        <v/>
      </c>
      <c r="M375" s="8" t="str" cm="1">
        <f t="array" ref="M375">IF(M$308="","",IF(R220="","",IF($C71="Ja",(MONTH(S220)-MONTH(R220)+1)/12*(_xlfn.XLOOKUP(M$308,'Oppslag-fane'!$P$12:$P$34,'Oppslag-fane'!$Q$12:$Q$34*D375)))))</f>
        <v/>
      </c>
      <c r="N375" s="8" t="str" cm="1">
        <f t="array" ref="N375">IF(N$308="","",IF(T220="","",IF($C71="Ja",(MONTH(U220)-MONTH(T220)+1)/12*(_xlfn.XLOOKUP(N$308,'Oppslag-fane'!$P$12:$P$34,'Oppslag-fane'!$Q$12:$Q$34*D375)))))</f>
        <v/>
      </c>
      <c r="O375" s="8" t="str" cm="1">
        <f t="array" ref="O375">IF(O$308="","",IF(V220="","",IF($C71="Ja",(MONTH(W220)-MONTH(V220)+1)/12*(_xlfn.XLOOKUP(O$308,'Oppslag-fane'!$P$12:$P$34,'Oppslag-fane'!$Q$12:$Q$34*D375)))))</f>
        <v/>
      </c>
      <c r="P375" s="8" t="str" cm="1">
        <f t="array" ref="P375">IF(P$308="","",IF(X220="","",IF($C71="Ja",(MONTH(Y220)-MONTH(X220)+1)/12*(_xlfn.XLOOKUP(P$308,'Oppslag-fane'!$P$12:$P$34,'Oppslag-fane'!$Q$12:$Q$34*D375)))))</f>
        <v/>
      </c>
      <c r="Q375" s="8" t="str" cm="1">
        <f t="array" ref="Q375">IF(Q$308="","",IF(Z220="","",IF($C71="Ja",(MONTH(AA220)-MONTH(Z220)+1)/12*(_xlfn.XLOOKUP(Q$308,'Oppslag-fane'!$P$12:$P$34,'Oppslag-fane'!$Q$12:$Q$34*D375)))))</f>
        <v/>
      </c>
      <c r="R375" s="31">
        <f t="shared" si="25"/>
        <v>0</v>
      </c>
      <c r="AI375"/>
      <c r="AJ375"/>
      <c r="AL375" s="18"/>
      <c r="AM375" s="18"/>
    </row>
    <row r="376" spans="1:39" x14ac:dyDescent="0.25">
      <c r="A376" t="str">
        <f t="shared" si="22"/>
        <v/>
      </c>
      <c r="B376">
        <f t="shared" si="22"/>
        <v>0</v>
      </c>
      <c r="C376">
        <f t="shared" si="23"/>
        <v>0</v>
      </c>
      <c r="D376" s="17" t="str">
        <f t="shared" si="24"/>
        <v/>
      </c>
      <c r="E376" s="8" t="str" cm="1">
        <f t="array" ref="E376">IF(E$308="","",IF(B221="","",IF($C72="Ja",(MONTH(C221)-MONTH(B221)+1)/12*(_xlfn.XLOOKUP(E$308,'Oppslag-fane'!$P$12:$P$34,'Oppslag-fane'!$Q$12:$Q$34*D376)))))</f>
        <v/>
      </c>
      <c r="F376" s="8" t="str" cm="1">
        <f t="array" ref="F376">IF(F$308="","",IF(D221="","",IF($C72="Ja",(MONTH(E221)-MONTH(D221)+1)/12*(_xlfn.XLOOKUP(F$308,'Oppslag-fane'!$P$12:$P$34,'Oppslag-fane'!$Q$12:$Q$34*D376)))))</f>
        <v/>
      </c>
      <c r="G376" s="8" t="str" cm="1">
        <f t="array" ref="G376">IF(G$308="","",IF(F221="","",IF($C72="Ja",(MONTH(G221)-MONTH(F221)+1)/12*(_xlfn.XLOOKUP(G$308,'Oppslag-fane'!$P$12:$P$34,'Oppslag-fane'!$Q$12:$Q$34*D376)))))</f>
        <v/>
      </c>
      <c r="H376" s="8" t="str" cm="1">
        <f t="array" ref="H376">IF(H$308="","",IF(H221="","",IF($C72="Ja",(MONTH(I221)-MONTH(H221)+1)/12*(_xlfn.XLOOKUP(H$308,'Oppslag-fane'!$P$12:$P$34,'Oppslag-fane'!$Q$12:$Q$34*D376)))))</f>
        <v/>
      </c>
      <c r="I376" s="8" t="str" cm="1">
        <f t="array" ref="I376">IF(I$308="","",IF(J221="","",IF($C72="Ja",(MONTH(K221)-MONTH(J221)+1)/12*(_xlfn.XLOOKUP(I$308,'Oppslag-fane'!$P$12:$P$34,'Oppslag-fane'!$Q$12:$Q$34*D376)))))</f>
        <v/>
      </c>
      <c r="J376" s="8" t="str" cm="1">
        <f t="array" ref="J376">IF(J$308="","",IF(L221="","",IF($C72="Ja",(MONTH(M221)-MONTH(L221)+1)/12*(_xlfn.XLOOKUP(J$308,'Oppslag-fane'!$P$12:$P$34,'Oppslag-fane'!$Q$12:$Q$34*D376)))))</f>
        <v/>
      </c>
      <c r="K376" s="8" t="str" cm="1">
        <f t="array" ref="K376">IF(K$308="","",IF(N221="","",IF($C72="Ja",(MONTH(O221)-MONTH(N221)+1)/12*(_xlfn.XLOOKUP(K$308,'Oppslag-fane'!$P$12:$P$34,'Oppslag-fane'!$Q$12:$Q$34*D376)))))</f>
        <v/>
      </c>
      <c r="L376" s="8" t="str" cm="1">
        <f t="array" ref="L376">IF(L$308="","",IF(P221="","",IF($C72="Ja",(MONTH(Q221)-MONTH(P221)+1)/12*(_xlfn.XLOOKUP(L$308,'Oppslag-fane'!$P$12:$P$34,'Oppslag-fane'!$Q$12:$Q$34*D376)))))</f>
        <v/>
      </c>
      <c r="M376" s="8" t="str" cm="1">
        <f t="array" ref="M376">IF(M$308="","",IF(R221="","",IF($C72="Ja",(MONTH(S221)-MONTH(R221)+1)/12*(_xlfn.XLOOKUP(M$308,'Oppslag-fane'!$P$12:$P$34,'Oppslag-fane'!$Q$12:$Q$34*D376)))))</f>
        <v/>
      </c>
      <c r="N376" s="8" t="str" cm="1">
        <f t="array" ref="N376">IF(N$308="","",IF(T221="","",IF($C72="Ja",(MONTH(U221)-MONTH(T221)+1)/12*(_xlfn.XLOOKUP(N$308,'Oppslag-fane'!$P$12:$P$34,'Oppslag-fane'!$Q$12:$Q$34*D376)))))</f>
        <v/>
      </c>
      <c r="O376" s="8" t="str" cm="1">
        <f t="array" ref="O376">IF(O$308="","",IF(V221="","",IF($C72="Ja",(MONTH(W221)-MONTH(V221)+1)/12*(_xlfn.XLOOKUP(O$308,'Oppslag-fane'!$P$12:$P$34,'Oppslag-fane'!$Q$12:$Q$34*D376)))))</f>
        <v/>
      </c>
      <c r="P376" s="8" t="str" cm="1">
        <f t="array" ref="P376">IF(P$308="","",IF(X221="","",IF($C72="Ja",(MONTH(Y221)-MONTH(X221)+1)/12*(_xlfn.XLOOKUP(P$308,'Oppslag-fane'!$P$12:$P$34,'Oppslag-fane'!$Q$12:$Q$34*D376)))))</f>
        <v/>
      </c>
      <c r="Q376" s="8" t="str" cm="1">
        <f t="array" ref="Q376">IF(Q$308="","",IF(Z221="","",IF($C72="Ja",(MONTH(AA221)-MONTH(Z221)+1)/12*(_xlfn.XLOOKUP(Q$308,'Oppslag-fane'!$P$12:$P$34,'Oppslag-fane'!$Q$12:$Q$34*D376)))))</f>
        <v/>
      </c>
      <c r="R376" s="31">
        <f t="shared" si="25"/>
        <v>0</v>
      </c>
      <c r="AI376"/>
      <c r="AJ376"/>
      <c r="AL376" s="18"/>
      <c r="AM376" s="18"/>
    </row>
    <row r="377" spans="1:39" x14ac:dyDescent="0.25">
      <c r="A377" t="str">
        <f t="shared" si="22"/>
        <v/>
      </c>
      <c r="B377">
        <f t="shared" si="22"/>
        <v>0</v>
      </c>
      <c r="C377">
        <f t="shared" si="23"/>
        <v>0</v>
      </c>
      <c r="D377" s="17" t="str">
        <f t="shared" si="24"/>
        <v/>
      </c>
      <c r="E377" s="8" t="str" cm="1">
        <f t="array" ref="E377">IF(E$308="","",IF(B222="","",IF($C73="Ja",(MONTH(C222)-MONTH(B222)+1)/12*(_xlfn.XLOOKUP(E$308,'Oppslag-fane'!$P$12:$P$34,'Oppslag-fane'!$Q$12:$Q$34*D377)))))</f>
        <v/>
      </c>
      <c r="F377" s="8" t="str" cm="1">
        <f t="array" ref="F377">IF(F$308="","",IF(D222="","",IF($C73="Ja",(MONTH(E222)-MONTH(D222)+1)/12*(_xlfn.XLOOKUP(F$308,'Oppslag-fane'!$P$12:$P$34,'Oppslag-fane'!$Q$12:$Q$34*D377)))))</f>
        <v/>
      </c>
      <c r="G377" s="8" t="str" cm="1">
        <f t="array" ref="G377">IF(G$308="","",IF(F222="","",IF($C73="Ja",(MONTH(G222)-MONTH(F222)+1)/12*(_xlfn.XLOOKUP(G$308,'Oppslag-fane'!$P$12:$P$34,'Oppslag-fane'!$Q$12:$Q$34*D377)))))</f>
        <v/>
      </c>
      <c r="H377" s="8" t="str" cm="1">
        <f t="array" ref="H377">IF(H$308="","",IF(H222="","",IF($C73="Ja",(MONTH(I222)-MONTH(H222)+1)/12*(_xlfn.XLOOKUP(H$308,'Oppslag-fane'!$P$12:$P$34,'Oppslag-fane'!$Q$12:$Q$34*D377)))))</f>
        <v/>
      </c>
      <c r="I377" s="8" t="str" cm="1">
        <f t="array" ref="I377">IF(I$308="","",IF(J222="","",IF($C73="Ja",(MONTH(K222)-MONTH(J222)+1)/12*(_xlfn.XLOOKUP(I$308,'Oppslag-fane'!$P$12:$P$34,'Oppslag-fane'!$Q$12:$Q$34*D377)))))</f>
        <v/>
      </c>
      <c r="J377" s="8" t="str" cm="1">
        <f t="array" ref="J377">IF(J$308="","",IF(L222="","",IF($C73="Ja",(MONTH(M222)-MONTH(L222)+1)/12*(_xlfn.XLOOKUP(J$308,'Oppslag-fane'!$P$12:$P$34,'Oppslag-fane'!$Q$12:$Q$34*D377)))))</f>
        <v/>
      </c>
      <c r="K377" s="8" t="str" cm="1">
        <f t="array" ref="K377">IF(K$308="","",IF(N222="","",IF($C73="Ja",(MONTH(O222)-MONTH(N222)+1)/12*(_xlfn.XLOOKUP(K$308,'Oppslag-fane'!$P$12:$P$34,'Oppslag-fane'!$Q$12:$Q$34*D377)))))</f>
        <v/>
      </c>
      <c r="L377" s="8" t="str" cm="1">
        <f t="array" ref="L377">IF(L$308="","",IF(P222="","",IF($C73="Ja",(MONTH(Q222)-MONTH(P222)+1)/12*(_xlfn.XLOOKUP(L$308,'Oppslag-fane'!$P$12:$P$34,'Oppslag-fane'!$Q$12:$Q$34*D377)))))</f>
        <v/>
      </c>
      <c r="M377" s="8" t="str" cm="1">
        <f t="array" ref="M377">IF(M$308="","",IF(R222="","",IF($C73="Ja",(MONTH(S222)-MONTH(R222)+1)/12*(_xlfn.XLOOKUP(M$308,'Oppslag-fane'!$P$12:$P$34,'Oppslag-fane'!$Q$12:$Q$34*D377)))))</f>
        <v/>
      </c>
      <c r="N377" s="8" t="str" cm="1">
        <f t="array" ref="N377">IF(N$308="","",IF(T222="","",IF($C73="Ja",(MONTH(U222)-MONTH(T222)+1)/12*(_xlfn.XLOOKUP(N$308,'Oppslag-fane'!$P$12:$P$34,'Oppslag-fane'!$Q$12:$Q$34*D377)))))</f>
        <v/>
      </c>
      <c r="O377" s="8" t="str" cm="1">
        <f t="array" ref="O377">IF(O$308="","",IF(V222="","",IF($C73="Ja",(MONTH(W222)-MONTH(V222)+1)/12*(_xlfn.XLOOKUP(O$308,'Oppslag-fane'!$P$12:$P$34,'Oppslag-fane'!$Q$12:$Q$34*D377)))))</f>
        <v/>
      </c>
      <c r="P377" s="8" t="str" cm="1">
        <f t="array" ref="P377">IF(P$308="","",IF(X222="","",IF($C73="Ja",(MONTH(Y222)-MONTH(X222)+1)/12*(_xlfn.XLOOKUP(P$308,'Oppslag-fane'!$P$12:$P$34,'Oppslag-fane'!$Q$12:$Q$34*D377)))))</f>
        <v/>
      </c>
      <c r="Q377" s="8" t="str" cm="1">
        <f t="array" ref="Q377">IF(Q$308="","",IF(Z222="","",IF($C73="Ja",(MONTH(AA222)-MONTH(Z222)+1)/12*(_xlfn.XLOOKUP(Q$308,'Oppslag-fane'!$P$12:$P$34,'Oppslag-fane'!$Q$12:$Q$34*D377)))))</f>
        <v/>
      </c>
      <c r="R377" s="31">
        <f t="shared" si="25"/>
        <v>0</v>
      </c>
      <c r="AI377"/>
      <c r="AJ377"/>
      <c r="AL377" s="18"/>
      <c r="AM377" s="18"/>
    </row>
    <row r="378" spans="1:39" x14ac:dyDescent="0.25">
      <c r="A378" t="str">
        <f t="shared" si="22"/>
        <v/>
      </c>
      <c r="B378">
        <f t="shared" si="22"/>
        <v>0</v>
      </c>
      <c r="C378">
        <f t="shared" si="23"/>
        <v>0</v>
      </c>
      <c r="D378" s="17" t="str">
        <f t="shared" si="24"/>
        <v/>
      </c>
      <c r="E378" s="8" t="str" cm="1">
        <f t="array" ref="E378">IF(E$308="","",IF(B223="","",IF($C74="Ja",(MONTH(C223)-MONTH(B223)+1)/12*(_xlfn.XLOOKUP(E$308,'Oppslag-fane'!$P$12:$P$34,'Oppslag-fane'!$Q$12:$Q$34*D378)))))</f>
        <v/>
      </c>
      <c r="F378" s="8" t="str" cm="1">
        <f t="array" ref="F378">IF(F$308="","",IF(D223="","",IF($C74="Ja",(MONTH(E223)-MONTH(D223)+1)/12*(_xlfn.XLOOKUP(F$308,'Oppslag-fane'!$P$12:$P$34,'Oppslag-fane'!$Q$12:$Q$34*D378)))))</f>
        <v/>
      </c>
      <c r="G378" s="8" t="str" cm="1">
        <f t="array" ref="G378">IF(G$308="","",IF(F223="","",IF($C74="Ja",(MONTH(G223)-MONTH(F223)+1)/12*(_xlfn.XLOOKUP(G$308,'Oppslag-fane'!$P$12:$P$34,'Oppslag-fane'!$Q$12:$Q$34*D378)))))</f>
        <v/>
      </c>
      <c r="H378" s="8" t="str" cm="1">
        <f t="array" ref="H378">IF(H$308="","",IF(H223="","",IF($C74="Ja",(MONTH(I223)-MONTH(H223)+1)/12*(_xlfn.XLOOKUP(H$308,'Oppslag-fane'!$P$12:$P$34,'Oppslag-fane'!$Q$12:$Q$34*D378)))))</f>
        <v/>
      </c>
      <c r="I378" s="8" t="str" cm="1">
        <f t="array" ref="I378">IF(I$308="","",IF(J223="","",IF($C74="Ja",(MONTH(K223)-MONTH(J223)+1)/12*(_xlfn.XLOOKUP(I$308,'Oppslag-fane'!$P$12:$P$34,'Oppslag-fane'!$Q$12:$Q$34*D378)))))</f>
        <v/>
      </c>
      <c r="J378" s="8" t="str" cm="1">
        <f t="array" ref="J378">IF(J$308="","",IF(L223="","",IF($C74="Ja",(MONTH(M223)-MONTH(L223)+1)/12*(_xlfn.XLOOKUP(J$308,'Oppslag-fane'!$P$12:$P$34,'Oppslag-fane'!$Q$12:$Q$34*D378)))))</f>
        <v/>
      </c>
      <c r="K378" s="8" t="str" cm="1">
        <f t="array" ref="K378">IF(K$308="","",IF(N223="","",IF($C74="Ja",(MONTH(O223)-MONTH(N223)+1)/12*(_xlfn.XLOOKUP(K$308,'Oppslag-fane'!$P$12:$P$34,'Oppslag-fane'!$Q$12:$Q$34*D378)))))</f>
        <v/>
      </c>
      <c r="L378" s="8" t="str" cm="1">
        <f t="array" ref="L378">IF(L$308="","",IF(P223="","",IF($C74="Ja",(MONTH(Q223)-MONTH(P223)+1)/12*(_xlfn.XLOOKUP(L$308,'Oppslag-fane'!$P$12:$P$34,'Oppslag-fane'!$Q$12:$Q$34*D378)))))</f>
        <v/>
      </c>
      <c r="M378" s="8" t="str" cm="1">
        <f t="array" ref="M378">IF(M$308="","",IF(R223="","",IF($C74="Ja",(MONTH(S223)-MONTH(R223)+1)/12*(_xlfn.XLOOKUP(M$308,'Oppslag-fane'!$P$12:$P$34,'Oppslag-fane'!$Q$12:$Q$34*D378)))))</f>
        <v/>
      </c>
      <c r="N378" s="8" t="str" cm="1">
        <f t="array" ref="N378">IF(N$308="","",IF(T223="","",IF($C74="Ja",(MONTH(U223)-MONTH(T223)+1)/12*(_xlfn.XLOOKUP(N$308,'Oppslag-fane'!$P$12:$P$34,'Oppslag-fane'!$Q$12:$Q$34*D378)))))</f>
        <v/>
      </c>
      <c r="O378" s="8" t="str" cm="1">
        <f t="array" ref="O378">IF(O$308="","",IF(V223="","",IF($C74="Ja",(MONTH(W223)-MONTH(V223)+1)/12*(_xlfn.XLOOKUP(O$308,'Oppslag-fane'!$P$12:$P$34,'Oppslag-fane'!$Q$12:$Q$34*D378)))))</f>
        <v/>
      </c>
      <c r="P378" s="8" t="str" cm="1">
        <f t="array" ref="P378">IF(P$308="","",IF(X223="","",IF($C74="Ja",(MONTH(Y223)-MONTH(X223)+1)/12*(_xlfn.XLOOKUP(P$308,'Oppslag-fane'!$P$12:$P$34,'Oppslag-fane'!$Q$12:$Q$34*D378)))))</f>
        <v/>
      </c>
      <c r="Q378" s="8" t="str" cm="1">
        <f t="array" ref="Q378">IF(Q$308="","",IF(Z223="","",IF($C74="Ja",(MONTH(AA223)-MONTH(Z223)+1)/12*(_xlfn.XLOOKUP(Q$308,'Oppslag-fane'!$P$12:$P$34,'Oppslag-fane'!$Q$12:$Q$34*D378)))))</f>
        <v/>
      </c>
      <c r="R378" s="31">
        <f t="shared" si="25"/>
        <v>0</v>
      </c>
      <c r="AI378"/>
      <c r="AJ378"/>
      <c r="AL378" s="18"/>
      <c r="AM378" s="18"/>
    </row>
    <row r="379" spans="1:39" x14ac:dyDescent="0.25">
      <c r="A379" t="str">
        <f t="shared" ref="A379:B379" si="26">A75</f>
        <v/>
      </c>
      <c r="B379">
        <f t="shared" si="26"/>
        <v>0</v>
      </c>
      <c r="C379">
        <f t="shared" ref="C379:C442" si="27">E75</f>
        <v>0</v>
      </c>
      <c r="D379" s="17" t="str">
        <f t="shared" ref="D379:D442" si="28">G75</f>
        <v/>
      </c>
      <c r="E379" s="8" t="str" cm="1">
        <f t="array" ref="E379">IF(E$308="","",IF(B224="","",IF($C75="Ja",(MONTH(C224)-MONTH(B224)+1)/12*(_xlfn.XLOOKUP(E$308,'Oppslag-fane'!$P$12:$P$34,'Oppslag-fane'!$Q$12:$Q$34*D379)))))</f>
        <v/>
      </c>
      <c r="F379" s="8" t="str" cm="1">
        <f t="array" ref="F379">IF(F$308="","",IF(D224="","",IF($C75="Ja",(MONTH(E224)-MONTH(D224)+1)/12*(_xlfn.XLOOKUP(F$308,'Oppslag-fane'!$P$12:$P$34,'Oppslag-fane'!$Q$12:$Q$34*D379)))))</f>
        <v/>
      </c>
      <c r="G379" s="8" t="str" cm="1">
        <f t="array" ref="G379">IF(G$308="","",IF(F224="","",IF($C75="Ja",(MONTH(G224)-MONTH(F224)+1)/12*(_xlfn.XLOOKUP(G$308,'Oppslag-fane'!$P$12:$P$34,'Oppslag-fane'!$Q$12:$Q$34*D379)))))</f>
        <v/>
      </c>
      <c r="H379" s="8" t="str" cm="1">
        <f t="array" ref="H379">IF(H$308="","",IF(H224="","",IF($C75="Ja",(MONTH(I224)-MONTH(H224)+1)/12*(_xlfn.XLOOKUP(H$308,'Oppslag-fane'!$P$12:$P$34,'Oppslag-fane'!$Q$12:$Q$34*D379)))))</f>
        <v/>
      </c>
      <c r="I379" s="8" t="str" cm="1">
        <f t="array" ref="I379">IF(I$308="","",IF(J224="","",IF($C75="Ja",(MONTH(K224)-MONTH(J224)+1)/12*(_xlfn.XLOOKUP(I$308,'Oppslag-fane'!$P$12:$P$34,'Oppslag-fane'!$Q$12:$Q$34*D379)))))</f>
        <v/>
      </c>
      <c r="J379" s="8" t="str" cm="1">
        <f t="array" ref="J379">IF(J$308="","",IF(L224="","",IF($C75="Ja",(MONTH(M224)-MONTH(L224)+1)/12*(_xlfn.XLOOKUP(J$308,'Oppslag-fane'!$P$12:$P$34,'Oppslag-fane'!$Q$12:$Q$34*D379)))))</f>
        <v/>
      </c>
      <c r="K379" s="8" t="str" cm="1">
        <f t="array" ref="K379">IF(K$308="","",IF(N224="","",IF($C75="Ja",(MONTH(O224)-MONTH(N224)+1)/12*(_xlfn.XLOOKUP(K$308,'Oppslag-fane'!$P$12:$P$34,'Oppslag-fane'!$Q$12:$Q$34*D379)))))</f>
        <v/>
      </c>
      <c r="L379" s="8" t="str" cm="1">
        <f t="array" ref="L379">IF(L$308="","",IF(P224="","",IF($C75="Ja",(MONTH(Q224)-MONTH(P224)+1)/12*(_xlfn.XLOOKUP(L$308,'Oppslag-fane'!$P$12:$P$34,'Oppslag-fane'!$Q$12:$Q$34*D379)))))</f>
        <v/>
      </c>
      <c r="M379" s="8" t="str" cm="1">
        <f t="array" ref="M379">IF(M$308="","",IF(R224="","",IF($C75="Ja",(MONTH(S224)-MONTH(R224)+1)/12*(_xlfn.XLOOKUP(M$308,'Oppslag-fane'!$P$12:$P$34,'Oppslag-fane'!$Q$12:$Q$34*D379)))))</f>
        <v/>
      </c>
      <c r="N379" s="8" t="str" cm="1">
        <f t="array" ref="N379">IF(N$308="","",IF(T224="","",IF($C75="Ja",(MONTH(U224)-MONTH(T224)+1)/12*(_xlfn.XLOOKUP(N$308,'Oppslag-fane'!$P$12:$P$34,'Oppslag-fane'!$Q$12:$Q$34*D379)))))</f>
        <v/>
      </c>
      <c r="O379" s="8" t="str" cm="1">
        <f t="array" ref="O379">IF(O$308="","",IF(V224="","",IF($C75="Ja",(MONTH(W224)-MONTH(V224)+1)/12*(_xlfn.XLOOKUP(O$308,'Oppslag-fane'!$P$12:$P$34,'Oppslag-fane'!$Q$12:$Q$34*D379)))))</f>
        <v/>
      </c>
      <c r="P379" s="8" t="str" cm="1">
        <f t="array" ref="P379">IF(P$308="","",IF(X224="","",IF($C75="Ja",(MONTH(Y224)-MONTH(X224)+1)/12*(_xlfn.XLOOKUP(P$308,'Oppslag-fane'!$P$12:$P$34,'Oppslag-fane'!$Q$12:$Q$34*D379)))))</f>
        <v/>
      </c>
      <c r="Q379" s="8" t="str" cm="1">
        <f t="array" ref="Q379">IF(Q$308="","",IF(Z224="","",IF($C75="Ja",(MONTH(AA224)-MONTH(Z224)+1)/12*(_xlfn.XLOOKUP(Q$308,'Oppslag-fane'!$P$12:$P$34,'Oppslag-fane'!$Q$12:$Q$34*D379)))))</f>
        <v/>
      </c>
      <c r="R379" s="31">
        <f t="shared" ref="R379:R442" si="29">SUM(E379:Q379)</f>
        <v>0</v>
      </c>
      <c r="AI379"/>
      <c r="AJ379"/>
      <c r="AL379" s="18"/>
      <c r="AM379" s="18"/>
    </row>
    <row r="380" spans="1:39" x14ac:dyDescent="0.25">
      <c r="A380" t="str">
        <f t="shared" ref="A380:B380" si="30">A76</f>
        <v/>
      </c>
      <c r="B380">
        <f t="shared" si="30"/>
        <v>0</v>
      </c>
      <c r="C380">
        <f t="shared" si="27"/>
        <v>0</v>
      </c>
      <c r="D380" s="17" t="str">
        <f t="shared" si="28"/>
        <v/>
      </c>
      <c r="E380" s="8" t="str" cm="1">
        <f t="array" ref="E380">IF(E$308="","",IF(B225="","",IF($C76="Ja",(MONTH(C225)-MONTH(B225)+1)/12*(_xlfn.XLOOKUP(E$308,'Oppslag-fane'!$P$12:$P$34,'Oppslag-fane'!$Q$12:$Q$34*D380)))))</f>
        <v/>
      </c>
      <c r="F380" s="8" t="str" cm="1">
        <f t="array" ref="F380">IF(F$308="","",IF(D225="","",IF($C76="Ja",(MONTH(E225)-MONTH(D225)+1)/12*(_xlfn.XLOOKUP(F$308,'Oppslag-fane'!$P$12:$P$34,'Oppslag-fane'!$Q$12:$Q$34*D380)))))</f>
        <v/>
      </c>
      <c r="G380" s="8" t="str" cm="1">
        <f t="array" ref="G380">IF(G$308="","",IF(F225="","",IF($C76="Ja",(MONTH(G225)-MONTH(F225)+1)/12*(_xlfn.XLOOKUP(G$308,'Oppslag-fane'!$P$12:$P$34,'Oppslag-fane'!$Q$12:$Q$34*D380)))))</f>
        <v/>
      </c>
      <c r="H380" s="8" t="str" cm="1">
        <f t="array" ref="H380">IF(H$308="","",IF(H225="","",IF($C76="Ja",(MONTH(I225)-MONTH(H225)+1)/12*(_xlfn.XLOOKUP(H$308,'Oppslag-fane'!$P$12:$P$34,'Oppslag-fane'!$Q$12:$Q$34*D380)))))</f>
        <v/>
      </c>
      <c r="I380" s="8" t="str" cm="1">
        <f t="array" ref="I380">IF(I$308="","",IF(J225="","",IF($C76="Ja",(MONTH(K225)-MONTH(J225)+1)/12*(_xlfn.XLOOKUP(I$308,'Oppslag-fane'!$P$12:$P$34,'Oppslag-fane'!$Q$12:$Q$34*D380)))))</f>
        <v/>
      </c>
      <c r="J380" s="8" t="str" cm="1">
        <f t="array" ref="J380">IF(J$308="","",IF(L225="","",IF($C76="Ja",(MONTH(M225)-MONTH(L225)+1)/12*(_xlfn.XLOOKUP(J$308,'Oppslag-fane'!$P$12:$P$34,'Oppslag-fane'!$Q$12:$Q$34*D380)))))</f>
        <v/>
      </c>
      <c r="K380" s="8" t="str" cm="1">
        <f t="array" ref="K380">IF(K$308="","",IF(N225="","",IF($C76="Ja",(MONTH(O225)-MONTH(N225)+1)/12*(_xlfn.XLOOKUP(K$308,'Oppslag-fane'!$P$12:$P$34,'Oppslag-fane'!$Q$12:$Q$34*D380)))))</f>
        <v/>
      </c>
      <c r="L380" s="8" t="str" cm="1">
        <f t="array" ref="L380">IF(L$308="","",IF(P225="","",IF($C76="Ja",(MONTH(Q225)-MONTH(P225)+1)/12*(_xlfn.XLOOKUP(L$308,'Oppslag-fane'!$P$12:$P$34,'Oppslag-fane'!$Q$12:$Q$34*D380)))))</f>
        <v/>
      </c>
      <c r="M380" s="8" t="str" cm="1">
        <f t="array" ref="M380">IF(M$308="","",IF(R225="","",IF($C76="Ja",(MONTH(S225)-MONTH(R225)+1)/12*(_xlfn.XLOOKUP(M$308,'Oppslag-fane'!$P$12:$P$34,'Oppslag-fane'!$Q$12:$Q$34*D380)))))</f>
        <v/>
      </c>
      <c r="N380" s="8" t="str" cm="1">
        <f t="array" ref="N380">IF(N$308="","",IF(T225="","",IF($C76="Ja",(MONTH(U225)-MONTH(T225)+1)/12*(_xlfn.XLOOKUP(N$308,'Oppslag-fane'!$P$12:$P$34,'Oppslag-fane'!$Q$12:$Q$34*D380)))))</f>
        <v/>
      </c>
      <c r="O380" s="8" t="str" cm="1">
        <f t="array" ref="O380">IF(O$308="","",IF(V225="","",IF($C76="Ja",(MONTH(W225)-MONTH(V225)+1)/12*(_xlfn.XLOOKUP(O$308,'Oppslag-fane'!$P$12:$P$34,'Oppslag-fane'!$Q$12:$Q$34*D380)))))</f>
        <v/>
      </c>
      <c r="P380" s="8" t="str" cm="1">
        <f t="array" ref="P380">IF(P$308="","",IF(X225="","",IF($C76="Ja",(MONTH(Y225)-MONTH(X225)+1)/12*(_xlfn.XLOOKUP(P$308,'Oppslag-fane'!$P$12:$P$34,'Oppslag-fane'!$Q$12:$Q$34*D380)))))</f>
        <v/>
      </c>
      <c r="Q380" s="8" t="str" cm="1">
        <f t="array" ref="Q380">IF(Q$308="","",IF(Z225="","",IF($C76="Ja",(MONTH(AA225)-MONTH(Z225)+1)/12*(_xlfn.XLOOKUP(Q$308,'Oppslag-fane'!$P$12:$P$34,'Oppslag-fane'!$Q$12:$Q$34*D380)))))</f>
        <v/>
      </c>
      <c r="R380" s="31">
        <f t="shared" si="29"/>
        <v>0</v>
      </c>
      <c r="AI380"/>
      <c r="AJ380"/>
      <c r="AL380" s="18"/>
      <c r="AM380" s="18"/>
    </row>
    <row r="381" spans="1:39" x14ac:dyDescent="0.25">
      <c r="A381" t="str">
        <f t="shared" ref="A381:B381" si="31">A77</f>
        <v/>
      </c>
      <c r="B381">
        <f t="shared" si="31"/>
        <v>0</v>
      </c>
      <c r="C381">
        <f t="shared" si="27"/>
        <v>0</v>
      </c>
      <c r="D381" s="17" t="str">
        <f t="shared" si="28"/>
        <v/>
      </c>
      <c r="E381" s="8" t="str" cm="1">
        <f t="array" ref="E381">IF(E$308="","",IF(B226="","",IF($C77="Ja",(MONTH(C226)-MONTH(B226)+1)/12*(_xlfn.XLOOKUP(E$308,'Oppslag-fane'!$P$12:$P$34,'Oppslag-fane'!$Q$12:$Q$34*D381)))))</f>
        <v/>
      </c>
      <c r="F381" s="8" t="str" cm="1">
        <f t="array" ref="F381">IF(F$308="","",IF(D226="","",IF($C77="Ja",(MONTH(E226)-MONTH(D226)+1)/12*(_xlfn.XLOOKUP(F$308,'Oppslag-fane'!$P$12:$P$34,'Oppslag-fane'!$Q$12:$Q$34*D381)))))</f>
        <v/>
      </c>
      <c r="G381" s="8" t="str" cm="1">
        <f t="array" ref="G381">IF(G$308="","",IF(F226="","",IF($C77="Ja",(MONTH(G226)-MONTH(F226)+1)/12*(_xlfn.XLOOKUP(G$308,'Oppslag-fane'!$P$12:$P$34,'Oppslag-fane'!$Q$12:$Q$34*D381)))))</f>
        <v/>
      </c>
      <c r="H381" s="8" t="str" cm="1">
        <f t="array" ref="H381">IF(H$308="","",IF(H226="","",IF($C77="Ja",(MONTH(I226)-MONTH(H226)+1)/12*(_xlfn.XLOOKUP(H$308,'Oppslag-fane'!$P$12:$P$34,'Oppslag-fane'!$Q$12:$Q$34*D381)))))</f>
        <v/>
      </c>
      <c r="I381" s="8" t="str" cm="1">
        <f t="array" ref="I381">IF(I$308="","",IF(J226="","",IF($C77="Ja",(MONTH(K226)-MONTH(J226)+1)/12*(_xlfn.XLOOKUP(I$308,'Oppslag-fane'!$P$12:$P$34,'Oppslag-fane'!$Q$12:$Q$34*D381)))))</f>
        <v/>
      </c>
      <c r="J381" s="8" t="str" cm="1">
        <f t="array" ref="J381">IF(J$308="","",IF(L226="","",IF($C77="Ja",(MONTH(M226)-MONTH(L226)+1)/12*(_xlfn.XLOOKUP(J$308,'Oppslag-fane'!$P$12:$P$34,'Oppslag-fane'!$Q$12:$Q$34*D381)))))</f>
        <v/>
      </c>
      <c r="K381" s="8" t="str" cm="1">
        <f t="array" ref="K381">IF(K$308="","",IF(N226="","",IF($C77="Ja",(MONTH(O226)-MONTH(N226)+1)/12*(_xlfn.XLOOKUP(K$308,'Oppslag-fane'!$P$12:$P$34,'Oppslag-fane'!$Q$12:$Q$34*D381)))))</f>
        <v/>
      </c>
      <c r="L381" s="8" t="str" cm="1">
        <f t="array" ref="L381">IF(L$308="","",IF(P226="","",IF($C77="Ja",(MONTH(Q226)-MONTH(P226)+1)/12*(_xlfn.XLOOKUP(L$308,'Oppslag-fane'!$P$12:$P$34,'Oppslag-fane'!$Q$12:$Q$34*D381)))))</f>
        <v/>
      </c>
      <c r="M381" s="8" t="str" cm="1">
        <f t="array" ref="M381">IF(M$308="","",IF(R226="","",IF($C77="Ja",(MONTH(S226)-MONTH(R226)+1)/12*(_xlfn.XLOOKUP(M$308,'Oppslag-fane'!$P$12:$P$34,'Oppslag-fane'!$Q$12:$Q$34*D381)))))</f>
        <v/>
      </c>
      <c r="N381" s="8" t="str" cm="1">
        <f t="array" ref="N381">IF(N$308="","",IF(T226="","",IF($C77="Ja",(MONTH(U226)-MONTH(T226)+1)/12*(_xlfn.XLOOKUP(N$308,'Oppslag-fane'!$P$12:$P$34,'Oppslag-fane'!$Q$12:$Q$34*D381)))))</f>
        <v/>
      </c>
      <c r="O381" s="8" t="str" cm="1">
        <f t="array" ref="O381">IF(O$308="","",IF(V226="","",IF($C77="Ja",(MONTH(W226)-MONTH(V226)+1)/12*(_xlfn.XLOOKUP(O$308,'Oppslag-fane'!$P$12:$P$34,'Oppslag-fane'!$Q$12:$Q$34*D381)))))</f>
        <v/>
      </c>
      <c r="P381" s="8" t="str" cm="1">
        <f t="array" ref="P381">IF(P$308="","",IF(X226="","",IF($C77="Ja",(MONTH(Y226)-MONTH(X226)+1)/12*(_xlfn.XLOOKUP(P$308,'Oppslag-fane'!$P$12:$P$34,'Oppslag-fane'!$Q$12:$Q$34*D381)))))</f>
        <v/>
      </c>
      <c r="Q381" s="8" t="str" cm="1">
        <f t="array" ref="Q381">IF(Q$308="","",IF(Z226="","",IF($C77="Ja",(MONTH(AA226)-MONTH(Z226)+1)/12*(_xlfn.XLOOKUP(Q$308,'Oppslag-fane'!$P$12:$P$34,'Oppslag-fane'!$Q$12:$Q$34*D381)))))</f>
        <v/>
      </c>
      <c r="R381" s="31">
        <f t="shared" si="29"/>
        <v>0</v>
      </c>
      <c r="AI381"/>
      <c r="AJ381"/>
      <c r="AL381" s="18"/>
      <c r="AM381" s="18"/>
    </row>
    <row r="382" spans="1:39" x14ac:dyDescent="0.25">
      <c r="A382" t="str">
        <f t="shared" ref="A382:B382" si="32">A78</f>
        <v/>
      </c>
      <c r="B382">
        <f t="shared" si="32"/>
        <v>0</v>
      </c>
      <c r="C382">
        <f t="shared" si="27"/>
        <v>0</v>
      </c>
      <c r="D382" s="17" t="str">
        <f t="shared" si="28"/>
        <v/>
      </c>
      <c r="E382" s="8" t="str" cm="1">
        <f t="array" ref="E382">IF(E$308="","",IF(B227="","",IF($C78="Ja",(MONTH(C227)-MONTH(B227)+1)/12*(_xlfn.XLOOKUP(E$308,'Oppslag-fane'!$P$12:$P$34,'Oppslag-fane'!$Q$12:$Q$34*D382)))))</f>
        <v/>
      </c>
      <c r="F382" s="8" t="str" cm="1">
        <f t="array" ref="F382">IF(F$308="","",IF(D227="","",IF($C78="Ja",(MONTH(E227)-MONTH(D227)+1)/12*(_xlfn.XLOOKUP(F$308,'Oppslag-fane'!$P$12:$P$34,'Oppslag-fane'!$Q$12:$Q$34*D382)))))</f>
        <v/>
      </c>
      <c r="G382" s="8" t="str" cm="1">
        <f t="array" ref="G382">IF(G$308="","",IF(F227="","",IF($C78="Ja",(MONTH(G227)-MONTH(F227)+1)/12*(_xlfn.XLOOKUP(G$308,'Oppslag-fane'!$P$12:$P$34,'Oppslag-fane'!$Q$12:$Q$34*D382)))))</f>
        <v/>
      </c>
      <c r="H382" s="8" t="str" cm="1">
        <f t="array" ref="H382">IF(H$308="","",IF(H227="","",IF($C78="Ja",(MONTH(I227)-MONTH(H227)+1)/12*(_xlfn.XLOOKUP(H$308,'Oppslag-fane'!$P$12:$P$34,'Oppslag-fane'!$Q$12:$Q$34*D382)))))</f>
        <v/>
      </c>
      <c r="I382" s="8" t="str" cm="1">
        <f t="array" ref="I382">IF(I$308="","",IF(J227="","",IF($C78="Ja",(MONTH(K227)-MONTH(J227)+1)/12*(_xlfn.XLOOKUP(I$308,'Oppslag-fane'!$P$12:$P$34,'Oppslag-fane'!$Q$12:$Q$34*D382)))))</f>
        <v/>
      </c>
      <c r="J382" s="8" t="str" cm="1">
        <f t="array" ref="J382">IF(J$308="","",IF(L227="","",IF($C78="Ja",(MONTH(M227)-MONTH(L227)+1)/12*(_xlfn.XLOOKUP(J$308,'Oppslag-fane'!$P$12:$P$34,'Oppslag-fane'!$Q$12:$Q$34*D382)))))</f>
        <v/>
      </c>
      <c r="K382" s="8" t="str" cm="1">
        <f t="array" ref="K382">IF(K$308="","",IF(N227="","",IF($C78="Ja",(MONTH(O227)-MONTH(N227)+1)/12*(_xlfn.XLOOKUP(K$308,'Oppslag-fane'!$P$12:$P$34,'Oppslag-fane'!$Q$12:$Q$34*D382)))))</f>
        <v/>
      </c>
      <c r="L382" s="8" t="str" cm="1">
        <f t="array" ref="L382">IF(L$308="","",IF(P227="","",IF($C78="Ja",(MONTH(Q227)-MONTH(P227)+1)/12*(_xlfn.XLOOKUP(L$308,'Oppslag-fane'!$P$12:$P$34,'Oppslag-fane'!$Q$12:$Q$34*D382)))))</f>
        <v/>
      </c>
      <c r="M382" s="8" t="str" cm="1">
        <f t="array" ref="M382">IF(M$308="","",IF(R227="","",IF($C78="Ja",(MONTH(S227)-MONTH(R227)+1)/12*(_xlfn.XLOOKUP(M$308,'Oppslag-fane'!$P$12:$P$34,'Oppslag-fane'!$Q$12:$Q$34*D382)))))</f>
        <v/>
      </c>
      <c r="N382" s="8" t="str" cm="1">
        <f t="array" ref="N382">IF(N$308="","",IF(T227="","",IF($C78="Ja",(MONTH(U227)-MONTH(T227)+1)/12*(_xlfn.XLOOKUP(N$308,'Oppslag-fane'!$P$12:$P$34,'Oppslag-fane'!$Q$12:$Q$34*D382)))))</f>
        <v/>
      </c>
      <c r="O382" s="8" t="str" cm="1">
        <f t="array" ref="O382">IF(O$308="","",IF(V227="","",IF($C78="Ja",(MONTH(W227)-MONTH(V227)+1)/12*(_xlfn.XLOOKUP(O$308,'Oppslag-fane'!$P$12:$P$34,'Oppslag-fane'!$Q$12:$Q$34*D382)))))</f>
        <v/>
      </c>
      <c r="P382" s="8" t="str" cm="1">
        <f t="array" ref="P382">IF(P$308="","",IF(X227="","",IF($C78="Ja",(MONTH(Y227)-MONTH(X227)+1)/12*(_xlfn.XLOOKUP(P$308,'Oppslag-fane'!$P$12:$P$34,'Oppslag-fane'!$Q$12:$Q$34*D382)))))</f>
        <v/>
      </c>
      <c r="Q382" s="8" t="str" cm="1">
        <f t="array" ref="Q382">IF(Q$308="","",IF(Z227="","",IF($C78="Ja",(MONTH(AA227)-MONTH(Z227)+1)/12*(_xlfn.XLOOKUP(Q$308,'Oppslag-fane'!$P$12:$P$34,'Oppslag-fane'!$Q$12:$Q$34*D382)))))</f>
        <v/>
      </c>
      <c r="R382" s="31">
        <f t="shared" si="29"/>
        <v>0</v>
      </c>
      <c r="AI382"/>
      <c r="AJ382"/>
      <c r="AL382" s="18"/>
      <c r="AM382" s="18"/>
    </row>
    <row r="383" spans="1:39" x14ac:dyDescent="0.25">
      <c r="A383" t="str">
        <f t="shared" ref="A383:B383" si="33">A79</f>
        <v/>
      </c>
      <c r="B383">
        <f t="shared" si="33"/>
        <v>0</v>
      </c>
      <c r="C383">
        <f t="shared" si="27"/>
        <v>0</v>
      </c>
      <c r="D383" s="17" t="str">
        <f t="shared" si="28"/>
        <v/>
      </c>
      <c r="E383" s="8" t="str" cm="1">
        <f t="array" ref="E383">IF(E$308="","",IF(B228="","",IF($C79="Ja",(MONTH(C228)-MONTH(B228)+1)/12*(_xlfn.XLOOKUP(E$308,'Oppslag-fane'!$P$12:$P$34,'Oppslag-fane'!$Q$12:$Q$34*D383)))))</f>
        <v/>
      </c>
      <c r="F383" s="8" t="str" cm="1">
        <f t="array" ref="F383">IF(F$308="","",IF(D228="","",IF($C79="Ja",(MONTH(E228)-MONTH(D228)+1)/12*(_xlfn.XLOOKUP(F$308,'Oppslag-fane'!$P$12:$P$34,'Oppslag-fane'!$Q$12:$Q$34*D383)))))</f>
        <v/>
      </c>
      <c r="G383" s="8" t="str" cm="1">
        <f t="array" ref="G383">IF(G$308="","",IF(F228="","",IF($C79="Ja",(MONTH(G228)-MONTH(F228)+1)/12*(_xlfn.XLOOKUP(G$308,'Oppslag-fane'!$P$12:$P$34,'Oppslag-fane'!$Q$12:$Q$34*D383)))))</f>
        <v/>
      </c>
      <c r="H383" s="8" t="str" cm="1">
        <f t="array" ref="H383">IF(H$308="","",IF(H228="","",IF($C79="Ja",(MONTH(I228)-MONTH(H228)+1)/12*(_xlfn.XLOOKUP(H$308,'Oppslag-fane'!$P$12:$P$34,'Oppslag-fane'!$Q$12:$Q$34*D383)))))</f>
        <v/>
      </c>
      <c r="I383" s="8" t="str" cm="1">
        <f t="array" ref="I383">IF(I$308="","",IF(J228="","",IF($C79="Ja",(MONTH(K228)-MONTH(J228)+1)/12*(_xlfn.XLOOKUP(I$308,'Oppslag-fane'!$P$12:$P$34,'Oppslag-fane'!$Q$12:$Q$34*D383)))))</f>
        <v/>
      </c>
      <c r="J383" s="8" t="str" cm="1">
        <f t="array" ref="J383">IF(J$308="","",IF(L228="","",IF($C79="Ja",(MONTH(M228)-MONTH(L228)+1)/12*(_xlfn.XLOOKUP(J$308,'Oppslag-fane'!$P$12:$P$34,'Oppslag-fane'!$Q$12:$Q$34*D383)))))</f>
        <v/>
      </c>
      <c r="K383" s="8" t="str" cm="1">
        <f t="array" ref="K383">IF(K$308="","",IF(N228="","",IF($C79="Ja",(MONTH(O228)-MONTH(N228)+1)/12*(_xlfn.XLOOKUP(K$308,'Oppslag-fane'!$P$12:$P$34,'Oppslag-fane'!$Q$12:$Q$34*D383)))))</f>
        <v/>
      </c>
      <c r="L383" s="8" t="str" cm="1">
        <f t="array" ref="L383">IF(L$308="","",IF(P228="","",IF($C79="Ja",(MONTH(Q228)-MONTH(P228)+1)/12*(_xlfn.XLOOKUP(L$308,'Oppslag-fane'!$P$12:$P$34,'Oppslag-fane'!$Q$12:$Q$34*D383)))))</f>
        <v/>
      </c>
      <c r="M383" s="8" t="str" cm="1">
        <f t="array" ref="M383">IF(M$308="","",IF(R228="","",IF($C79="Ja",(MONTH(S228)-MONTH(R228)+1)/12*(_xlfn.XLOOKUP(M$308,'Oppslag-fane'!$P$12:$P$34,'Oppslag-fane'!$Q$12:$Q$34*D383)))))</f>
        <v/>
      </c>
      <c r="N383" s="8" t="str" cm="1">
        <f t="array" ref="N383">IF(N$308="","",IF(T228="","",IF($C79="Ja",(MONTH(U228)-MONTH(T228)+1)/12*(_xlfn.XLOOKUP(N$308,'Oppslag-fane'!$P$12:$P$34,'Oppslag-fane'!$Q$12:$Q$34*D383)))))</f>
        <v/>
      </c>
      <c r="O383" s="8" t="str" cm="1">
        <f t="array" ref="O383">IF(O$308="","",IF(V228="","",IF($C79="Ja",(MONTH(W228)-MONTH(V228)+1)/12*(_xlfn.XLOOKUP(O$308,'Oppslag-fane'!$P$12:$P$34,'Oppslag-fane'!$Q$12:$Q$34*D383)))))</f>
        <v/>
      </c>
      <c r="P383" s="8" t="str" cm="1">
        <f t="array" ref="P383">IF(P$308="","",IF(X228="","",IF($C79="Ja",(MONTH(Y228)-MONTH(X228)+1)/12*(_xlfn.XLOOKUP(P$308,'Oppslag-fane'!$P$12:$P$34,'Oppslag-fane'!$Q$12:$Q$34*D383)))))</f>
        <v/>
      </c>
      <c r="Q383" s="8" t="str" cm="1">
        <f t="array" ref="Q383">IF(Q$308="","",IF(Z228="","",IF($C79="Ja",(MONTH(AA228)-MONTH(Z228)+1)/12*(_xlfn.XLOOKUP(Q$308,'Oppslag-fane'!$P$12:$P$34,'Oppslag-fane'!$Q$12:$Q$34*D383)))))</f>
        <v/>
      </c>
      <c r="R383" s="31">
        <f t="shared" si="29"/>
        <v>0</v>
      </c>
      <c r="AI383"/>
      <c r="AJ383"/>
      <c r="AL383" s="18"/>
      <c r="AM383" s="18"/>
    </row>
    <row r="384" spans="1:39" x14ac:dyDescent="0.25">
      <c r="A384" t="str">
        <f t="shared" ref="A384:B384" si="34">A80</f>
        <v/>
      </c>
      <c r="B384">
        <f t="shared" si="34"/>
        <v>0</v>
      </c>
      <c r="C384">
        <f t="shared" si="27"/>
        <v>0</v>
      </c>
      <c r="D384" s="17" t="str">
        <f t="shared" si="28"/>
        <v/>
      </c>
      <c r="E384" s="8" t="str" cm="1">
        <f t="array" ref="E384">IF(E$308="","",IF(B229="","",IF($C80="Ja",(MONTH(C229)-MONTH(B229)+1)/12*(_xlfn.XLOOKUP(E$308,'Oppslag-fane'!$P$12:$P$34,'Oppslag-fane'!$Q$12:$Q$34*D384)))))</f>
        <v/>
      </c>
      <c r="F384" s="8" t="str" cm="1">
        <f t="array" ref="F384">IF(F$308="","",IF(D229="","",IF($C80="Ja",(MONTH(E229)-MONTH(D229)+1)/12*(_xlfn.XLOOKUP(F$308,'Oppslag-fane'!$P$12:$P$34,'Oppslag-fane'!$Q$12:$Q$34*D384)))))</f>
        <v/>
      </c>
      <c r="G384" s="8" t="str" cm="1">
        <f t="array" ref="G384">IF(G$308="","",IF(F229="","",IF($C80="Ja",(MONTH(G229)-MONTH(F229)+1)/12*(_xlfn.XLOOKUP(G$308,'Oppslag-fane'!$P$12:$P$34,'Oppslag-fane'!$Q$12:$Q$34*D384)))))</f>
        <v/>
      </c>
      <c r="H384" s="8" t="str" cm="1">
        <f t="array" ref="H384">IF(H$308="","",IF(H229="","",IF($C80="Ja",(MONTH(I229)-MONTH(H229)+1)/12*(_xlfn.XLOOKUP(H$308,'Oppslag-fane'!$P$12:$P$34,'Oppslag-fane'!$Q$12:$Q$34*D384)))))</f>
        <v/>
      </c>
      <c r="I384" s="8" t="str" cm="1">
        <f t="array" ref="I384">IF(I$308="","",IF(J229="","",IF($C80="Ja",(MONTH(K229)-MONTH(J229)+1)/12*(_xlfn.XLOOKUP(I$308,'Oppslag-fane'!$P$12:$P$34,'Oppslag-fane'!$Q$12:$Q$34*D384)))))</f>
        <v/>
      </c>
      <c r="J384" s="8" t="str" cm="1">
        <f t="array" ref="J384">IF(J$308="","",IF(L229="","",IF($C80="Ja",(MONTH(M229)-MONTH(L229)+1)/12*(_xlfn.XLOOKUP(J$308,'Oppslag-fane'!$P$12:$P$34,'Oppslag-fane'!$Q$12:$Q$34*D384)))))</f>
        <v/>
      </c>
      <c r="K384" s="8" t="str" cm="1">
        <f t="array" ref="K384">IF(K$308="","",IF(N229="","",IF($C80="Ja",(MONTH(O229)-MONTH(N229)+1)/12*(_xlfn.XLOOKUP(K$308,'Oppslag-fane'!$P$12:$P$34,'Oppslag-fane'!$Q$12:$Q$34*D384)))))</f>
        <v/>
      </c>
      <c r="L384" s="8" t="str" cm="1">
        <f t="array" ref="L384">IF(L$308="","",IF(P229="","",IF($C80="Ja",(MONTH(Q229)-MONTH(P229)+1)/12*(_xlfn.XLOOKUP(L$308,'Oppslag-fane'!$P$12:$P$34,'Oppslag-fane'!$Q$12:$Q$34*D384)))))</f>
        <v/>
      </c>
      <c r="M384" s="8" t="str" cm="1">
        <f t="array" ref="M384">IF(M$308="","",IF(R229="","",IF($C80="Ja",(MONTH(S229)-MONTH(R229)+1)/12*(_xlfn.XLOOKUP(M$308,'Oppslag-fane'!$P$12:$P$34,'Oppslag-fane'!$Q$12:$Q$34*D384)))))</f>
        <v/>
      </c>
      <c r="N384" s="8" t="str" cm="1">
        <f t="array" ref="N384">IF(N$308="","",IF(T229="","",IF($C80="Ja",(MONTH(U229)-MONTH(T229)+1)/12*(_xlfn.XLOOKUP(N$308,'Oppslag-fane'!$P$12:$P$34,'Oppslag-fane'!$Q$12:$Q$34*D384)))))</f>
        <v/>
      </c>
      <c r="O384" s="8" t="str" cm="1">
        <f t="array" ref="O384">IF(O$308="","",IF(V229="","",IF($C80="Ja",(MONTH(W229)-MONTH(V229)+1)/12*(_xlfn.XLOOKUP(O$308,'Oppslag-fane'!$P$12:$P$34,'Oppslag-fane'!$Q$12:$Q$34*D384)))))</f>
        <v/>
      </c>
      <c r="P384" s="8" t="str" cm="1">
        <f t="array" ref="P384">IF(P$308="","",IF(X229="","",IF($C80="Ja",(MONTH(Y229)-MONTH(X229)+1)/12*(_xlfn.XLOOKUP(P$308,'Oppslag-fane'!$P$12:$P$34,'Oppslag-fane'!$Q$12:$Q$34*D384)))))</f>
        <v/>
      </c>
      <c r="Q384" s="8" t="str" cm="1">
        <f t="array" ref="Q384">IF(Q$308="","",IF(Z229="","",IF($C80="Ja",(MONTH(AA229)-MONTH(Z229)+1)/12*(_xlfn.XLOOKUP(Q$308,'Oppslag-fane'!$P$12:$P$34,'Oppslag-fane'!$Q$12:$Q$34*D384)))))</f>
        <v/>
      </c>
      <c r="R384" s="31">
        <f t="shared" si="29"/>
        <v>0</v>
      </c>
      <c r="AI384"/>
      <c r="AJ384"/>
      <c r="AL384" s="18"/>
      <c r="AM384" s="18"/>
    </row>
    <row r="385" spans="1:39" x14ac:dyDescent="0.25">
      <c r="A385" t="str">
        <f t="shared" ref="A385:B385" si="35">A81</f>
        <v/>
      </c>
      <c r="B385">
        <f t="shared" si="35"/>
        <v>0</v>
      </c>
      <c r="C385">
        <f t="shared" si="27"/>
        <v>0</v>
      </c>
      <c r="D385" s="17" t="str">
        <f t="shared" si="28"/>
        <v/>
      </c>
      <c r="E385" s="8" t="str" cm="1">
        <f t="array" ref="E385">IF(E$308="","",IF(B230="","",IF($C81="Ja",(MONTH(C230)-MONTH(B230)+1)/12*(_xlfn.XLOOKUP(E$308,'Oppslag-fane'!$P$12:$P$34,'Oppslag-fane'!$Q$12:$Q$34*D385)))))</f>
        <v/>
      </c>
      <c r="F385" s="8" t="str" cm="1">
        <f t="array" ref="F385">IF(F$308="","",IF(D230="","",IF($C81="Ja",(MONTH(E230)-MONTH(D230)+1)/12*(_xlfn.XLOOKUP(F$308,'Oppslag-fane'!$P$12:$P$34,'Oppslag-fane'!$Q$12:$Q$34*D385)))))</f>
        <v/>
      </c>
      <c r="G385" s="8" t="str" cm="1">
        <f t="array" ref="G385">IF(G$308="","",IF(F230="","",IF($C81="Ja",(MONTH(G230)-MONTH(F230)+1)/12*(_xlfn.XLOOKUP(G$308,'Oppslag-fane'!$P$12:$P$34,'Oppslag-fane'!$Q$12:$Q$34*D385)))))</f>
        <v/>
      </c>
      <c r="H385" s="8" t="str" cm="1">
        <f t="array" ref="H385">IF(H$308="","",IF(H230="","",IF($C81="Ja",(MONTH(I230)-MONTH(H230)+1)/12*(_xlfn.XLOOKUP(H$308,'Oppslag-fane'!$P$12:$P$34,'Oppslag-fane'!$Q$12:$Q$34*D385)))))</f>
        <v/>
      </c>
      <c r="I385" s="8" t="str" cm="1">
        <f t="array" ref="I385">IF(I$308="","",IF(J230="","",IF($C81="Ja",(MONTH(K230)-MONTH(J230)+1)/12*(_xlfn.XLOOKUP(I$308,'Oppslag-fane'!$P$12:$P$34,'Oppslag-fane'!$Q$12:$Q$34*D385)))))</f>
        <v/>
      </c>
      <c r="J385" s="8" t="str" cm="1">
        <f t="array" ref="J385">IF(J$308="","",IF(L230="","",IF($C81="Ja",(MONTH(M230)-MONTH(L230)+1)/12*(_xlfn.XLOOKUP(J$308,'Oppslag-fane'!$P$12:$P$34,'Oppslag-fane'!$Q$12:$Q$34*D385)))))</f>
        <v/>
      </c>
      <c r="K385" s="8" t="str" cm="1">
        <f t="array" ref="K385">IF(K$308="","",IF(N230="","",IF($C81="Ja",(MONTH(O230)-MONTH(N230)+1)/12*(_xlfn.XLOOKUP(K$308,'Oppslag-fane'!$P$12:$P$34,'Oppslag-fane'!$Q$12:$Q$34*D385)))))</f>
        <v/>
      </c>
      <c r="L385" s="8" t="str" cm="1">
        <f t="array" ref="L385">IF(L$308="","",IF(P230="","",IF($C81="Ja",(MONTH(Q230)-MONTH(P230)+1)/12*(_xlfn.XLOOKUP(L$308,'Oppslag-fane'!$P$12:$P$34,'Oppslag-fane'!$Q$12:$Q$34*D385)))))</f>
        <v/>
      </c>
      <c r="M385" s="8" t="str" cm="1">
        <f t="array" ref="M385">IF(M$308="","",IF(R230="","",IF($C81="Ja",(MONTH(S230)-MONTH(R230)+1)/12*(_xlfn.XLOOKUP(M$308,'Oppslag-fane'!$P$12:$P$34,'Oppslag-fane'!$Q$12:$Q$34*D385)))))</f>
        <v/>
      </c>
      <c r="N385" s="8" t="str" cm="1">
        <f t="array" ref="N385">IF(N$308="","",IF(T230="","",IF($C81="Ja",(MONTH(U230)-MONTH(T230)+1)/12*(_xlfn.XLOOKUP(N$308,'Oppslag-fane'!$P$12:$P$34,'Oppslag-fane'!$Q$12:$Q$34*D385)))))</f>
        <v/>
      </c>
      <c r="O385" s="8" t="str" cm="1">
        <f t="array" ref="O385">IF(O$308="","",IF(V230="","",IF($C81="Ja",(MONTH(W230)-MONTH(V230)+1)/12*(_xlfn.XLOOKUP(O$308,'Oppslag-fane'!$P$12:$P$34,'Oppslag-fane'!$Q$12:$Q$34*D385)))))</f>
        <v/>
      </c>
      <c r="P385" s="8" t="str" cm="1">
        <f t="array" ref="P385">IF(P$308="","",IF(X230="","",IF($C81="Ja",(MONTH(Y230)-MONTH(X230)+1)/12*(_xlfn.XLOOKUP(P$308,'Oppslag-fane'!$P$12:$P$34,'Oppslag-fane'!$Q$12:$Q$34*D385)))))</f>
        <v/>
      </c>
      <c r="Q385" s="8" t="str" cm="1">
        <f t="array" ref="Q385">IF(Q$308="","",IF(Z230="","",IF($C81="Ja",(MONTH(AA230)-MONTH(Z230)+1)/12*(_xlfn.XLOOKUP(Q$308,'Oppslag-fane'!$P$12:$P$34,'Oppslag-fane'!$Q$12:$Q$34*D385)))))</f>
        <v/>
      </c>
      <c r="R385" s="31">
        <f t="shared" si="29"/>
        <v>0</v>
      </c>
      <c r="AI385"/>
      <c r="AJ385"/>
      <c r="AL385" s="18"/>
      <c r="AM385" s="18"/>
    </row>
    <row r="386" spans="1:39" x14ac:dyDescent="0.25">
      <c r="A386" t="str">
        <f t="shared" ref="A386:B386" si="36">A82</f>
        <v/>
      </c>
      <c r="B386">
        <f t="shared" si="36"/>
        <v>0</v>
      </c>
      <c r="C386">
        <f t="shared" si="27"/>
        <v>0</v>
      </c>
      <c r="D386" s="17" t="str">
        <f t="shared" si="28"/>
        <v/>
      </c>
      <c r="E386" s="8" t="str" cm="1">
        <f t="array" ref="E386">IF(E$308="","",IF(B231="","",IF($C82="Ja",(MONTH(C231)-MONTH(B231)+1)/12*(_xlfn.XLOOKUP(E$308,'Oppslag-fane'!$P$12:$P$34,'Oppslag-fane'!$Q$12:$Q$34*D386)))))</f>
        <v/>
      </c>
      <c r="F386" s="8" t="str" cm="1">
        <f t="array" ref="F386">IF(F$308="","",IF(D231="","",IF($C82="Ja",(MONTH(E231)-MONTH(D231)+1)/12*(_xlfn.XLOOKUP(F$308,'Oppslag-fane'!$P$12:$P$34,'Oppslag-fane'!$Q$12:$Q$34*D386)))))</f>
        <v/>
      </c>
      <c r="G386" s="8" t="str" cm="1">
        <f t="array" ref="G386">IF(G$308="","",IF(F231="","",IF($C82="Ja",(MONTH(G231)-MONTH(F231)+1)/12*(_xlfn.XLOOKUP(G$308,'Oppslag-fane'!$P$12:$P$34,'Oppslag-fane'!$Q$12:$Q$34*D386)))))</f>
        <v/>
      </c>
      <c r="H386" s="8" t="str" cm="1">
        <f t="array" ref="H386">IF(H$308="","",IF(H231="","",IF($C82="Ja",(MONTH(I231)-MONTH(H231)+1)/12*(_xlfn.XLOOKUP(H$308,'Oppslag-fane'!$P$12:$P$34,'Oppslag-fane'!$Q$12:$Q$34*D386)))))</f>
        <v/>
      </c>
      <c r="I386" s="8" t="str" cm="1">
        <f t="array" ref="I386">IF(I$308="","",IF(J231="","",IF($C82="Ja",(MONTH(K231)-MONTH(J231)+1)/12*(_xlfn.XLOOKUP(I$308,'Oppslag-fane'!$P$12:$P$34,'Oppslag-fane'!$Q$12:$Q$34*D386)))))</f>
        <v/>
      </c>
      <c r="J386" s="8" t="str" cm="1">
        <f t="array" ref="J386">IF(J$308="","",IF(L231="","",IF($C82="Ja",(MONTH(M231)-MONTH(L231)+1)/12*(_xlfn.XLOOKUP(J$308,'Oppslag-fane'!$P$12:$P$34,'Oppslag-fane'!$Q$12:$Q$34*D386)))))</f>
        <v/>
      </c>
      <c r="K386" s="8" t="str" cm="1">
        <f t="array" ref="K386">IF(K$308="","",IF(N231="","",IF($C82="Ja",(MONTH(O231)-MONTH(N231)+1)/12*(_xlfn.XLOOKUP(K$308,'Oppslag-fane'!$P$12:$P$34,'Oppslag-fane'!$Q$12:$Q$34*D386)))))</f>
        <v/>
      </c>
      <c r="L386" s="8" t="str" cm="1">
        <f t="array" ref="L386">IF(L$308="","",IF(P231="","",IF($C82="Ja",(MONTH(Q231)-MONTH(P231)+1)/12*(_xlfn.XLOOKUP(L$308,'Oppslag-fane'!$P$12:$P$34,'Oppslag-fane'!$Q$12:$Q$34*D386)))))</f>
        <v/>
      </c>
      <c r="M386" s="8" t="str" cm="1">
        <f t="array" ref="M386">IF(M$308="","",IF(R231="","",IF($C82="Ja",(MONTH(S231)-MONTH(R231)+1)/12*(_xlfn.XLOOKUP(M$308,'Oppslag-fane'!$P$12:$P$34,'Oppslag-fane'!$Q$12:$Q$34*D386)))))</f>
        <v/>
      </c>
      <c r="N386" s="8" t="str" cm="1">
        <f t="array" ref="N386">IF(N$308="","",IF(T231="","",IF($C82="Ja",(MONTH(U231)-MONTH(T231)+1)/12*(_xlfn.XLOOKUP(N$308,'Oppslag-fane'!$P$12:$P$34,'Oppslag-fane'!$Q$12:$Q$34*D386)))))</f>
        <v/>
      </c>
      <c r="O386" s="8" t="str" cm="1">
        <f t="array" ref="O386">IF(O$308="","",IF(V231="","",IF($C82="Ja",(MONTH(W231)-MONTH(V231)+1)/12*(_xlfn.XLOOKUP(O$308,'Oppslag-fane'!$P$12:$P$34,'Oppslag-fane'!$Q$12:$Q$34*D386)))))</f>
        <v/>
      </c>
      <c r="P386" s="8" t="str" cm="1">
        <f t="array" ref="P386">IF(P$308="","",IF(X231="","",IF($C82="Ja",(MONTH(Y231)-MONTH(X231)+1)/12*(_xlfn.XLOOKUP(P$308,'Oppslag-fane'!$P$12:$P$34,'Oppslag-fane'!$Q$12:$Q$34*D386)))))</f>
        <v/>
      </c>
      <c r="Q386" s="8" t="str" cm="1">
        <f t="array" ref="Q386">IF(Q$308="","",IF(Z231="","",IF($C82="Ja",(MONTH(AA231)-MONTH(Z231)+1)/12*(_xlfn.XLOOKUP(Q$308,'Oppslag-fane'!$P$12:$P$34,'Oppslag-fane'!$Q$12:$Q$34*D386)))))</f>
        <v/>
      </c>
      <c r="R386" s="31">
        <f t="shared" si="29"/>
        <v>0</v>
      </c>
      <c r="AI386"/>
      <c r="AJ386"/>
      <c r="AL386" s="18"/>
      <c r="AM386" s="18"/>
    </row>
    <row r="387" spans="1:39" x14ac:dyDescent="0.25">
      <c r="A387" t="str">
        <f t="shared" ref="A387:B387" si="37">A83</f>
        <v/>
      </c>
      <c r="B387">
        <f t="shared" si="37"/>
        <v>0</v>
      </c>
      <c r="C387">
        <f t="shared" si="27"/>
        <v>0</v>
      </c>
      <c r="D387" s="17" t="str">
        <f t="shared" si="28"/>
        <v/>
      </c>
      <c r="E387" s="8" t="str" cm="1">
        <f t="array" ref="E387">IF(E$308="","",IF(B232="","",IF($C83="Ja",(MONTH(C232)-MONTH(B232)+1)/12*(_xlfn.XLOOKUP(E$308,'Oppslag-fane'!$P$12:$P$34,'Oppslag-fane'!$Q$12:$Q$34*D387)))))</f>
        <v/>
      </c>
      <c r="F387" s="8" t="str" cm="1">
        <f t="array" ref="F387">IF(F$308="","",IF(D232="","",IF($C83="Ja",(MONTH(E232)-MONTH(D232)+1)/12*(_xlfn.XLOOKUP(F$308,'Oppslag-fane'!$P$12:$P$34,'Oppslag-fane'!$Q$12:$Q$34*D387)))))</f>
        <v/>
      </c>
      <c r="G387" s="8" t="str" cm="1">
        <f t="array" ref="G387">IF(G$308="","",IF(F232="","",IF($C83="Ja",(MONTH(G232)-MONTH(F232)+1)/12*(_xlfn.XLOOKUP(G$308,'Oppslag-fane'!$P$12:$P$34,'Oppslag-fane'!$Q$12:$Q$34*D387)))))</f>
        <v/>
      </c>
      <c r="H387" s="8" t="str" cm="1">
        <f t="array" ref="H387">IF(H$308="","",IF(H232="","",IF($C83="Ja",(MONTH(I232)-MONTH(H232)+1)/12*(_xlfn.XLOOKUP(H$308,'Oppslag-fane'!$P$12:$P$34,'Oppslag-fane'!$Q$12:$Q$34*D387)))))</f>
        <v/>
      </c>
      <c r="I387" s="8" t="str" cm="1">
        <f t="array" ref="I387">IF(I$308="","",IF(J232="","",IF($C83="Ja",(MONTH(K232)-MONTH(J232)+1)/12*(_xlfn.XLOOKUP(I$308,'Oppslag-fane'!$P$12:$P$34,'Oppslag-fane'!$Q$12:$Q$34*D387)))))</f>
        <v/>
      </c>
      <c r="J387" s="8" t="str" cm="1">
        <f t="array" ref="J387">IF(J$308="","",IF(L232="","",IF($C83="Ja",(MONTH(M232)-MONTH(L232)+1)/12*(_xlfn.XLOOKUP(J$308,'Oppslag-fane'!$P$12:$P$34,'Oppslag-fane'!$Q$12:$Q$34*D387)))))</f>
        <v/>
      </c>
      <c r="K387" s="8" t="str" cm="1">
        <f t="array" ref="K387">IF(K$308="","",IF(N232="","",IF($C83="Ja",(MONTH(O232)-MONTH(N232)+1)/12*(_xlfn.XLOOKUP(K$308,'Oppslag-fane'!$P$12:$P$34,'Oppslag-fane'!$Q$12:$Q$34*D387)))))</f>
        <v/>
      </c>
      <c r="L387" s="8" t="str" cm="1">
        <f t="array" ref="L387">IF(L$308="","",IF(P232="","",IF($C83="Ja",(MONTH(Q232)-MONTH(P232)+1)/12*(_xlfn.XLOOKUP(L$308,'Oppslag-fane'!$P$12:$P$34,'Oppslag-fane'!$Q$12:$Q$34*D387)))))</f>
        <v/>
      </c>
      <c r="M387" s="8" t="str" cm="1">
        <f t="array" ref="M387">IF(M$308="","",IF(R232="","",IF($C83="Ja",(MONTH(S232)-MONTH(R232)+1)/12*(_xlfn.XLOOKUP(M$308,'Oppslag-fane'!$P$12:$P$34,'Oppslag-fane'!$Q$12:$Q$34*D387)))))</f>
        <v/>
      </c>
      <c r="N387" s="8" t="str" cm="1">
        <f t="array" ref="N387">IF(N$308="","",IF(T232="","",IF($C83="Ja",(MONTH(U232)-MONTH(T232)+1)/12*(_xlfn.XLOOKUP(N$308,'Oppslag-fane'!$P$12:$P$34,'Oppslag-fane'!$Q$12:$Q$34*D387)))))</f>
        <v/>
      </c>
      <c r="O387" s="8" t="str" cm="1">
        <f t="array" ref="O387">IF(O$308="","",IF(V232="","",IF($C83="Ja",(MONTH(W232)-MONTH(V232)+1)/12*(_xlfn.XLOOKUP(O$308,'Oppslag-fane'!$P$12:$P$34,'Oppslag-fane'!$Q$12:$Q$34*D387)))))</f>
        <v/>
      </c>
      <c r="P387" s="8" t="str" cm="1">
        <f t="array" ref="P387">IF(P$308="","",IF(X232="","",IF($C83="Ja",(MONTH(Y232)-MONTH(X232)+1)/12*(_xlfn.XLOOKUP(P$308,'Oppslag-fane'!$P$12:$P$34,'Oppslag-fane'!$Q$12:$Q$34*D387)))))</f>
        <v/>
      </c>
      <c r="Q387" s="8" t="str" cm="1">
        <f t="array" ref="Q387">IF(Q$308="","",IF(Z232="","",IF($C83="Ja",(MONTH(AA232)-MONTH(Z232)+1)/12*(_xlfn.XLOOKUP(Q$308,'Oppslag-fane'!$P$12:$P$34,'Oppslag-fane'!$Q$12:$Q$34*D387)))))</f>
        <v/>
      </c>
      <c r="R387" s="31">
        <f t="shared" si="29"/>
        <v>0</v>
      </c>
      <c r="AI387"/>
      <c r="AJ387"/>
      <c r="AL387" s="18"/>
      <c r="AM387" s="18"/>
    </row>
    <row r="388" spans="1:39" x14ac:dyDescent="0.25">
      <c r="A388" t="str">
        <f t="shared" ref="A388:B388" si="38">A84</f>
        <v/>
      </c>
      <c r="B388">
        <f t="shared" si="38"/>
        <v>0</v>
      </c>
      <c r="C388">
        <f t="shared" si="27"/>
        <v>0</v>
      </c>
      <c r="D388" s="17" t="str">
        <f t="shared" si="28"/>
        <v/>
      </c>
      <c r="E388" s="8" t="str" cm="1">
        <f t="array" ref="E388">IF(E$308="","",IF(B233="","",IF($C84="Ja",(MONTH(C233)-MONTH(B233)+1)/12*(_xlfn.XLOOKUP(E$308,'Oppslag-fane'!$P$12:$P$34,'Oppslag-fane'!$Q$12:$Q$34*D388)))))</f>
        <v/>
      </c>
      <c r="F388" s="8" t="str" cm="1">
        <f t="array" ref="F388">IF(F$308="","",IF(D233="","",IF($C84="Ja",(MONTH(E233)-MONTH(D233)+1)/12*(_xlfn.XLOOKUP(F$308,'Oppslag-fane'!$P$12:$P$34,'Oppslag-fane'!$Q$12:$Q$34*D388)))))</f>
        <v/>
      </c>
      <c r="G388" s="8" t="str" cm="1">
        <f t="array" ref="G388">IF(G$308="","",IF(F233="","",IF($C84="Ja",(MONTH(G233)-MONTH(F233)+1)/12*(_xlfn.XLOOKUP(G$308,'Oppslag-fane'!$P$12:$P$34,'Oppslag-fane'!$Q$12:$Q$34*D388)))))</f>
        <v/>
      </c>
      <c r="H388" s="8" t="str" cm="1">
        <f t="array" ref="H388">IF(H$308="","",IF(H233="","",IF($C84="Ja",(MONTH(I233)-MONTH(H233)+1)/12*(_xlfn.XLOOKUP(H$308,'Oppslag-fane'!$P$12:$P$34,'Oppslag-fane'!$Q$12:$Q$34*D388)))))</f>
        <v/>
      </c>
      <c r="I388" s="8" t="str" cm="1">
        <f t="array" ref="I388">IF(I$308="","",IF(J233="","",IF($C84="Ja",(MONTH(K233)-MONTH(J233)+1)/12*(_xlfn.XLOOKUP(I$308,'Oppslag-fane'!$P$12:$P$34,'Oppslag-fane'!$Q$12:$Q$34*D388)))))</f>
        <v/>
      </c>
      <c r="J388" s="8" t="str" cm="1">
        <f t="array" ref="J388">IF(J$308="","",IF(L233="","",IF($C84="Ja",(MONTH(M233)-MONTH(L233)+1)/12*(_xlfn.XLOOKUP(J$308,'Oppslag-fane'!$P$12:$P$34,'Oppslag-fane'!$Q$12:$Q$34*D388)))))</f>
        <v/>
      </c>
      <c r="K388" s="8" t="str" cm="1">
        <f t="array" ref="K388">IF(K$308="","",IF(N233="","",IF($C84="Ja",(MONTH(O233)-MONTH(N233)+1)/12*(_xlfn.XLOOKUP(K$308,'Oppslag-fane'!$P$12:$P$34,'Oppslag-fane'!$Q$12:$Q$34*D388)))))</f>
        <v/>
      </c>
      <c r="L388" s="8" t="str" cm="1">
        <f t="array" ref="L388">IF(L$308="","",IF(P233="","",IF($C84="Ja",(MONTH(Q233)-MONTH(P233)+1)/12*(_xlfn.XLOOKUP(L$308,'Oppslag-fane'!$P$12:$P$34,'Oppslag-fane'!$Q$12:$Q$34*D388)))))</f>
        <v/>
      </c>
      <c r="M388" s="8" t="str" cm="1">
        <f t="array" ref="M388">IF(M$308="","",IF(R233="","",IF($C84="Ja",(MONTH(S233)-MONTH(R233)+1)/12*(_xlfn.XLOOKUP(M$308,'Oppslag-fane'!$P$12:$P$34,'Oppslag-fane'!$Q$12:$Q$34*D388)))))</f>
        <v/>
      </c>
      <c r="N388" s="8" t="str" cm="1">
        <f t="array" ref="N388">IF(N$308="","",IF(T233="","",IF($C84="Ja",(MONTH(U233)-MONTH(T233)+1)/12*(_xlfn.XLOOKUP(N$308,'Oppslag-fane'!$P$12:$P$34,'Oppslag-fane'!$Q$12:$Q$34*D388)))))</f>
        <v/>
      </c>
      <c r="O388" s="8" t="str" cm="1">
        <f t="array" ref="O388">IF(O$308="","",IF(V233="","",IF($C84="Ja",(MONTH(W233)-MONTH(V233)+1)/12*(_xlfn.XLOOKUP(O$308,'Oppslag-fane'!$P$12:$P$34,'Oppslag-fane'!$Q$12:$Q$34*D388)))))</f>
        <v/>
      </c>
      <c r="P388" s="8" t="str" cm="1">
        <f t="array" ref="P388">IF(P$308="","",IF(X233="","",IF($C84="Ja",(MONTH(Y233)-MONTH(X233)+1)/12*(_xlfn.XLOOKUP(P$308,'Oppslag-fane'!$P$12:$P$34,'Oppslag-fane'!$Q$12:$Q$34*D388)))))</f>
        <v/>
      </c>
      <c r="Q388" s="8" t="str" cm="1">
        <f t="array" ref="Q388">IF(Q$308="","",IF(Z233="","",IF($C84="Ja",(MONTH(AA233)-MONTH(Z233)+1)/12*(_xlfn.XLOOKUP(Q$308,'Oppslag-fane'!$P$12:$P$34,'Oppslag-fane'!$Q$12:$Q$34*D388)))))</f>
        <v/>
      </c>
      <c r="R388" s="31">
        <f t="shared" si="29"/>
        <v>0</v>
      </c>
      <c r="AI388"/>
      <c r="AJ388"/>
      <c r="AL388" s="18"/>
      <c r="AM388" s="18"/>
    </row>
    <row r="389" spans="1:39" x14ac:dyDescent="0.25">
      <c r="A389" t="str">
        <f t="shared" ref="A389:B389" si="39">A85</f>
        <v/>
      </c>
      <c r="B389">
        <f t="shared" si="39"/>
        <v>0</v>
      </c>
      <c r="C389">
        <f t="shared" si="27"/>
        <v>0</v>
      </c>
      <c r="D389" s="17" t="str">
        <f t="shared" si="28"/>
        <v/>
      </c>
      <c r="E389" s="8" t="str" cm="1">
        <f t="array" ref="E389">IF(E$308="","",IF(B234="","",IF($C85="Ja",(MONTH(C234)-MONTH(B234)+1)/12*(_xlfn.XLOOKUP(E$308,'Oppslag-fane'!$P$12:$P$34,'Oppslag-fane'!$Q$12:$Q$34*D389)))))</f>
        <v/>
      </c>
      <c r="F389" s="8" t="str" cm="1">
        <f t="array" ref="F389">IF(F$308="","",IF(D234="","",IF($C85="Ja",(MONTH(E234)-MONTH(D234)+1)/12*(_xlfn.XLOOKUP(F$308,'Oppslag-fane'!$P$12:$P$34,'Oppslag-fane'!$Q$12:$Q$34*D389)))))</f>
        <v/>
      </c>
      <c r="G389" s="8" t="str" cm="1">
        <f t="array" ref="G389">IF(G$308="","",IF(F234="","",IF($C85="Ja",(MONTH(G234)-MONTH(F234)+1)/12*(_xlfn.XLOOKUP(G$308,'Oppslag-fane'!$P$12:$P$34,'Oppslag-fane'!$Q$12:$Q$34*D389)))))</f>
        <v/>
      </c>
      <c r="H389" s="8" t="str" cm="1">
        <f t="array" ref="H389">IF(H$308="","",IF(H234="","",IF($C85="Ja",(MONTH(I234)-MONTH(H234)+1)/12*(_xlfn.XLOOKUP(H$308,'Oppslag-fane'!$P$12:$P$34,'Oppslag-fane'!$Q$12:$Q$34*D389)))))</f>
        <v/>
      </c>
      <c r="I389" s="8" t="str" cm="1">
        <f t="array" ref="I389">IF(I$308="","",IF(J234="","",IF($C85="Ja",(MONTH(K234)-MONTH(J234)+1)/12*(_xlfn.XLOOKUP(I$308,'Oppslag-fane'!$P$12:$P$34,'Oppslag-fane'!$Q$12:$Q$34*D389)))))</f>
        <v/>
      </c>
      <c r="J389" s="8" t="str" cm="1">
        <f t="array" ref="J389">IF(J$308="","",IF(L234="","",IF($C85="Ja",(MONTH(M234)-MONTH(L234)+1)/12*(_xlfn.XLOOKUP(J$308,'Oppslag-fane'!$P$12:$P$34,'Oppslag-fane'!$Q$12:$Q$34*D389)))))</f>
        <v/>
      </c>
      <c r="K389" s="8" t="str" cm="1">
        <f t="array" ref="K389">IF(K$308="","",IF(N234="","",IF($C85="Ja",(MONTH(O234)-MONTH(N234)+1)/12*(_xlfn.XLOOKUP(K$308,'Oppslag-fane'!$P$12:$P$34,'Oppslag-fane'!$Q$12:$Q$34*D389)))))</f>
        <v/>
      </c>
      <c r="L389" s="8" t="str" cm="1">
        <f t="array" ref="L389">IF(L$308="","",IF(P234="","",IF($C85="Ja",(MONTH(Q234)-MONTH(P234)+1)/12*(_xlfn.XLOOKUP(L$308,'Oppslag-fane'!$P$12:$P$34,'Oppslag-fane'!$Q$12:$Q$34*D389)))))</f>
        <v/>
      </c>
      <c r="M389" s="8" t="str" cm="1">
        <f t="array" ref="M389">IF(M$308="","",IF(R234="","",IF($C85="Ja",(MONTH(S234)-MONTH(R234)+1)/12*(_xlfn.XLOOKUP(M$308,'Oppslag-fane'!$P$12:$P$34,'Oppslag-fane'!$Q$12:$Q$34*D389)))))</f>
        <v/>
      </c>
      <c r="N389" s="8" t="str" cm="1">
        <f t="array" ref="N389">IF(N$308="","",IF(T234="","",IF($C85="Ja",(MONTH(U234)-MONTH(T234)+1)/12*(_xlfn.XLOOKUP(N$308,'Oppslag-fane'!$P$12:$P$34,'Oppslag-fane'!$Q$12:$Q$34*D389)))))</f>
        <v/>
      </c>
      <c r="O389" s="8" t="str" cm="1">
        <f t="array" ref="O389">IF(O$308="","",IF(V234="","",IF($C85="Ja",(MONTH(W234)-MONTH(V234)+1)/12*(_xlfn.XLOOKUP(O$308,'Oppslag-fane'!$P$12:$P$34,'Oppslag-fane'!$Q$12:$Q$34*D389)))))</f>
        <v/>
      </c>
      <c r="P389" s="8" t="str" cm="1">
        <f t="array" ref="P389">IF(P$308="","",IF(X234="","",IF($C85="Ja",(MONTH(Y234)-MONTH(X234)+1)/12*(_xlfn.XLOOKUP(P$308,'Oppslag-fane'!$P$12:$P$34,'Oppslag-fane'!$Q$12:$Q$34*D389)))))</f>
        <v/>
      </c>
      <c r="Q389" s="8" t="str" cm="1">
        <f t="array" ref="Q389">IF(Q$308="","",IF(Z234="","",IF($C85="Ja",(MONTH(AA234)-MONTH(Z234)+1)/12*(_xlfn.XLOOKUP(Q$308,'Oppslag-fane'!$P$12:$P$34,'Oppslag-fane'!$Q$12:$Q$34*D389)))))</f>
        <v/>
      </c>
      <c r="R389" s="31">
        <f t="shared" si="29"/>
        <v>0</v>
      </c>
      <c r="AI389"/>
      <c r="AJ389"/>
      <c r="AL389" s="18"/>
      <c r="AM389" s="18"/>
    </row>
    <row r="390" spans="1:39" x14ac:dyDescent="0.25">
      <c r="A390" t="str">
        <f t="shared" ref="A390:B390" si="40">A86</f>
        <v/>
      </c>
      <c r="B390">
        <f t="shared" si="40"/>
        <v>0</v>
      </c>
      <c r="C390">
        <f t="shared" si="27"/>
        <v>0</v>
      </c>
      <c r="D390" s="17" t="str">
        <f t="shared" si="28"/>
        <v/>
      </c>
      <c r="E390" s="8" t="str" cm="1">
        <f t="array" ref="E390">IF(E$308="","",IF(B235="","",IF($C86="Ja",(MONTH(C235)-MONTH(B235)+1)/12*(_xlfn.XLOOKUP(E$308,'Oppslag-fane'!$P$12:$P$34,'Oppslag-fane'!$Q$12:$Q$34*D390)))))</f>
        <v/>
      </c>
      <c r="F390" s="8" t="str" cm="1">
        <f t="array" ref="F390">IF(F$308="","",IF(D235="","",IF($C86="Ja",(MONTH(E235)-MONTH(D235)+1)/12*(_xlfn.XLOOKUP(F$308,'Oppslag-fane'!$P$12:$P$34,'Oppslag-fane'!$Q$12:$Q$34*D390)))))</f>
        <v/>
      </c>
      <c r="G390" s="8" t="str" cm="1">
        <f t="array" ref="G390">IF(G$308="","",IF(F235="","",IF($C86="Ja",(MONTH(G235)-MONTH(F235)+1)/12*(_xlfn.XLOOKUP(G$308,'Oppslag-fane'!$P$12:$P$34,'Oppslag-fane'!$Q$12:$Q$34*D390)))))</f>
        <v/>
      </c>
      <c r="H390" s="8" t="str" cm="1">
        <f t="array" ref="H390">IF(H$308="","",IF(H235="","",IF($C86="Ja",(MONTH(I235)-MONTH(H235)+1)/12*(_xlfn.XLOOKUP(H$308,'Oppslag-fane'!$P$12:$P$34,'Oppslag-fane'!$Q$12:$Q$34*D390)))))</f>
        <v/>
      </c>
      <c r="I390" s="8" t="str" cm="1">
        <f t="array" ref="I390">IF(I$308="","",IF(J235="","",IF($C86="Ja",(MONTH(K235)-MONTH(J235)+1)/12*(_xlfn.XLOOKUP(I$308,'Oppslag-fane'!$P$12:$P$34,'Oppslag-fane'!$Q$12:$Q$34*D390)))))</f>
        <v/>
      </c>
      <c r="J390" s="8" t="str" cm="1">
        <f t="array" ref="J390">IF(J$308="","",IF(L235="","",IF($C86="Ja",(MONTH(M235)-MONTH(L235)+1)/12*(_xlfn.XLOOKUP(J$308,'Oppslag-fane'!$P$12:$P$34,'Oppslag-fane'!$Q$12:$Q$34*D390)))))</f>
        <v/>
      </c>
      <c r="K390" s="8" t="str" cm="1">
        <f t="array" ref="K390">IF(K$308="","",IF(N235="","",IF($C86="Ja",(MONTH(O235)-MONTH(N235)+1)/12*(_xlfn.XLOOKUP(K$308,'Oppslag-fane'!$P$12:$P$34,'Oppslag-fane'!$Q$12:$Q$34*D390)))))</f>
        <v/>
      </c>
      <c r="L390" s="8" t="str" cm="1">
        <f t="array" ref="L390">IF(L$308="","",IF(P235="","",IF($C86="Ja",(MONTH(Q235)-MONTH(P235)+1)/12*(_xlfn.XLOOKUP(L$308,'Oppslag-fane'!$P$12:$P$34,'Oppslag-fane'!$Q$12:$Q$34*D390)))))</f>
        <v/>
      </c>
      <c r="M390" s="8" t="str" cm="1">
        <f t="array" ref="M390">IF(M$308="","",IF(R235="","",IF($C86="Ja",(MONTH(S235)-MONTH(R235)+1)/12*(_xlfn.XLOOKUP(M$308,'Oppslag-fane'!$P$12:$P$34,'Oppslag-fane'!$Q$12:$Q$34*D390)))))</f>
        <v/>
      </c>
      <c r="N390" s="8" t="str" cm="1">
        <f t="array" ref="N390">IF(N$308="","",IF(T235="","",IF($C86="Ja",(MONTH(U235)-MONTH(T235)+1)/12*(_xlfn.XLOOKUP(N$308,'Oppslag-fane'!$P$12:$P$34,'Oppslag-fane'!$Q$12:$Q$34*D390)))))</f>
        <v/>
      </c>
      <c r="O390" s="8" t="str" cm="1">
        <f t="array" ref="O390">IF(O$308="","",IF(V235="","",IF($C86="Ja",(MONTH(W235)-MONTH(V235)+1)/12*(_xlfn.XLOOKUP(O$308,'Oppslag-fane'!$P$12:$P$34,'Oppslag-fane'!$Q$12:$Q$34*D390)))))</f>
        <v/>
      </c>
      <c r="P390" s="8" t="str" cm="1">
        <f t="array" ref="P390">IF(P$308="","",IF(X235="","",IF($C86="Ja",(MONTH(Y235)-MONTH(X235)+1)/12*(_xlfn.XLOOKUP(P$308,'Oppslag-fane'!$P$12:$P$34,'Oppslag-fane'!$Q$12:$Q$34*D390)))))</f>
        <v/>
      </c>
      <c r="Q390" s="8" t="str" cm="1">
        <f t="array" ref="Q390">IF(Q$308="","",IF(Z235="","",IF($C86="Ja",(MONTH(AA235)-MONTH(Z235)+1)/12*(_xlfn.XLOOKUP(Q$308,'Oppslag-fane'!$P$12:$P$34,'Oppslag-fane'!$Q$12:$Q$34*D390)))))</f>
        <v/>
      </c>
      <c r="R390" s="31">
        <f t="shared" si="29"/>
        <v>0</v>
      </c>
      <c r="AI390"/>
      <c r="AJ390"/>
      <c r="AL390" s="18"/>
      <c r="AM390" s="18"/>
    </row>
    <row r="391" spans="1:39" x14ac:dyDescent="0.25">
      <c r="A391" t="str">
        <f t="shared" ref="A391:B391" si="41">A87</f>
        <v/>
      </c>
      <c r="B391">
        <f t="shared" si="41"/>
        <v>0</v>
      </c>
      <c r="C391">
        <f t="shared" si="27"/>
        <v>0</v>
      </c>
      <c r="D391" s="17" t="str">
        <f t="shared" si="28"/>
        <v/>
      </c>
      <c r="E391" s="8" t="str" cm="1">
        <f t="array" ref="E391">IF(E$308="","",IF(B236="","",IF($C87="Ja",(MONTH(C236)-MONTH(B236)+1)/12*(_xlfn.XLOOKUP(E$308,'Oppslag-fane'!$P$12:$P$34,'Oppslag-fane'!$Q$12:$Q$34*D391)))))</f>
        <v/>
      </c>
      <c r="F391" s="8" t="str" cm="1">
        <f t="array" ref="F391">IF(F$308="","",IF(D236="","",IF($C87="Ja",(MONTH(E236)-MONTH(D236)+1)/12*(_xlfn.XLOOKUP(F$308,'Oppslag-fane'!$P$12:$P$34,'Oppslag-fane'!$Q$12:$Q$34*D391)))))</f>
        <v/>
      </c>
      <c r="G391" s="8" t="str" cm="1">
        <f t="array" ref="G391">IF(G$308="","",IF(F236="","",IF($C87="Ja",(MONTH(G236)-MONTH(F236)+1)/12*(_xlfn.XLOOKUP(G$308,'Oppslag-fane'!$P$12:$P$34,'Oppslag-fane'!$Q$12:$Q$34*D391)))))</f>
        <v/>
      </c>
      <c r="H391" s="8" t="str" cm="1">
        <f t="array" ref="H391">IF(H$308="","",IF(H236="","",IF($C87="Ja",(MONTH(I236)-MONTH(H236)+1)/12*(_xlfn.XLOOKUP(H$308,'Oppslag-fane'!$P$12:$P$34,'Oppslag-fane'!$Q$12:$Q$34*D391)))))</f>
        <v/>
      </c>
      <c r="I391" s="8" t="str" cm="1">
        <f t="array" ref="I391">IF(I$308="","",IF(J236="","",IF($C87="Ja",(MONTH(K236)-MONTH(J236)+1)/12*(_xlfn.XLOOKUP(I$308,'Oppslag-fane'!$P$12:$P$34,'Oppslag-fane'!$Q$12:$Q$34*D391)))))</f>
        <v/>
      </c>
      <c r="J391" s="8" t="str" cm="1">
        <f t="array" ref="J391">IF(J$308="","",IF(L236="","",IF($C87="Ja",(MONTH(M236)-MONTH(L236)+1)/12*(_xlfn.XLOOKUP(J$308,'Oppslag-fane'!$P$12:$P$34,'Oppslag-fane'!$Q$12:$Q$34*D391)))))</f>
        <v/>
      </c>
      <c r="K391" s="8" t="str" cm="1">
        <f t="array" ref="K391">IF(K$308="","",IF(N236="","",IF($C87="Ja",(MONTH(O236)-MONTH(N236)+1)/12*(_xlfn.XLOOKUP(K$308,'Oppslag-fane'!$P$12:$P$34,'Oppslag-fane'!$Q$12:$Q$34*D391)))))</f>
        <v/>
      </c>
      <c r="L391" s="8" t="str" cm="1">
        <f t="array" ref="L391">IF(L$308="","",IF(P236="","",IF($C87="Ja",(MONTH(Q236)-MONTH(P236)+1)/12*(_xlfn.XLOOKUP(L$308,'Oppslag-fane'!$P$12:$P$34,'Oppslag-fane'!$Q$12:$Q$34*D391)))))</f>
        <v/>
      </c>
      <c r="M391" s="8" t="str" cm="1">
        <f t="array" ref="M391">IF(M$308="","",IF(R236="","",IF($C87="Ja",(MONTH(S236)-MONTH(R236)+1)/12*(_xlfn.XLOOKUP(M$308,'Oppslag-fane'!$P$12:$P$34,'Oppslag-fane'!$Q$12:$Q$34*D391)))))</f>
        <v/>
      </c>
      <c r="N391" s="8" t="str" cm="1">
        <f t="array" ref="N391">IF(N$308="","",IF(T236="","",IF($C87="Ja",(MONTH(U236)-MONTH(T236)+1)/12*(_xlfn.XLOOKUP(N$308,'Oppslag-fane'!$P$12:$P$34,'Oppslag-fane'!$Q$12:$Q$34*D391)))))</f>
        <v/>
      </c>
      <c r="O391" s="8" t="str" cm="1">
        <f t="array" ref="O391">IF(O$308="","",IF(V236="","",IF($C87="Ja",(MONTH(W236)-MONTH(V236)+1)/12*(_xlfn.XLOOKUP(O$308,'Oppslag-fane'!$P$12:$P$34,'Oppslag-fane'!$Q$12:$Q$34*D391)))))</f>
        <v/>
      </c>
      <c r="P391" s="8" t="str" cm="1">
        <f t="array" ref="P391">IF(P$308="","",IF(X236="","",IF($C87="Ja",(MONTH(Y236)-MONTH(X236)+1)/12*(_xlfn.XLOOKUP(P$308,'Oppslag-fane'!$P$12:$P$34,'Oppslag-fane'!$Q$12:$Q$34*D391)))))</f>
        <v/>
      </c>
      <c r="Q391" s="8" t="str" cm="1">
        <f t="array" ref="Q391">IF(Q$308="","",IF(Z236="","",IF($C87="Ja",(MONTH(AA236)-MONTH(Z236)+1)/12*(_xlfn.XLOOKUP(Q$308,'Oppslag-fane'!$P$12:$P$34,'Oppslag-fane'!$Q$12:$Q$34*D391)))))</f>
        <v/>
      </c>
      <c r="R391" s="31">
        <f t="shared" si="29"/>
        <v>0</v>
      </c>
      <c r="AI391"/>
      <c r="AJ391"/>
      <c r="AL391" s="18"/>
      <c r="AM391" s="18"/>
    </row>
    <row r="392" spans="1:39" x14ac:dyDescent="0.25">
      <c r="A392" t="str">
        <f t="shared" ref="A392:B392" si="42">A88</f>
        <v/>
      </c>
      <c r="B392">
        <f t="shared" si="42"/>
        <v>0</v>
      </c>
      <c r="C392">
        <f t="shared" si="27"/>
        <v>0</v>
      </c>
      <c r="D392" s="17" t="str">
        <f t="shared" si="28"/>
        <v/>
      </c>
      <c r="E392" s="8" t="str" cm="1">
        <f t="array" ref="E392">IF(E$308="","",IF(B237="","",IF($C88="Ja",(MONTH(C237)-MONTH(B237)+1)/12*(_xlfn.XLOOKUP(E$308,'Oppslag-fane'!$P$12:$P$34,'Oppslag-fane'!$Q$12:$Q$34*D392)))))</f>
        <v/>
      </c>
      <c r="F392" s="8" t="str" cm="1">
        <f t="array" ref="F392">IF(F$308="","",IF(D237="","",IF($C88="Ja",(MONTH(E237)-MONTH(D237)+1)/12*(_xlfn.XLOOKUP(F$308,'Oppslag-fane'!$P$12:$P$34,'Oppslag-fane'!$Q$12:$Q$34*D392)))))</f>
        <v/>
      </c>
      <c r="G392" s="8" t="str" cm="1">
        <f t="array" ref="G392">IF(G$308="","",IF(F237="","",IF($C88="Ja",(MONTH(G237)-MONTH(F237)+1)/12*(_xlfn.XLOOKUP(G$308,'Oppslag-fane'!$P$12:$P$34,'Oppslag-fane'!$Q$12:$Q$34*D392)))))</f>
        <v/>
      </c>
      <c r="H392" s="8" t="str" cm="1">
        <f t="array" ref="H392">IF(H$308="","",IF(H237="","",IF($C88="Ja",(MONTH(I237)-MONTH(H237)+1)/12*(_xlfn.XLOOKUP(H$308,'Oppslag-fane'!$P$12:$P$34,'Oppslag-fane'!$Q$12:$Q$34*D392)))))</f>
        <v/>
      </c>
      <c r="I392" s="8" t="str" cm="1">
        <f t="array" ref="I392">IF(I$308="","",IF(J237="","",IF($C88="Ja",(MONTH(K237)-MONTH(J237)+1)/12*(_xlfn.XLOOKUP(I$308,'Oppslag-fane'!$P$12:$P$34,'Oppslag-fane'!$Q$12:$Q$34*D392)))))</f>
        <v/>
      </c>
      <c r="J392" s="8" t="str" cm="1">
        <f t="array" ref="J392">IF(J$308="","",IF(L237="","",IF($C88="Ja",(MONTH(M237)-MONTH(L237)+1)/12*(_xlfn.XLOOKUP(J$308,'Oppslag-fane'!$P$12:$P$34,'Oppslag-fane'!$Q$12:$Q$34*D392)))))</f>
        <v/>
      </c>
      <c r="K392" s="8" t="str" cm="1">
        <f t="array" ref="K392">IF(K$308="","",IF(N237="","",IF($C88="Ja",(MONTH(O237)-MONTH(N237)+1)/12*(_xlfn.XLOOKUP(K$308,'Oppslag-fane'!$P$12:$P$34,'Oppslag-fane'!$Q$12:$Q$34*D392)))))</f>
        <v/>
      </c>
      <c r="L392" s="8" t="str" cm="1">
        <f t="array" ref="L392">IF(L$308="","",IF(P237="","",IF($C88="Ja",(MONTH(Q237)-MONTH(P237)+1)/12*(_xlfn.XLOOKUP(L$308,'Oppslag-fane'!$P$12:$P$34,'Oppslag-fane'!$Q$12:$Q$34*D392)))))</f>
        <v/>
      </c>
      <c r="M392" s="8" t="str" cm="1">
        <f t="array" ref="M392">IF(M$308="","",IF(R237="","",IF($C88="Ja",(MONTH(S237)-MONTH(R237)+1)/12*(_xlfn.XLOOKUP(M$308,'Oppslag-fane'!$P$12:$P$34,'Oppslag-fane'!$Q$12:$Q$34*D392)))))</f>
        <v/>
      </c>
      <c r="N392" s="8" t="str" cm="1">
        <f t="array" ref="N392">IF(N$308="","",IF(T237="","",IF($C88="Ja",(MONTH(U237)-MONTH(T237)+1)/12*(_xlfn.XLOOKUP(N$308,'Oppslag-fane'!$P$12:$P$34,'Oppslag-fane'!$Q$12:$Q$34*D392)))))</f>
        <v/>
      </c>
      <c r="O392" s="8" t="str" cm="1">
        <f t="array" ref="O392">IF(O$308="","",IF(V237="","",IF($C88="Ja",(MONTH(W237)-MONTH(V237)+1)/12*(_xlfn.XLOOKUP(O$308,'Oppslag-fane'!$P$12:$P$34,'Oppslag-fane'!$Q$12:$Q$34*D392)))))</f>
        <v/>
      </c>
      <c r="P392" s="8" t="str" cm="1">
        <f t="array" ref="P392">IF(P$308="","",IF(X237="","",IF($C88="Ja",(MONTH(Y237)-MONTH(X237)+1)/12*(_xlfn.XLOOKUP(P$308,'Oppslag-fane'!$P$12:$P$34,'Oppslag-fane'!$Q$12:$Q$34*D392)))))</f>
        <v/>
      </c>
      <c r="Q392" s="8" t="str" cm="1">
        <f t="array" ref="Q392">IF(Q$308="","",IF(Z237="","",IF($C88="Ja",(MONTH(AA237)-MONTH(Z237)+1)/12*(_xlfn.XLOOKUP(Q$308,'Oppslag-fane'!$P$12:$P$34,'Oppslag-fane'!$Q$12:$Q$34*D392)))))</f>
        <v/>
      </c>
      <c r="R392" s="31">
        <f t="shared" si="29"/>
        <v>0</v>
      </c>
      <c r="AI392"/>
      <c r="AJ392"/>
      <c r="AL392" s="18"/>
      <c r="AM392" s="18"/>
    </row>
    <row r="393" spans="1:39" x14ac:dyDescent="0.25">
      <c r="A393" t="str">
        <f t="shared" ref="A393:B393" si="43">A89</f>
        <v/>
      </c>
      <c r="B393">
        <f t="shared" si="43"/>
        <v>0</v>
      </c>
      <c r="C393">
        <f t="shared" si="27"/>
        <v>0</v>
      </c>
      <c r="D393" s="17" t="str">
        <f t="shared" si="28"/>
        <v/>
      </c>
      <c r="E393" s="8" t="str" cm="1">
        <f t="array" ref="E393">IF(E$308="","",IF(B238="","",IF($C89="Ja",(MONTH(C238)-MONTH(B238)+1)/12*(_xlfn.XLOOKUP(E$308,'Oppslag-fane'!$P$12:$P$34,'Oppslag-fane'!$Q$12:$Q$34*D393)))))</f>
        <v/>
      </c>
      <c r="F393" s="8" t="str" cm="1">
        <f t="array" ref="F393">IF(F$308="","",IF(D238="","",IF($C89="Ja",(MONTH(E238)-MONTH(D238)+1)/12*(_xlfn.XLOOKUP(F$308,'Oppslag-fane'!$P$12:$P$34,'Oppslag-fane'!$Q$12:$Q$34*D393)))))</f>
        <v/>
      </c>
      <c r="G393" s="8" t="str" cm="1">
        <f t="array" ref="G393">IF(G$308="","",IF(F238="","",IF($C89="Ja",(MONTH(G238)-MONTH(F238)+1)/12*(_xlfn.XLOOKUP(G$308,'Oppslag-fane'!$P$12:$P$34,'Oppslag-fane'!$Q$12:$Q$34*D393)))))</f>
        <v/>
      </c>
      <c r="H393" s="8" t="str" cm="1">
        <f t="array" ref="H393">IF(H$308="","",IF(H238="","",IF($C89="Ja",(MONTH(I238)-MONTH(H238)+1)/12*(_xlfn.XLOOKUP(H$308,'Oppslag-fane'!$P$12:$P$34,'Oppslag-fane'!$Q$12:$Q$34*D393)))))</f>
        <v/>
      </c>
      <c r="I393" s="8" t="str" cm="1">
        <f t="array" ref="I393">IF(I$308="","",IF(J238="","",IF($C89="Ja",(MONTH(K238)-MONTH(J238)+1)/12*(_xlfn.XLOOKUP(I$308,'Oppslag-fane'!$P$12:$P$34,'Oppslag-fane'!$Q$12:$Q$34*D393)))))</f>
        <v/>
      </c>
      <c r="J393" s="8" t="str" cm="1">
        <f t="array" ref="J393">IF(J$308="","",IF(L238="","",IF($C89="Ja",(MONTH(M238)-MONTH(L238)+1)/12*(_xlfn.XLOOKUP(J$308,'Oppslag-fane'!$P$12:$P$34,'Oppslag-fane'!$Q$12:$Q$34*D393)))))</f>
        <v/>
      </c>
      <c r="K393" s="8" t="str" cm="1">
        <f t="array" ref="K393">IF(K$308="","",IF(N238="","",IF($C89="Ja",(MONTH(O238)-MONTH(N238)+1)/12*(_xlfn.XLOOKUP(K$308,'Oppslag-fane'!$P$12:$P$34,'Oppslag-fane'!$Q$12:$Q$34*D393)))))</f>
        <v/>
      </c>
      <c r="L393" s="8" t="str" cm="1">
        <f t="array" ref="L393">IF(L$308="","",IF(P238="","",IF($C89="Ja",(MONTH(Q238)-MONTH(P238)+1)/12*(_xlfn.XLOOKUP(L$308,'Oppslag-fane'!$P$12:$P$34,'Oppslag-fane'!$Q$12:$Q$34*D393)))))</f>
        <v/>
      </c>
      <c r="M393" s="8" t="str" cm="1">
        <f t="array" ref="M393">IF(M$308="","",IF(R238="","",IF($C89="Ja",(MONTH(S238)-MONTH(R238)+1)/12*(_xlfn.XLOOKUP(M$308,'Oppslag-fane'!$P$12:$P$34,'Oppslag-fane'!$Q$12:$Q$34*D393)))))</f>
        <v/>
      </c>
      <c r="N393" s="8" t="str" cm="1">
        <f t="array" ref="N393">IF(N$308="","",IF(T238="","",IF($C89="Ja",(MONTH(U238)-MONTH(T238)+1)/12*(_xlfn.XLOOKUP(N$308,'Oppslag-fane'!$P$12:$P$34,'Oppslag-fane'!$Q$12:$Q$34*D393)))))</f>
        <v/>
      </c>
      <c r="O393" s="8" t="str" cm="1">
        <f t="array" ref="O393">IF(O$308="","",IF(V238="","",IF($C89="Ja",(MONTH(W238)-MONTH(V238)+1)/12*(_xlfn.XLOOKUP(O$308,'Oppslag-fane'!$P$12:$P$34,'Oppslag-fane'!$Q$12:$Q$34*D393)))))</f>
        <v/>
      </c>
      <c r="P393" s="8" t="str" cm="1">
        <f t="array" ref="P393">IF(P$308="","",IF(X238="","",IF($C89="Ja",(MONTH(Y238)-MONTH(X238)+1)/12*(_xlfn.XLOOKUP(P$308,'Oppslag-fane'!$P$12:$P$34,'Oppslag-fane'!$Q$12:$Q$34*D393)))))</f>
        <v/>
      </c>
      <c r="Q393" s="8" t="str" cm="1">
        <f t="array" ref="Q393">IF(Q$308="","",IF(Z238="","",IF($C89="Ja",(MONTH(AA238)-MONTH(Z238)+1)/12*(_xlfn.XLOOKUP(Q$308,'Oppslag-fane'!$P$12:$P$34,'Oppslag-fane'!$Q$12:$Q$34*D393)))))</f>
        <v/>
      </c>
      <c r="R393" s="31">
        <f t="shared" si="29"/>
        <v>0</v>
      </c>
      <c r="AI393"/>
      <c r="AJ393"/>
      <c r="AL393" s="18"/>
      <c r="AM393" s="18"/>
    </row>
    <row r="394" spans="1:39" x14ac:dyDescent="0.25">
      <c r="A394" t="str">
        <f t="shared" ref="A394:B394" si="44">A90</f>
        <v/>
      </c>
      <c r="B394">
        <f t="shared" si="44"/>
        <v>0</v>
      </c>
      <c r="C394">
        <f t="shared" si="27"/>
        <v>0</v>
      </c>
      <c r="D394" s="17" t="str">
        <f t="shared" si="28"/>
        <v/>
      </c>
      <c r="E394" s="8" t="str" cm="1">
        <f t="array" ref="E394">IF(E$308="","",IF(B239="","",IF($C90="Ja",(MONTH(C239)-MONTH(B239)+1)/12*(_xlfn.XLOOKUP(E$308,'Oppslag-fane'!$P$12:$P$34,'Oppslag-fane'!$Q$12:$Q$34*D394)))))</f>
        <v/>
      </c>
      <c r="F394" s="8" t="str" cm="1">
        <f t="array" ref="F394">IF(F$308="","",IF(D239="","",IF($C90="Ja",(MONTH(E239)-MONTH(D239)+1)/12*(_xlfn.XLOOKUP(F$308,'Oppslag-fane'!$P$12:$P$34,'Oppslag-fane'!$Q$12:$Q$34*D394)))))</f>
        <v/>
      </c>
      <c r="G394" s="8" t="str" cm="1">
        <f t="array" ref="G394">IF(G$308="","",IF(F239="","",IF($C90="Ja",(MONTH(G239)-MONTH(F239)+1)/12*(_xlfn.XLOOKUP(G$308,'Oppslag-fane'!$P$12:$P$34,'Oppslag-fane'!$Q$12:$Q$34*D394)))))</f>
        <v/>
      </c>
      <c r="H394" s="8" t="str" cm="1">
        <f t="array" ref="H394">IF(H$308="","",IF(H239="","",IF($C90="Ja",(MONTH(I239)-MONTH(H239)+1)/12*(_xlfn.XLOOKUP(H$308,'Oppslag-fane'!$P$12:$P$34,'Oppslag-fane'!$Q$12:$Q$34*D394)))))</f>
        <v/>
      </c>
      <c r="I394" s="8" t="str" cm="1">
        <f t="array" ref="I394">IF(I$308="","",IF(J239="","",IF($C90="Ja",(MONTH(K239)-MONTH(J239)+1)/12*(_xlfn.XLOOKUP(I$308,'Oppslag-fane'!$P$12:$P$34,'Oppslag-fane'!$Q$12:$Q$34*D394)))))</f>
        <v/>
      </c>
      <c r="J394" s="8" t="str" cm="1">
        <f t="array" ref="J394">IF(J$308="","",IF(L239="","",IF($C90="Ja",(MONTH(M239)-MONTH(L239)+1)/12*(_xlfn.XLOOKUP(J$308,'Oppslag-fane'!$P$12:$P$34,'Oppslag-fane'!$Q$12:$Q$34*D394)))))</f>
        <v/>
      </c>
      <c r="K394" s="8" t="str" cm="1">
        <f t="array" ref="K394">IF(K$308="","",IF(N239="","",IF($C90="Ja",(MONTH(O239)-MONTH(N239)+1)/12*(_xlfn.XLOOKUP(K$308,'Oppslag-fane'!$P$12:$P$34,'Oppslag-fane'!$Q$12:$Q$34*D394)))))</f>
        <v/>
      </c>
      <c r="L394" s="8" t="str" cm="1">
        <f t="array" ref="L394">IF(L$308="","",IF(P239="","",IF($C90="Ja",(MONTH(Q239)-MONTH(P239)+1)/12*(_xlfn.XLOOKUP(L$308,'Oppslag-fane'!$P$12:$P$34,'Oppslag-fane'!$Q$12:$Q$34*D394)))))</f>
        <v/>
      </c>
      <c r="M394" s="8" t="str" cm="1">
        <f t="array" ref="M394">IF(M$308="","",IF(R239="","",IF($C90="Ja",(MONTH(S239)-MONTH(R239)+1)/12*(_xlfn.XLOOKUP(M$308,'Oppslag-fane'!$P$12:$P$34,'Oppslag-fane'!$Q$12:$Q$34*D394)))))</f>
        <v/>
      </c>
      <c r="N394" s="8" t="str" cm="1">
        <f t="array" ref="N394">IF(N$308="","",IF(T239="","",IF($C90="Ja",(MONTH(U239)-MONTH(T239)+1)/12*(_xlfn.XLOOKUP(N$308,'Oppslag-fane'!$P$12:$P$34,'Oppslag-fane'!$Q$12:$Q$34*D394)))))</f>
        <v/>
      </c>
      <c r="O394" s="8" t="str" cm="1">
        <f t="array" ref="O394">IF(O$308="","",IF(V239="","",IF($C90="Ja",(MONTH(W239)-MONTH(V239)+1)/12*(_xlfn.XLOOKUP(O$308,'Oppslag-fane'!$P$12:$P$34,'Oppslag-fane'!$Q$12:$Q$34*D394)))))</f>
        <v/>
      </c>
      <c r="P394" s="8" t="str" cm="1">
        <f t="array" ref="P394">IF(P$308="","",IF(X239="","",IF($C90="Ja",(MONTH(Y239)-MONTH(X239)+1)/12*(_xlfn.XLOOKUP(P$308,'Oppslag-fane'!$P$12:$P$34,'Oppslag-fane'!$Q$12:$Q$34*D394)))))</f>
        <v/>
      </c>
      <c r="Q394" s="8" t="str" cm="1">
        <f t="array" ref="Q394">IF(Q$308="","",IF(Z239="","",IF($C90="Ja",(MONTH(AA239)-MONTH(Z239)+1)/12*(_xlfn.XLOOKUP(Q$308,'Oppslag-fane'!$P$12:$P$34,'Oppslag-fane'!$Q$12:$Q$34*D394)))))</f>
        <v/>
      </c>
      <c r="R394" s="31">
        <f t="shared" si="29"/>
        <v>0</v>
      </c>
      <c r="AI394"/>
      <c r="AJ394"/>
      <c r="AL394" s="18"/>
      <c r="AM394" s="18"/>
    </row>
    <row r="395" spans="1:39" x14ac:dyDescent="0.25">
      <c r="A395" t="str">
        <f t="shared" ref="A395:B395" si="45">A91</f>
        <v/>
      </c>
      <c r="B395">
        <f t="shared" si="45"/>
        <v>0</v>
      </c>
      <c r="C395">
        <f t="shared" si="27"/>
        <v>0</v>
      </c>
      <c r="D395" s="17" t="str">
        <f t="shared" si="28"/>
        <v/>
      </c>
      <c r="E395" s="8" t="str" cm="1">
        <f t="array" ref="E395">IF(E$308="","",IF(B240="","",IF($C91="Ja",(MONTH(C240)-MONTH(B240)+1)/12*(_xlfn.XLOOKUP(E$308,'Oppslag-fane'!$P$12:$P$34,'Oppslag-fane'!$Q$12:$Q$34*D395)))))</f>
        <v/>
      </c>
      <c r="F395" s="8" t="str" cm="1">
        <f t="array" ref="F395">IF(F$308="","",IF(D240="","",IF($C91="Ja",(MONTH(E240)-MONTH(D240)+1)/12*(_xlfn.XLOOKUP(F$308,'Oppslag-fane'!$P$12:$P$34,'Oppslag-fane'!$Q$12:$Q$34*D395)))))</f>
        <v/>
      </c>
      <c r="G395" s="8" t="str" cm="1">
        <f t="array" ref="G395">IF(G$308="","",IF(F240="","",IF($C91="Ja",(MONTH(G240)-MONTH(F240)+1)/12*(_xlfn.XLOOKUP(G$308,'Oppslag-fane'!$P$12:$P$34,'Oppslag-fane'!$Q$12:$Q$34*D395)))))</f>
        <v/>
      </c>
      <c r="H395" s="8" t="str" cm="1">
        <f t="array" ref="H395">IF(H$308="","",IF(H240="","",IF($C91="Ja",(MONTH(I240)-MONTH(H240)+1)/12*(_xlfn.XLOOKUP(H$308,'Oppslag-fane'!$P$12:$P$34,'Oppslag-fane'!$Q$12:$Q$34*D395)))))</f>
        <v/>
      </c>
      <c r="I395" s="8" t="str" cm="1">
        <f t="array" ref="I395">IF(I$308="","",IF(J240="","",IF($C91="Ja",(MONTH(K240)-MONTH(J240)+1)/12*(_xlfn.XLOOKUP(I$308,'Oppslag-fane'!$P$12:$P$34,'Oppslag-fane'!$Q$12:$Q$34*D395)))))</f>
        <v/>
      </c>
      <c r="J395" s="8" t="str" cm="1">
        <f t="array" ref="J395">IF(J$308="","",IF(L240="","",IF($C91="Ja",(MONTH(M240)-MONTH(L240)+1)/12*(_xlfn.XLOOKUP(J$308,'Oppslag-fane'!$P$12:$P$34,'Oppslag-fane'!$Q$12:$Q$34*D395)))))</f>
        <v/>
      </c>
      <c r="K395" s="8" t="str" cm="1">
        <f t="array" ref="K395">IF(K$308="","",IF(N240="","",IF($C91="Ja",(MONTH(O240)-MONTH(N240)+1)/12*(_xlfn.XLOOKUP(K$308,'Oppslag-fane'!$P$12:$P$34,'Oppslag-fane'!$Q$12:$Q$34*D395)))))</f>
        <v/>
      </c>
      <c r="L395" s="8" t="str" cm="1">
        <f t="array" ref="L395">IF(L$308="","",IF(P240="","",IF($C91="Ja",(MONTH(Q240)-MONTH(P240)+1)/12*(_xlfn.XLOOKUP(L$308,'Oppslag-fane'!$P$12:$P$34,'Oppslag-fane'!$Q$12:$Q$34*D395)))))</f>
        <v/>
      </c>
      <c r="M395" s="8" t="str" cm="1">
        <f t="array" ref="M395">IF(M$308="","",IF(R240="","",IF($C91="Ja",(MONTH(S240)-MONTH(R240)+1)/12*(_xlfn.XLOOKUP(M$308,'Oppslag-fane'!$P$12:$P$34,'Oppslag-fane'!$Q$12:$Q$34*D395)))))</f>
        <v/>
      </c>
      <c r="N395" s="8" t="str" cm="1">
        <f t="array" ref="N395">IF(N$308="","",IF(T240="","",IF($C91="Ja",(MONTH(U240)-MONTH(T240)+1)/12*(_xlfn.XLOOKUP(N$308,'Oppslag-fane'!$P$12:$P$34,'Oppslag-fane'!$Q$12:$Q$34*D395)))))</f>
        <v/>
      </c>
      <c r="O395" s="8" t="str" cm="1">
        <f t="array" ref="O395">IF(O$308="","",IF(V240="","",IF($C91="Ja",(MONTH(W240)-MONTH(V240)+1)/12*(_xlfn.XLOOKUP(O$308,'Oppslag-fane'!$P$12:$P$34,'Oppslag-fane'!$Q$12:$Q$34*D395)))))</f>
        <v/>
      </c>
      <c r="P395" s="8" t="str" cm="1">
        <f t="array" ref="P395">IF(P$308="","",IF(X240="","",IF($C91="Ja",(MONTH(Y240)-MONTH(X240)+1)/12*(_xlfn.XLOOKUP(P$308,'Oppslag-fane'!$P$12:$P$34,'Oppslag-fane'!$Q$12:$Q$34*D395)))))</f>
        <v/>
      </c>
      <c r="Q395" s="8" t="str" cm="1">
        <f t="array" ref="Q395">IF(Q$308="","",IF(Z240="","",IF($C91="Ja",(MONTH(AA240)-MONTH(Z240)+1)/12*(_xlfn.XLOOKUP(Q$308,'Oppslag-fane'!$P$12:$P$34,'Oppslag-fane'!$Q$12:$Q$34*D395)))))</f>
        <v/>
      </c>
      <c r="R395" s="31">
        <f t="shared" si="29"/>
        <v>0</v>
      </c>
      <c r="AI395"/>
      <c r="AJ395"/>
      <c r="AL395" s="18"/>
      <c r="AM395" s="18"/>
    </row>
    <row r="396" spans="1:39" x14ac:dyDescent="0.25">
      <c r="A396" t="str">
        <f t="shared" ref="A396:B396" si="46">A92</f>
        <v/>
      </c>
      <c r="B396">
        <f t="shared" si="46"/>
        <v>0</v>
      </c>
      <c r="C396">
        <f t="shared" si="27"/>
        <v>0</v>
      </c>
      <c r="D396" s="17" t="str">
        <f t="shared" si="28"/>
        <v/>
      </c>
      <c r="E396" s="8" t="str" cm="1">
        <f t="array" ref="E396">IF(E$308="","",IF(B241="","",IF($C92="Ja",(MONTH(C241)-MONTH(B241)+1)/12*(_xlfn.XLOOKUP(E$308,'Oppslag-fane'!$P$12:$P$34,'Oppslag-fane'!$Q$12:$Q$34*D396)))))</f>
        <v/>
      </c>
      <c r="F396" s="8" t="str" cm="1">
        <f t="array" ref="F396">IF(F$308="","",IF(D241="","",IF($C92="Ja",(MONTH(E241)-MONTH(D241)+1)/12*(_xlfn.XLOOKUP(F$308,'Oppslag-fane'!$P$12:$P$34,'Oppslag-fane'!$Q$12:$Q$34*D396)))))</f>
        <v/>
      </c>
      <c r="G396" s="8" t="str" cm="1">
        <f t="array" ref="G396">IF(G$308="","",IF(F241="","",IF($C92="Ja",(MONTH(G241)-MONTH(F241)+1)/12*(_xlfn.XLOOKUP(G$308,'Oppslag-fane'!$P$12:$P$34,'Oppslag-fane'!$Q$12:$Q$34*D396)))))</f>
        <v/>
      </c>
      <c r="H396" s="8" t="str" cm="1">
        <f t="array" ref="H396">IF(H$308="","",IF(H241="","",IF($C92="Ja",(MONTH(I241)-MONTH(H241)+1)/12*(_xlfn.XLOOKUP(H$308,'Oppslag-fane'!$P$12:$P$34,'Oppslag-fane'!$Q$12:$Q$34*D396)))))</f>
        <v/>
      </c>
      <c r="I396" s="8" t="str" cm="1">
        <f t="array" ref="I396">IF(I$308="","",IF(J241="","",IF($C92="Ja",(MONTH(K241)-MONTH(J241)+1)/12*(_xlfn.XLOOKUP(I$308,'Oppslag-fane'!$P$12:$P$34,'Oppslag-fane'!$Q$12:$Q$34*D396)))))</f>
        <v/>
      </c>
      <c r="J396" s="8" t="str" cm="1">
        <f t="array" ref="J396">IF(J$308="","",IF(L241="","",IF($C92="Ja",(MONTH(M241)-MONTH(L241)+1)/12*(_xlfn.XLOOKUP(J$308,'Oppslag-fane'!$P$12:$P$34,'Oppslag-fane'!$Q$12:$Q$34*D396)))))</f>
        <v/>
      </c>
      <c r="K396" s="8" t="str" cm="1">
        <f t="array" ref="K396">IF(K$308="","",IF(N241="","",IF($C92="Ja",(MONTH(O241)-MONTH(N241)+1)/12*(_xlfn.XLOOKUP(K$308,'Oppslag-fane'!$P$12:$P$34,'Oppslag-fane'!$Q$12:$Q$34*D396)))))</f>
        <v/>
      </c>
      <c r="L396" s="8" t="str" cm="1">
        <f t="array" ref="L396">IF(L$308="","",IF(P241="","",IF($C92="Ja",(MONTH(Q241)-MONTH(P241)+1)/12*(_xlfn.XLOOKUP(L$308,'Oppslag-fane'!$P$12:$P$34,'Oppslag-fane'!$Q$12:$Q$34*D396)))))</f>
        <v/>
      </c>
      <c r="M396" s="8" t="str" cm="1">
        <f t="array" ref="M396">IF(M$308="","",IF(R241="","",IF($C92="Ja",(MONTH(S241)-MONTH(R241)+1)/12*(_xlfn.XLOOKUP(M$308,'Oppslag-fane'!$P$12:$P$34,'Oppslag-fane'!$Q$12:$Q$34*D396)))))</f>
        <v/>
      </c>
      <c r="N396" s="8" t="str" cm="1">
        <f t="array" ref="N396">IF(N$308="","",IF(T241="","",IF($C92="Ja",(MONTH(U241)-MONTH(T241)+1)/12*(_xlfn.XLOOKUP(N$308,'Oppslag-fane'!$P$12:$P$34,'Oppslag-fane'!$Q$12:$Q$34*D396)))))</f>
        <v/>
      </c>
      <c r="O396" s="8" t="str" cm="1">
        <f t="array" ref="O396">IF(O$308="","",IF(V241="","",IF($C92="Ja",(MONTH(W241)-MONTH(V241)+1)/12*(_xlfn.XLOOKUP(O$308,'Oppslag-fane'!$P$12:$P$34,'Oppslag-fane'!$Q$12:$Q$34*D396)))))</f>
        <v/>
      </c>
      <c r="P396" s="8" t="str" cm="1">
        <f t="array" ref="P396">IF(P$308="","",IF(X241="","",IF($C92="Ja",(MONTH(Y241)-MONTH(X241)+1)/12*(_xlfn.XLOOKUP(P$308,'Oppslag-fane'!$P$12:$P$34,'Oppslag-fane'!$Q$12:$Q$34*D396)))))</f>
        <v/>
      </c>
      <c r="Q396" s="8" t="str" cm="1">
        <f t="array" ref="Q396">IF(Q$308="","",IF(Z241="","",IF($C92="Ja",(MONTH(AA241)-MONTH(Z241)+1)/12*(_xlfn.XLOOKUP(Q$308,'Oppslag-fane'!$P$12:$P$34,'Oppslag-fane'!$Q$12:$Q$34*D396)))))</f>
        <v/>
      </c>
      <c r="R396" s="31">
        <f t="shared" si="29"/>
        <v>0</v>
      </c>
      <c r="AI396"/>
      <c r="AJ396"/>
      <c r="AL396" s="18"/>
      <c r="AM396" s="18"/>
    </row>
    <row r="397" spans="1:39" x14ac:dyDescent="0.25">
      <c r="A397" t="str">
        <f t="shared" ref="A397:B397" si="47">A93</f>
        <v/>
      </c>
      <c r="B397">
        <f t="shared" si="47"/>
        <v>0</v>
      </c>
      <c r="C397">
        <f t="shared" si="27"/>
        <v>0</v>
      </c>
      <c r="D397" s="17" t="str">
        <f t="shared" si="28"/>
        <v/>
      </c>
      <c r="E397" s="8" t="str" cm="1">
        <f t="array" ref="E397">IF(E$308="","",IF(B242="","",IF($C93="Ja",(MONTH(C242)-MONTH(B242)+1)/12*(_xlfn.XLOOKUP(E$308,'Oppslag-fane'!$P$12:$P$34,'Oppslag-fane'!$Q$12:$Q$34*D397)))))</f>
        <v/>
      </c>
      <c r="F397" s="8" t="str" cm="1">
        <f t="array" ref="F397">IF(F$308="","",IF(D242="","",IF($C93="Ja",(MONTH(E242)-MONTH(D242)+1)/12*(_xlfn.XLOOKUP(F$308,'Oppslag-fane'!$P$12:$P$34,'Oppslag-fane'!$Q$12:$Q$34*D397)))))</f>
        <v/>
      </c>
      <c r="G397" s="8" t="str" cm="1">
        <f t="array" ref="G397">IF(G$308="","",IF(F242="","",IF($C93="Ja",(MONTH(G242)-MONTH(F242)+1)/12*(_xlfn.XLOOKUP(G$308,'Oppslag-fane'!$P$12:$P$34,'Oppslag-fane'!$Q$12:$Q$34*D397)))))</f>
        <v/>
      </c>
      <c r="H397" s="8" t="str" cm="1">
        <f t="array" ref="H397">IF(H$308="","",IF(H242="","",IF($C93="Ja",(MONTH(I242)-MONTH(H242)+1)/12*(_xlfn.XLOOKUP(H$308,'Oppslag-fane'!$P$12:$P$34,'Oppslag-fane'!$Q$12:$Q$34*D397)))))</f>
        <v/>
      </c>
      <c r="I397" s="8" t="str" cm="1">
        <f t="array" ref="I397">IF(I$308="","",IF(J242="","",IF($C93="Ja",(MONTH(K242)-MONTH(J242)+1)/12*(_xlfn.XLOOKUP(I$308,'Oppslag-fane'!$P$12:$P$34,'Oppslag-fane'!$Q$12:$Q$34*D397)))))</f>
        <v/>
      </c>
      <c r="J397" s="8" t="str" cm="1">
        <f t="array" ref="J397">IF(J$308="","",IF(L242="","",IF($C93="Ja",(MONTH(M242)-MONTH(L242)+1)/12*(_xlfn.XLOOKUP(J$308,'Oppslag-fane'!$P$12:$P$34,'Oppslag-fane'!$Q$12:$Q$34*D397)))))</f>
        <v/>
      </c>
      <c r="K397" s="8" t="str" cm="1">
        <f t="array" ref="K397">IF(K$308="","",IF(N242="","",IF($C93="Ja",(MONTH(O242)-MONTH(N242)+1)/12*(_xlfn.XLOOKUP(K$308,'Oppslag-fane'!$P$12:$P$34,'Oppslag-fane'!$Q$12:$Q$34*D397)))))</f>
        <v/>
      </c>
      <c r="L397" s="8" t="str" cm="1">
        <f t="array" ref="L397">IF(L$308="","",IF(P242="","",IF($C93="Ja",(MONTH(Q242)-MONTH(P242)+1)/12*(_xlfn.XLOOKUP(L$308,'Oppslag-fane'!$P$12:$P$34,'Oppslag-fane'!$Q$12:$Q$34*D397)))))</f>
        <v/>
      </c>
      <c r="M397" s="8" t="str" cm="1">
        <f t="array" ref="M397">IF(M$308="","",IF(R242="","",IF($C93="Ja",(MONTH(S242)-MONTH(R242)+1)/12*(_xlfn.XLOOKUP(M$308,'Oppslag-fane'!$P$12:$P$34,'Oppslag-fane'!$Q$12:$Q$34*D397)))))</f>
        <v/>
      </c>
      <c r="N397" s="8" t="str" cm="1">
        <f t="array" ref="N397">IF(N$308="","",IF(T242="","",IF($C93="Ja",(MONTH(U242)-MONTH(T242)+1)/12*(_xlfn.XLOOKUP(N$308,'Oppslag-fane'!$P$12:$P$34,'Oppslag-fane'!$Q$12:$Q$34*D397)))))</f>
        <v/>
      </c>
      <c r="O397" s="8" t="str" cm="1">
        <f t="array" ref="O397">IF(O$308="","",IF(V242="","",IF($C93="Ja",(MONTH(W242)-MONTH(V242)+1)/12*(_xlfn.XLOOKUP(O$308,'Oppslag-fane'!$P$12:$P$34,'Oppslag-fane'!$Q$12:$Q$34*D397)))))</f>
        <v/>
      </c>
      <c r="P397" s="8" t="str" cm="1">
        <f t="array" ref="P397">IF(P$308="","",IF(X242="","",IF($C93="Ja",(MONTH(Y242)-MONTH(X242)+1)/12*(_xlfn.XLOOKUP(P$308,'Oppslag-fane'!$P$12:$P$34,'Oppslag-fane'!$Q$12:$Q$34*D397)))))</f>
        <v/>
      </c>
      <c r="Q397" s="8" t="str" cm="1">
        <f t="array" ref="Q397">IF(Q$308="","",IF(Z242="","",IF($C93="Ja",(MONTH(AA242)-MONTH(Z242)+1)/12*(_xlfn.XLOOKUP(Q$308,'Oppslag-fane'!$P$12:$P$34,'Oppslag-fane'!$Q$12:$Q$34*D397)))))</f>
        <v/>
      </c>
      <c r="R397" s="31">
        <f t="shared" si="29"/>
        <v>0</v>
      </c>
      <c r="AI397"/>
      <c r="AJ397"/>
      <c r="AL397" s="18"/>
      <c r="AM397" s="18"/>
    </row>
    <row r="398" spans="1:39" x14ac:dyDescent="0.25">
      <c r="A398" t="str">
        <f t="shared" ref="A398:B398" si="48">A94</f>
        <v/>
      </c>
      <c r="B398">
        <f t="shared" si="48"/>
        <v>0</v>
      </c>
      <c r="C398">
        <f t="shared" si="27"/>
        <v>0</v>
      </c>
      <c r="D398" s="17" t="str">
        <f t="shared" si="28"/>
        <v/>
      </c>
      <c r="E398" s="8" t="str" cm="1">
        <f t="array" ref="E398">IF(E$308="","",IF(B243="","",IF($C94="Ja",(MONTH(C243)-MONTH(B243)+1)/12*(_xlfn.XLOOKUP(E$308,'Oppslag-fane'!$P$12:$P$34,'Oppslag-fane'!$Q$12:$Q$34*D398)))))</f>
        <v/>
      </c>
      <c r="F398" s="8" t="str" cm="1">
        <f t="array" ref="F398">IF(F$308="","",IF(D243="","",IF($C94="Ja",(MONTH(E243)-MONTH(D243)+1)/12*(_xlfn.XLOOKUP(F$308,'Oppslag-fane'!$P$12:$P$34,'Oppslag-fane'!$Q$12:$Q$34*D398)))))</f>
        <v/>
      </c>
      <c r="G398" s="8" t="str" cm="1">
        <f t="array" ref="G398">IF(G$308="","",IF(F243="","",IF($C94="Ja",(MONTH(G243)-MONTH(F243)+1)/12*(_xlfn.XLOOKUP(G$308,'Oppslag-fane'!$P$12:$P$34,'Oppslag-fane'!$Q$12:$Q$34*D398)))))</f>
        <v/>
      </c>
      <c r="H398" s="8" t="str" cm="1">
        <f t="array" ref="H398">IF(H$308="","",IF(H243="","",IF($C94="Ja",(MONTH(I243)-MONTH(H243)+1)/12*(_xlfn.XLOOKUP(H$308,'Oppslag-fane'!$P$12:$P$34,'Oppslag-fane'!$Q$12:$Q$34*D398)))))</f>
        <v/>
      </c>
      <c r="I398" s="8" t="str" cm="1">
        <f t="array" ref="I398">IF(I$308="","",IF(J243="","",IF($C94="Ja",(MONTH(K243)-MONTH(J243)+1)/12*(_xlfn.XLOOKUP(I$308,'Oppslag-fane'!$P$12:$P$34,'Oppslag-fane'!$Q$12:$Q$34*D398)))))</f>
        <v/>
      </c>
      <c r="J398" s="8" t="str" cm="1">
        <f t="array" ref="J398">IF(J$308="","",IF(L243="","",IF($C94="Ja",(MONTH(M243)-MONTH(L243)+1)/12*(_xlfn.XLOOKUP(J$308,'Oppslag-fane'!$P$12:$P$34,'Oppslag-fane'!$Q$12:$Q$34*D398)))))</f>
        <v/>
      </c>
      <c r="K398" s="8" t="str" cm="1">
        <f t="array" ref="K398">IF(K$308="","",IF(N243="","",IF($C94="Ja",(MONTH(O243)-MONTH(N243)+1)/12*(_xlfn.XLOOKUP(K$308,'Oppslag-fane'!$P$12:$P$34,'Oppslag-fane'!$Q$12:$Q$34*D398)))))</f>
        <v/>
      </c>
      <c r="L398" s="8" t="str" cm="1">
        <f t="array" ref="L398">IF(L$308="","",IF(P243="","",IF($C94="Ja",(MONTH(Q243)-MONTH(P243)+1)/12*(_xlfn.XLOOKUP(L$308,'Oppslag-fane'!$P$12:$P$34,'Oppslag-fane'!$Q$12:$Q$34*D398)))))</f>
        <v/>
      </c>
      <c r="M398" s="8" t="str" cm="1">
        <f t="array" ref="M398">IF(M$308="","",IF(R243="","",IF($C94="Ja",(MONTH(S243)-MONTH(R243)+1)/12*(_xlfn.XLOOKUP(M$308,'Oppslag-fane'!$P$12:$P$34,'Oppslag-fane'!$Q$12:$Q$34*D398)))))</f>
        <v/>
      </c>
      <c r="N398" s="8" t="str" cm="1">
        <f t="array" ref="N398">IF(N$308="","",IF(T243="","",IF($C94="Ja",(MONTH(U243)-MONTH(T243)+1)/12*(_xlfn.XLOOKUP(N$308,'Oppslag-fane'!$P$12:$P$34,'Oppslag-fane'!$Q$12:$Q$34*D398)))))</f>
        <v/>
      </c>
      <c r="O398" s="8" t="str" cm="1">
        <f t="array" ref="O398">IF(O$308="","",IF(V243="","",IF($C94="Ja",(MONTH(W243)-MONTH(V243)+1)/12*(_xlfn.XLOOKUP(O$308,'Oppslag-fane'!$P$12:$P$34,'Oppslag-fane'!$Q$12:$Q$34*D398)))))</f>
        <v/>
      </c>
      <c r="P398" s="8" t="str" cm="1">
        <f t="array" ref="P398">IF(P$308="","",IF(X243="","",IF($C94="Ja",(MONTH(Y243)-MONTH(X243)+1)/12*(_xlfn.XLOOKUP(P$308,'Oppslag-fane'!$P$12:$P$34,'Oppslag-fane'!$Q$12:$Q$34*D398)))))</f>
        <v/>
      </c>
      <c r="Q398" s="8" t="str" cm="1">
        <f t="array" ref="Q398">IF(Q$308="","",IF(Z243="","",IF($C94="Ja",(MONTH(AA243)-MONTH(Z243)+1)/12*(_xlfn.XLOOKUP(Q$308,'Oppslag-fane'!$P$12:$P$34,'Oppslag-fane'!$Q$12:$Q$34*D398)))))</f>
        <v/>
      </c>
      <c r="R398" s="31">
        <f t="shared" si="29"/>
        <v>0</v>
      </c>
      <c r="AI398"/>
      <c r="AJ398"/>
      <c r="AL398" s="18"/>
      <c r="AM398" s="18"/>
    </row>
    <row r="399" spans="1:39" x14ac:dyDescent="0.25">
      <c r="A399" t="str">
        <f t="shared" ref="A399:B399" si="49">A95</f>
        <v/>
      </c>
      <c r="B399">
        <f t="shared" si="49"/>
        <v>0</v>
      </c>
      <c r="C399">
        <f t="shared" si="27"/>
        <v>0</v>
      </c>
      <c r="D399" s="17" t="str">
        <f t="shared" si="28"/>
        <v/>
      </c>
      <c r="E399" s="8" t="str" cm="1">
        <f t="array" ref="E399">IF(E$308="","",IF(B244="","",IF($C95="Ja",(MONTH(C244)-MONTH(B244)+1)/12*(_xlfn.XLOOKUP(E$308,'Oppslag-fane'!$P$12:$P$34,'Oppslag-fane'!$Q$12:$Q$34*D399)))))</f>
        <v/>
      </c>
      <c r="F399" s="8" t="str" cm="1">
        <f t="array" ref="F399">IF(F$308="","",IF(D244="","",IF($C95="Ja",(MONTH(E244)-MONTH(D244)+1)/12*(_xlfn.XLOOKUP(F$308,'Oppslag-fane'!$P$12:$P$34,'Oppslag-fane'!$Q$12:$Q$34*D399)))))</f>
        <v/>
      </c>
      <c r="G399" s="8" t="str" cm="1">
        <f t="array" ref="G399">IF(G$308="","",IF(F244="","",IF($C95="Ja",(MONTH(G244)-MONTH(F244)+1)/12*(_xlfn.XLOOKUP(G$308,'Oppslag-fane'!$P$12:$P$34,'Oppslag-fane'!$Q$12:$Q$34*D399)))))</f>
        <v/>
      </c>
      <c r="H399" s="8" t="str" cm="1">
        <f t="array" ref="H399">IF(H$308="","",IF(H244="","",IF($C95="Ja",(MONTH(I244)-MONTH(H244)+1)/12*(_xlfn.XLOOKUP(H$308,'Oppslag-fane'!$P$12:$P$34,'Oppslag-fane'!$Q$12:$Q$34*D399)))))</f>
        <v/>
      </c>
      <c r="I399" s="8" t="str" cm="1">
        <f t="array" ref="I399">IF(I$308="","",IF(J244="","",IF($C95="Ja",(MONTH(K244)-MONTH(J244)+1)/12*(_xlfn.XLOOKUP(I$308,'Oppslag-fane'!$P$12:$P$34,'Oppslag-fane'!$Q$12:$Q$34*D399)))))</f>
        <v/>
      </c>
      <c r="J399" s="8" t="str" cm="1">
        <f t="array" ref="J399">IF(J$308="","",IF(L244="","",IF($C95="Ja",(MONTH(M244)-MONTH(L244)+1)/12*(_xlfn.XLOOKUP(J$308,'Oppslag-fane'!$P$12:$P$34,'Oppslag-fane'!$Q$12:$Q$34*D399)))))</f>
        <v/>
      </c>
      <c r="K399" s="8" t="str" cm="1">
        <f t="array" ref="K399">IF(K$308="","",IF(N244="","",IF($C95="Ja",(MONTH(O244)-MONTH(N244)+1)/12*(_xlfn.XLOOKUP(K$308,'Oppslag-fane'!$P$12:$P$34,'Oppslag-fane'!$Q$12:$Q$34*D399)))))</f>
        <v/>
      </c>
      <c r="L399" s="8" t="str" cm="1">
        <f t="array" ref="L399">IF(L$308="","",IF(P244="","",IF($C95="Ja",(MONTH(Q244)-MONTH(P244)+1)/12*(_xlfn.XLOOKUP(L$308,'Oppslag-fane'!$P$12:$P$34,'Oppslag-fane'!$Q$12:$Q$34*D399)))))</f>
        <v/>
      </c>
      <c r="M399" s="8" t="str" cm="1">
        <f t="array" ref="M399">IF(M$308="","",IF(R244="","",IF($C95="Ja",(MONTH(S244)-MONTH(R244)+1)/12*(_xlfn.XLOOKUP(M$308,'Oppslag-fane'!$P$12:$P$34,'Oppslag-fane'!$Q$12:$Q$34*D399)))))</f>
        <v/>
      </c>
      <c r="N399" s="8" t="str" cm="1">
        <f t="array" ref="N399">IF(N$308="","",IF(T244="","",IF($C95="Ja",(MONTH(U244)-MONTH(T244)+1)/12*(_xlfn.XLOOKUP(N$308,'Oppslag-fane'!$P$12:$P$34,'Oppslag-fane'!$Q$12:$Q$34*D399)))))</f>
        <v/>
      </c>
      <c r="O399" s="8" t="str" cm="1">
        <f t="array" ref="O399">IF(O$308="","",IF(V244="","",IF($C95="Ja",(MONTH(W244)-MONTH(V244)+1)/12*(_xlfn.XLOOKUP(O$308,'Oppslag-fane'!$P$12:$P$34,'Oppslag-fane'!$Q$12:$Q$34*D399)))))</f>
        <v/>
      </c>
      <c r="P399" s="8" t="str" cm="1">
        <f t="array" ref="P399">IF(P$308="","",IF(X244="","",IF($C95="Ja",(MONTH(Y244)-MONTH(X244)+1)/12*(_xlfn.XLOOKUP(P$308,'Oppslag-fane'!$P$12:$P$34,'Oppslag-fane'!$Q$12:$Q$34*D399)))))</f>
        <v/>
      </c>
      <c r="Q399" s="8" t="str" cm="1">
        <f t="array" ref="Q399">IF(Q$308="","",IF(Z244="","",IF($C95="Ja",(MONTH(AA244)-MONTH(Z244)+1)/12*(_xlfn.XLOOKUP(Q$308,'Oppslag-fane'!$P$12:$P$34,'Oppslag-fane'!$Q$12:$Q$34*D399)))))</f>
        <v/>
      </c>
      <c r="R399" s="31">
        <f t="shared" si="29"/>
        <v>0</v>
      </c>
      <c r="AI399"/>
      <c r="AJ399"/>
      <c r="AL399" s="18"/>
      <c r="AM399" s="18"/>
    </row>
    <row r="400" spans="1:39" x14ac:dyDescent="0.25">
      <c r="A400" t="str">
        <f t="shared" ref="A400:B400" si="50">A96</f>
        <v/>
      </c>
      <c r="B400">
        <f t="shared" si="50"/>
        <v>0</v>
      </c>
      <c r="C400">
        <f t="shared" si="27"/>
        <v>0</v>
      </c>
      <c r="D400" s="17" t="str">
        <f t="shared" si="28"/>
        <v/>
      </c>
      <c r="E400" s="8" t="str" cm="1">
        <f t="array" ref="E400">IF(E$308="","",IF(B245="","",IF($C96="Ja",(MONTH(C245)-MONTH(B245)+1)/12*(_xlfn.XLOOKUP(E$308,'Oppslag-fane'!$P$12:$P$34,'Oppslag-fane'!$Q$12:$Q$34*D400)))))</f>
        <v/>
      </c>
      <c r="F400" s="8" t="str" cm="1">
        <f t="array" ref="F400">IF(F$308="","",IF(D245="","",IF($C96="Ja",(MONTH(E245)-MONTH(D245)+1)/12*(_xlfn.XLOOKUP(F$308,'Oppslag-fane'!$P$12:$P$34,'Oppslag-fane'!$Q$12:$Q$34*D400)))))</f>
        <v/>
      </c>
      <c r="G400" s="8" t="str" cm="1">
        <f t="array" ref="G400">IF(G$308="","",IF(F245="","",IF($C96="Ja",(MONTH(G245)-MONTH(F245)+1)/12*(_xlfn.XLOOKUP(G$308,'Oppslag-fane'!$P$12:$P$34,'Oppslag-fane'!$Q$12:$Q$34*D400)))))</f>
        <v/>
      </c>
      <c r="H400" s="8" t="str" cm="1">
        <f t="array" ref="H400">IF(H$308="","",IF(H245="","",IF($C96="Ja",(MONTH(I245)-MONTH(H245)+1)/12*(_xlfn.XLOOKUP(H$308,'Oppslag-fane'!$P$12:$P$34,'Oppslag-fane'!$Q$12:$Q$34*D400)))))</f>
        <v/>
      </c>
      <c r="I400" s="8" t="str" cm="1">
        <f t="array" ref="I400">IF(I$308="","",IF(J245="","",IF($C96="Ja",(MONTH(K245)-MONTH(J245)+1)/12*(_xlfn.XLOOKUP(I$308,'Oppslag-fane'!$P$12:$P$34,'Oppslag-fane'!$Q$12:$Q$34*D400)))))</f>
        <v/>
      </c>
      <c r="J400" s="8" t="str" cm="1">
        <f t="array" ref="J400">IF(J$308="","",IF(L245="","",IF($C96="Ja",(MONTH(M245)-MONTH(L245)+1)/12*(_xlfn.XLOOKUP(J$308,'Oppslag-fane'!$P$12:$P$34,'Oppslag-fane'!$Q$12:$Q$34*D400)))))</f>
        <v/>
      </c>
      <c r="K400" s="8" t="str" cm="1">
        <f t="array" ref="K400">IF(K$308="","",IF(N245="","",IF($C96="Ja",(MONTH(O245)-MONTH(N245)+1)/12*(_xlfn.XLOOKUP(K$308,'Oppslag-fane'!$P$12:$P$34,'Oppslag-fane'!$Q$12:$Q$34*D400)))))</f>
        <v/>
      </c>
      <c r="L400" s="8" t="str" cm="1">
        <f t="array" ref="L400">IF(L$308="","",IF(P245="","",IF($C96="Ja",(MONTH(Q245)-MONTH(P245)+1)/12*(_xlfn.XLOOKUP(L$308,'Oppslag-fane'!$P$12:$P$34,'Oppslag-fane'!$Q$12:$Q$34*D400)))))</f>
        <v/>
      </c>
      <c r="M400" s="8" t="str" cm="1">
        <f t="array" ref="M400">IF(M$308="","",IF(R245="","",IF($C96="Ja",(MONTH(S245)-MONTH(R245)+1)/12*(_xlfn.XLOOKUP(M$308,'Oppslag-fane'!$P$12:$P$34,'Oppslag-fane'!$Q$12:$Q$34*D400)))))</f>
        <v/>
      </c>
      <c r="N400" s="8" t="str" cm="1">
        <f t="array" ref="N400">IF(N$308="","",IF(T245="","",IF($C96="Ja",(MONTH(U245)-MONTH(T245)+1)/12*(_xlfn.XLOOKUP(N$308,'Oppslag-fane'!$P$12:$P$34,'Oppslag-fane'!$Q$12:$Q$34*D400)))))</f>
        <v/>
      </c>
      <c r="O400" s="8" t="str" cm="1">
        <f t="array" ref="O400">IF(O$308="","",IF(V245="","",IF($C96="Ja",(MONTH(W245)-MONTH(V245)+1)/12*(_xlfn.XLOOKUP(O$308,'Oppslag-fane'!$P$12:$P$34,'Oppslag-fane'!$Q$12:$Q$34*D400)))))</f>
        <v/>
      </c>
      <c r="P400" s="8" t="str" cm="1">
        <f t="array" ref="P400">IF(P$308="","",IF(X245="","",IF($C96="Ja",(MONTH(Y245)-MONTH(X245)+1)/12*(_xlfn.XLOOKUP(P$308,'Oppslag-fane'!$P$12:$P$34,'Oppslag-fane'!$Q$12:$Q$34*D400)))))</f>
        <v/>
      </c>
      <c r="Q400" s="8" t="str" cm="1">
        <f t="array" ref="Q400">IF(Q$308="","",IF(Z245="","",IF($C96="Ja",(MONTH(AA245)-MONTH(Z245)+1)/12*(_xlfn.XLOOKUP(Q$308,'Oppslag-fane'!$P$12:$P$34,'Oppslag-fane'!$Q$12:$Q$34*D400)))))</f>
        <v/>
      </c>
      <c r="R400" s="31">
        <f t="shared" si="29"/>
        <v>0</v>
      </c>
      <c r="AI400"/>
      <c r="AJ400"/>
      <c r="AL400" s="18"/>
      <c r="AM400" s="18"/>
    </row>
    <row r="401" spans="1:39" x14ac:dyDescent="0.25">
      <c r="A401" t="str">
        <f t="shared" ref="A401:B401" si="51">A97</f>
        <v/>
      </c>
      <c r="B401">
        <f t="shared" si="51"/>
        <v>0</v>
      </c>
      <c r="C401">
        <f t="shared" si="27"/>
        <v>0</v>
      </c>
      <c r="D401" s="17" t="str">
        <f t="shared" si="28"/>
        <v/>
      </c>
      <c r="E401" s="8" t="str" cm="1">
        <f t="array" ref="E401">IF(E$308="","",IF(B246="","",IF($C97="Ja",(MONTH(C246)-MONTH(B246)+1)/12*(_xlfn.XLOOKUP(E$308,'Oppslag-fane'!$P$12:$P$34,'Oppslag-fane'!$Q$12:$Q$34*D401)))))</f>
        <v/>
      </c>
      <c r="F401" s="8" t="str" cm="1">
        <f t="array" ref="F401">IF(F$308="","",IF(D246="","",IF($C97="Ja",(MONTH(E246)-MONTH(D246)+1)/12*(_xlfn.XLOOKUP(F$308,'Oppslag-fane'!$P$12:$P$34,'Oppslag-fane'!$Q$12:$Q$34*D401)))))</f>
        <v/>
      </c>
      <c r="G401" s="8" t="str" cm="1">
        <f t="array" ref="G401">IF(G$308="","",IF(F246="","",IF($C97="Ja",(MONTH(G246)-MONTH(F246)+1)/12*(_xlfn.XLOOKUP(G$308,'Oppslag-fane'!$P$12:$P$34,'Oppslag-fane'!$Q$12:$Q$34*D401)))))</f>
        <v/>
      </c>
      <c r="H401" s="8" t="str" cm="1">
        <f t="array" ref="H401">IF(H$308="","",IF(H246="","",IF($C97="Ja",(MONTH(I246)-MONTH(H246)+1)/12*(_xlfn.XLOOKUP(H$308,'Oppslag-fane'!$P$12:$P$34,'Oppslag-fane'!$Q$12:$Q$34*D401)))))</f>
        <v/>
      </c>
      <c r="I401" s="8" t="str" cm="1">
        <f t="array" ref="I401">IF(I$308="","",IF(J246="","",IF($C97="Ja",(MONTH(K246)-MONTH(J246)+1)/12*(_xlfn.XLOOKUP(I$308,'Oppslag-fane'!$P$12:$P$34,'Oppslag-fane'!$Q$12:$Q$34*D401)))))</f>
        <v/>
      </c>
      <c r="J401" s="8" t="str" cm="1">
        <f t="array" ref="J401">IF(J$308="","",IF(L246="","",IF($C97="Ja",(MONTH(M246)-MONTH(L246)+1)/12*(_xlfn.XLOOKUP(J$308,'Oppslag-fane'!$P$12:$P$34,'Oppslag-fane'!$Q$12:$Q$34*D401)))))</f>
        <v/>
      </c>
      <c r="K401" s="8" t="str" cm="1">
        <f t="array" ref="K401">IF(K$308="","",IF(N246="","",IF($C97="Ja",(MONTH(O246)-MONTH(N246)+1)/12*(_xlfn.XLOOKUP(K$308,'Oppslag-fane'!$P$12:$P$34,'Oppslag-fane'!$Q$12:$Q$34*D401)))))</f>
        <v/>
      </c>
      <c r="L401" s="8" t="str" cm="1">
        <f t="array" ref="L401">IF(L$308="","",IF(P246="","",IF($C97="Ja",(MONTH(Q246)-MONTH(P246)+1)/12*(_xlfn.XLOOKUP(L$308,'Oppslag-fane'!$P$12:$P$34,'Oppslag-fane'!$Q$12:$Q$34*D401)))))</f>
        <v/>
      </c>
      <c r="M401" s="8" t="str" cm="1">
        <f t="array" ref="M401">IF(M$308="","",IF(R246="","",IF($C97="Ja",(MONTH(S246)-MONTH(R246)+1)/12*(_xlfn.XLOOKUP(M$308,'Oppslag-fane'!$P$12:$P$34,'Oppslag-fane'!$Q$12:$Q$34*D401)))))</f>
        <v/>
      </c>
      <c r="N401" s="8" t="str" cm="1">
        <f t="array" ref="N401">IF(N$308="","",IF(T246="","",IF($C97="Ja",(MONTH(U246)-MONTH(T246)+1)/12*(_xlfn.XLOOKUP(N$308,'Oppslag-fane'!$P$12:$P$34,'Oppslag-fane'!$Q$12:$Q$34*D401)))))</f>
        <v/>
      </c>
      <c r="O401" s="8" t="str" cm="1">
        <f t="array" ref="O401">IF(O$308="","",IF(V246="","",IF($C97="Ja",(MONTH(W246)-MONTH(V246)+1)/12*(_xlfn.XLOOKUP(O$308,'Oppslag-fane'!$P$12:$P$34,'Oppslag-fane'!$Q$12:$Q$34*D401)))))</f>
        <v/>
      </c>
      <c r="P401" s="8" t="str" cm="1">
        <f t="array" ref="P401">IF(P$308="","",IF(X246="","",IF($C97="Ja",(MONTH(Y246)-MONTH(X246)+1)/12*(_xlfn.XLOOKUP(P$308,'Oppslag-fane'!$P$12:$P$34,'Oppslag-fane'!$Q$12:$Q$34*D401)))))</f>
        <v/>
      </c>
      <c r="Q401" s="8" t="str" cm="1">
        <f t="array" ref="Q401">IF(Q$308="","",IF(Z246="","",IF($C97="Ja",(MONTH(AA246)-MONTH(Z246)+1)/12*(_xlfn.XLOOKUP(Q$308,'Oppslag-fane'!$P$12:$P$34,'Oppslag-fane'!$Q$12:$Q$34*D401)))))</f>
        <v/>
      </c>
      <c r="R401" s="31">
        <f t="shared" si="29"/>
        <v>0</v>
      </c>
      <c r="AI401"/>
      <c r="AJ401"/>
      <c r="AL401" s="18"/>
      <c r="AM401" s="18"/>
    </row>
    <row r="402" spans="1:39" x14ac:dyDescent="0.25">
      <c r="A402" t="str">
        <f t="shared" ref="A402:B402" si="52">A98</f>
        <v/>
      </c>
      <c r="B402">
        <f t="shared" si="52"/>
        <v>0</v>
      </c>
      <c r="C402">
        <f t="shared" si="27"/>
        <v>0</v>
      </c>
      <c r="D402" s="17" t="str">
        <f t="shared" si="28"/>
        <v/>
      </c>
      <c r="E402" s="8" t="str" cm="1">
        <f t="array" ref="E402">IF(E$308="","",IF(B247="","",IF($C98="Ja",(MONTH(C247)-MONTH(B247)+1)/12*(_xlfn.XLOOKUP(E$308,'Oppslag-fane'!$P$12:$P$34,'Oppslag-fane'!$Q$12:$Q$34*D402)))))</f>
        <v/>
      </c>
      <c r="F402" s="8" t="str" cm="1">
        <f t="array" ref="F402">IF(F$308="","",IF(D247="","",IF($C98="Ja",(MONTH(E247)-MONTH(D247)+1)/12*(_xlfn.XLOOKUP(F$308,'Oppslag-fane'!$P$12:$P$34,'Oppslag-fane'!$Q$12:$Q$34*D402)))))</f>
        <v/>
      </c>
      <c r="G402" s="8" t="str" cm="1">
        <f t="array" ref="G402">IF(G$308="","",IF(F247="","",IF($C98="Ja",(MONTH(G247)-MONTH(F247)+1)/12*(_xlfn.XLOOKUP(G$308,'Oppslag-fane'!$P$12:$P$34,'Oppslag-fane'!$Q$12:$Q$34*D402)))))</f>
        <v/>
      </c>
      <c r="H402" s="8" t="str" cm="1">
        <f t="array" ref="H402">IF(H$308="","",IF(H247="","",IF($C98="Ja",(MONTH(I247)-MONTH(H247)+1)/12*(_xlfn.XLOOKUP(H$308,'Oppslag-fane'!$P$12:$P$34,'Oppslag-fane'!$Q$12:$Q$34*D402)))))</f>
        <v/>
      </c>
      <c r="I402" s="8" t="str" cm="1">
        <f t="array" ref="I402">IF(I$308="","",IF(J247="","",IF($C98="Ja",(MONTH(K247)-MONTH(J247)+1)/12*(_xlfn.XLOOKUP(I$308,'Oppslag-fane'!$P$12:$P$34,'Oppslag-fane'!$Q$12:$Q$34*D402)))))</f>
        <v/>
      </c>
      <c r="J402" s="8" t="str" cm="1">
        <f t="array" ref="J402">IF(J$308="","",IF(L247="","",IF($C98="Ja",(MONTH(M247)-MONTH(L247)+1)/12*(_xlfn.XLOOKUP(J$308,'Oppslag-fane'!$P$12:$P$34,'Oppslag-fane'!$Q$12:$Q$34*D402)))))</f>
        <v/>
      </c>
      <c r="K402" s="8" t="str" cm="1">
        <f t="array" ref="K402">IF(K$308="","",IF(N247="","",IF($C98="Ja",(MONTH(O247)-MONTH(N247)+1)/12*(_xlfn.XLOOKUP(K$308,'Oppslag-fane'!$P$12:$P$34,'Oppslag-fane'!$Q$12:$Q$34*D402)))))</f>
        <v/>
      </c>
      <c r="L402" s="8" t="str" cm="1">
        <f t="array" ref="L402">IF(L$308="","",IF(P247="","",IF($C98="Ja",(MONTH(Q247)-MONTH(P247)+1)/12*(_xlfn.XLOOKUP(L$308,'Oppslag-fane'!$P$12:$P$34,'Oppslag-fane'!$Q$12:$Q$34*D402)))))</f>
        <v/>
      </c>
      <c r="M402" s="8" t="str" cm="1">
        <f t="array" ref="M402">IF(M$308="","",IF(R247="","",IF($C98="Ja",(MONTH(S247)-MONTH(R247)+1)/12*(_xlfn.XLOOKUP(M$308,'Oppslag-fane'!$P$12:$P$34,'Oppslag-fane'!$Q$12:$Q$34*D402)))))</f>
        <v/>
      </c>
      <c r="N402" s="8" t="str" cm="1">
        <f t="array" ref="N402">IF(N$308="","",IF(T247="","",IF($C98="Ja",(MONTH(U247)-MONTH(T247)+1)/12*(_xlfn.XLOOKUP(N$308,'Oppslag-fane'!$P$12:$P$34,'Oppslag-fane'!$Q$12:$Q$34*D402)))))</f>
        <v/>
      </c>
      <c r="O402" s="8" t="str" cm="1">
        <f t="array" ref="O402">IF(O$308="","",IF(V247="","",IF($C98="Ja",(MONTH(W247)-MONTH(V247)+1)/12*(_xlfn.XLOOKUP(O$308,'Oppslag-fane'!$P$12:$P$34,'Oppslag-fane'!$Q$12:$Q$34*D402)))))</f>
        <v/>
      </c>
      <c r="P402" s="8" t="str" cm="1">
        <f t="array" ref="P402">IF(P$308="","",IF(X247="","",IF($C98="Ja",(MONTH(Y247)-MONTH(X247)+1)/12*(_xlfn.XLOOKUP(P$308,'Oppslag-fane'!$P$12:$P$34,'Oppslag-fane'!$Q$12:$Q$34*D402)))))</f>
        <v/>
      </c>
      <c r="Q402" s="8" t="str" cm="1">
        <f t="array" ref="Q402">IF(Q$308="","",IF(Z247="","",IF($C98="Ja",(MONTH(AA247)-MONTH(Z247)+1)/12*(_xlfn.XLOOKUP(Q$308,'Oppslag-fane'!$P$12:$P$34,'Oppslag-fane'!$Q$12:$Q$34*D402)))))</f>
        <v/>
      </c>
      <c r="R402" s="31">
        <f t="shared" si="29"/>
        <v>0</v>
      </c>
      <c r="AI402"/>
      <c r="AJ402"/>
      <c r="AL402" s="18"/>
      <c r="AM402" s="18"/>
    </row>
    <row r="403" spans="1:39" x14ac:dyDescent="0.25">
      <c r="A403" t="str">
        <f t="shared" ref="A403:B403" si="53">A99</f>
        <v/>
      </c>
      <c r="B403">
        <f t="shared" si="53"/>
        <v>0</v>
      </c>
      <c r="C403">
        <f t="shared" si="27"/>
        <v>0</v>
      </c>
      <c r="D403" s="17" t="str">
        <f t="shared" si="28"/>
        <v/>
      </c>
      <c r="E403" s="8" t="str" cm="1">
        <f t="array" ref="E403">IF(E$308="","",IF(B248="","",IF($C99="Ja",(MONTH(C248)-MONTH(B248)+1)/12*(_xlfn.XLOOKUP(E$308,'Oppslag-fane'!$P$12:$P$34,'Oppslag-fane'!$Q$12:$Q$34*D403)))))</f>
        <v/>
      </c>
      <c r="F403" s="8" t="str" cm="1">
        <f t="array" ref="F403">IF(F$308="","",IF(D248="","",IF($C99="Ja",(MONTH(E248)-MONTH(D248)+1)/12*(_xlfn.XLOOKUP(F$308,'Oppslag-fane'!$P$12:$P$34,'Oppslag-fane'!$Q$12:$Q$34*D403)))))</f>
        <v/>
      </c>
      <c r="G403" s="8" t="str" cm="1">
        <f t="array" ref="G403">IF(G$308="","",IF(F248="","",IF($C99="Ja",(MONTH(G248)-MONTH(F248)+1)/12*(_xlfn.XLOOKUP(G$308,'Oppslag-fane'!$P$12:$P$34,'Oppslag-fane'!$Q$12:$Q$34*D403)))))</f>
        <v/>
      </c>
      <c r="H403" s="8" t="str" cm="1">
        <f t="array" ref="H403">IF(H$308="","",IF(H248="","",IF($C99="Ja",(MONTH(I248)-MONTH(H248)+1)/12*(_xlfn.XLOOKUP(H$308,'Oppslag-fane'!$P$12:$P$34,'Oppslag-fane'!$Q$12:$Q$34*D403)))))</f>
        <v/>
      </c>
      <c r="I403" s="8" t="str" cm="1">
        <f t="array" ref="I403">IF(I$308="","",IF(J248="","",IF($C99="Ja",(MONTH(K248)-MONTH(J248)+1)/12*(_xlfn.XLOOKUP(I$308,'Oppslag-fane'!$P$12:$P$34,'Oppslag-fane'!$Q$12:$Q$34*D403)))))</f>
        <v/>
      </c>
      <c r="J403" s="8" t="str" cm="1">
        <f t="array" ref="J403">IF(J$308="","",IF(L248="","",IF($C99="Ja",(MONTH(M248)-MONTH(L248)+1)/12*(_xlfn.XLOOKUP(J$308,'Oppslag-fane'!$P$12:$P$34,'Oppslag-fane'!$Q$12:$Q$34*D403)))))</f>
        <v/>
      </c>
      <c r="K403" s="8" t="str" cm="1">
        <f t="array" ref="K403">IF(K$308="","",IF(N248="","",IF($C99="Ja",(MONTH(O248)-MONTH(N248)+1)/12*(_xlfn.XLOOKUP(K$308,'Oppslag-fane'!$P$12:$P$34,'Oppslag-fane'!$Q$12:$Q$34*D403)))))</f>
        <v/>
      </c>
      <c r="L403" s="8" t="str" cm="1">
        <f t="array" ref="L403">IF(L$308="","",IF(P248="","",IF($C99="Ja",(MONTH(Q248)-MONTH(P248)+1)/12*(_xlfn.XLOOKUP(L$308,'Oppslag-fane'!$P$12:$P$34,'Oppslag-fane'!$Q$12:$Q$34*D403)))))</f>
        <v/>
      </c>
      <c r="M403" s="8" t="str" cm="1">
        <f t="array" ref="M403">IF(M$308="","",IF(R248="","",IF($C99="Ja",(MONTH(S248)-MONTH(R248)+1)/12*(_xlfn.XLOOKUP(M$308,'Oppslag-fane'!$P$12:$P$34,'Oppslag-fane'!$Q$12:$Q$34*D403)))))</f>
        <v/>
      </c>
      <c r="N403" s="8" t="str" cm="1">
        <f t="array" ref="N403">IF(N$308="","",IF(T248="","",IF($C99="Ja",(MONTH(U248)-MONTH(T248)+1)/12*(_xlfn.XLOOKUP(N$308,'Oppslag-fane'!$P$12:$P$34,'Oppslag-fane'!$Q$12:$Q$34*D403)))))</f>
        <v/>
      </c>
      <c r="O403" s="8" t="str" cm="1">
        <f t="array" ref="O403">IF(O$308="","",IF(V248="","",IF($C99="Ja",(MONTH(W248)-MONTH(V248)+1)/12*(_xlfn.XLOOKUP(O$308,'Oppslag-fane'!$P$12:$P$34,'Oppslag-fane'!$Q$12:$Q$34*D403)))))</f>
        <v/>
      </c>
      <c r="P403" s="8" t="str" cm="1">
        <f t="array" ref="P403">IF(P$308="","",IF(X248="","",IF($C99="Ja",(MONTH(Y248)-MONTH(X248)+1)/12*(_xlfn.XLOOKUP(P$308,'Oppslag-fane'!$P$12:$P$34,'Oppslag-fane'!$Q$12:$Q$34*D403)))))</f>
        <v/>
      </c>
      <c r="Q403" s="8" t="str" cm="1">
        <f t="array" ref="Q403">IF(Q$308="","",IF(Z248="","",IF($C99="Ja",(MONTH(AA248)-MONTH(Z248)+1)/12*(_xlfn.XLOOKUP(Q$308,'Oppslag-fane'!$P$12:$P$34,'Oppslag-fane'!$Q$12:$Q$34*D403)))))</f>
        <v/>
      </c>
      <c r="R403" s="31">
        <f t="shared" si="29"/>
        <v>0</v>
      </c>
      <c r="AI403"/>
      <c r="AJ403"/>
      <c r="AL403" s="18"/>
      <c r="AM403" s="18"/>
    </row>
    <row r="404" spans="1:39" x14ac:dyDescent="0.25">
      <c r="A404" t="str">
        <f t="shared" ref="A404:B404" si="54">A100</f>
        <v/>
      </c>
      <c r="B404">
        <f t="shared" si="54"/>
        <v>0</v>
      </c>
      <c r="C404">
        <f t="shared" si="27"/>
        <v>0</v>
      </c>
      <c r="D404" s="17" t="str">
        <f t="shared" si="28"/>
        <v/>
      </c>
      <c r="E404" s="8" t="str" cm="1">
        <f t="array" ref="E404">IF(E$308="","",IF(B249="","",IF($C100="Ja",(MONTH(C249)-MONTH(B249)+1)/12*(_xlfn.XLOOKUP(E$308,'Oppslag-fane'!$P$12:$P$34,'Oppslag-fane'!$Q$12:$Q$34*D404)))))</f>
        <v/>
      </c>
      <c r="F404" s="8" t="str" cm="1">
        <f t="array" ref="F404">IF(F$308="","",IF(D249="","",IF($C100="Ja",(MONTH(E249)-MONTH(D249)+1)/12*(_xlfn.XLOOKUP(F$308,'Oppslag-fane'!$P$12:$P$34,'Oppslag-fane'!$Q$12:$Q$34*D404)))))</f>
        <v/>
      </c>
      <c r="G404" s="8" t="str" cm="1">
        <f t="array" ref="G404">IF(G$308="","",IF(F249="","",IF($C100="Ja",(MONTH(G249)-MONTH(F249)+1)/12*(_xlfn.XLOOKUP(G$308,'Oppslag-fane'!$P$12:$P$34,'Oppslag-fane'!$Q$12:$Q$34*D404)))))</f>
        <v/>
      </c>
      <c r="H404" s="8" t="str" cm="1">
        <f t="array" ref="H404">IF(H$308="","",IF(H249="","",IF($C100="Ja",(MONTH(I249)-MONTH(H249)+1)/12*(_xlfn.XLOOKUP(H$308,'Oppslag-fane'!$P$12:$P$34,'Oppslag-fane'!$Q$12:$Q$34*D404)))))</f>
        <v/>
      </c>
      <c r="I404" s="8" t="str" cm="1">
        <f t="array" ref="I404">IF(I$308="","",IF(J249="","",IF($C100="Ja",(MONTH(K249)-MONTH(J249)+1)/12*(_xlfn.XLOOKUP(I$308,'Oppslag-fane'!$P$12:$P$34,'Oppslag-fane'!$Q$12:$Q$34*D404)))))</f>
        <v/>
      </c>
      <c r="J404" s="8" t="str" cm="1">
        <f t="array" ref="J404">IF(J$308="","",IF(L249="","",IF($C100="Ja",(MONTH(M249)-MONTH(L249)+1)/12*(_xlfn.XLOOKUP(J$308,'Oppslag-fane'!$P$12:$P$34,'Oppslag-fane'!$Q$12:$Q$34*D404)))))</f>
        <v/>
      </c>
      <c r="K404" s="8" t="str" cm="1">
        <f t="array" ref="K404">IF(K$308="","",IF(N249="","",IF($C100="Ja",(MONTH(O249)-MONTH(N249)+1)/12*(_xlfn.XLOOKUP(K$308,'Oppslag-fane'!$P$12:$P$34,'Oppslag-fane'!$Q$12:$Q$34*D404)))))</f>
        <v/>
      </c>
      <c r="L404" s="8" t="str" cm="1">
        <f t="array" ref="L404">IF(L$308="","",IF(P249="","",IF($C100="Ja",(MONTH(Q249)-MONTH(P249)+1)/12*(_xlfn.XLOOKUP(L$308,'Oppslag-fane'!$P$12:$P$34,'Oppslag-fane'!$Q$12:$Q$34*D404)))))</f>
        <v/>
      </c>
      <c r="M404" s="8" t="str" cm="1">
        <f t="array" ref="M404">IF(M$308="","",IF(R249="","",IF($C100="Ja",(MONTH(S249)-MONTH(R249)+1)/12*(_xlfn.XLOOKUP(M$308,'Oppslag-fane'!$P$12:$P$34,'Oppslag-fane'!$Q$12:$Q$34*D404)))))</f>
        <v/>
      </c>
      <c r="N404" s="8" t="str" cm="1">
        <f t="array" ref="N404">IF(N$308="","",IF(T249="","",IF($C100="Ja",(MONTH(U249)-MONTH(T249)+1)/12*(_xlfn.XLOOKUP(N$308,'Oppslag-fane'!$P$12:$P$34,'Oppslag-fane'!$Q$12:$Q$34*D404)))))</f>
        <v/>
      </c>
      <c r="O404" s="8" t="str" cm="1">
        <f t="array" ref="O404">IF(O$308="","",IF(V249="","",IF($C100="Ja",(MONTH(W249)-MONTH(V249)+1)/12*(_xlfn.XLOOKUP(O$308,'Oppslag-fane'!$P$12:$P$34,'Oppslag-fane'!$Q$12:$Q$34*D404)))))</f>
        <v/>
      </c>
      <c r="P404" s="8" t="str" cm="1">
        <f t="array" ref="P404">IF(P$308="","",IF(X249="","",IF($C100="Ja",(MONTH(Y249)-MONTH(X249)+1)/12*(_xlfn.XLOOKUP(P$308,'Oppslag-fane'!$P$12:$P$34,'Oppslag-fane'!$Q$12:$Q$34*D404)))))</f>
        <v/>
      </c>
      <c r="Q404" s="8" t="str" cm="1">
        <f t="array" ref="Q404">IF(Q$308="","",IF(Z249="","",IF($C100="Ja",(MONTH(AA249)-MONTH(Z249)+1)/12*(_xlfn.XLOOKUP(Q$308,'Oppslag-fane'!$P$12:$P$34,'Oppslag-fane'!$Q$12:$Q$34*D404)))))</f>
        <v/>
      </c>
      <c r="R404" s="31">
        <f t="shared" si="29"/>
        <v>0</v>
      </c>
      <c r="AI404"/>
      <c r="AJ404"/>
      <c r="AL404" s="18"/>
      <c r="AM404" s="18"/>
    </row>
    <row r="405" spans="1:39" x14ac:dyDescent="0.25">
      <c r="A405" t="str">
        <f t="shared" ref="A405:B405" si="55">A101</f>
        <v/>
      </c>
      <c r="B405">
        <f t="shared" si="55"/>
        <v>0</v>
      </c>
      <c r="C405">
        <f t="shared" si="27"/>
        <v>0</v>
      </c>
      <c r="D405" s="17" t="str">
        <f t="shared" si="28"/>
        <v/>
      </c>
      <c r="E405" s="8" t="str" cm="1">
        <f t="array" ref="E405">IF(E$308="","",IF(B250="","",IF($C101="Ja",(MONTH(C250)-MONTH(B250)+1)/12*(_xlfn.XLOOKUP(E$308,'Oppslag-fane'!$P$12:$P$34,'Oppslag-fane'!$Q$12:$Q$34*D405)))))</f>
        <v/>
      </c>
      <c r="F405" s="8" t="str" cm="1">
        <f t="array" ref="F405">IF(F$308="","",IF(D250="","",IF($C101="Ja",(MONTH(E250)-MONTH(D250)+1)/12*(_xlfn.XLOOKUP(F$308,'Oppslag-fane'!$P$12:$P$34,'Oppslag-fane'!$Q$12:$Q$34*D405)))))</f>
        <v/>
      </c>
      <c r="G405" s="8" t="str" cm="1">
        <f t="array" ref="G405">IF(G$308="","",IF(F250="","",IF($C101="Ja",(MONTH(G250)-MONTH(F250)+1)/12*(_xlfn.XLOOKUP(G$308,'Oppslag-fane'!$P$12:$P$34,'Oppslag-fane'!$Q$12:$Q$34*D405)))))</f>
        <v/>
      </c>
      <c r="H405" s="8" t="str" cm="1">
        <f t="array" ref="H405">IF(H$308="","",IF(H250="","",IF($C101="Ja",(MONTH(I250)-MONTH(H250)+1)/12*(_xlfn.XLOOKUP(H$308,'Oppslag-fane'!$P$12:$P$34,'Oppslag-fane'!$Q$12:$Q$34*D405)))))</f>
        <v/>
      </c>
      <c r="I405" s="8" t="str" cm="1">
        <f t="array" ref="I405">IF(I$308="","",IF(J250="","",IF($C101="Ja",(MONTH(K250)-MONTH(J250)+1)/12*(_xlfn.XLOOKUP(I$308,'Oppslag-fane'!$P$12:$P$34,'Oppslag-fane'!$Q$12:$Q$34*D405)))))</f>
        <v/>
      </c>
      <c r="J405" s="8" t="str" cm="1">
        <f t="array" ref="J405">IF(J$308="","",IF(L250="","",IF($C101="Ja",(MONTH(M250)-MONTH(L250)+1)/12*(_xlfn.XLOOKUP(J$308,'Oppslag-fane'!$P$12:$P$34,'Oppslag-fane'!$Q$12:$Q$34*D405)))))</f>
        <v/>
      </c>
      <c r="K405" s="8" t="str" cm="1">
        <f t="array" ref="K405">IF(K$308="","",IF(N250="","",IF($C101="Ja",(MONTH(O250)-MONTH(N250)+1)/12*(_xlfn.XLOOKUP(K$308,'Oppslag-fane'!$P$12:$P$34,'Oppslag-fane'!$Q$12:$Q$34*D405)))))</f>
        <v/>
      </c>
      <c r="L405" s="8" t="str" cm="1">
        <f t="array" ref="L405">IF(L$308="","",IF(P250="","",IF($C101="Ja",(MONTH(Q250)-MONTH(P250)+1)/12*(_xlfn.XLOOKUP(L$308,'Oppslag-fane'!$P$12:$P$34,'Oppslag-fane'!$Q$12:$Q$34*D405)))))</f>
        <v/>
      </c>
      <c r="M405" s="8" t="str" cm="1">
        <f t="array" ref="M405">IF(M$308="","",IF(R250="","",IF($C101="Ja",(MONTH(S250)-MONTH(R250)+1)/12*(_xlfn.XLOOKUP(M$308,'Oppslag-fane'!$P$12:$P$34,'Oppslag-fane'!$Q$12:$Q$34*D405)))))</f>
        <v/>
      </c>
      <c r="N405" s="8" t="str" cm="1">
        <f t="array" ref="N405">IF(N$308="","",IF(T250="","",IF($C101="Ja",(MONTH(U250)-MONTH(T250)+1)/12*(_xlfn.XLOOKUP(N$308,'Oppslag-fane'!$P$12:$P$34,'Oppslag-fane'!$Q$12:$Q$34*D405)))))</f>
        <v/>
      </c>
      <c r="O405" s="8" t="str" cm="1">
        <f t="array" ref="O405">IF(O$308="","",IF(V250="","",IF($C101="Ja",(MONTH(W250)-MONTH(V250)+1)/12*(_xlfn.XLOOKUP(O$308,'Oppslag-fane'!$P$12:$P$34,'Oppslag-fane'!$Q$12:$Q$34*D405)))))</f>
        <v/>
      </c>
      <c r="P405" s="8" t="str" cm="1">
        <f t="array" ref="P405">IF(P$308="","",IF(X250="","",IF($C101="Ja",(MONTH(Y250)-MONTH(X250)+1)/12*(_xlfn.XLOOKUP(P$308,'Oppslag-fane'!$P$12:$P$34,'Oppslag-fane'!$Q$12:$Q$34*D405)))))</f>
        <v/>
      </c>
      <c r="Q405" s="8" t="str" cm="1">
        <f t="array" ref="Q405">IF(Q$308="","",IF(Z250="","",IF($C101="Ja",(MONTH(AA250)-MONTH(Z250)+1)/12*(_xlfn.XLOOKUP(Q$308,'Oppslag-fane'!$P$12:$P$34,'Oppslag-fane'!$Q$12:$Q$34*D405)))))</f>
        <v/>
      </c>
      <c r="R405" s="31">
        <f t="shared" si="29"/>
        <v>0</v>
      </c>
      <c r="AI405"/>
      <c r="AJ405"/>
      <c r="AL405" s="18"/>
      <c r="AM405" s="18"/>
    </row>
    <row r="406" spans="1:39" x14ac:dyDescent="0.25">
      <c r="A406" t="str">
        <f t="shared" ref="A406:B406" si="56">A102</f>
        <v/>
      </c>
      <c r="B406">
        <f t="shared" si="56"/>
        <v>0</v>
      </c>
      <c r="C406">
        <f t="shared" si="27"/>
        <v>0</v>
      </c>
      <c r="D406" s="17" t="str">
        <f t="shared" si="28"/>
        <v/>
      </c>
      <c r="E406" s="8" t="str" cm="1">
        <f t="array" ref="E406">IF(E$308="","",IF(B251="","",IF($C102="Ja",(MONTH(C251)-MONTH(B251)+1)/12*(_xlfn.XLOOKUP(E$308,'Oppslag-fane'!$P$12:$P$34,'Oppslag-fane'!$Q$12:$Q$34*D406)))))</f>
        <v/>
      </c>
      <c r="F406" s="8" t="str" cm="1">
        <f t="array" ref="F406">IF(F$308="","",IF(D251="","",IF($C102="Ja",(MONTH(E251)-MONTH(D251)+1)/12*(_xlfn.XLOOKUP(F$308,'Oppslag-fane'!$P$12:$P$34,'Oppslag-fane'!$Q$12:$Q$34*D406)))))</f>
        <v/>
      </c>
      <c r="G406" s="8" t="str" cm="1">
        <f t="array" ref="G406">IF(G$308="","",IF(F251="","",IF($C102="Ja",(MONTH(G251)-MONTH(F251)+1)/12*(_xlfn.XLOOKUP(G$308,'Oppslag-fane'!$P$12:$P$34,'Oppslag-fane'!$Q$12:$Q$34*D406)))))</f>
        <v/>
      </c>
      <c r="H406" s="8" t="str" cm="1">
        <f t="array" ref="H406">IF(H$308="","",IF(H251="","",IF($C102="Ja",(MONTH(I251)-MONTH(H251)+1)/12*(_xlfn.XLOOKUP(H$308,'Oppslag-fane'!$P$12:$P$34,'Oppslag-fane'!$Q$12:$Q$34*D406)))))</f>
        <v/>
      </c>
      <c r="I406" s="8" t="str" cm="1">
        <f t="array" ref="I406">IF(I$308="","",IF(J251="","",IF($C102="Ja",(MONTH(K251)-MONTH(J251)+1)/12*(_xlfn.XLOOKUP(I$308,'Oppslag-fane'!$P$12:$P$34,'Oppslag-fane'!$Q$12:$Q$34*D406)))))</f>
        <v/>
      </c>
      <c r="J406" s="8" t="str" cm="1">
        <f t="array" ref="J406">IF(J$308="","",IF(L251="","",IF($C102="Ja",(MONTH(M251)-MONTH(L251)+1)/12*(_xlfn.XLOOKUP(J$308,'Oppslag-fane'!$P$12:$P$34,'Oppslag-fane'!$Q$12:$Q$34*D406)))))</f>
        <v/>
      </c>
      <c r="K406" s="8" t="str" cm="1">
        <f t="array" ref="K406">IF(K$308="","",IF(N251="","",IF($C102="Ja",(MONTH(O251)-MONTH(N251)+1)/12*(_xlfn.XLOOKUP(K$308,'Oppslag-fane'!$P$12:$P$34,'Oppslag-fane'!$Q$12:$Q$34*D406)))))</f>
        <v/>
      </c>
      <c r="L406" s="8" t="str" cm="1">
        <f t="array" ref="L406">IF(L$308="","",IF(P251="","",IF($C102="Ja",(MONTH(Q251)-MONTH(P251)+1)/12*(_xlfn.XLOOKUP(L$308,'Oppslag-fane'!$P$12:$P$34,'Oppslag-fane'!$Q$12:$Q$34*D406)))))</f>
        <v/>
      </c>
      <c r="M406" s="8" t="str" cm="1">
        <f t="array" ref="M406">IF(M$308="","",IF(R251="","",IF($C102="Ja",(MONTH(S251)-MONTH(R251)+1)/12*(_xlfn.XLOOKUP(M$308,'Oppslag-fane'!$P$12:$P$34,'Oppslag-fane'!$Q$12:$Q$34*D406)))))</f>
        <v/>
      </c>
      <c r="N406" s="8" t="str" cm="1">
        <f t="array" ref="N406">IF(N$308="","",IF(T251="","",IF($C102="Ja",(MONTH(U251)-MONTH(T251)+1)/12*(_xlfn.XLOOKUP(N$308,'Oppslag-fane'!$P$12:$P$34,'Oppslag-fane'!$Q$12:$Q$34*D406)))))</f>
        <v/>
      </c>
      <c r="O406" s="8" t="str" cm="1">
        <f t="array" ref="O406">IF(O$308="","",IF(V251="","",IF($C102="Ja",(MONTH(W251)-MONTH(V251)+1)/12*(_xlfn.XLOOKUP(O$308,'Oppslag-fane'!$P$12:$P$34,'Oppslag-fane'!$Q$12:$Q$34*D406)))))</f>
        <v/>
      </c>
      <c r="P406" s="8" t="str" cm="1">
        <f t="array" ref="P406">IF(P$308="","",IF(X251="","",IF($C102="Ja",(MONTH(Y251)-MONTH(X251)+1)/12*(_xlfn.XLOOKUP(P$308,'Oppslag-fane'!$P$12:$P$34,'Oppslag-fane'!$Q$12:$Q$34*D406)))))</f>
        <v/>
      </c>
      <c r="Q406" s="8" t="str" cm="1">
        <f t="array" ref="Q406">IF(Q$308="","",IF(Z251="","",IF($C102="Ja",(MONTH(AA251)-MONTH(Z251)+1)/12*(_xlfn.XLOOKUP(Q$308,'Oppslag-fane'!$P$12:$P$34,'Oppslag-fane'!$Q$12:$Q$34*D406)))))</f>
        <v/>
      </c>
      <c r="R406" s="31">
        <f t="shared" si="29"/>
        <v>0</v>
      </c>
      <c r="AI406"/>
      <c r="AJ406"/>
      <c r="AL406" s="18"/>
      <c r="AM406" s="18"/>
    </row>
    <row r="407" spans="1:39" x14ac:dyDescent="0.25">
      <c r="A407" t="str">
        <f t="shared" ref="A407:B407" si="57">A103</f>
        <v/>
      </c>
      <c r="B407">
        <f t="shared" si="57"/>
        <v>0</v>
      </c>
      <c r="C407">
        <f t="shared" si="27"/>
        <v>0</v>
      </c>
      <c r="D407" s="17" t="str">
        <f t="shared" si="28"/>
        <v/>
      </c>
      <c r="E407" s="8" t="str" cm="1">
        <f t="array" ref="E407">IF(E$308="","",IF(B252="","",IF($C103="Ja",(MONTH(C252)-MONTH(B252)+1)/12*(_xlfn.XLOOKUP(E$308,'Oppslag-fane'!$P$12:$P$34,'Oppslag-fane'!$Q$12:$Q$34*D407)))))</f>
        <v/>
      </c>
      <c r="F407" s="8" t="str" cm="1">
        <f t="array" ref="F407">IF(F$308="","",IF(D252="","",IF($C103="Ja",(MONTH(E252)-MONTH(D252)+1)/12*(_xlfn.XLOOKUP(F$308,'Oppslag-fane'!$P$12:$P$34,'Oppslag-fane'!$Q$12:$Q$34*D407)))))</f>
        <v/>
      </c>
      <c r="G407" s="8" t="str" cm="1">
        <f t="array" ref="G407">IF(G$308="","",IF(F252="","",IF($C103="Ja",(MONTH(G252)-MONTH(F252)+1)/12*(_xlfn.XLOOKUP(G$308,'Oppslag-fane'!$P$12:$P$34,'Oppslag-fane'!$Q$12:$Q$34*D407)))))</f>
        <v/>
      </c>
      <c r="H407" s="8" t="str" cm="1">
        <f t="array" ref="H407">IF(H$308="","",IF(H252="","",IF($C103="Ja",(MONTH(I252)-MONTH(H252)+1)/12*(_xlfn.XLOOKUP(H$308,'Oppslag-fane'!$P$12:$P$34,'Oppslag-fane'!$Q$12:$Q$34*D407)))))</f>
        <v/>
      </c>
      <c r="I407" s="8" t="str" cm="1">
        <f t="array" ref="I407">IF(I$308="","",IF(J252="","",IF($C103="Ja",(MONTH(K252)-MONTH(J252)+1)/12*(_xlfn.XLOOKUP(I$308,'Oppslag-fane'!$P$12:$P$34,'Oppslag-fane'!$Q$12:$Q$34*D407)))))</f>
        <v/>
      </c>
      <c r="J407" s="8" t="str" cm="1">
        <f t="array" ref="J407">IF(J$308="","",IF(L252="","",IF($C103="Ja",(MONTH(M252)-MONTH(L252)+1)/12*(_xlfn.XLOOKUP(J$308,'Oppslag-fane'!$P$12:$P$34,'Oppslag-fane'!$Q$12:$Q$34*D407)))))</f>
        <v/>
      </c>
      <c r="K407" s="8" t="str" cm="1">
        <f t="array" ref="K407">IF(K$308="","",IF(N252="","",IF($C103="Ja",(MONTH(O252)-MONTH(N252)+1)/12*(_xlfn.XLOOKUP(K$308,'Oppslag-fane'!$P$12:$P$34,'Oppslag-fane'!$Q$12:$Q$34*D407)))))</f>
        <v/>
      </c>
      <c r="L407" s="8" t="str" cm="1">
        <f t="array" ref="L407">IF(L$308="","",IF(P252="","",IF($C103="Ja",(MONTH(Q252)-MONTH(P252)+1)/12*(_xlfn.XLOOKUP(L$308,'Oppslag-fane'!$P$12:$P$34,'Oppslag-fane'!$Q$12:$Q$34*D407)))))</f>
        <v/>
      </c>
      <c r="M407" s="8" t="str" cm="1">
        <f t="array" ref="M407">IF(M$308="","",IF(R252="","",IF($C103="Ja",(MONTH(S252)-MONTH(R252)+1)/12*(_xlfn.XLOOKUP(M$308,'Oppslag-fane'!$P$12:$P$34,'Oppslag-fane'!$Q$12:$Q$34*D407)))))</f>
        <v/>
      </c>
      <c r="N407" s="8" t="str" cm="1">
        <f t="array" ref="N407">IF(N$308="","",IF(T252="","",IF($C103="Ja",(MONTH(U252)-MONTH(T252)+1)/12*(_xlfn.XLOOKUP(N$308,'Oppslag-fane'!$P$12:$P$34,'Oppslag-fane'!$Q$12:$Q$34*D407)))))</f>
        <v/>
      </c>
      <c r="O407" s="8" t="str" cm="1">
        <f t="array" ref="O407">IF(O$308="","",IF(V252="","",IF($C103="Ja",(MONTH(W252)-MONTH(V252)+1)/12*(_xlfn.XLOOKUP(O$308,'Oppslag-fane'!$P$12:$P$34,'Oppslag-fane'!$Q$12:$Q$34*D407)))))</f>
        <v/>
      </c>
      <c r="P407" s="8" t="str" cm="1">
        <f t="array" ref="P407">IF(P$308="","",IF(X252="","",IF($C103="Ja",(MONTH(Y252)-MONTH(X252)+1)/12*(_xlfn.XLOOKUP(P$308,'Oppslag-fane'!$P$12:$P$34,'Oppslag-fane'!$Q$12:$Q$34*D407)))))</f>
        <v/>
      </c>
      <c r="Q407" s="8" t="str" cm="1">
        <f t="array" ref="Q407">IF(Q$308="","",IF(Z252="","",IF($C103="Ja",(MONTH(AA252)-MONTH(Z252)+1)/12*(_xlfn.XLOOKUP(Q$308,'Oppslag-fane'!$P$12:$P$34,'Oppslag-fane'!$Q$12:$Q$34*D407)))))</f>
        <v/>
      </c>
      <c r="R407" s="31">
        <f t="shared" si="29"/>
        <v>0</v>
      </c>
      <c r="AI407"/>
      <c r="AJ407"/>
      <c r="AL407" s="18"/>
      <c r="AM407" s="18"/>
    </row>
    <row r="408" spans="1:39" x14ac:dyDescent="0.25">
      <c r="A408" t="str">
        <f t="shared" ref="A408:B408" si="58">A104</f>
        <v/>
      </c>
      <c r="B408">
        <f t="shared" si="58"/>
        <v>0</v>
      </c>
      <c r="C408">
        <f t="shared" si="27"/>
        <v>0</v>
      </c>
      <c r="D408" s="17" t="str">
        <f t="shared" si="28"/>
        <v/>
      </c>
      <c r="E408" s="8" t="str" cm="1">
        <f t="array" ref="E408">IF(E$308="","",IF(B253="","",IF($C104="Ja",(MONTH(C253)-MONTH(B253)+1)/12*(_xlfn.XLOOKUP(E$308,'Oppslag-fane'!$P$12:$P$34,'Oppslag-fane'!$Q$12:$Q$34*D408)))))</f>
        <v/>
      </c>
      <c r="F408" s="8" t="str" cm="1">
        <f t="array" ref="F408">IF(F$308="","",IF(D253="","",IF($C104="Ja",(MONTH(E253)-MONTH(D253)+1)/12*(_xlfn.XLOOKUP(F$308,'Oppslag-fane'!$P$12:$P$34,'Oppslag-fane'!$Q$12:$Q$34*D408)))))</f>
        <v/>
      </c>
      <c r="G408" s="8" t="str" cm="1">
        <f t="array" ref="G408">IF(G$308="","",IF(F253="","",IF($C104="Ja",(MONTH(G253)-MONTH(F253)+1)/12*(_xlfn.XLOOKUP(G$308,'Oppslag-fane'!$P$12:$P$34,'Oppslag-fane'!$Q$12:$Q$34*D408)))))</f>
        <v/>
      </c>
      <c r="H408" s="8" t="str" cm="1">
        <f t="array" ref="H408">IF(H$308="","",IF(H253="","",IF($C104="Ja",(MONTH(I253)-MONTH(H253)+1)/12*(_xlfn.XLOOKUP(H$308,'Oppslag-fane'!$P$12:$P$34,'Oppslag-fane'!$Q$12:$Q$34*D408)))))</f>
        <v/>
      </c>
      <c r="I408" s="8" t="str" cm="1">
        <f t="array" ref="I408">IF(I$308="","",IF(J253="","",IF($C104="Ja",(MONTH(K253)-MONTH(J253)+1)/12*(_xlfn.XLOOKUP(I$308,'Oppslag-fane'!$P$12:$P$34,'Oppslag-fane'!$Q$12:$Q$34*D408)))))</f>
        <v/>
      </c>
      <c r="J408" s="8" t="str" cm="1">
        <f t="array" ref="J408">IF(J$308="","",IF(L253="","",IF($C104="Ja",(MONTH(M253)-MONTH(L253)+1)/12*(_xlfn.XLOOKUP(J$308,'Oppslag-fane'!$P$12:$P$34,'Oppslag-fane'!$Q$12:$Q$34*D408)))))</f>
        <v/>
      </c>
      <c r="K408" s="8" t="str" cm="1">
        <f t="array" ref="K408">IF(K$308="","",IF(N253="","",IF($C104="Ja",(MONTH(O253)-MONTH(N253)+1)/12*(_xlfn.XLOOKUP(K$308,'Oppslag-fane'!$P$12:$P$34,'Oppslag-fane'!$Q$12:$Q$34*D408)))))</f>
        <v/>
      </c>
      <c r="L408" s="8" t="str" cm="1">
        <f t="array" ref="L408">IF(L$308="","",IF(P253="","",IF($C104="Ja",(MONTH(Q253)-MONTH(P253)+1)/12*(_xlfn.XLOOKUP(L$308,'Oppslag-fane'!$P$12:$P$34,'Oppslag-fane'!$Q$12:$Q$34*D408)))))</f>
        <v/>
      </c>
      <c r="M408" s="8" t="str" cm="1">
        <f t="array" ref="M408">IF(M$308="","",IF(R253="","",IF($C104="Ja",(MONTH(S253)-MONTH(R253)+1)/12*(_xlfn.XLOOKUP(M$308,'Oppslag-fane'!$P$12:$P$34,'Oppslag-fane'!$Q$12:$Q$34*D408)))))</f>
        <v/>
      </c>
      <c r="N408" s="8" t="str" cm="1">
        <f t="array" ref="N408">IF(N$308="","",IF(T253="","",IF($C104="Ja",(MONTH(U253)-MONTH(T253)+1)/12*(_xlfn.XLOOKUP(N$308,'Oppslag-fane'!$P$12:$P$34,'Oppslag-fane'!$Q$12:$Q$34*D408)))))</f>
        <v/>
      </c>
      <c r="O408" s="8" t="str" cm="1">
        <f t="array" ref="O408">IF(O$308="","",IF(V253="","",IF($C104="Ja",(MONTH(W253)-MONTH(V253)+1)/12*(_xlfn.XLOOKUP(O$308,'Oppslag-fane'!$P$12:$P$34,'Oppslag-fane'!$Q$12:$Q$34*D408)))))</f>
        <v/>
      </c>
      <c r="P408" s="8" t="str" cm="1">
        <f t="array" ref="P408">IF(P$308="","",IF(X253="","",IF($C104="Ja",(MONTH(Y253)-MONTH(X253)+1)/12*(_xlfn.XLOOKUP(P$308,'Oppslag-fane'!$P$12:$P$34,'Oppslag-fane'!$Q$12:$Q$34*D408)))))</f>
        <v/>
      </c>
      <c r="Q408" s="8" t="str" cm="1">
        <f t="array" ref="Q408">IF(Q$308="","",IF(Z253="","",IF($C104="Ja",(MONTH(AA253)-MONTH(Z253)+1)/12*(_xlfn.XLOOKUP(Q$308,'Oppslag-fane'!$P$12:$P$34,'Oppslag-fane'!$Q$12:$Q$34*D408)))))</f>
        <v/>
      </c>
      <c r="R408" s="31">
        <f t="shared" si="29"/>
        <v>0</v>
      </c>
      <c r="AI408"/>
      <c r="AJ408"/>
      <c r="AL408" s="18"/>
      <c r="AM408" s="18"/>
    </row>
    <row r="409" spans="1:39" x14ac:dyDescent="0.25">
      <c r="A409" t="str">
        <f t="shared" ref="A409:B409" si="59">A105</f>
        <v/>
      </c>
      <c r="B409">
        <f t="shared" si="59"/>
        <v>0</v>
      </c>
      <c r="C409">
        <f t="shared" si="27"/>
        <v>0</v>
      </c>
      <c r="D409" s="17" t="str">
        <f t="shared" si="28"/>
        <v/>
      </c>
      <c r="E409" s="8" t="str" cm="1">
        <f t="array" ref="E409">IF(E$308="","",IF(B254="","",IF($C105="Ja",(MONTH(C254)-MONTH(B254)+1)/12*(_xlfn.XLOOKUP(E$308,'Oppslag-fane'!$P$12:$P$34,'Oppslag-fane'!$Q$12:$Q$34*D409)))))</f>
        <v/>
      </c>
      <c r="F409" s="8" t="str" cm="1">
        <f t="array" ref="F409">IF(F$308="","",IF(D254="","",IF($C105="Ja",(MONTH(E254)-MONTH(D254)+1)/12*(_xlfn.XLOOKUP(F$308,'Oppslag-fane'!$P$12:$P$34,'Oppslag-fane'!$Q$12:$Q$34*D409)))))</f>
        <v/>
      </c>
      <c r="G409" s="8" t="str" cm="1">
        <f t="array" ref="G409">IF(G$308="","",IF(F254="","",IF($C105="Ja",(MONTH(G254)-MONTH(F254)+1)/12*(_xlfn.XLOOKUP(G$308,'Oppslag-fane'!$P$12:$P$34,'Oppslag-fane'!$Q$12:$Q$34*D409)))))</f>
        <v/>
      </c>
      <c r="H409" s="8" t="str" cm="1">
        <f t="array" ref="H409">IF(H$308="","",IF(H254="","",IF($C105="Ja",(MONTH(I254)-MONTH(H254)+1)/12*(_xlfn.XLOOKUP(H$308,'Oppslag-fane'!$P$12:$P$34,'Oppslag-fane'!$Q$12:$Q$34*D409)))))</f>
        <v/>
      </c>
      <c r="I409" s="8" t="str" cm="1">
        <f t="array" ref="I409">IF(I$308="","",IF(J254="","",IF($C105="Ja",(MONTH(K254)-MONTH(J254)+1)/12*(_xlfn.XLOOKUP(I$308,'Oppslag-fane'!$P$12:$P$34,'Oppslag-fane'!$Q$12:$Q$34*D409)))))</f>
        <v/>
      </c>
      <c r="J409" s="8" t="str" cm="1">
        <f t="array" ref="J409">IF(J$308="","",IF(L254="","",IF($C105="Ja",(MONTH(M254)-MONTH(L254)+1)/12*(_xlfn.XLOOKUP(J$308,'Oppslag-fane'!$P$12:$P$34,'Oppslag-fane'!$Q$12:$Q$34*D409)))))</f>
        <v/>
      </c>
      <c r="K409" s="8" t="str" cm="1">
        <f t="array" ref="K409">IF(K$308="","",IF(N254="","",IF($C105="Ja",(MONTH(O254)-MONTH(N254)+1)/12*(_xlfn.XLOOKUP(K$308,'Oppslag-fane'!$P$12:$P$34,'Oppslag-fane'!$Q$12:$Q$34*D409)))))</f>
        <v/>
      </c>
      <c r="L409" s="8" t="str" cm="1">
        <f t="array" ref="L409">IF(L$308="","",IF(P254="","",IF($C105="Ja",(MONTH(Q254)-MONTH(P254)+1)/12*(_xlfn.XLOOKUP(L$308,'Oppslag-fane'!$P$12:$P$34,'Oppslag-fane'!$Q$12:$Q$34*D409)))))</f>
        <v/>
      </c>
      <c r="M409" s="8" t="str" cm="1">
        <f t="array" ref="M409">IF(M$308="","",IF(R254="","",IF($C105="Ja",(MONTH(S254)-MONTH(R254)+1)/12*(_xlfn.XLOOKUP(M$308,'Oppslag-fane'!$P$12:$P$34,'Oppslag-fane'!$Q$12:$Q$34*D409)))))</f>
        <v/>
      </c>
      <c r="N409" s="8" t="str" cm="1">
        <f t="array" ref="N409">IF(N$308="","",IF(T254="","",IF($C105="Ja",(MONTH(U254)-MONTH(T254)+1)/12*(_xlfn.XLOOKUP(N$308,'Oppslag-fane'!$P$12:$P$34,'Oppslag-fane'!$Q$12:$Q$34*D409)))))</f>
        <v/>
      </c>
      <c r="O409" s="8" t="str" cm="1">
        <f t="array" ref="O409">IF(O$308="","",IF(V254="","",IF($C105="Ja",(MONTH(W254)-MONTH(V254)+1)/12*(_xlfn.XLOOKUP(O$308,'Oppslag-fane'!$P$12:$P$34,'Oppslag-fane'!$Q$12:$Q$34*D409)))))</f>
        <v/>
      </c>
      <c r="P409" s="8" t="str" cm="1">
        <f t="array" ref="P409">IF(P$308="","",IF(X254="","",IF($C105="Ja",(MONTH(Y254)-MONTH(X254)+1)/12*(_xlfn.XLOOKUP(P$308,'Oppslag-fane'!$P$12:$P$34,'Oppslag-fane'!$Q$12:$Q$34*D409)))))</f>
        <v/>
      </c>
      <c r="Q409" s="8" t="str" cm="1">
        <f t="array" ref="Q409">IF(Q$308="","",IF(Z254="","",IF($C105="Ja",(MONTH(AA254)-MONTH(Z254)+1)/12*(_xlfn.XLOOKUP(Q$308,'Oppslag-fane'!$P$12:$P$34,'Oppslag-fane'!$Q$12:$Q$34*D409)))))</f>
        <v/>
      </c>
      <c r="R409" s="31">
        <f t="shared" si="29"/>
        <v>0</v>
      </c>
      <c r="AI409"/>
      <c r="AJ409"/>
      <c r="AL409" s="18"/>
      <c r="AM409" s="18"/>
    </row>
    <row r="410" spans="1:39" x14ac:dyDescent="0.25">
      <c r="A410" t="str">
        <f t="shared" ref="A410:B410" si="60">A106</f>
        <v/>
      </c>
      <c r="B410">
        <f t="shared" si="60"/>
        <v>0</v>
      </c>
      <c r="C410">
        <f t="shared" si="27"/>
        <v>0</v>
      </c>
      <c r="D410" s="17" t="str">
        <f t="shared" si="28"/>
        <v/>
      </c>
      <c r="E410" s="8" t="str" cm="1">
        <f t="array" ref="E410">IF(E$308="","",IF(B255="","",IF($C106="Ja",(MONTH(C255)-MONTH(B255)+1)/12*(_xlfn.XLOOKUP(E$308,'Oppslag-fane'!$P$12:$P$34,'Oppslag-fane'!$Q$12:$Q$34*D410)))))</f>
        <v/>
      </c>
      <c r="F410" s="8" t="str" cm="1">
        <f t="array" ref="F410">IF(F$308="","",IF(D255="","",IF($C106="Ja",(MONTH(E255)-MONTH(D255)+1)/12*(_xlfn.XLOOKUP(F$308,'Oppslag-fane'!$P$12:$P$34,'Oppslag-fane'!$Q$12:$Q$34*D410)))))</f>
        <v/>
      </c>
      <c r="G410" s="8" t="str" cm="1">
        <f t="array" ref="G410">IF(G$308="","",IF(F255="","",IF($C106="Ja",(MONTH(G255)-MONTH(F255)+1)/12*(_xlfn.XLOOKUP(G$308,'Oppslag-fane'!$P$12:$P$34,'Oppslag-fane'!$Q$12:$Q$34*D410)))))</f>
        <v/>
      </c>
      <c r="H410" s="8" t="str" cm="1">
        <f t="array" ref="H410">IF(H$308="","",IF(H255="","",IF($C106="Ja",(MONTH(I255)-MONTH(H255)+1)/12*(_xlfn.XLOOKUP(H$308,'Oppslag-fane'!$P$12:$P$34,'Oppslag-fane'!$Q$12:$Q$34*D410)))))</f>
        <v/>
      </c>
      <c r="I410" s="8" t="str" cm="1">
        <f t="array" ref="I410">IF(I$308="","",IF(J255="","",IF($C106="Ja",(MONTH(K255)-MONTH(J255)+1)/12*(_xlfn.XLOOKUP(I$308,'Oppslag-fane'!$P$12:$P$34,'Oppslag-fane'!$Q$12:$Q$34*D410)))))</f>
        <v/>
      </c>
      <c r="J410" s="8" t="str" cm="1">
        <f t="array" ref="J410">IF(J$308="","",IF(L255="","",IF($C106="Ja",(MONTH(M255)-MONTH(L255)+1)/12*(_xlfn.XLOOKUP(J$308,'Oppslag-fane'!$P$12:$P$34,'Oppslag-fane'!$Q$12:$Q$34*D410)))))</f>
        <v/>
      </c>
      <c r="K410" s="8" t="str" cm="1">
        <f t="array" ref="K410">IF(K$308="","",IF(N255="","",IF($C106="Ja",(MONTH(O255)-MONTH(N255)+1)/12*(_xlfn.XLOOKUP(K$308,'Oppslag-fane'!$P$12:$P$34,'Oppslag-fane'!$Q$12:$Q$34*D410)))))</f>
        <v/>
      </c>
      <c r="L410" s="8" t="str" cm="1">
        <f t="array" ref="L410">IF(L$308="","",IF(P255="","",IF($C106="Ja",(MONTH(Q255)-MONTH(P255)+1)/12*(_xlfn.XLOOKUP(L$308,'Oppslag-fane'!$P$12:$P$34,'Oppslag-fane'!$Q$12:$Q$34*D410)))))</f>
        <v/>
      </c>
      <c r="M410" s="8" t="str" cm="1">
        <f t="array" ref="M410">IF(M$308="","",IF(R255="","",IF($C106="Ja",(MONTH(S255)-MONTH(R255)+1)/12*(_xlfn.XLOOKUP(M$308,'Oppslag-fane'!$P$12:$P$34,'Oppslag-fane'!$Q$12:$Q$34*D410)))))</f>
        <v/>
      </c>
      <c r="N410" s="8" t="str" cm="1">
        <f t="array" ref="N410">IF(N$308="","",IF(T255="","",IF($C106="Ja",(MONTH(U255)-MONTH(T255)+1)/12*(_xlfn.XLOOKUP(N$308,'Oppslag-fane'!$P$12:$P$34,'Oppslag-fane'!$Q$12:$Q$34*D410)))))</f>
        <v/>
      </c>
      <c r="O410" s="8" t="str" cm="1">
        <f t="array" ref="O410">IF(O$308="","",IF(V255="","",IF($C106="Ja",(MONTH(W255)-MONTH(V255)+1)/12*(_xlfn.XLOOKUP(O$308,'Oppslag-fane'!$P$12:$P$34,'Oppslag-fane'!$Q$12:$Q$34*D410)))))</f>
        <v/>
      </c>
      <c r="P410" s="8" t="str" cm="1">
        <f t="array" ref="P410">IF(P$308="","",IF(X255="","",IF($C106="Ja",(MONTH(Y255)-MONTH(X255)+1)/12*(_xlfn.XLOOKUP(P$308,'Oppslag-fane'!$P$12:$P$34,'Oppslag-fane'!$Q$12:$Q$34*D410)))))</f>
        <v/>
      </c>
      <c r="Q410" s="8" t="str" cm="1">
        <f t="array" ref="Q410">IF(Q$308="","",IF(Z255="","",IF($C106="Ja",(MONTH(AA255)-MONTH(Z255)+1)/12*(_xlfn.XLOOKUP(Q$308,'Oppslag-fane'!$P$12:$P$34,'Oppslag-fane'!$Q$12:$Q$34*D410)))))</f>
        <v/>
      </c>
      <c r="R410" s="31">
        <f t="shared" si="29"/>
        <v>0</v>
      </c>
      <c r="AI410"/>
      <c r="AJ410"/>
      <c r="AL410" s="18"/>
      <c r="AM410" s="18"/>
    </row>
    <row r="411" spans="1:39" x14ac:dyDescent="0.25">
      <c r="A411" t="str">
        <f t="shared" ref="A411:B411" si="61">A107</f>
        <v/>
      </c>
      <c r="B411">
        <f t="shared" si="61"/>
        <v>0</v>
      </c>
      <c r="C411">
        <f t="shared" si="27"/>
        <v>0</v>
      </c>
      <c r="D411" s="17" t="str">
        <f t="shared" si="28"/>
        <v/>
      </c>
      <c r="E411" s="8" t="str" cm="1">
        <f t="array" ref="E411">IF(E$308="","",IF(B256="","",IF($C107="Ja",(MONTH(C256)-MONTH(B256)+1)/12*(_xlfn.XLOOKUP(E$308,'Oppslag-fane'!$P$12:$P$34,'Oppslag-fane'!$Q$12:$Q$34*D411)))))</f>
        <v/>
      </c>
      <c r="F411" s="8" t="str" cm="1">
        <f t="array" ref="F411">IF(F$308="","",IF(D256="","",IF($C107="Ja",(MONTH(E256)-MONTH(D256)+1)/12*(_xlfn.XLOOKUP(F$308,'Oppslag-fane'!$P$12:$P$34,'Oppslag-fane'!$Q$12:$Q$34*D411)))))</f>
        <v/>
      </c>
      <c r="G411" s="8" t="str" cm="1">
        <f t="array" ref="G411">IF(G$308="","",IF(F256="","",IF($C107="Ja",(MONTH(G256)-MONTH(F256)+1)/12*(_xlfn.XLOOKUP(G$308,'Oppslag-fane'!$P$12:$P$34,'Oppslag-fane'!$Q$12:$Q$34*D411)))))</f>
        <v/>
      </c>
      <c r="H411" s="8" t="str" cm="1">
        <f t="array" ref="H411">IF(H$308="","",IF(H256="","",IF($C107="Ja",(MONTH(I256)-MONTH(H256)+1)/12*(_xlfn.XLOOKUP(H$308,'Oppslag-fane'!$P$12:$P$34,'Oppslag-fane'!$Q$12:$Q$34*D411)))))</f>
        <v/>
      </c>
      <c r="I411" s="8" t="str" cm="1">
        <f t="array" ref="I411">IF(I$308="","",IF(J256="","",IF($C107="Ja",(MONTH(K256)-MONTH(J256)+1)/12*(_xlfn.XLOOKUP(I$308,'Oppslag-fane'!$P$12:$P$34,'Oppslag-fane'!$Q$12:$Q$34*D411)))))</f>
        <v/>
      </c>
      <c r="J411" s="8" t="str" cm="1">
        <f t="array" ref="J411">IF(J$308="","",IF(L256="","",IF($C107="Ja",(MONTH(M256)-MONTH(L256)+1)/12*(_xlfn.XLOOKUP(J$308,'Oppslag-fane'!$P$12:$P$34,'Oppslag-fane'!$Q$12:$Q$34*D411)))))</f>
        <v/>
      </c>
      <c r="K411" s="8" t="str" cm="1">
        <f t="array" ref="K411">IF(K$308="","",IF(N256="","",IF($C107="Ja",(MONTH(O256)-MONTH(N256)+1)/12*(_xlfn.XLOOKUP(K$308,'Oppslag-fane'!$P$12:$P$34,'Oppslag-fane'!$Q$12:$Q$34*D411)))))</f>
        <v/>
      </c>
      <c r="L411" s="8" t="str" cm="1">
        <f t="array" ref="L411">IF(L$308="","",IF(P256="","",IF($C107="Ja",(MONTH(Q256)-MONTH(P256)+1)/12*(_xlfn.XLOOKUP(L$308,'Oppslag-fane'!$P$12:$P$34,'Oppslag-fane'!$Q$12:$Q$34*D411)))))</f>
        <v/>
      </c>
      <c r="M411" s="8" t="str" cm="1">
        <f t="array" ref="M411">IF(M$308="","",IF(R256="","",IF($C107="Ja",(MONTH(S256)-MONTH(R256)+1)/12*(_xlfn.XLOOKUP(M$308,'Oppslag-fane'!$P$12:$P$34,'Oppslag-fane'!$Q$12:$Q$34*D411)))))</f>
        <v/>
      </c>
      <c r="N411" s="8" t="str" cm="1">
        <f t="array" ref="N411">IF(N$308="","",IF(T256="","",IF($C107="Ja",(MONTH(U256)-MONTH(T256)+1)/12*(_xlfn.XLOOKUP(N$308,'Oppslag-fane'!$P$12:$P$34,'Oppslag-fane'!$Q$12:$Q$34*D411)))))</f>
        <v/>
      </c>
      <c r="O411" s="8" t="str" cm="1">
        <f t="array" ref="O411">IF(O$308="","",IF(V256="","",IF($C107="Ja",(MONTH(W256)-MONTH(V256)+1)/12*(_xlfn.XLOOKUP(O$308,'Oppslag-fane'!$P$12:$P$34,'Oppslag-fane'!$Q$12:$Q$34*D411)))))</f>
        <v/>
      </c>
      <c r="P411" s="8" t="str" cm="1">
        <f t="array" ref="P411">IF(P$308="","",IF(X256="","",IF($C107="Ja",(MONTH(Y256)-MONTH(X256)+1)/12*(_xlfn.XLOOKUP(P$308,'Oppslag-fane'!$P$12:$P$34,'Oppslag-fane'!$Q$12:$Q$34*D411)))))</f>
        <v/>
      </c>
      <c r="Q411" s="8" t="str" cm="1">
        <f t="array" ref="Q411">IF(Q$308="","",IF(Z256="","",IF($C107="Ja",(MONTH(AA256)-MONTH(Z256)+1)/12*(_xlfn.XLOOKUP(Q$308,'Oppslag-fane'!$P$12:$P$34,'Oppslag-fane'!$Q$12:$Q$34*D411)))))</f>
        <v/>
      </c>
      <c r="R411" s="31">
        <f t="shared" si="29"/>
        <v>0</v>
      </c>
      <c r="AI411"/>
      <c r="AJ411"/>
      <c r="AL411" s="18"/>
      <c r="AM411" s="18"/>
    </row>
    <row r="412" spans="1:39" x14ac:dyDescent="0.25">
      <c r="A412" t="str">
        <f t="shared" ref="A412:B412" si="62">A108</f>
        <v/>
      </c>
      <c r="B412">
        <f t="shared" si="62"/>
        <v>0</v>
      </c>
      <c r="C412">
        <f t="shared" si="27"/>
        <v>0</v>
      </c>
      <c r="D412" s="17" t="str">
        <f t="shared" si="28"/>
        <v/>
      </c>
      <c r="E412" s="8" t="str" cm="1">
        <f t="array" ref="E412">IF(E$308="","",IF(B257="","",IF($C108="Ja",(MONTH(C257)-MONTH(B257)+1)/12*(_xlfn.XLOOKUP(E$308,'Oppslag-fane'!$P$12:$P$34,'Oppslag-fane'!$Q$12:$Q$34*D412)))))</f>
        <v/>
      </c>
      <c r="F412" s="8" t="str" cm="1">
        <f t="array" ref="F412">IF(F$308="","",IF(D257="","",IF($C108="Ja",(MONTH(E257)-MONTH(D257)+1)/12*(_xlfn.XLOOKUP(F$308,'Oppslag-fane'!$P$12:$P$34,'Oppslag-fane'!$Q$12:$Q$34*D412)))))</f>
        <v/>
      </c>
      <c r="G412" s="8" t="str" cm="1">
        <f t="array" ref="G412">IF(G$308="","",IF(F257="","",IF($C108="Ja",(MONTH(G257)-MONTH(F257)+1)/12*(_xlfn.XLOOKUP(G$308,'Oppslag-fane'!$P$12:$P$34,'Oppslag-fane'!$Q$12:$Q$34*D412)))))</f>
        <v/>
      </c>
      <c r="H412" s="8" t="str" cm="1">
        <f t="array" ref="H412">IF(H$308="","",IF(H257="","",IF($C108="Ja",(MONTH(I257)-MONTH(H257)+1)/12*(_xlfn.XLOOKUP(H$308,'Oppslag-fane'!$P$12:$P$34,'Oppslag-fane'!$Q$12:$Q$34*D412)))))</f>
        <v/>
      </c>
      <c r="I412" s="8" t="str" cm="1">
        <f t="array" ref="I412">IF(I$308="","",IF(J257="","",IF($C108="Ja",(MONTH(K257)-MONTH(J257)+1)/12*(_xlfn.XLOOKUP(I$308,'Oppslag-fane'!$P$12:$P$34,'Oppslag-fane'!$Q$12:$Q$34*D412)))))</f>
        <v/>
      </c>
      <c r="J412" s="8" t="str" cm="1">
        <f t="array" ref="J412">IF(J$308="","",IF(L257="","",IF($C108="Ja",(MONTH(M257)-MONTH(L257)+1)/12*(_xlfn.XLOOKUP(J$308,'Oppslag-fane'!$P$12:$P$34,'Oppslag-fane'!$Q$12:$Q$34*D412)))))</f>
        <v/>
      </c>
      <c r="K412" s="8" t="str" cm="1">
        <f t="array" ref="K412">IF(K$308="","",IF(N257="","",IF($C108="Ja",(MONTH(O257)-MONTH(N257)+1)/12*(_xlfn.XLOOKUP(K$308,'Oppslag-fane'!$P$12:$P$34,'Oppslag-fane'!$Q$12:$Q$34*D412)))))</f>
        <v/>
      </c>
      <c r="L412" s="8" t="str" cm="1">
        <f t="array" ref="L412">IF(L$308="","",IF(P257="","",IF($C108="Ja",(MONTH(Q257)-MONTH(P257)+1)/12*(_xlfn.XLOOKUP(L$308,'Oppslag-fane'!$P$12:$P$34,'Oppslag-fane'!$Q$12:$Q$34*D412)))))</f>
        <v/>
      </c>
      <c r="M412" s="8" t="str" cm="1">
        <f t="array" ref="M412">IF(M$308="","",IF(R257="","",IF($C108="Ja",(MONTH(S257)-MONTH(R257)+1)/12*(_xlfn.XLOOKUP(M$308,'Oppslag-fane'!$P$12:$P$34,'Oppslag-fane'!$Q$12:$Q$34*D412)))))</f>
        <v/>
      </c>
      <c r="N412" s="8" t="str" cm="1">
        <f t="array" ref="N412">IF(N$308="","",IF(T257="","",IF($C108="Ja",(MONTH(U257)-MONTH(T257)+1)/12*(_xlfn.XLOOKUP(N$308,'Oppslag-fane'!$P$12:$P$34,'Oppslag-fane'!$Q$12:$Q$34*D412)))))</f>
        <v/>
      </c>
      <c r="O412" s="8" t="str" cm="1">
        <f t="array" ref="O412">IF(O$308="","",IF(V257="","",IF($C108="Ja",(MONTH(W257)-MONTH(V257)+1)/12*(_xlfn.XLOOKUP(O$308,'Oppslag-fane'!$P$12:$P$34,'Oppslag-fane'!$Q$12:$Q$34*D412)))))</f>
        <v/>
      </c>
      <c r="P412" s="8" t="str" cm="1">
        <f t="array" ref="P412">IF(P$308="","",IF(X257="","",IF($C108="Ja",(MONTH(Y257)-MONTH(X257)+1)/12*(_xlfn.XLOOKUP(P$308,'Oppslag-fane'!$P$12:$P$34,'Oppslag-fane'!$Q$12:$Q$34*D412)))))</f>
        <v/>
      </c>
      <c r="Q412" s="8" t="str" cm="1">
        <f t="array" ref="Q412">IF(Q$308="","",IF(Z257="","",IF($C108="Ja",(MONTH(AA257)-MONTH(Z257)+1)/12*(_xlfn.XLOOKUP(Q$308,'Oppslag-fane'!$P$12:$P$34,'Oppslag-fane'!$Q$12:$Q$34*D412)))))</f>
        <v/>
      </c>
      <c r="R412" s="31">
        <f t="shared" si="29"/>
        <v>0</v>
      </c>
      <c r="AI412"/>
      <c r="AJ412"/>
      <c r="AL412" s="18"/>
      <c r="AM412" s="18"/>
    </row>
    <row r="413" spans="1:39" x14ac:dyDescent="0.25">
      <c r="A413" t="str">
        <f t="shared" ref="A413:B413" si="63">A109</f>
        <v/>
      </c>
      <c r="B413">
        <f t="shared" si="63"/>
        <v>0</v>
      </c>
      <c r="C413">
        <f t="shared" si="27"/>
        <v>0</v>
      </c>
      <c r="D413" s="17" t="str">
        <f t="shared" si="28"/>
        <v/>
      </c>
      <c r="E413" s="8" t="str" cm="1">
        <f t="array" ref="E413">IF(E$308="","",IF(B258="","",IF($C109="Ja",(MONTH(C258)-MONTH(B258)+1)/12*(_xlfn.XLOOKUP(E$308,'Oppslag-fane'!$P$12:$P$34,'Oppslag-fane'!$Q$12:$Q$34*D413)))))</f>
        <v/>
      </c>
      <c r="F413" s="8" t="str" cm="1">
        <f t="array" ref="F413">IF(F$308="","",IF(D258="","",IF($C109="Ja",(MONTH(E258)-MONTH(D258)+1)/12*(_xlfn.XLOOKUP(F$308,'Oppslag-fane'!$P$12:$P$34,'Oppslag-fane'!$Q$12:$Q$34*D413)))))</f>
        <v/>
      </c>
      <c r="G413" s="8" t="str" cm="1">
        <f t="array" ref="G413">IF(G$308="","",IF(F258="","",IF($C109="Ja",(MONTH(G258)-MONTH(F258)+1)/12*(_xlfn.XLOOKUP(G$308,'Oppslag-fane'!$P$12:$P$34,'Oppslag-fane'!$Q$12:$Q$34*D413)))))</f>
        <v/>
      </c>
      <c r="H413" s="8" t="str" cm="1">
        <f t="array" ref="H413">IF(H$308="","",IF(H258="","",IF($C109="Ja",(MONTH(I258)-MONTH(H258)+1)/12*(_xlfn.XLOOKUP(H$308,'Oppslag-fane'!$P$12:$P$34,'Oppslag-fane'!$Q$12:$Q$34*D413)))))</f>
        <v/>
      </c>
      <c r="I413" s="8" t="str" cm="1">
        <f t="array" ref="I413">IF(I$308="","",IF(J258="","",IF($C109="Ja",(MONTH(K258)-MONTH(J258)+1)/12*(_xlfn.XLOOKUP(I$308,'Oppslag-fane'!$P$12:$P$34,'Oppslag-fane'!$Q$12:$Q$34*D413)))))</f>
        <v/>
      </c>
      <c r="J413" s="8" t="str" cm="1">
        <f t="array" ref="J413">IF(J$308="","",IF(L258="","",IF($C109="Ja",(MONTH(M258)-MONTH(L258)+1)/12*(_xlfn.XLOOKUP(J$308,'Oppslag-fane'!$P$12:$P$34,'Oppslag-fane'!$Q$12:$Q$34*D413)))))</f>
        <v/>
      </c>
      <c r="K413" s="8" t="str" cm="1">
        <f t="array" ref="K413">IF(K$308="","",IF(N258="","",IF($C109="Ja",(MONTH(O258)-MONTH(N258)+1)/12*(_xlfn.XLOOKUP(K$308,'Oppslag-fane'!$P$12:$P$34,'Oppslag-fane'!$Q$12:$Q$34*D413)))))</f>
        <v/>
      </c>
      <c r="L413" s="8" t="str" cm="1">
        <f t="array" ref="L413">IF(L$308="","",IF(P258="","",IF($C109="Ja",(MONTH(Q258)-MONTH(P258)+1)/12*(_xlfn.XLOOKUP(L$308,'Oppslag-fane'!$P$12:$P$34,'Oppslag-fane'!$Q$12:$Q$34*D413)))))</f>
        <v/>
      </c>
      <c r="M413" s="8" t="str" cm="1">
        <f t="array" ref="M413">IF(M$308="","",IF(R258="","",IF($C109="Ja",(MONTH(S258)-MONTH(R258)+1)/12*(_xlfn.XLOOKUP(M$308,'Oppslag-fane'!$P$12:$P$34,'Oppslag-fane'!$Q$12:$Q$34*D413)))))</f>
        <v/>
      </c>
      <c r="N413" s="8" t="str" cm="1">
        <f t="array" ref="N413">IF(N$308="","",IF(T258="","",IF($C109="Ja",(MONTH(U258)-MONTH(T258)+1)/12*(_xlfn.XLOOKUP(N$308,'Oppslag-fane'!$P$12:$P$34,'Oppslag-fane'!$Q$12:$Q$34*D413)))))</f>
        <v/>
      </c>
      <c r="O413" s="8" t="str" cm="1">
        <f t="array" ref="O413">IF(O$308="","",IF(V258="","",IF($C109="Ja",(MONTH(W258)-MONTH(V258)+1)/12*(_xlfn.XLOOKUP(O$308,'Oppslag-fane'!$P$12:$P$34,'Oppslag-fane'!$Q$12:$Q$34*D413)))))</f>
        <v/>
      </c>
      <c r="P413" s="8" t="str" cm="1">
        <f t="array" ref="P413">IF(P$308="","",IF(X258="","",IF($C109="Ja",(MONTH(Y258)-MONTH(X258)+1)/12*(_xlfn.XLOOKUP(P$308,'Oppslag-fane'!$P$12:$P$34,'Oppslag-fane'!$Q$12:$Q$34*D413)))))</f>
        <v/>
      </c>
      <c r="Q413" s="8" t="str" cm="1">
        <f t="array" ref="Q413">IF(Q$308="","",IF(Z258="","",IF($C109="Ja",(MONTH(AA258)-MONTH(Z258)+1)/12*(_xlfn.XLOOKUP(Q$308,'Oppslag-fane'!$P$12:$P$34,'Oppslag-fane'!$Q$12:$Q$34*D413)))))</f>
        <v/>
      </c>
      <c r="R413" s="31">
        <f t="shared" si="29"/>
        <v>0</v>
      </c>
      <c r="AI413"/>
      <c r="AJ413"/>
      <c r="AL413" s="18"/>
      <c r="AM413" s="18"/>
    </row>
    <row r="414" spans="1:39" x14ac:dyDescent="0.25">
      <c r="A414" t="str">
        <f t="shared" ref="A414:B414" si="64">A110</f>
        <v/>
      </c>
      <c r="B414">
        <f t="shared" si="64"/>
        <v>0</v>
      </c>
      <c r="C414">
        <f t="shared" si="27"/>
        <v>0</v>
      </c>
      <c r="D414" s="17" t="str">
        <f t="shared" si="28"/>
        <v/>
      </c>
      <c r="E414" s="8" t="str" cm="1">
        <f t="array" ref="E414">IF(E$308="","",IF(B259="","",IF($C110="Ja",(MONTH(C259)-MONTH(B259)+1)/12*(_xlfn.XLOOKUP(E$308,'Oppslag-fane'!$P$12:$P$34,'Oppslag-fane'!$Q$12:$Q$34*D414)))))</f>
        <v/>
      </c>
      <c r="F414" s="8" t="str" cm="1">
        <f t="array" ref="F414">IF(F$308="","",IF(D259="","",IF($C110="Ja",(MONTH(E259)-MONTH(D259)+1)/12*(_xlfn.XLOOKUP(F$308,'Oppslag-fane'!$P$12:$P$34,'Oppslag-fane'!$Q$12:$Q$34*D414)))))</f>
        <v/>
      </c>
      <c r="G414" s="8" t="str" cm="1">
        <f t="array" ref="G414">IF(G$308="","",IF(F259="","",IF($C110="Ja",(MONTH(G259)-MONTH(F259)+1)/12*(_xlfn.XLOOKUP(G$308,'Oppslag-fane'!$P$12:$P$34,'Oppslag-fane'!$Q$12:$Q$34*D414)))))</f>
        <v/>
      </c>
      <c r="H414" s="8" t="str" cm="1">
        <f t="array" ref="H414">IF(H$308="","",IF(H259="","",IF($C110="Ja",(MONTH(I259)-MONTH(H259)+1)/12*(_xlfn.XLOOKUP(H$308,'Oppslag-fane'!$P$12:$P$34,'Oppslag-fane'!$Q$12:$Q$34*D414)))))</f>
        <v/>
      </c>
      <c r="I414" s="8" t="str" cm="1">
        <f t="array" ref="I414">IF(I$308="","",IF(J259="","",IF($C110="Ja",(MONTH(K259)-MONTH(J259)+1)/12*(_xlfn.XLOOKUP(I$308,'Oppslag-fane'!$P$12:$P$34,'Oppslag-fane'!$Q$12:$Q$34*D414)))))</f>
        <v/>
      </c>
      <c r="J414" s="8" t="str" cm="1">
        <f t="array" ref="J414">IF(J$308="","",IF(L259="","",IF($C110="Ja",(MONTH(M259)-MONTH(L259)+1)/12*(_xlfn.XLOOKUP(J$308,'Oppslag-fane'!$P$12:$P$34,'Oppslag-fane'!$Q$12:$Q$34*D414)))))</f>
        <v/>
      </c>
      <c r="K414" s="8" t="str" cm="1">
        <f t="array" ref="K414">IF(K$308="","",IF(N259="","",IF($C110="Ja",(MONTH(O259)-MONTH(N259)+1)/12*(_xlfn.XLOOKUP(K$308,'Oppslag-fane'!$P$12:$P$34,'Oppslag-fane'!$Q$12:$Q$34*D414)))))</f>
        <v/>
      </c>
      <c r="L414" s="8" t="str" cm="1">
        <f t="array" ref="L414">IF(L$308="","",IF(P259="","",IF($C110="Ja",(MONTH(Q259)-MONTH(P259)+1)/12*(_xlfn.XLOOKUP(L$308,'Oppslag-fane'!$P$12:$P$34,'Oppslag-fane'!$Q$12:$Q$34*D414)))))</f>
        <v/>
      </c>
      <c r="M414" s="8" t="str" cm="1">
        <f t="array" ref="M414">IF(M$308="","",IF(R259="","",IF($C110="Ja",(MONTH(S259)-MONTH(R259)+1)/12*(_xlfn.XLOOKUP(M$308,'Oppslag-fane'!$P$12:$P$34,'Oppslag-fane'!$Q$12:$Q$34*D414)))))</f>
        <v/>
      </c>
      <c r="N414" s="8" t="str" cm="1">
        <f t="array" ref="N414">IF(N$308="","",IF(T259="","",IF($C110="Ja",(MONTH(U259)-MONTH(T259)+1)/12*(_xlfn.XLOOKUP(N$308,'Oppslag-fane'!$P$12:$P$34,'Oppslag-fane'!$Q$12:$Q$34*D414)))))</f>
        <v/>
      </c>
      <c r="O414" s="8" t="str" cm="1">
        <f t="array" ref="O414">IF(O$308="","",IF(V259="","",IF($C110="Ja",(MONTH(W259)-MONTH(V259)+1)/12*(_xlfn.XLOOKUP(O$308,'Oppslag-fane'!$P$12:$P$34,'Oppslag-fane'!$Q$12:$Q$34*D414)))))</f>
        <v/>
      </c>
      <c r="P414" s="8" t="str" cm="1">
        <f t="array" ref="P414">IF(P$308="","",IF(X259="","",IF($C110="Ja",(MONTH(Y259)-MONTH(X259)+1)/12*(_xlfn.XLOOKUP(P$308,'Oppslag-fane'!$P$12:$P$34,'Oppslag-fane'!$Q$12:$Q$34*D414)))))</f>
        <v/>
      </c>
      <c r="Q414" s="8" t="str" cm="1">
        <f t="array" ref="Q414">IF(Q$308="","",IF(Z259="","",IF($C110="Ja",(MONTH(AA259)-MONTH(Z259)+1)/12*(_xlfn.XLOOKUP(Q$308,'Oppslag-fane'!$P$12:$P$34,'Oppslag-fane'!$Q$12:$Q$34*D414)))))</f>
        <v/>
      </c>
      <c r="R414" s="31">
        <f t="shared" si="29"/>
        <v>0</v>
      </c>
      <c r="AI414"/>
      <c r="AJ414"/>
      <c r="AL414" s="18"/>
      <c r="AM414" s="18"/>
    </row>
    <row r="415" spans="1:39" x14ac:dyDescent="0.25">
      <c r="A415" t="str">
        <f t="shared" ref="A415:B415" si="65">A111</f>
        <v/>
      </c>
      <c r="B415">
        <f t="shared" si="65"/>
        <v>0</v>
      </c>
      <c r="C415">
        <f t="shared" si="27"/>
        <v>0</v>
      </c>
      <c r="D415" s="17" t="str">
        <f t="shared" si="28"/>
        <v/>
      </c>
      <c r="E415" s="8" t="str" cm="1">
        <f t="array" ref="E415">IF(E$308="","",IF(B260="","",IF($C111="Ja",(MONTH(C260)-MONTH(B260)+1)/12*(_xlfn.XLOOKUP(E$308,'Oppslag-fane'!$P$12:$P$34,'Oppslag-fane'!$Q$12:$Q$34*D415)))))</f>
        <v/>
      </c>
      <c r="F415" s="8" t="str" cm="1">
        <f t="array" ref="F415">IF(F$308="","",IF(D260="","",IF($C111="Ja",(MONTH(E260)-MONTH(D260)+1)/12*(_xlfn.XLOOKUP(F$308,'Oppslag-fane'!$P$12:$P$34,'Oppslag-fane'!$Q$12:$Q$34*D415)))))</f>
        <v/>
      </c>
      <c r="G415" s="8" t="str" cm="1">
        <f t="array" ref="G415">IF(G$308="","",IF(F260="","",IF($C111="Ja",(MONTH(G260)-MONTH(F260)+1)/12*(_xlfn.XLOOKUP(G$308,'Oppslag-fane'!$P$12:$P$34,'Oppslag-fane'!$Q$12:$Q$34*D415)))))</f>
        <v/>
      </c>
      <c r="H415" s="8" t="str" cm="1">
        <f t="array" ref="H415">IF(H$308="","",IF(H260="","",IF($C111="Ja",(MONTH(I260)-MONTH(H260)+1)/12*(_xlfn.XLOOKUP(H$308,'Oppslag-fane'!$P$12:$P$34,'Oppslag-fane'!$Q$12:$Q$34*D415)))))</f>
        <v/>
      </c>
      <c r="I415" s="8" t="str" cm="1">
        <f t="array" ref="I415">IF(I$308="","",IF(J260="","",IF($C111="Ja",(MONTH(K260)-MONTH(J260)+1)/12*(_xlfn.XLOOKUP(I$308,'Oppslag-fane'!$P$12:$P$34,'Oppslag-fane'!$Q$12:$Q$34*D415)))))</f>
        <v/>
      </c>
      <c r="J415" s="8" t="str" cm="1">
        <f t="array" ref="J415">IF(J$308="","",IF(L260="","",IF($C111="Ja",(MONTH(M260)-MONTH(L260)+1)/12*(_xlfn.XLOOKUP(J$308,'Oppslag-fane'!$P$12:$P$34,'Oppslag-fane'!$Q$12:$Q$34*D415)))))</f>
        <v/>
      </c>
      <c r="K415" s="8" t="str" cm="1">
        <f t="array" ref="K415">IF(K$308="","",IF(N260="","",IF($C111="Ja",(MONTH(O260)-MONTH(N260)+1)/12*(_xlfn.XLOOKUP(K$308,'Oppslag-fane'!$P$12:$P$34,'Oppslag-fane'!$Q$12:$Q$34*D415)))))</f>
        <v/>
      </c>
      <c r="L415" s="8" t="str" cm="1">
        <f t="array" ref="L415">IF(L$308="","",IF(P260="","",IF($C111="Ja",(MONTH(Q260)-MONTH(P260)+1)/12*(_xlfn.XLOOKUP(L$308,'Oppslag-fane'!$P$12:$P$34,'Oppslag-fane'!$Q$12:$Q$34*D415)))))</f>
        <v/>
      </c>
      <c r="M415" s="8" t="str" cm="1">
        <f t="array" ref="M415">IF(M$308="","",IF(R260="","",IF($C111="Ja",(MONTH(S260)-MONTH(R260)+1)/12*(_xlfn.XLOOKUP(M$308,'Oppslag-fane'!$P$12:$P$34,'Oppslag-fane'!$Q$12:$Q$34*D415)))))</f>
        <v/>
      </c>
      <c r="N415" s="8" t="str" cm="1">
        <f t="array" ref="N415">IF(N$308="","",IF(T260="","",IF($C111="Ja",(MONTH(U260)-MONTH(T260)+1)/12*(_xlfn.XLOOKUP(N$308,'Oppslag-fane'!$P$12:$P$34,'Oppslag-fane'!$Q$12:$Q$34*D415)))))</f>
        <v/>
      </c>
      <c r="O415" s="8" t="str" cm="1">
        <f t="array" ref="O415">IF(O$308="","",IF(V260="","",IF($C111="Ja",(MONTH(W260)-MONTH(V260)+1)/12*(_xlfn.XLOOKUP(O$308,'Oppslag-fane'!$P$12:$P$34,'Oppslag-fane'!$Q$12:$Q$34*D415)))))</f>
        <v/>
      </c>
      <c r="P415" s="8" t="str" cm="1">
        <f t="array" ref="P415">IF(P$308="","",IF(X260="","",IF($C111="Ja",(MONTH(Y260)-MONTH(X260)+1)/12*(_xlfn.XLOOKUP(P$308,'Oppslag-fane'!$P$12:$P$34,'Oppslag-fane'!$Q$12:$Q$34*D415)))))</f>
        <v/>
      </c>
      <c r="Q415" s="8" t="str" cm="1">
        <f t="array" ref="Q415">IF(Q$308="","",IF(Z260="","",IF($C111="Ja",(MONTH(AA260)-MONTH(Z260)+1)/12*(_xlfn.XLOOKUP(Q$308,'Oppslag-fane'!$P$12:$P$34,'Oppslag-fane'!$Q$12:$Q$34*D415)))))</f>
        <v/>
      </c>
      <c r="R415" s="31">
        <f t="shared" si="29"/>
        <v>0</v>
      </c>
      <c r="AI415"/>
      <c r="AJ415"/>
      <c r="AL415" s="18"/>
      <c r="AM415" s="18"/>
    </row>
    <row r="416" spans="1:39" x14ac:dyDescent="0.25">
      <c r="A416" t="str">
        <f t="shared" ref="A416:B416" si="66">A112</f>
        <v/>
      </c>
      <c r="B416">
        <f t="shared" si="66"/>
        <v>0</v>
      </c>
      <c r="C416">
        <f t="shared" si="27"/>
        <v>0</v>
      </c>
      <c r="D416" s="17" t="str">
        <f t="shared" si="28"/>
        <v/>
      </c>
      <c r="E416" s="8" t="str" cm="1">
        <f t="array" ref="E416">IF(E$308="","",IF(B261="","",IF($C112="Ja",(MONTH(C261)-MONTH(B261)+1)/12*(_xlfn.XLOOKUP(E$308,'Oppslag-fane'!$P$12:$P$34,'Oppslag-fane'!$Q$12:$Q$34*D416)))))</f>
        <v/>
      </c>
      <c r="F416" s="8" t="str" cm="1">
        <f t="array" ref="F416">IF(F$308="","",IF(D261="","",IF($C112="Ja",(MONTH(E261)-MONTH(D261)+1)/12*(_xlfn.XLOOKUP(F$308,'Oppslag-fane'!$P$12:$P$34,'Oppslag-fane'!$Q$12:$Q$34*D416)))))</f>
        <v/>
      </c>
      <c r="G416" s="8" t="str" cm="1">
        <f t="array" ref="G416">IF(G$308="","",IF(F261="","",IF($C112="Ja",(MONTH(G261)-MONTH(F261)+1)/12*(_xlfn.XLOOKUP(G$308,'Oppslag-fane'!$P$12:$P$34,'Oppslag-fane'!$Q$12:$Q$34*D416)))))</f>
        <v/>
      </c>
      <c r="H416" s="8" t="str" cm="1">
        <f t="array" ref="H416">IF(H$308="","",IF(H261="","",IF($C112="Ja",(MONTH(I261)-MONTH(H261)+1)/12*(_xlfn.XLOOKUP(H$308,'Oppslag-fane'!$P$12:$P$34,'Oppslag-fane'!$Q$12:$Q$34*D416)))))</f>
        <v/>
      </c>
      <c r="I416" s="8" t="str" cm="1">
        <f t="array" ref="I416">IF(I$308="","",IF(J261="","",IF($C112="Ja",(MONTH(K261)-MONTH(J261)+1)/12*(_xlfn.XLOOKUP(I$308,'Oppslag-fane'!$P$12:$P$34,'Oppslag-fane'!$Q$12:$Q$34*D416)))))</f>
        <v/>
      </c>
      <c r="J416" s="8" t="str" cm="1">
        <f t="array" ref="J416">IF(J$308="","",IF(L261="","",IF($C112="Ja",(MONTH(M261)-MONTH(L261)+1)/12*(_xlfn.XLOOKUP(J$308,'Oppslag-fane'!$P$12:$P$34,'Oppslag-fane'!$Q$12:$Q$34*D416)))))</f>
        <v/>
      </c>
      <c r="K416" s="8" t="str" cm="1">
        <f t="array" ref="K416">IF(K$308="","",IF(N261="","",IF($C112="Ja",(MONTH(O261)-MONTH(N261)+1)/12*(_xlfn.XLOOKUP(K$308,'Oppslag-fane'!$P$12:$P$34,'Oppslag-fane'!$Q$12:$Q$34*D416)))))</f>
        <v/>
      </c>
      <c r="L416" s="8" t="str" cm="1">
        <f t="array" ref="L416">IF(L$308="","",IF(P261="","",IF($C112="Ja",(MONTH(Q261)-MONTH(P261)+1)/12*(_xlfn.XLOOKUP(L$308,'Oppslag-fane'!$P$12:$P$34,'Oppslag-fane'!$Q$12:$Q$34*D416)))))</f>
        <v/>
      </c>
      <c r="M416" s="8" t="str" cm="1">
        <f t="array" ref="M416">IF(M$308="","",IF(R261="","",IF($C112="Ja",(MONTH(S261)-MONTH(R261)+1)/12*(_xlfn.XLOOKUP(M$308,'Oppslag-fane'!$P$12:$P$34,'Oppslag-fane'!$Q$12:$Q$34*D416)))))</f>
        <v/>
      </c>
      <c r="N416" s="8" t="str" cm="1">
        <f t="array" ref="N416">IF(N$308="","",IF(T261="","",IF($C112="Ja",(MONTH(U261)-MONTH(T261)+1)/12*(_xlfn.XLOOKUP(N$308,'Oppslag-fane'!$P$12:$P$34,'Oppslag-fane'!$Q$12:$Q$34*D416)))))</f>
        <v/>
      </c>
      <c r="O416" s="8" t="str" cm="1">
        <f t="array" ref="O416">IF(O$308="","",IF(V261="","",IF($C112="Ja",(MONTH(W261)-MONTH(V261)+1)/12*(_xlfn.XLOOKUP(O$308,'Oppslag-fane'!$P$12:$P$34,'Oppslag-fane'!$Q$12:$Q$34*D416)))))</f>
        <v/>
      </c>
      <c r="P416" s="8" t="str" cm="1">
        <f t="array" ref="P416">IF(P$308="","",IF(X261="","",IF($C112="Ja",(MONTH(Y261)-MONTH(X261)+1)/12*(_xlfn.XLOOKUP(P$308,'Oppslag-fane'!$P$12:$P$34,'Oppslag-fane'!$Q$12:$Q$34*D416)))))</f>
        <v/>
      </c>
      <c r="Q416" s="8" t="str" cm="1">
        <f t="array" ref="Q416">IF(Q$308="","",IF(Z261="","",IF($C112="Ja",(MONTH(AA261)-MONTH(Z261)+1)/12*(_xlfn.XLOOKUP(Q$308,'Oppslag-fane'!$P$12:$P$34,'Oppslag-fane'!$Q$12:$Q$34*D416)))))</f>
        <v/>
      </c>
      <c r="R416" s="31">
        <f t="shared" si="29"/>
        <v>0</v>
      </c>
      <c r="AI416"/>
      <c r="AJ416"/>
      <c r="AL416" s="18"/>
      <c r="AM416" s="18"/>
    </row>
    <row r="417" spans="1:39" x14ac:dyDescent="0.25">
      <c r="A417" t="str">
        <f t="shared" ref="A417:B417" si="67">A113</f>
        <v/>
      </c>
      <c r="B417">
        <f t="shared" si="67"/>
        <v>0</v>
      </c>
      <c r="C417">
        <f t="shared" si="27"/>
        <v>0</v>
      </c>
      <c r="D417" s="17" t="str">
        <f t="shared" si="28"/>
        <v/>
      </c>
      <c r="E417" s="8" t="str" cm="1">
        <f t="array" ref="E417">IF(E$308="","",IF(B262="","",IF($C113="Ja",(MONTH(C262)-MONTH(B262)+1)/12*(_xlfn.XLOOKUP(E$308,'Oppslag-fane'!$P$12:$P$34,'Oppslag-fane'!$Q$12:$Q$34*D417)))))</f>
        <v/>
      </c>
      <c r="F417" s="8" t="str" cm="1">
        <f t="array" ref="F417">IF(F$308="","",IF(D262="","",IF($C113="Ja",(MONTH(E262)-MONTH(D262)+1)/12*(_xlfn.XLOOKUP(F$308,'Oppslag-fane'!$P$12:$P$34,'Oppslag-fane'!$Q$12:$Q$34*D417)))))</f>
        <v/>
      </c>
      <c r="G417" s="8" t="str" cm="1">
        <f t="array" ref="G417">IF(G$308="","",IF(F262="","",IF($C113="Ja",(MONTH(G262)-MONTH(F262)+1)/12*(_xlfn.XLOOKUP(G$308,'Oppslag-fane'!$P$12:$P$34,'Oppslag-fane'!$Q$12:$Q$34*D417)))))</f>
        <v/>
      </c>
      <c r="H417" s="8" t="str" cm="1">
        <f t="array" ref="H417">IF(H$308="","",IF(H262="","",IF($C113="Ja",(MONTH(I262)-MONTH(H262)+1)/12*(_xlfn.XLOOKUP(H$308,'Oppslag-fane'!$P$12:$P$34,'Oppslag-fane'!$Q$12:$Q$34*D417)))))</f>
        <v/>
      </c>
      <c r="I417" s="8" t="str" cm="1">
        <f t="array" ref="I417">IF(I$308="","",IF(J262="","",IF($C113="Ja",(MONTH(K262)-MONTH(J262)+1)/12*(_xlfn.XLOOKUP(I$308,'Oppslag-fane'!$P$12:$P$34,'Oppslag-fane'!$Q$12:$Q$34*D417)))))</f>
        <v/>
      </c>
      <c r="J417" s="8" t="str" cm="1">
        <f t="array" ref="J417">IF(J$308="","",IF(L262="","",IF($C113="Ja",(MONTH(M262)-MONTH(L262)+1)/12*(_xlfn.XLOOKUP(J$308,'Oppslag-fane'!$P$12:$P$34,'Oppslag-fane'!$Q$12:$Q$34*D417)))))</f>
        <v/>
      </c>
      <c r="K417" s="8" t="str" cm="1">
        <f t="array" ref="K417">IF(K$308="","",IF(N262="","",IF($C113="Ja",(MONTH(O262)-MONTH(N262)+1)/12*(_xlfn.XLOOKUP(K$308,'Oppslag-fane'!$P$12:$P$34,'Oppslag-fane'!$Q$12:$Q$34*D417)))))</f>
        <v/>
      </c>
      <c r="L417" s="8" t="str" cm="1">
        <f t="array" ref="L417">IF(L$308="","",IF(P262="","",IF($C113="Ja",(MONTH(Q262)-MONTH(P262)+1)/12*(_xlfn.XLOOKUP(L$308,'Oppslag-fane'!$P$12:$P$34,'Oppslag-fane'!$Q$12:$Q$34*D417)))))</f>
        <v/>
      </c>
      <c r="M417" s="8" t="str" cm="1">
        <f t="array" ref="M417">IF(M$308="","",IF(R262="","",IF($C113="Ja",(MONTH(S262)-MONTH(R262)+1)/12*(_xlfn.XLOOKUP(M$308,'Oppslag-fane'!$P$12:$P$34,'Oppslag-fane'!$Q$12:$Q$34*D417)))))</f>
        <v/>
      </c>
      <c r="N417" s="8" t="str" cm="1">
        <f t="array" ref="N417">IF(N$308="","",IF(T262="","",IF($C113="Ja",(MONTH(U262)-MONTH(T262)+1)/12*(_xlfn.XLOOKUP(N$308,'Oppslag-fane'!$P$12:$P$34,'Oppslag-fane'!$Q$12:$Q$34*D417)))))</f>
        <v/>
      </c>
      <c r="O417" s="8" t="str" cm="1">
        <f t="array" ref="O417">IF(O$308="","",IF(V262="","",IF($C113="Ja",(MONTH(W262)-MONTH(V262)+1)/12*(_xlfn.XLOOKUP(O$308,'Oppslag-fane'!$P$12:$P$34,'Oppslag-fane'!$Q$12:$Q$34*D417)))))</f>
        <v/>
      </c>
      <c r="P417" s="8" t="str" cm="1">
        <f t="array" ref="P417">IF(P$308="","",IF(X262="","",IF($C113="Ja",(MONTH(Y262)-MONTH(X262)+1)/12*(_xlfn.XLOOKUP(P$308,'Oppslag-fane'!$P$12:$P$34,'Oppslag-fane'!$Q$12:$Q$34*D417)))))</f>
        <v/>
      </c>
      <c r="Q417" s="8" t="str" cm="1">
        <f t="array" ref="Q417">IF(Q$308="","",IF(Z262="","",IF($C113="Ja",(MONTH(AA262)-MONTH(Z262)+1)/12*(_xlfn.XLOOKUP(Q$308,'Oppslag-fane'!$P$12:$P$34,'Oppslag-fane'!$Q$12:$Q$34*D417)))))</f>
        <v/>
      </c>
      <c r="R417" s="31">
        <f t="shared" si="29"/>
        <v>0</v>
      </c>
      <c r="AI417"/>
      <c r="AJ417"/>
      <c r="AL417" s="18"/>
      <c r="AM417" s="18"/>
    </row>
    <row r="418" spans="1:39" x14ac:dyDescent="0.25">
      <c r="A418" t="str">
        <f t="shared" ref="A418:B418" si="68">A114</f>
        <v/>
      </c>
      <c r="B418">
        <f t="shared" si="68"/>
        <v>0</v>
      </c>
      <c r="C418">
        <f t="shared" si="27"/>
        <v>0</v>
      </c>
      <c r="D418" s="17" t="str">
        <f t="shared" si="28"/>
        <v/>
      </c>
      <c r="E418" s="8" t="str" cm="1">
        <f t="array" ref="E418">IF(E$308="","",IF(B263="","",IF($C114="Ja",(MONTH(C263)-MONTH(B263)+1)/12*(_xlfn.XLOOKUP(E$308,'Oppslag-fane'!$P$12:$P$34,'Oppslag-fane'!$Q$12:$Q$34*D418)))))</f>
        <v/>
      </c>
      <c r="F418" s="8" t="str" cm="1">
        <f t="array" ref="F418">IF(F$308="","",IF(D263="","",IF($C114="Ja",(MONTH(E263)-MONTH(D263)+1)/12*(_xlfn.XLOOKUP(F$308,'Oppslag-fane'!$P$12:$P$34,'Oppslag-fane'!$Q$12:$Q$34*D418)))))</f>
        <v/>
      </c>
      <c r="G418" s="8" t="str" cm="1">
        <f t="array" ref="G418">IF(G$308="","",IF(F263="","",IF($C114="Ja",(MONTH(G263)-MONTH(F263)+1)/12*(_xlfn.XLOOKUP(G$308,'Oppslag-fane'!$P$12:$P$34,'Oppslag-fane'!$Q$12:$Q$34*D418)))))</f>
        <v/>
      </c>
      <c r="H418" s="8" t="str" cm="1">
        <f t="array" ref="H418">IF(H$308="","",IF(H263="","",IF($C114="Ja",(MONTH(I263)-MONTH(H263)+1)/12*(_xlfn.XLOOKUP(H$308,'Oppslag-fane'!$P$12:$P$34,'Oppslag-fane'!$Q$12:$Q$34*D418)))))</f>
        <v/>
      </c>
      <c r="I418" s="8" t="str" cm="1">
        <f t="array" ref="I418">IF(I$308="","",IF(J263="","",IF($C114="Ja",(MONTH(K263)-MONTH(J263)+1)/12*(_xlfn.XLOOKUP(I$308,'Oppslag-fane'!$P$12:$P$34,'Oppslag-fane'!$Q$12:$Q$34*D418)))))</f>
        <v/>
      </c>
      <c r="J418" s="8" t="str" cm="1">
        <f t="array" ref="J418">IF(J$308="","",IF(L263="","",IF($C114="Ja",(MONTH(M263)-MONTH(L263)+1)/12*(_xlfn.XLOOKUP(J$308,'Oppslag-fane'!$P$12:$P$34,'Oppslag-fane'!$Q$12:$Q$34*D418)))))</f>
        <v/>
      </c>
      <c r="K418" s="8" t="str" cm="1">
        <f t="array" ref="K418">IF(K$308="","",IF(N263="","",IF($C114="Ja",(MONTH(O263)-MONTH(N263)+1)/12*(_xlfn.XLOOKUP(K$308,'Oppslag-fane'!$P$12:$P$34,'Oppslag-fane'!$Q$12:$Q$34*D418)))))</f>
        <v/>
      </c>
      <c r="L418" s="8" t="str" cm="1">
        <f t="array" ref="L418">IF(L$308="","",IF(P263="","",IF($C114="Ja",(MONTH(Q263)-MONTH(P263)+1)/12*(_xlfn.XLOOKUP(L$308,'Oppslag-fane'!$P$12:$P$34,'Oppslag-fane'!$Q$12:$Q$34*D418)))))</f>
        <v/>
      </c>
      <c r="M418" s="8" t="str" cm="1">
        <f t="array" ref="M418">IF(M$308="","",IF(R263="","",IF($C114="Ja",(MONTH(S263)-MONTH(R263)+1)/12*(_xlfn.XLOOKUP(M$308,'Oppslag-fane'!$P$12:$P$34,'Oppslag-fane'!$Q$12:$Q$34*D418)))))</f>
        <v/>
      </c>
      <c r="N418" s="8" t="str" cm="1">
        <f t="array" ref="N418">IF(N$308="","",IF(T263="","",IF($C114="Ja",(MONTH(U263)-MONTH(T263)+1)/12*(_xlfn.XLOOKUP(N$308,'Oppslag-fane'!$P$12:$P$34,'Oppslag-fane'!$Q$12:$Q$34*D418)))))</f>
        <v/>
      </c>
      <c r="O418" s="8" t="str" cm="1">
        <f t="array" ref="O418">IF(O$308="","",IF(V263="","",IF($C114="Ja",(MONTH(W263)-MONTH(V263)+1)/12*(_xlfn.XLOOKUP(O$308,'Oppslag-fane'!$P$12:$P$34,'Oppslag-fane'!$Q$12:$Q$34*D418)))))</f>
        <v/>
      </c>
      <c r="P418" s="8" t="str" cm="1">
        <f t="array" ref="P418">IF(P$308="","",IF(X263="","",IF($C114="Ja",(MONTH(Y263)-MONTH(X263)+1)/12*(_xlfn.XLOOKUP(P$308,'Oppslag-fane'!$P$12:$P$34,'Oppslag-fane'!$Q$12:$Q$34*D418)))))</f>
        <v/>
      </c>
      <c r="Q418" s="8" t="str" cm="1">
        <f t="array" ref="Q418">IF(Q$308="","",IF(Z263="","",IF($C114="Ja",(MONTH(AA263)-MONTH(Z263)+1)/12*(_xlfn.XLOOKUP(Q$308,'Oppslag-fane'!$P$12:$P$34,'Oppslag-fane'!$Q$12:$Q$34*D418)))))</f>
        <v/>
      </c>
      <c r="R418" s="31">
        <f t="shared" si="29"/>
        <v>0</v>
      </c>
      <c r="AI418"/>
      <c r="AJ418"/>
      <c r="AL418" s="18"/>
      <c r="AM418" s="18"/>
    </row>
    <row r="419" spans="1:39" x14ac:dyDescent="0.25">
      <c r="A419" t="str">
        <f t="shared" ref="A419:B419" si="69">A115</f>
        <v/>
      </c>
      <c r="B419">
        <f t="shared" si="69"/>
        <v>0</v>
      </c>
      <c r="C419">
        <f t="shared" si="27"/>
        <v>0</v>
      </c>
      <c r="D419" s="17" t="str">
        <f t="shared" si="28"/>
        <v/>
      </c>
      <c r="E419" s="8" t="str" cm="1">
        <f t="array" ref="E419">IF(E$308="","",IF(B264="","",IF($C115="Ja",(MONTH(C264)-MONTH(B264)+1)/12*(_xlfn.XLOOKUP(E$308,'Oppslag-fane'!$P$12:$P$34,'Oppslag-fane'!$Q$12:$Q$34*D419)))))</f>
        <v/>
      </c>
      <c r="F419" s="8" t="str" cm="1">
        <f t="array" ref="F419">IF(F$308="","",IF(D264="","",IF($C115="Ja",(MONTH(E264)-MONTH(D264)+1)/12*(_xlfn.XLOOKUP(F$308,'Oppslag-fane'!$P$12:$P$34,'Oppslag-fane'!$Q$12:$Q$34*D419)))))</f>
        <v/>
      </c>
      <c r="G419" s="8" t="str" cm="1">
        <f t="array" ref="G419">IF(G$308="","",IF(F264="","",IF($C115="Ja",(MONTH(G264)-MONTH(F264)+1)/12*(_xlfn.XLOOKUP(G$308,'Oppslag-fane'!$P$12:$P$34,'Oppslag-fane'!$Q$12:$Q$34*D419)))))</f>
        <v/>
      </c>
      <c r="H419" s="8" t="str" cm="1">
        <f t="array" ref="H419">IF(H$308="","",IF(H264="","",IF($C115="Ja",(MONTH(I264)-MONTH(H264)+1)/12*(_xlfn.XLOOKUP(H$308,'Oppslag-fane'!$P$12:$P$34,'Oppslag-fane'!$Q$12:$Q$34*D419)))))</f>
        <v/>
      </c>
      <c r="I419" s="8" t="str" cm="1">
        <f t="array" ref="I419">IF(I$308="","",IF(J264="","",IF($C115="Ja",(MONTH(K264)-MONTH(J264)+1)/12*(_xlfn.XLOOKUP(I$308,'Oppslag-fane'!$P$12:$P$34,'Oppslag-fane'!$Q$12:$Q$34*D419)))))</f>
        <v/>
      </c>
      <c r="J419" s="8" t="str" cm="1">
        <f t="array" ref="J419">IF(J$308="","",IF(L264="","",IF($C115="Ja",(MONTH(M264)-MONTH(L264)+1)/12*(_xlfn.XLOOKUP(J$308,'Oppslag-fane'!$P$12:$P$34,'Oppslag-fane'!$Q$12:$Q$34*D419)))))</f>
        <v/>
      </c>
      <c r="K419" s="8" t="str" cm="1">
        <f t="array" ref="K419">IF(K$308="","",IF(N264="","",IF($C115="Ja",(MONTH(O264)-MONTH(N264)+1)/12*(_xlfn.XLOOKUP(K$308,'Oppslag-fane'!$P$12:$P$34,'Oppslag-fane'!$Q$12:$Q$34*D419)))))</f>
        <v/>
      </c>
      <c r="L419" s="8" t="str" cm="1">
        <f t="array" ref="L419">IF(L$308="","",IF(P264="","",IF($C115="Ja",(MONTH(Q264)-MONTH(P264)+1)/12*(_xlfn.XLOOKUP(L$308,'Oppslag-fane'!$P$12:$P$34,'Oppslag-fane'!$Q$12:$Q$34*D419)))))</f>
        <v/>
      </c>
      <c r="M419" s="8" t="str" cm="1">
        <f t="array" ref="M419">IF(M$308="","",IF(R264="","",IF($C115="Ja",(MONTH(S264)-MONTH(R264)+1)/12*(_xlfn.XLOOKUP(M$308,'Oppslag-fane'!$P$12:$P$34,'Oppslag-fane'!$Q$12:$Q$34*D419)))))</f>
        <v/>
      </c>
      <c r="N419" s="8" t="str" cm="1">
        <f t="array" ref="N419">IF(N$308="","",IF(T264="","",IF($C115="Ja",(MONTH(U264)-MONTH(T264)+1)/12*(_xlfn.XLOOKUP(N$308,'Oppslag-fane'!$P$12:$P$34,'Oppslag-fane'!$Q$12:$Q$34*D419)))))</f>
        <v/>
      </c>
      <c r="O419" s="8" t="str" cm="1">
        <f t="array" ref="O419">IF(O$308="","",IF(V264="","",IF($C115="Ja",(MONTH(W264)-MONTH(V264)+1)/12*(_xlfn.XLOOKUP(O$308,'Oppslag-fane'!$P$12:$P$34,'Oppslag-fane'!$Q$12:$Q$34*D419)))))</f>
        <v/>
      </c>
      <c r="P419" s="8" t="str" cm="1">
        <f t="array" ref="P419">IF(P$308="","",IF(X264="","",IF($C115="Ja",(MONTH(Y264)-MONTH(X264)+1)/12*(_xlfn.XLOOKUP(P$308,'Oppslag-fane'!$P$12:$P$34,'Oppslag-fane'!$Q$12:$Q$34*D419)))))</f>
        <v/>
      </c>
      <c r="Q419" s="8" t="str" cm="1">
        <f t="array" ref="Q419">IF(Q$308="","",IF(Z264="","",IF($C115="Ja",(MONTH(AA264)-MONTH(Z264)+1)/12*(_xlfn.XLOOKUP(Q$308,'Oppslag-fane'!$P$12:$P$34,'Oppslag-fane'!$Q$12:$Q$34*D419)))))</f>
        <v/>
      </c>
      <c r="R419" s="31">
        <f t="shared" si="29"/>
        <v>0</v>
      </c>
      <c r="AI419"/>
      <c r="AJ419"/>
      <c r="AL419" s="18"/>
      <c r="AM419" s="18"/>
    </row>
    <row r="420" spans="1:39" x14ac:dyDescent="0.25">
      <c r="A420" t="str">
        <f t="shared" ref="A420:B420" si="70">A116</f>
        <v/>
      </c>
      <c r="B420">
        <f t="shared" si="70"/>
        <v>0</v>
      </c>
      <c r="C420">
        <f t="shared" si="27"/>
        <v>0</v>
      </c>
      <c r="D420" s="17" t="str">
        <f t="shared" si="28"/>
        <v/>
      </c>
      <c r="E420" s="8" t="str" cm="1">
        <f t="array" ref="E420">IF(E$308="","",IF(B265="","",IF($C116="Ja",(MONTH(C265)-MONTH(B265)+1)/12*(_xlfn.XLOOKUP(E$308,'Oppslag-fane'!$P$12:$P$34,'Oppslag-fane'!$Q$12:$Q$34*D420)))))</f>
        <v/>
      </c>
      <c r="F420" s="8" t="str" cm="1">
        <f t="array" ref="F420">IF(F$308="","",IF(D265="","",IF($C116="Ja",(MONTH(E265)-MONTH(D265)+1)/12*(_xlfn.XLOOKUP(F$308,'Oppslag-fane'!$P$12:$P$34,'Oppslag-fane'!$Q$12:$Q$34*D420)))))</f>
        <v/>
      </c>
      <c r="G420" s="8" t="str" cm="1">
        <f t="array" ref="G420">IF(G$308="","",IF(F265="","",IF($C116="Ja",(MONTH(G265)-MONTH(F265)+1)/12*(_xlfn.XLOOKUP(G$308,'Oppslag-fane'!$P$12:$P$34,'Oppslag-fane'!$Q$12:$Q$34*D420)))))</f>
        <v/>
      </c>
      <c r="H420" s="8" t="str" cm="1">
        <f t="array" ref="H420">IF(H$308="","",IF(H265="","",IF($C116="Ja",(MONTH(I265)-MONTH(H265)+1)/12*(_xlfn.XLOOKUP(H$308,'Oppslag-fane'!$P$12:$P$34,'Oppslag-fane'!$Q$12:$Q$34*D420)))))</f>
        <v/>
      </c>
      <c r="I420" s="8" t="str" cm="1">
        <f t="array" ref="I420">IF(I$308="","",IF(J265="","",IF($C116="Ja",(MONTH(K265)-MONTH(J265)+1)/12*(_xlfn.XLOOKUP(I$308,'Oppslag-fane'!$P$12:$P$34,'Oppslag-fane'!$Q$12:$Q$34*D420)))))</f>
        <v/>
      </c>
      <c r="J420" s="8" t="str" cm="1">
        <f t="array" ref="J420">IF(J$308="","",IF(L265="","",IF($C116="Ja",(MONTH(M265)-MONTH(L265)+1)/12*(_xlfn.XLOOKUP(J$308,'Oppslag-fane'!$P$12:$P$34,'Oppslag-fane'!$Q$12:$Q$34*D420)))))</f>
        <v/>
      </c>
      <c r="K420" s="8" t="str" cm="1">
        <f t="array" ref="K420">IF(K$308="","",IF(N265="","",IF($C116="Ja",(MONTH(O265)-MONTH(N265)+1)/12*(_xlfn.XLOOKUP(K$308,'Oppslag-fane'!$P$12:$P$34,'Oppslag-fane'!$Q$12:$Q$34*D420)))))</f>
        <v/>
      </c>
      <c r="L420" s="8" t="str" cm="1">
        <f t="array" ref="L420">IF(L$308="","",IF(P265="","",IF($C116="Ja",(MONTH(Q265)-MONTH(P265)+1)/12*(_xlfn.XLOOKUP(L$308,'Oppslag-fane'!$P$12:$P$34,'Oppslag-fane'!$Q$12:$Q$34*D420)))))</f>
        <v/>
      </c>
      <c r="M420" s="8" t="str" cm="1">
        <f t="array" ref="M420">IF(M$308="","",IF(R265="","",IF($C116="Ja",(MONTH(S265)-MONTH(R265)+1)/12*(_xlfn.XLOOKUP(M$308,'Oppslag-fane'!$P$12:$P$34,'Oppslag-fane'!$Q$12:$Q$34*D420)))))</f>
        <v/>
      </c>
      <c r="N420" s="8" t="str" cm="1">
        <f t="array" ref="N420">IF(N$308="","",IF(T265="","",IF($C116="Ja",(MONTH(U265)-MONTH(T265)+1)/12*(_xlfn.XLOOKUP(N$308,'Oppslag-fane'!$P$12:$P$34,'Oppslag-fane'!$Q$12:$Q$34*D420)))))</f>
        <v/>
      </c>
      <c r="O420" s="8" t="str" cm="1">
        <f t="array" ref="O420">IF(O$308="","",IF(V265="","",IF($C116="Ja",(MONTH(W265)-MONTH(V265)+1)/12*(_xlfn.XLOOKUP(O$308,'Oppslag-fane'!$P$12:$P$34,'Oppslag-fane'!$Q$12:$Q$34*D420)))))</f>
        <v/>
      </c>
      <c r="P420" s="8" t="str" cm="1">
        <f t="array" ref="P420">IF(P$308="","",IF(X265="","",IF($C116="Ja",(MONTH(Y265)-MONTH(X265)+1)/12*(_xlfn.XLOOKUP(P$308,'Oppslag-fane'!$P$12:$P$34,'Oppslag-fane'!$Q$12:$Q$34*D420)))))</f>
        <v/>
      </c>
      <c r="Q420" s="8" t="str" cm="1">
        <f t="array" ref="Q420">IF(Q$308="","",IF(Z265="","",IF($C116="Ja",(MONTH(AA265)-MONTH(Z265)+1)/12*(_xlfn.XLOOKUP(Q$308,'Oppslag-fane'!$P$12:$P$34,'Oppslag-fane'!$Q$12:$Q$34*D420)))))</f>
        <v/>
      </c>
      <c r="R420" s="31">
        <f t="shared" si="29"/>
        <v>0</v>
      </c>
      <c r="AI420"/>
      <c r="AJ420"/>
      <c r="AL420" s="18"/>
      <c r="AM420" s="18"/>
    </row>
    <row r="421" spans="1:39" x14ac:dyDescent="0.25">
      <c r="A421" t="str">
        <f t="shared" ref="A421:B421" si="71">A117</f>
        <v/>
      </c>
      <c r="B421">
        <f t="shared" si="71"/>
        <v>0</v>
      </c>
      <c r="C421">
        <f t="shared" si="27"/>
        <v>0</v>
      </c>
      <c r="D421" s="17" t="str">
        <f t="shared" si="28"/>
        <v/>
      </c>
      <c r="E421" s="8" t="str" cm="1">
        <f t="array" ref="E421">IF(E$308="","",IF(B266="","",IF($C117="Ja",(MONTH(C266)-MONTH(B266)+1)/12*(_xlfn.XLOOKUP(E$308,'Oppslag-fane'!$P$12:$P$34,'Oppslag-fane'!$Q$12:$Q$34*D421)))))</f>
        <v/>
      </c>
      <c r="F421" s="8" t="str" cm="1">
        <f t="array" ref="F421">IF(F$308="","",IF(D266="","",IF($C117="Ja",(MONTH(E266)-MONTH(D266)+1)/12*(_xlfn.XLOOKUP(F$308,'Oppslag-fane'!$P$12:$P$34,'Oppslag-fane'!$Q$12:$Q$34*D421)))))</f>
        <v/>
      </c>
      <c r="G421" s="8" t="str" cm="1">
        <f t="array" ref="G421">IF(G$308="","",IF(F266="","",IF($C117="Ja",(MONTH(G266)-MONTH(F266)+1)/12*(_xlfn.XLOOKUP(G$308,'Oppslag-fane'!$P$12:$P$34,'Oppslag-fane'!$Q$12:$Q$34*D421)))))</f>
        <v/>
      </c>
      <c r="H421" s="8" t="str" cm="1">
        <f t="array" ref="H421">IF(H$308="","",IF(H266="","",IF($C117="Ja",(MONTH(I266)-MONTH(H266)+1)/12*(_xlfn.XLOOKUP(H$308,'Oppslag-fane'!$P$12:$P$34,'Oppslag-fane'!$Q$12:$Q$34*D421)))))</f>
        <v/>
      </c>
      <c r="I421" s="8" t="str" cm="1">
        <f t="array" ref="I421">IF(I$308="","",IF(J266="","",IF($C117="Ja",(MONTH(K266)-MONTH(J266)+1)/12*(_xlfn.XLOOKUP(I$308,'Oppslag-fane'!$P$12:$P$34,'Oppslag-fane'!$Q$12:$Q$34*D421)))))</f>
        <v/>
      </c>
      <c r="J421" s="8" t="str" cm="1">
        <f t="array" ref="J421">IF(J$308="","",IF(L266="","",IF($C117="Ja",(MONTH(M266)-MONTH(L266)+1)/12*(_xlfn.XLOOKUP(J$308,'Oppslag-fane'!$P$12:$P$34,'Oppslag-fane'!$Q$12:$Q$34*D421)))))</f>
        <v/>
      </c>
      <c r="K421" s="8" t="str" cm="1">
        <f t="array" ref="K421">IF(K$308="","",IF(N266="","",IF($C117="Ja",(MONTH(O266)-MONTH(N266)+1)/12*(_xlfn.XLOOKUP(K$308,'Oppslag-fane'!$P$12:$P$34,'Oppslag-fane'!$Q$12:$Q$34*D421)))))</f>
        <v/>
      </c>
      <c r="L421" s="8" t="str" cm="1">
        <f t="array" ref="L421">IF(L$308="","",IF(P266="","",IF($C117="Ja",(MONTH(Q266)-MONTH(P266)+1)/12*(_xlfn.XLOOKUP(L$308,'Oppslag-fane'!$P$12:$P$34,'Oppslag-fane'!$Q$12:$Q$34*D421)))))</f>
        <v/>
      </c>
      <c r="M421" s="8" t="str" cm="1">
        <f t="array" ref="M421">IF(M$308="","",IF(R266="","",IF($C117="Ja",(MONTH(S266)-MONTH(R266)+1)/12*(_xlfn.XLOOKUP(M$308,'Oppslag-fane'!$P$12:$P$34,'Oppslag-fane'!$Q$12:$Q$34*D421)))))</f>
        <v/>
      </c>
      <c r="N421" s="8" t="str" cm="1">
        <f t="array" ref="N421">IF(N$308="","",IF(T266="","",IF($C117="Ja",(MONTH(U266)-MONTH(T266)+1)/12*(_xlfn.XLOOKUP(N$308,'Oppslag-fane'!$P$12:$P$34,'Oppslag-fane'!$Q$12:$Q$34*D421)))))</f>
        <v/>
      </c>
      <c r="O421" s="8" t="str" cm="1">
        <f t="array" ref="O421">IF(O$308="","",IF(V266="","",IF($C117="Ja",(MONTH(W266)-MONTH(V266)+1)/12*(_xlfn.XLOOKUP(O$308,'Oppslag-fane'!$P$12:$P$34,'Oppslag-fane'!$Q$12:$Q$34*D421)))))</f>
        <v/>
      </c>
      <c r="P421" s="8" t="str" cm="1">
        <f t="array" ref="P421">IF(P$308="","",IF(X266="","",IF($C117="Ja",(MONTH(Y266)-MONTH(X266)+1)/12*(_xlfn.XLOOKUP(P$308,'Oppslag-fane'!$P$12:$P$34,'Oppslag-fane'!$Q$12:$Q$34*D421)))))</f>
        <v/>
      </c>
      <c r="Q421" s="8" t="str" cm="1">
        <f t="array" ref="Q421">IF(Q$308="","",IF(Z266="","",IF($C117="Ja",(MONTH(AA266)-MONTH(Z266)+1)/12*(_xlfn.XLOOKUP(Q$308,'Oppslag-fane'!$P$12:$P$34,'Oppslag-fane'!$Q$12:$Q$34*D421)))))</f>
        <v/>
      </c>
      <c r="R421" s="31">
        <f t="shared" si="29"/>
        <v>0</v>
      </c>
      <c r="AI421"/>
      <c r="AJ421"/>
      <c r="AL421" s="18"/>
      <c r="AM421" s="18"/>
    </row>
    <row r="422" spans="1:39" x14ac:dyDescent="0.25">
      <c r="A422" t="str">
        <f t="shared" ref="A422:B422" si="72">A118</f>
        <v/>
      </c>
      <c r="B422">
        <f t="shared" si="72"/>
        <v>0</v>
      </c>
      <c r="C422">
        <f t="shared" si="27"/>
        <v>0</v>
      </c>
      <c r="D422" s="17" t="str">
        <f t="shared" si="28"/>
        <v/>
      </c>
      <c r="E422" s="8" t="str" cm="1">
        <f t="array" ref="E422">IF(E$308="","",IF(B267="","",IF($C118="Ja",(MONTH(C267)-MONTH(B267)+1)/12*(_xlfn.XLOOKUP(E$308,'Oppslag-fane'!$P$12:$P$34,'Oppslag-fane'!$Q$12:$Q$34*D422)))))</f>
        <v/>
      </c>
      <c r="F422" s="8" t="str" cm="1">
        <f t="array" ref="F422">IF(F$308="","",IF(D267="","",IF($C118="Ja",(MONTH(E267)-MONTH(D267)+1)/12*(_xlfn.XLOOKUP(F$308,'Oppslag-fane'!$P$12:$P$34,'Oppslag-fane'!$Q$12:$Q$34*D422)))))</f>
        <v/>
      </c>
      <c r="G422" s="8" t="str" cm="1">
        <f t="array" ref="G422">IF(G$308="","",IF(F267="","",IF($C118="Ja",(MONTH(G267)-MONTH(F267)+1)/12*(_xlfn.XLOOKUP(G$308,'Oppslag-fane'!$P$12:$P$34,'Oppslag-fane'!$Q$12:$Q$34*D422)))))</f>
        <v/>
      </c>
      <c r="H422" s="8" t="str" cm="1">
        <f t="array" ref="H422">IF(H$308="","",IF(H267="","",IF($C118="Ja",(MONTH(I267)-MONTH(H267)+1)/12*(_xlfn.XLOOKUP(H$308,'Oppslag-fane'!$P$12:$P$34,'Oppslag-fane'!$Q$12:$Q$34*D422)))))</f>
        <v/>
      </c>
      <c r="I422" s="8" t="str" cm="1">
        <f t="array" ref="I422">IF(I$308="","",IF(J267="","",IF($C118="Ja",(MONTH(K267)-MONTH(J267)+1)/12*(_xlfn.XLOOKUP(I$308,'Oppslag-fane'!$P$12:$P$34,'Oppslag-fane'!$Q$12:$Q$34*D422)))))</f>
        <v/>
      </c>
      <c r="J422" s="8" t="str" cm="1">
        <f t="array" ref="J422">IF(J$308="","",IF(L267="","",IF($C118="Ja",(MONTH(M267)-MONTH(L267)+1)/12*(_xlfn.XLOOKUP(J$308,'Oppslag-fane'!$P$12:$P$34,'Oppslag-fane'!$Q$12:$Q$34*D422)))))</f>
        <v/>
      </c>
      <c r="K422" s="8" t="str" cm="1">
        <f t="array" ref="K422">IF(K$308="","",IF(N267="","",IF($C118="Ja",(MONTH(O267)-MONTH(N267)+1)/12*(_xlfn.XLOOKUP(K$308,'Oppslag-fane'!$P$12:$P$34,'Oppslag-fane'!$Q$12:$Q$34*D422)))))</f>
        <v/>
      </c>
      <c r="L422" s="8" t="str" cm="1">
        <f t="array" ref="L422">IF(L$308="","",IF(P267="","",IF($C118="Ja",(MONTH(Q267)-MONTH(P267)+1)/12*(_xlfn.XLOOKUP(L$308,'Oppslag-fane'!$P$12:$P$34,'Oppslag-fane'!$Q$12:$Q$34*D422)))))</f>
        <v/>
      </c>
      <c r="M422" s="8" t="str" cm="1">
        <f t="array" ref="M422">IF(M$308="","",IF(R267="","",IF($C118="Ja",(MONTH(S267)-MONTH(R267)+1)/12*(_xlfn.XLOOKUP(M$308,'Oppslag-fane'!$P$12:$P$34,'Oppslag-fane'!$Q$12:$Q$34*D422)))))</f>
        <v/>
      </c>
      <c r="N422" s="8" t="str" cm="1">
        <f t="array" ref="N422">IF(N$308="","",IF(T267="","",IF($C118="Ja",(MONTH(U267)-MONTH(T267)+1)/12*(_xlfn.XLOOKUP(N$308,'Oppslag-fane'!$P$12:$P$34,'Oppslag-fane'!$Q$12:$Q$34*D422)))))</f>
        <v/>
      </c>
      <c r="O422" s="8" t="str" cm="1">
        <f t="array" ref="O422">IF(O$308="","",IF(V267="","",IF($C118="Ja",(MONTH(W267)-MONTH(V267)+1)/12*(_xlfn.XLOOKUP(O$308,'Oppslag-fane'!$P$12:$P$34,'Oppslag-fane'!$Q$12:$Q$34*D422)))))</f>
        <v/>
      </c>
      <c r="P422" s="8" t="str" cm="1">
        <f t="array" ref="P422">IF(P$308="","",IF(X267="","",IF($C118="Ja",(MONTH(Y267)-MONTH(X267)+1)/12*(_xlfn.XLOOKUP(P$308,'Oppslag-fane'!$P$12:$P$34,'Oppslag-fane'!$Q$12:$Q$34*D422)))))</f>
        <v/>
      </c>
      <c r="Q422" s="8" t="str" cm="1">
        <f t="array" ref="Q422">IF(Q$308="","",IF(Z267="","",IF($C118="Ja",(MONTH(AA267)-MONTH(Z267)+1)/12*(_xlfn.XLOOKUP(Q$308,'Oppslag-fane'!$P$12:$P$34,'Oppslag-fane'!$Q$12:$Q$34*D422)))))</f>
        <v/>
      </c>
      <c r="R422" s="31">
        <f t="shared" si="29"/>
        <v>0</v>
      </c>
      <c r="AI422"/>
      <c r="AJ422"/>
      <c r="AL422" s="18"/>
      <c r="AM422" s="18"/>
    </row>
    <row r="423" spans="1:39" x14ac:dyDescent="0.25">
      <c r="A423" t="str">
        <f t="shared" ref="A423:B423" si="73">A119</f>
        <v/>
      </c>
      <c r="B423">
        <f t="shared" si="73"/>
        <v>0</v>
      </c>
      <c r="C423">
        <f t="shared" si="27"/>
        <v>0</v>
      </c>
      <c r="D423" s="17" t="str">
        <f t="shared" si="28"/>
        <v/>
      </c>
      <c r="E423" s="8" t="str" cm="1">
        <f t="array" ref="E423">IF(E$308="","",IF(B268="","",IF($C119="Ja",(MONTH(C268)-MONTH(B268)+1)/12*(_xlfn.XLOOKUP(E$308,'Oppslag-fane'!$P$12:$P$34,'Oppslag-fane'!$Q$12:$Q$34*D423)))))</f>
        <v/>
      </c>
      <c r="F423" s="8" t="str" cm="1">
        <f t="array" ref="F423">IF(F$308="","",IF(D268="","",IF($C119="Ja",(MONTH(E268)-MONTH(D268)+1)/12*(_xlfn.XLOOKUP(F$308,'Oppslag-fane'!$P$12:$P$34,'Oppslag-fane'!$Q$12:$Q$34*D423)))))</f>
        <v/>
      </c>
      <c r="G423" s="8" t="str" cm="1">
        <f t="array" ref="G423">IF(G$308="","",IF(F268="","",IF($C119="Ja",(MONTH(G268)-MONTH(F268)+1)/12*(_xlfn.XLOOKUP(G$308,'Oppslag-fane'!$P$12:$P$34,'Oppslag-fane'!$Q$12:$Q$34*D423)))))</f>
        <v/>
      </c>
      <c r="H423" s="8" t="str" cm="1">
        <f t="array" ref="H423">IF(H$308="","",IF(H268="","",IF($C119="Ja",(MONTH(I268)-MONTH(H268)+1)/12*(_xlfn.XLOOKUP(H$308,'Oppslag-fane'!$P$12:$P$34,'Oppslag-fane'!$Q$12:$Q$34*D423)))))</f>
        <v/>
      </c>
      <c r="I423" s="8" t="str" cm="1">
        <f t="array" ref="I423">IF(I$308="","",IF(J268="","",IF($C119="Ja",(MONTH(K268)-MONTH(J268)+1)/12*(_xlfn.XLOOKUP(I$308,'Oppslag-fane'!$P$12:$P$34,'Oppslag-fane'!$Q$12:$Q$34*D423)))))</f>
        <v/>
      </c>
      <c r="J423" s="8" t="str" cm="1">
        <f t="array" ref="J423">IF(J$308="","",IF(L268="","",IF($C119="Ja",(MONTH(M268)-MONTH(L268)+1)/12*(_xlfn.XLOOKUP(J$308,'Oppslag-fane'!$P$12:$P$34,'Oppslag-fane'!$Q$12:$Q$34*D423)))))</f>
        <v/>
      </c>
      <c r="K423" s="8" t="str" cm="1">
        <f t="array" ref="K423">IF(K$308="","",IF(N268="","",IF($C119="Ja",(MONTH(O268)-MONTH(N268)+1)/12*(_xlfn.XLOOKUP(K$308,'Oppslag-fane'!$P$12:$P$34,'Oppslag-fane'!$Q$12:$Q$34*D423)))))</f>
        <v/>
      </c>
      <c r="L423" s="8" t="str" cm="1">
        <f t="array" ref="L423">IF(L$308="","",IF(P268="","",IF($C119="Ja",(MONTH(Q268)-MONTH(P268)+1)/12*(_xlfn.XLOOKUP(L$308,'Oppslag-fane'!$P$12:$P$34,'Oppslag-fane'!$Q$12:$Q$34*D423)))))</f>
        <v/>
      </c>
      <c r="M423" s="8" t="str" cm="1">
        <f t="array" ref="M423">IF(M$308="","",IF(R268="","",IF($C119="Ja",(MONTH(S268)-MONTH(R268)+1)/12*(_xlfn.XLOOKUP(M$308,'Oppslag-fane'!$P$12:$P$34,'Oppslag-fane'!$Q$12:$Q$34*D423)))))</f>
        <v/>
      </c>
      <c r="N423" s="8" t="str" cm="1">
        <f t="array" ref="N423">IF(N$308="","",IF(T268="","",IF($C119="Ja",(MONTH(U268)-MONTH(T268)+1)/12*(_xlfn.XLOOKUP(N$308,'Oppslag-fane'!$P$12:$P$34,'Oppslag-fane'!$Q$12:$Q$34*D423)))))</f>
        <v/>
      </c>
      <c r="O423" s="8" t="str" cm="1">
        <f t="array" ref="O423">IF(O$308="","",IF(V268="","",IF($C119="Ja",(MONTH(W268)-MONTH(V268)+1)/12*(_xlfn.XLOOKUP(O$308,'Oppslag-fane'!$P$12:$P$34,'Oppslag-fane'!$Q$12:$Q$34*D423)))))</f>
        <v/>
      </c>
      <c r="P423" s="8" t="str" cm="1">
        <f t="array" ref="P423">IF(P$308="","",IF(X268="","",IF($C119="Ja",(MONTH(Y268)-MONTH(X268)+1)/12*(_xlfn.XLOOKUP(P$308,'Oppslag-fane'!$P$12:$P$34,'Oppslag-fane'!$Q$12:$Q$34*D423)))))</f>
        <v/>
      </c>
      <c r="Q423" s="8" t="str" cm="1">
        <f t="array" ref="Q423">IF(Q$308="","",IF(Z268="","",IF($C119="Ja",(MONTH(AA268)-MONTH(Z268)+1)/12*(_xlfn.XLOOKUP(Q$308,'Oppslag-fane'!$P$12:$P$34,'Oppslag-fane'!$Q$12:$Q$34*D423)))))</f>
        <v/>
      </c>
      <c r="R423" s="31">
        <f t="shared" si="29"/>
        <v>0</v>
      </c>
      <c r="AI423"/>
      <c r="AJ423"/>
      <c r="AL423" s="18"/>
      <c r="AM423" s="18"/>
    </row>
    <row r="424" spans="1:39" x14ac:dyDescent="0.25">
      <c r="A424" t="str">
        <f t="shared" ref="A424:B424" si="74">A120</f>
        <v/>
      </c>
      <c r="B424">
        <f t="shared" si="74"/>
        <v>0</v>
      </c>
      <c r="C424">
        <f t="shared" si="27"/>
        <v>0</v>
      </c>
      <c r="D424" s="17" t="str">
        <f t="shared" si="28"/>
        <v/>
      </c>
      <c r="E424" s="8" t="str" cm="1">
        <f t="array" ref="E424">IF(E$308="","",IF(B269="","",IF($C120="Ja",(MONTH(C269)-MONTH(B269)+1)/12*(_xlfn.XLOOKUP(E$308,'Oppslag-fane'!$P$12:$P$34,'Oppslag-fane'!$Q$12:$Q$34*D424)))))</f>
        <v/>
      </c>
      <c r="F424" s="8" t="str" cm="1">
        <f t="array" ref="F424">IF(F$308="","",IF(D269="","",IF($C120="Ja",(MONTH(E269)-MONTH(D269)+1)/12*(_xlfn.XLOOKUP(F$308,'Oppslag-fane'!$P$12:$P$34,'Oppslag-fane'!$Q$12:$Q$34*D424)))))</f>
        <v/>
      </c>
      <c r="G424" s="8" t="str" cm="1">
        <f t="array" ref="G424">IF(G$308="","",IF(F269="","",IF($C120="Ja",(MONTH(G269)-MONTH(F269)+1)/12*(_xlfn.XLOOKUP(G$308,'Oppslag-fane'!$P$12:$P$34,'Oppslag-fane'!$Q$12:$Q$34*D424)))))</f>
        <v/>
      </c>
      <c r="H424" s="8" t="str" cm="1">
        <f t="array" ref="H424">IF(H$308="","",IF(H269="","",IF($C120="Ja",(MONTH(I269)-MONTH(H269)+1)/12*(_xlfn.XLOOKUP(H$308,'Oppslag-fane'!$P$12:$P$34,'Oppslag-fane'!$Q$12:$Q$34*D424)))))</f>
        <v/>
      </c>
      <c r="I424" s="8" t="str" cm="1">
        <f t="array" ref="I424">IF(I$308="","",IF(J269="","",IF($C120="Ja",(MONTH(K269)-MONTH(J269)+1)/12*(_xlfn.XLOOKUP(I$308,'Oppslag-fane'!$P$12:$P$34,'Oppslag-fane'!$Q$12:$Q$34*D424)))))</f>
        <v/>
      </c>
      <c r="J424" s="8" t="str" cm="1">
        <f t="array" ref="J424">IF(J$308="","",IF(L269="","",IF($C120="Ja",(MONTH(M269)-MONTH(L269)+1)/12*(_xlfn.XLOOKUP(J$308,'Oppslag-fane'!$P$12:$P$34,'Oppslag-fane'!$Q$12:$Q$34*D424)))))</f>
        <v/>
      </c>
      <c r="K424" s="8" t="str" cm="1">
        <f t="array" ref="K424">IF(K$308="","",IF(N269="","",IF($C120="Ja",(MONTH(O269)-MONTH(N269)+1)/12*(_xlfn.XLOOKUP(K$308,'Oppslag-fane'!$P$12:$P$34,'Oppslag-fane'!$Q$12:$Q$34*D424)))))</f>
        <v/>
      </c>
      <c r="L424" s="8" t="str" cm="1">
        <f t="array" ref="L424">IF(L$308="","",IF(P269="","",IF($C120="Ja",(MONTH(Q269)-MONTH(P269)+1)/12*(_xlfn.XLOOKUP(L$308,'Oppslag-fane'!$P$12:$P$34,'Oppslag-fane'!$Q$12:$Q$34*D424)))))</f>
        <v/>
      </c>
      <c r="M424" s="8" t="str" cm="1">
        <f t="array" ref="M424">IF(M$308="","",IF(R269="","",IF($C120="Ja",(MONTH(S269)-MONTH(R269)+1)/12*(_xlfn.XLOOKUP(M$308,'Oppslag-fane'!$P$12:$P$34,'Oppslag-fane'!$Q$12:$Q$34*D424)))))</f>
        <v/>
      </c>
      <c r="N424" s="8" t="str" cm="1">
        <f t="array" ref="N424">IF(N$308="","",IF(T269="","",IF($C120="Ja",(MONTH(U269)-MONTH(T269)+1)/12*(_xlfn.XLOOKUP(N$308,'Oppslag-fane'!$P$12:$P$34,'Oppslag-fane'!$Q$12:$Q$34*D424)))))</f>
        <v/>
      </c>
      <c r="O424" s="8" t="str" cm="1">
        <f t="array" ref="O424">IF(O$308="","",IF(V269="","",IF($C120="Ja",(MONTH(W269)-MONTH(V269)+1)/12*(_xlfn.XLOOKUP(O$308,'Oppslag-fane'!$P$12:$P$34,'Oppslag-fane'!$Q$12:$Q$34*D424)))))</f>
        <v/>
      </c>
      <c r="P424" s="8" t="str" cm="1">
        <f t="array" ref="P424">IF(P$308="","",IF(X269="","",IF($C120="Ja",(MONTH(Y269)-MONTH(X269)+1)/12*(_xlfn.XLOOKUP(P$308,'Oppslag-fane'!$P$12:$P$34,'Oppslag-fane'!$Q$12:$Q$34*D424)))))</f>
        <v/>
      </c>
      <c r="Q424" s="8" t="str" cm="1">
        <f t="array" ref="Q424">IF(Q$308="","",IF(Z269="","",IF($C120="Ja",(MONTH(AA269)-MONTH(Z269)+1)/12*(_xlfn.XLOOKUP(Q$308,'Oppslag-fane'!$P$12:$P$34,'Oppslag-fane'!$Q$12:$Q$34*D424)))))</f>
        <v/>
      </c>
      <c r="R424" s="31">
        <f t="shared" si="29"/>
        <v>0</v>
      </c>
      <c r="AI424"/>
      <c r="AJ424"/>
      <c r="AL424" s="18"/>
      <c r="AM424" s="18"/>
    </row>
    <row r="425" spans="1:39" x14ac:dyDescent="0.25">
      <c r="A425" t="str">
        <f t="shared" ref="A425:B425" si="75">A121</f>
        <v/>
      </c>
      <c r="B425">
        <f t="shared" si="75"/>
        <v>0</v>
      </c>
      <c r="C425">
        <f t="shared" si="27"/>
        <v>0</v>
      </c>
      <c r="D425" s="17" t="str">
        <f t="shared" si="28"/>
        <v/>
      </c>
      <c r="E425" s="8" t="str" cm="1">
        <f t="array" ref="E425">IF(E$308="","",IF(B270="","",IF($C121="Ja",(MONTH(C270)-MONTH(B270)+1)/12*(_xlfn.XLOOKUP(E$308,'Oppslag-fane'!$P$12:$P$34,'Oppslag-fane'!$Q$12:$Q$34*D425)))))</f>
        <v/>
      </c>
      <c r="F425" s="8" t="str" cm="1">
        <f t="array" ref="F425">IF(F$308="","",IF(D270="","",IF($C121="Ja",(MONTH(E270)-MONTH(D270)+1)/12*(_xlfn.XLOOKUP(F$308,'Oppslag-fane'!$P$12:$P$34,'Oppslag-fane'!$Q$12:$Q$34*D425)))))</f>
        <v/>
      </c>
      <c r="G425" s="8" t="str" cm="1">
        <f t="array" ref="G425">IF(G$308="","",IF(F270="","",IF($C121="Ja",(MONTH(G270)-MONTH(F270)+1)/12*(_xlfn.XLOOKUP(G$308,'Oppslag-fane'!$P$12:$P$34,'Oppslag-fane'!$Q$12:$Q$34*D425)))))</f>
        <v/>
      </c>
      <c r="H425" s="8" t="str" cm="1">
        <f t="array" ref="H425">IF(H$308="","",IF(H270="","",IF($C121="Ja",(MONTH(I270)-MONTH(H270)+1)/12*(_xlfn.XLOOKUP(H$308,'Oppslag-fane'!$P$12:$P$34,'Oppslag-fane'!$Q$12:$Q$34*D425)))))</f>
        <v/>
      </c>
      <c r="I425" s="8" t="str" cm="1">
        <f t="array" ref="I425">IF(I$308="","",IF(J270="","",IF($C121="Ja",(MONTH(K270)-MONTH(J270)+1)/12*(_xlfn.XLOOKUP(I$308,'Oppslag-fane'!$P$12:$P$34,'Oppslag-fane'!$Q$12:$Q$34*D425)))))</f>
        <v/>
      </c>
      <c r="J425" s="8" t="str" cm="1">
        <f t="array" ref="J425">IF(J$308="","",IF(L270="","",IF($C121="Ja",(MONTH(M270)-MONTH(L270)+1)/12*(_xlfn.XLOOKUP(J$308,'Oppslag-fane'!$P$12:$P$34,'Oppslag-fane'!$Q$12:$Q$34*D425)))))</f>
        <v/>
      </c>
      <c r="K425" s="8" t="str" cm="1">
        <f t="array" ref="K425">IF(K$308="","",IF(N270="","",IF($C121="Ja",(MONTH(O270)-MONTH(N270)+1)/12*(_xlfn.XLOOKUP(K$308,'Oppslag-fane'!$P$12:$P$34,'Oppslag-fane'!$Q$12:$Q$34*D425)))))</f>
        <v/>
      </c>
      <c r="L425" s="8" t="str" cm="1">
        <f t="array" ref="L425">IF(L$308="","",IF(P270="","",IF($C121="Ja",(MONTH(Q270)-MONTH(P270)+1)/12*(_xlfn.XLOOKUP(L$308,'Oppslag-fane'!$P$12:$P$34,'Oppslag-fane'!$Q$12:$Q$34*D425)))))</f>
        <v/>
      </c>
      <c r="M425" s="8" t="str" cm="1">
        <f t="array" ref="M425">IF(M$308="","",IF(R270="","",IF($C121="Ja",(MONTH(S270)-MONTH(R270)+1)/12*(_xlfn.XLOOKUP(M$308,'Oppslag-fane'!$P$12:$P$34,'Oppslag-fane'!$Q$12:$Q$34*D425)))))</f>
        <v/>
      </c>
      <c r="N425" s="8" t="str" cm="1">
        <f t="array" ref="N425">IF(N$308="","",IF(T270="","",IF($C121="Ja",(MONTH(U270)-MONTH(T270)+1)/12*(_xlfn.XLOOKUP(N$308,'Oppslag-fane'!$P$12:$P$34,'Oppslag-fane'!$Q$12:$Q$34*D425)))))</f>
        <v/>
      </c>
      <c r="O425" s="8" t="str" cm="1">
        <f t="array" ref="O425">IF(O$308="","",IF(V270="","",IF($C121="Ja",(MONTH(W270)-MONTH(V270)+1)/12*(_xlfn.XLOOKUP(O$308,'Oppslag-fane'!$P$12:$P$34,'Oppslag-fane'!$Q$12:$Q$34*D425)))))</f>
        <v/>
      </c>
      <c r="P425" s="8" t="str" cm="1">
        <f t="array" ref="P425">IF(P$308="","",IF(X270="","",IF($C121="Ja",(MONTH(Y270)-MONTH(X270)+1)/12*(_xlfn.XLOOKUP(P$308,'Oppslag-fane'!$P$12:$P$34,'Oppslag-fane'!$Q$12:$Q$34*D425)))))</f>
        <v/>
      </c>
      <c r="Q425" s="8" t="str" cm="1">
        <f t="array" ref="Q425">IF(Q$308="","",IF(Z270="","",IF($C121="Ja",(MONTH(AA270)-MONTH(Z270)+1)/12*(_xlfn.XLOOKUP(Q$308,'Oppslag-fane'!$P$12:$P$34,'Oppslag-fane'!$Q$12:$Q$34*D425)))))</f>
        <v/>
      </c>
      <c r="R425" s="31">
        <f t="shared" si="29"/>
        <v>0</v>
      </c>
      <c r="AI425"/>
      <c r="AJ425"/>
      <c r="AL425" s="18"/>
      <c r="AM425" s="18"/>
    </row>
    <row r="426" spans="1:39" x14ac:dyDescent="0.25">
      <c r="A426" t="str">
        <f t="shared" ref="A426:B426" si="76">A122</f>
        <v/>
      </c>
      <c r="B426">
        <f t="shared" si="76"/>
        <v>0</v>
      </c>
      <c r="C426">
        <f t="shared" si="27"/>
        <v>0</v>
      </c>
      <c r="D426" s="17" t="str">
        <f t="shared" si="28"/>
        <v/>
      </c>
      <c r="E426" s="8" t="str" cm="1">
        <f t="array" ref="E426">IF(E$308="","",IF(B271="","",IF($C122="Ja",(MONTH(C271)-MONTH(B271)+1)/12*(_xlfn.XLOOKUP(E$308,'Oppslag-fane'!$P$12:$P$34,'Oppslag-fane'!$Q$12:$Q$34*D426)))))</f>
        <v/>
      </c>
      <c r="F426" s="8" t="str" cm="1">
        <f t="array" ref="F426">IF(F$308="","",IF(D271="","",IF($C122="Ja",(MONTH(E271)-MONTH(D271)+1)/12*(_xlfn.XLOOKUP(F$308,'Oppslag-fane'!$P$12:$P$34,'Oppslag-fane'!$Q$12:$Q$34*D426)))))</f>
        <v/>
      </c>
      <c r="G426" s="8" t="str" cm="1">
        <f t="array" ref="G426">IF(G$308="","",IF(F271="","",IF($C122="Ja",(MONTH(G271)-MONTH(F271)+1)/12*(_xlfn.XLOOKUP(G$308,'Oppslag-fane'!$P$12:$P$34,'Oppslag-fane'!$Q$12:$Q$34*D426)))))</f>
        <v/>
      </c>
      <c r="H426" s="8" t="str" cm="1">
        <f t="array" ref="H426">IF(H$308="","",IF(H271="","",IF($C122="Ja",(MONTH(I271)-MONTH(H271)+1)/12*(_xlfn.XLOOKUP(H$308,'Oppslag-fane'!$P$12:$P$34,'Oppslag-fane'!$Q$12:$Q$34*D426)))))</f>
        <v/>
      </c>
      <c r="I426" s="8" t="str" cm="1">
        <f t="array" ref="I426">IF(I$308="","",IF(J271="","",IF($C122="Ja",(MONTH(K271)-MONTH(J271)+1)/12*(_xlfn.XLOOKUP(I$308,'Oppslag-fane'!$P$12:$P$34,'Oppslag-fane'!$Q$12:$Q$34*D426)))))</f>
        <v/>
      </c>
      <c r="J426" s="8" t="str" cm="1">
        <f t="array" ref="J426">IF(J$308="","",IF(L271="","",IF($C122="Ja",(MONTH(M271)-MONTH(L271)+1)/12*(_xlfn.XLOOKUP(J$308,'Oppslag-fane'!$P$12:$P$34,'Oppslag-fane'!$Q$12:$Q$34*D426)))))</f>
        <v/>
      </c>
      <c r="K426" s="8" t="str" cm="1">
        <f t="array" ref="K426">IF(K$308="","",IF(N271="","",IF($C122="Ja",(MONTH(O271)-MONTH(N271)+1)/12*(_xlfn.XLOOKUP(K$308,'Oppslag-fane'!$P$12:$P$34,'Oppslag-fane'!$Q$12:$Q$34*D426)))))</f>
        <v/>
      </c>
      <c r="L426" s="8" t="str" cm="1">
        <f t="array" ref="L426">IF(L$308="","",IF(P271="","",IF($C122="Ja",(MONTH(Q271)-MONTH(P271)+1)/12*(_xlfn.XLOOKUP(L$308,'Oppslag-fane'!$P$12:$P$34,'Oppslag-fane'!$Q$12:$Q$34*D426)))))</f>
        <v/>
      </c>
      <c r="M426" s="8" t="str" cm="1">
        <f t="array" ref="M426">IF(M$308="","",IF(R271="","",IF($C122="Ja",(MONTH(S271)-MONTH(R271)+1)/12*(_xlfn.XLOOKUP(M$308,'Oppslag-fane'!$P$12:$P$34,'Oppslag-fane'!$Q$12:$Q$34*D426)))))</f>
        <v/>
      </c>
      <c r="N426" s="8" t="str" cm="1">
        <f t="array" ref="N426">IF(N$308="","",IF(T271="","",IF($C122="Ja",(MONTH(U271)-MONTH(T271)+1)/12*(_xlfn.XLOOKUP(N$308,'Oppslag-fane'!$P$12:$P$34,'Oppslag-fane'!$Q$12:$Q$34*D426)))))</f>
        <v/>
      </c>
      <c r="O426" s="8" t="str" cm="1">
        <f t="array" ref="O426">IF(O$308="","",IF(V271="","",IF($C122="Ja",(MONTH(W271)-MONTH(V271)+1)/12*(_xlfn.XLOOKUP(O$308,'Oppslag-fane'!$P$12:$P$34,'Oppslag-fane'!$Q$12:$Q$34*D426)))))</f>
        <v/>
      </c>
      <c r="P426" s="8" t="str" cm="1">
        <f t="array" ref="P426">IF(P$308="","",IF(X271="","",IF($C122="Ja",(MONTH(Y271)-MONTH(X271)+1)/12*(_xlfn.XLOOKUP(P$308,'Oppslag-fane'!$P$12:$P$34,'Oppslag-fane'!$Q$12:$Q$34*D426)))))</f>
        <v/>
      </c>
      <c r="Q426" s="8" t="str" cm="1">
        <f t="array" ref="Q426">IF(Q$308="","",IF(Z271="","",IF($C122="Ja",(MONTH(AA271)-MONTH(Z271)+1)/12*(_xlfn.XLOOKUP(Q$308,'Oppslag-fane'!$P$12:$P$34,'Oppslag-fane'!$Q$12:$Q$34*D426)))))</f>
        <v/>
      </c>
      <c r="R426" s="31">
        <f t="shared" si="29"/>
        <v>0</v>
      </c>
      <c r="AI426"/>
      <c r="AJ426"/>
      <c r="AL426" s="18"/>
      <c r="AM426" s="18"/>
    </row>
    <row r="427" spans="1:39" x14ac:dyDescent="0.25">
      <c r="A427" t="str">
        <f t="shared" ref="A427:B427" si="77">A123</f>
        <v/>
      </c>
      <c r="B427">
        <f t="shared" si="77"/>
        <v>0</v>
      </c>
      <c r="C427">
        <f t="shared" si="27"/>
        <v>0</v>
      </c>
      <c r="D427" s="17" t="str">
        <f t="shared" si="28"/>
        <v/>
      </c>
      <c r="E427" s="8" t="str" cm="1">
        <f t="array" ref="E427">IF(E$308="","",IF(B272="","",IF($C123="Ja",(MONTH(C272)-MONTH(B272)+1)/12*(_xlfn.XLOOKUP(E$308,'Oppslag-fane'!$P$12:$P$34,'Oppslag-fane'!$Q$12:$Q$34*D427)))))</f>
        <v/>
      </c>
      <c r="F427" s="8" t="str" cm="1">
        <f t="array" ref="F427">IF(F$308="","",IF(D272="","",IF($C123="Ja",(MONTH(E272)-MONTH(D272)+1)/12*(_xlfn.XLOOKUP(F$308,'Oppslag-fane'!$P$12:$P$34,'Oppslag-fane'!$Q$12:$Q$34*D427)))))</f>
        <v/>
      </c>
      <c r="G427" s="8" t="str" cm="1">
        <f t="array" ref="G427">IF(G$308="","",IF(F272="","",IF($C123="Ja",(MONTH(G272)-MONTH(F272)+1)/12*(_xlfn.XLOOKUP(G$308,'Oppslag-fane'!$P$12:$P$34,'Oppslag-fane'!$Q$12:$Q$34*D427)))))</f>
        <v/>
      </c>
      <c r="H427" s="8" t="str" cm="1">
        <f t="array" ref="H427">IF(H$308="","",IF(H272="","",IF($C123="Ja",(MONTH(I272)-MONTH(H272)+1)/12*(_xlfn.XLOOKUP(H$308,'Oppslag-fane'!$P$12:$P$34,'Oppslag-fane'!$Q$12:$Q$34*D427)))))</f>
        <v/>
      </c>
      <c r="I427" s="8" t="str" cm="1">
        <f t="array" ref="I427">IF(I$308="","",IF(J272="","",IF($C123="Ja",(MONTH(K272)-MONTH(J272)+1)/12*(_xlfn.XLOOKUP(I$308,'Oppslag-fane'!$P$12:$P$34,'Oppslag-fane'!$Q$12:$Q$34*D427)))))</f>
        <v/>
      </c>
      <c r="J427" s="8" t="str" cm="1">
        <f t="array" ref="J427">IF(J$308="","",IF(L272="","",IF($C123="Ja",(MONTH(M272)-MONTH(L272)+1)/12*(_xlfn.XLOOKUP(J$308,'Oppslag-fane'!$P$12:$P$34,'Oppslag-fane'!$Q$12:$Q$34*D427)))))</f>
        <v/>
      </c>
      <c r="K427" s="8" t="str" cm="1">
        <f t="array" ref="K427">IF(K$308="","",IF(N272="","",IF($C123="Ja",(MONTH(O272)-MONTH(N272)+1)/12*(_xlfn.XLOOKUP(K$308,'Oppslag-fane'!$P$12:$P$34,'Oppslag-fane'!$Q$12:$Q$34*D427)))))</f>
        <v/>
      </c>
      <c r="L427" s="8" t="str" cm="1">
        <f t="array" ref="L427">IF(L$308="","",IF(P272="","",IF($C123="Ja",(MONTH(Q272)-MONTH(P272)+1)/12*(_xlfn.XLOOKUP(L$308,'Oppslag-fane'!$P$12:$P$34,'Oppslag-fane'!$Q$12:$Q$34*D427)))))</f>
        <v/>
      </c>
      <c r="M427" s="8" t="str" cm="1">
        <f t="array" ref="M427">IF(M$308="","",IF(R272="","",IF($C123="Ja",(MONTH(S272)-MONTH(R272)+1)/12*(_xlfn.XLOOKUP(M$308,'Oppslag-fane'!$P$12:$P$34,'Oppslag-fane'!$Q$12:$Q$34*D427)))))</f>
        <v/>
      </c>
      <c r="N427" s="8" t="str" cm="1">
        <f t="array" ref="N427">IF(N$308="","",IF(T272="","",IF($C123="Ja",(MONTH(U272)-MONTH(T272)+1)/12*(_xlfn.XLOOKUP(N$308,'Oppslag-fane'!$P$12:$P$34,'Oppslag-fane'!$Q$12:$Q$34*D427)))))</f>
        <v/>
      </c>
      <c r="O427" s="8" t="str" cm="1">
        <f t="array" ref="O427">IF(O$308="","",IF(V272="","",IF($C123="Ja",(MONTH(W272)-MONTH(V272)+1)/12*(_xlfn.XLOOKUP(O$308,'Oppslag-fane'!$P$12:$P$34,'Oppslag-fane'!$Q$12:$Q$34*D427)))))</f>
        <v/>
      </c>
      <c r="P427" s="8" t="str" cm="1">
        <f t="array" ref="P427">IF(P$308="","",IF(X272="","",IF($C123="Ja",(MONTH(Y272)-MONTH(X272)+1)/12*(_xlfn.XLOOKUP(P$308,'Oppslag-fane'!$P$12:$P$34,'Oppslag-fane'!$Q$12:$Q$34*D427)))))</f>
        <v/>
      </c>
      <c r="Q427" s="8" t="str" cm="1">
        <f t="array" ref="Q427">IF(Q$308="","",IF(Z272="","",IF($C123="Ja",(MONTH(AA272)-MONTH(Z272)+1)/12*(_xlfn.XLOOKUP(Q$308,'Oppslag-fane'!$P$12:$P$34,'Oppslag-fane'!$Q$12:$Q$34*D427)))))</f>
        <v/>
      </c>
      <c r="R427" s="31">
        <f t="shared" si="29"/>
        <v>0</v>
      </c>
      <c r="AI427"/>
      <c r="AJ427"/>
      <c r="AL427" s="18"/>
      <c r="AM427" s="18"/>
    </row>
    <row r="428" spans="1:39" x14ac:dyDescent="0.25">
      <c r="A428" t="str">
        <f t="shared" ref="A428:B428" si="78">A124</f>
        <v/>
      </c>
      <c r="B428">
        <f t="shared" si="78"/>
        <v>0</v>
      </c>
      <c r="C428">
        <f t="shared" si="27"/>
        <v>0</v>
      </c>
      <c r="D428" s="17" t="str">
        <f t="shared" si="28"/>
        <v/>
      </c>
      <c r="E428" s="8" t="str" cm="1">
        <f t="array" ref="E428">IF(E$308="","",IF(B273="","",IF($C124="Ja",(MONTH(C273)-MONTH(B273)+1)/12*(_xlfn.XLOOKUP(E$308,'Oppslag-fane'!$P$12:$P$34,'Oppslag-fane'!$Q$12:$Q$34*D428)))))</f>
        <v/>
      </c>
      <c r="F428" s="8" t="str" cm="1">
        <f t="array" ref="F428">IF(F$308="","",IF(D273="","",IF($C124="Ja",(MONTH(E273)-MONTH(D273)+1)/12*(_xlfn.XLOOKUP(F$308,'Oppslag-fane'!$P$12:$P$34,'Oppslag-fane'!$Q$12:$Q$34*D428)))))</f>
        <v/>
      </c>
      <c r="G428" s="8" t="str" cm="1">
        <f t="array" ref="G428">IF(G$308="","",IF(F273="","",IF($C124="Ja",(MONTH(G273)-MONTH(F273)+1)/12*(_xlfn.XLOOKUP(G$308,'Oppslag-fane'!$P$12:$P$34,'Oppslag-fane'!$Q$12:$Q$34*D428)))))</f>
        <v/>
      </c>
      <c r="H428" s="8" t="str" cm="1">
        <f t="array" ref="H428">IF(H$308="","",IF(H273="","",IF($C124="Ja",(MONTH(I273)-MONTH(H273)+1)/12*(_xlfn.XLOOKUP(H$308,'Oppslag-fane'!$P$12:$P$34,'Oppslag-fane'!$Q$12:$Q$34*D428)))))</f>
        <v/>
      </c>
      <c r="I428" s="8" t="str" cm="1">
        <f t="array" ref="I428">IF(I$308="","",IF(J273="","",IF($C124="Ja",(MONTH(K273)-MONTH(J273)+1)/12*(_xlfn.XLOOKUP(I$308,'Oppslag-fane'!$P$12:$P$34,'Oppslag-fane'!$Q$12:$Q$34*D428)))))</f>
        <v/>
      </c>
      <c r="J428" s="8" t="str" cm="1">
        <f t="array" ref="J428">IF(J$308="","",IF(L273="","",IF($C124="Ja",(MONTH(M273)-MONTH(L273)+1)/12*(_xlfn.XLOOKUP(J$308,'Oppslag-fane'!$P$12:$P$34,'Oppslag-fane'!$Q$12:$Q$34*D428)))))</f>
        <v/>
      </c>
      <c r="K428" s="8" t="str" cm="1">
        <f t="array" ref="K428">IF(K$308="","",IF(N273="","",IF($C124="Ja",(MONTH(O273)-MONTH(N273)+1)/12*(_xlfn.XLOOKUP(K$308,'Oppslag-fane'!$P$12:$P$34,'Oppslag-fane'!$Q$12:$Q$34*D428)))))</f>
        <v/>
      </c>
      <c r="L428" s="8" t="str" cm="1">
        <f t="array" ref="L428">IF(L$308="","",IF(P273="","",IF($C124="Ja",(MONTH(Q273)-MONTH(P273)+1)/12*(_xlfn.XLOOKUP(L$308,'Oppslag-fane'!$P$12:$P$34,'Oppslag-fane'!$Q$12:$Q$34*D428)))))</f>
        <v/>
      </c>
      <c r="M428" s="8" t="str" cm="1">
        <f t="array" ref="M428">IF(M$308="","",IF(R273="","",IF($C124="Ja",(MONTH(S273)-MONTH(R273)+1)/12*(_xlfn.XLOOKUP(M$308,'Oppslag-fane'!$P$12:$P$34,'Oppslag-fane'!$Q$12:$Q$34*D428)))))</f>
        <v/>
      </c>
      <c r="N428" s="8" t="str" cm="1">
        <f t="array" ref="N428">IF(N$308="","",IF(T273="","",IF($C124="Ja",(MONTH(U273)-MONTH(T273)+1)/12*(_xlfn.XLOOKUP(N$308,'Oppslag-fane'!$P$12:$P$34,'Oppslag-fane'!$Q$12:$Q$34*D428)))))</f>
        <v/>
      </c>
      <c r="O428" s="8" t="str" cm="1">
        <f t="array" ref="O428">IF(O$308="","",IF(V273="","",IF($C124="Ja",(MONTH(W273)-MONTH(V273)+1)/12*(_xlfn.XLOOKUP(O$308,'Oppslag-fane'!$P$12:$P$34,'Oppslag-fane'!$Q$12:$Q$34*D428)))))</f>
        <v/>
      </c>
      <c r="P428" s="8" t="str" cm="1">
        <f t="array" ref="P428">IF(P$308="","",IF(X273="","",IF($C124="Ja",(MONTH(Y273)-MONTH(X273)+1)/12*(_xlfn.XLOOKUP(P$308,'Oppslag-fane'!$P$12:$P$34,'Oppslag-fane'!$Q$12:$Q$34*D428)))))</f>
        <v/>
      </c>
      <c r="Q428" s="8" t="str" cm="1">
        <f t="array" ref="Q428">IF(Q$308="","",IF(Z273="","",IF($C124="Ja",(MONTH(AA273)-MONTH(Z273)+1)/12*(_xlfn.XLOOKUP(Q$308,'Oppslag-fane'!$P$12:$P$34,'Oppslag-fane'!$Q$12:$Q$34*D428)))))</f>
        <v/>
      </c>
      <c r="R428" s="31">
        <f t="shared" si="29"/>
        <v>0</v>
      </c>
      <c r="AI428"/>
      <c r="AJ428"/>
      <c r="AL428" s="18"/>
      <c r="AM428" s="18"/>
    </row>
    <row r="429" spans="1:39" x14ac:dyDescent="0.25">
      <c r="A429" t="str">
        <f t="shared" ref="A429:B429" si="79">A125</f>
        <v/>
      </c>
      <c r="B429">
        <f t="shared" si="79"/>
        <v>0</v>
      </c>
      <c r="C429">
        <f t="shared" si="27"/>
        <v>0</v>
      </c>
      <c r="D429" s="17" t="str">
        <f t="shared" si="28"/>
        <v/>
      </c>
      <c r="E429" s="8" t="str" cm="1">
        <f t="array" ref="E429">IF(E$308="","",IF(B274="","",IF($C125="Ja",(MONTH(C274)-MONTH(B274)+1)/12*(_xlfn.XLOOKUP(E$308,'Oppslag-fane'!$P$12:$P$34,'Oppslag-fane'!$Q$12:$Q$34*D429)))))</f>
        <v/>
      </c>
      <c r="F429" s="8" t="str" cm="1">
        <f t="array" ref="F429">IF(F$308="","",IF(D274="","",IF($C125="Ja",(MONTH(E274)-MONTH(D274)+1)/12*(_xlfn.XLOOKUP(F$308,'Oppslag-fane'!$P$12:$P$34,'Oppslag-fane'!$Q$12:$Q$34*D429)))))</f>
        <v/>
      </c>
      <c r="G429" s="8" t="str" cm="1">
        <f t="array" ref="G429">IF(G$308="","",IF(F274="","",IF($C125="Ja",(MONTH(G274)-MONTH(F274)+1)/12*(_xlfn.XLOOKUP(G$308,'Oppslag-fane'!$P$12:$P$34,'Oppslag-fane'!$Q$12:$Q$34*D429)))))</f>
        <v/>
      </c>
      <c r="H429" s="8" t="str" cm="1">
        <f t="array" ref="H429">IF(H$308="","",IF(H274="","",IF($C125="Ja",(MONTH(I274)-MONTH(H274)+1)/12*(_xlfn.XLOOKUP(H$308,'Oppslag-fane'!$P$12:$P$34,'Oppslag-fane'!$Q$12:$Q$34*D429)))))</f>
        <v/>
      </c>
      <c r="I429" s="8" t="str" cm="1">
        <f t="array" ref="I429">IF(I$308="","",IF(J274="","",IF($C125="Ja",(MONTH(K274)-MONTH(J274)+1)/12*(_xlfn.XLOOKUP(I$308,'Oppslag-fane'!$P$12:$P$34,'Oppslag-fane'!$Q$12:$Q$34*D429)))))</f>
        <v/>
      </c>
      <c r="J429" s="8" t="str" cm="1">
        <f t="array" ref="J429">IF(J$308="","",IF(L274="","",IF($C125="Ja",(MONTH(M274)-MONTH(L274)+1)/12*(_xlfn.XLOOKUP(J$308,'Oppslag-fane'!$P$12:$P$34,'Oppslag-fane'!$Q$12:$Q$34*D429)))))</f>
        <v/>
      </c>
      <c r="K429" s="8" t="str" cm="1">
        <f t="array" ref="K429">IF(K$308="","",IF(N274="","",IF($C125="Ja",(MONTH(O274)-MONTH(N274)+1)/12*(_xlfn.XLOOKUP(K$308,'Oppslag-fane'!$P$12:$P$34,'Oppslag-fane'!$Q$12:$Q$34*D429)))))</f>
        <v/>
      </c>
      <c r="L429" s="8" t="str" cm="1">
        <f t="array" ref="L429">IF(L$308="","",IF(P274="","",IF($C125="Ja",(MONTH(Q274)-MONTH(P274)+1)/12*(_xlfn.XLOOKUP(L$308,'Oppslag-fane'!$P$12:$P$34,'Oppslag-fane'!$Q$12:$Q$34*D429)))))</f>
        <v/>
      </c>
      <c r="M429" s="8" t="str" cm="1">
        <f t="array" ref="M429">IF(M$308="","",IF(R274="","",IF($C125="Ja",(MONTH(S274)-MONTH(R274)+1)/12*(_xlfn.XLOOKUP(M$308,'Oppslag-fane'!$P$12:$P$34,'Oppslag-fane'!$Q$12:$Q$34*D429)))))</f>
        <v/>
      </c>
      <c r="N429" s="8" t="str" cm="1">
        <f t="array" ref="N429">IF(N$308="","",IF(T274="","",IF($C125="Ja",(MONTH(U274)-MONTH(T274)+1)/12*(_xlfn.XLOOKUP(N$308,'Oppslag-fane'!$P$12:$P$34,'Oppslag-fane'!$Q$12:$Q$34*D429)))))</f>
        <v/>
      </c>
      <c r="O429" s="8" t="str" cm="1">
        <f t="array" ref="O429">IF(O$308="","",IF(V274="","",IF($C125="Ja",(MONTH(W274)-MONTH(V274)+1)/12*(_xlfn.XLOOKUP(O$308,'Oppslag-fane'!$P$12:$P$34,'Oppslag-fane'!$Q$12:$Q$34*D429)))))</f>
        <v/>
      </c>
      <c r="P429" s="8" t="str" cm="1">
        <f t="array" ref="P429">IF(P$308="","",IF(X274="","",IF($C125="Ja",(MONTH(Y274)-MONTH(X274)+1)/12*(_xlfn.XLOOKUP(P$308,'Oppslag-fane'!$P$12:$P$34,'Oppslag-fane'!$Q$12:$Q$34*D429)))))</f>
        <v/>
      </c>
      <c r="Q429" s="8" t="str" cm="1">
        <f t="array" ref="Q429">IF(Q$308="","",IF(Z274="","",IF($C125="Ja",(MONTH(AA274)-MONTH(Z274)+1)/12*(_xlfn.XLOOKUP(Q$308,'Oppslag-fane'!$P$12:$P$34,'Oppslag-fane'!$Q$12:$Q$34*D429)))))</f>
        <v/>
      </c>
      <c r="R429" s="31">
        <f t="shared" si="29"/>
        <v>0</v>
      </c>
      <c r="AI429"/>
      <c r="AJ429"/>
      <c r="AL429" s="18"/>
      <c r="AM429" s="18"/>
    </row>
    <row r="430" spans="1:39" x14ac:dyDescent="0.25">
      <c r="A430" t="str">
        <f t="shared" ref="A430:B430" si="80">A126</f>
        <v/>
      </c>
      <c r="B430">
        <f t="shared" si="80"/>
        <v>0</v>
      </c>
      <c r="C430">
        <f t="shared" si="27"/>
        <v>0</v>
      </c>
      <c r="D430" s="17" t="str">
        <f t="shared" si="28"/>
        <v/>
      </c>
      <c r="E430" s="8" t="str" cm="1">
        <f t="array" ref="E430">IF(E$308="","",IF(B275="","",IF($C126="Ja",(MONTH(C275)-MONTH(B275)+1)/12*(_xlfn.XLOOKUP(E$308,'Oppslag-fane'!$P$12:$P$34,'Oppslag-fane'!$Q$12:$Q$34*D430)))))</f>
        <v/>
      </c>
      <c r="F430" s="8" t="str" cm="1">
        <f t="array" ref="F430">IF(F$308="","",IF(D275="","",IF($C126="Ja",(MONTH(E275)-MONTH(D275)+1)/12*(_xlfn.XLOOKUP(F$308,'Oppslag-fane'!$P$12:$P$34,'Oppslag-fane'!$Q$12:$Q$34*D430)))))</f>
        <v/>
      </c>
      <c r="G430" s="8" t="str" cm="1">
        <f t="array" ref="G430">IF(G$308="","",IF(F275="","",IF($C126="Ja",(MONTH(G275)-MONTH(F275)+1)/12*(_xlfn.XLOOKUP(G$308,'Oppslag-fane'!$P$12:$P$34,'Oppslag-fane'!$Q$12:$Q$34*D430)))))</f>
        <v/>
      </c>
      <c r="H430" s="8" t="str" cm="1">
        <f t="array" ref="H430">IF(H$308="","",IF(H275="","",IF($C126="Ja",(MONTH(I275)-MONTH(H275)+1)/12*(_xlfn.XLOOKUP(H$308,'Oppslag-fane'!$P$12:$P$34,'Oppslag-fane'!$Q$12:$Q$34*D430)))))</f>
        <v/>
      </c>
      <c r="I430" s="8" t="str" cm="1">
        <f t="array" ref="I430">IF(I$308="","",IF(J275="","",IF($C126="Ja",(MONTH(K275)-MONTH(J275)+1)/12*(_xlfn.XLOOKUP(I$308,'Oppslag-fane'!$P$12:$P$34,'Oppslag-fane'!$Q$12:$Q$34*D430)))))</f>
        <v/>
      </c>
      <c r="J430" s="8" t="str" cm="1">
        <f t="array" ref="J430">IF(J$308="","",IF(L275="","",IF($C126="Ja",(MONTH(M275)-MONTH(L275)+1)/12*(_xlfn.XLOOKUP(J$308,'Oppslag-fane'!$P$12:$P$34,'Oppslag-fane'!$Q$12:$Q$34*D430)))))</f>
        <v/>
      </c>
      <c r="K430" s="8" t="str" cm="1">
        <f t="array" ref="K430">IF(K$308="","",IF(N275="","",IF($C126="Ja",(MONTH(O275)-MONTH(N275)+1)/12*(_xlfn.XLOOKUP(K$308,'Oppslag-fane'!$P$12:$P$34,'Oppslag-fane'!$Q$12:$Q$34*D430)))))</f>
        <v/>
      </c>
      <c r="L430" s="8" t="str" cm="1">
        <f t="array" ref="L430">IF(L$308="","",IF(P275="","",IF($C126="Ja",(MONTH(Q275)-MONTH(P275)+1)/12*(_xlfn.XLOOKUP(L$308,'Oppslag-fane'!$P$12:$P$34,'Oppslag-fane'!$Q$12:$Q$34*D430)))))</f>
        <v/>
      </c>
      <c r="M430" s="8" t="str" cm="1">
        <f t="array" ref="M430">IF(M$308="","",IF(R275="","",IF($C126="Ja",(MONTH(S275)-MONTH(R275)+1)/12*(_xlfn.XLOOKUP(M$308,'Oppslag-fane'!$P$12:$P$34,'Oppslag-fane'!$Q$12:$Q$34*D430)))))</f>
        <v/>
      </c>
      <c r="N430" s="8" t="str" cm="1">
        <f t="array" ref="N430">IF(N$308="","",IF(T275="","",IF($C126="Ja",(MONTH(U275)-MONTH(T275)+1)/12*(_xlfn.XLOOKUP(N$308,'Oppslag-fane'!$P$12:$P$34,'Oppslag-fane'!$Q$12:$Q$34*D430)))))</f>
        <v/>
      </c>
      <c r="O430" s="8" t="str" cm="1">
        <f t="array" ref="O430">IF(O$308="","",IF(V275="","",IF($C126="Ja",(MONTH(W275)-MONTH(V275)+1)/12*(_xlfn.XLOOKUP(O$308,'Oppslag-fane'!$P$12:$P$34,'Oppslag-fane'!$Q$12:$Q$34*D430)))))</f>
        <v/>
      </c>
      <c r="P430" s="8" t="str" cm="1">
        <f t="array" ref="P430">IF(P$308="","",IF(X275="","",IF($C126="Ja",(MONTH(Y275)-MONTH(X275)+1)/12*(_xlfn.XLOOKUP(P$308,'Oppslag-fane'!$P$12:$P$34,'Oppslag-fane'!$Q$12:$Q$34*D430)))))</f>
        <v/>
      </c>
      <c r="Q430" s="8" t="str" cm="1">
        <f t="array" ref="Q430">IF(Q$308="","",IF(Z275="","",IF($C126="Ja",(MONTH(AA275)-MONTH(Z275)+1)/12*(_xlfn.XLOOKUP(Q$308,'Oppslag-fane'!$P$12:$P$34,'Oppslag-fane'!$Q$12:$Q$34*D430)))))</f>
        <v/>
      </c>
      <c r="R430" s="31">
        <f t="shared" si="29"/>
        <v>0</v>
      </c>
      <c r="AI430"/>
      <c r="AJ430"/>
      <c r="AL430" s="18"/>
      <c r="AM430" s="18"/>
    </row>
    <row r="431" spans="1:39" x14ac:dyDescent="0.25">
      <c r="A431" t="str">
        <f t="shared" ref="A431:B431" si="81">A127</f>
        <v/>
      </c>
      <c r="B431">
        <f t="shared" si="81"/>
        <v>0</v>
      </c>
      <c r="C431">
        <f t="shared" si="27"/>
        <v>0</v>
      </c>
      <c r="D431" s="17" t="str">
        <f t="shared" si="28"/>
        <v/>
      </c>
      <c r="E431" s="8" t="str" cm="1">
        <f t="array" ref="E431">IF(E$308="","",IF(B276="","",IF($C127="Ja",(MONTH(C276)-MONTH(B276)+1)/12*(_xlfn.XLOOKUP(E$308,'Oppslag-fane'!$P$12:$P$34,'Oppslag-fane'!$Q$12:$Q$34*D431)))))</f>
        <v/>
      </c>
      <c r="F431" s="8" t="str" cm="1">
        <f t="array" ref="F431">IF(F$308="","",IF(D276="","",IF($C127="Ja",(MONTH(E276)-MONTH(D276)+1)/12*(_xlfn.XLOOKUP(F$308,'Oppslag-fane'!$P$12:$P$34,'Oppslag-fane'!$Q$12:$Q$34*D431)))))</f>
        <v/>
      </c>
      <c r="G431" s="8" t="str" cm="1">
        <f t="array" ref="G431">IF(G$308="","",IF(F276="","",IF($C127="Ja",(MONTH(G276)-MONTH(F276)+1)/12*(_xlfn.XLOOKUP(G$308,'Oppslag-fane'!$P$12:$P$34,'Oppslag-fane'!$Q$12:$Q$34*D431)))))</f>
        <v/>
      </c>
      <c r="H431" s="8" t="str" cm="1">
        <f t="array" ref="H431">IF(H$308="","",IF(H276="","",IF($C127="Ja",(MONTH(I276)-MONTH(H276)+1)/12*(_xlfn.XLOOKUP(H$308,'Oppslag-fane'!$P$12:$P$34,'Oppslag-fane'!$Q$12:$Q$34*D431)))))</f>
        <v/>
      </c>
      <c r="I431" s="8" t="str" cm="1">
        <f t="array" ref="I431">IF(I$308="","",IF(J276="","",IF($C127="Ja",(MONTH(K276)-MONTH(J276)+1)/12*(_xlfn.XLOOKUP(I$308,'Oppslag-fane'!$P$12:$P$34,'Oppslag-fane'!$Q$12:$Q$34*D431)))))</f>
        <v/>
      </c>
      <c r="J431" s="8" t="str" cm="1">
        <f t="array" ref="J431">IF(J$308="","",IF(L276="","",IF($C127="Ja",(MONTH(M276)-MONTH(L276)+1)/12*(_xlfn.XLOOKUP(J$308,'Oppslag-fane'!$P$12:$P$34,'Oppslag-fane'!$Q$12:$Q$34*D431)))))</f>
        <v/>
      </c>
      <c r="K431" s="8" t="str" cm="1">
        <f t="array" ref="K431">IF(K$308="","",IF(N276="","",IF($C127="Ja",(MONTH(O276)-MONTH(N276)+1)/12*(_xlfn.XLOOKUP(K$308,'Oppslag-fane'!$P$12:$P$34,'Oppslag-fane'!$Q$12:$Q$34*D431)))))</f>
        <v/>
      </c>
      <c r="L431" s="8" t="str" cm="1">
        <f t="array" ref="L431">IF(L$308="","",IF(P276="","",IF($C127="Ja",(MONTH(Q276)-MONTH(P276)+1)/12*(_xlfn.XLOOKUP(L$308,'Oppslag-fane'!$P$12:$P$34,'Oppslag-fane'!$Q$12:$Q$34*D431)))))</f>
        <v/>
      </c>
      <c r="M431" s="8" t="str" cm="1">
        <f t="array" ref="M431">IF(M$308="","",IF(R276="","",IF($C127="Ja",(MONTH(S276)-MONTH(R276)+1)/12*(_xlfn.XLOOKUP(M$308,'Oppslag-fane'!$P$12:$P$34,'Oppslag-fane'!$Q$12:$Q$34*D431)))))</f>
        <v/>
      </c>
      <c r="N431" s="8" t="str" cm="1">
        <f t="array" ref="N431">IF(N$308="","",IF(T276="","",IF($C127="Ja",(MONTH(U276)-MONTH(T276)+1)/12*(_xlfn.XLOOKUP(N$308,'Oppslag-fane'!$P$12:$P$34,'Oppslag-fane'!$Q$12:$Q$34*D431)))))</f>
        <v/>
      </c>
      <c r="O431" s="8" t="str" cm="1">
        <f t="array" ref="O431">IF(O$308="","",IF(V276="","",IF($C127="Ja",(MONTH(W276)-MONTH(V276)+1)/12*(_xlfn.XLOOKUP(O$308,'Oppslag-fane'!$P$12:$P$34,'Oppslag-fane'!$Q$12:$Q$34*D431)))))</f>
        <v/>
      </c>
      <c r="P431" s="8" t="str" cm="1">
        <f t="array" ref="P431">IF(P$308="","",IF(X276="","",IF($C127="Ja",(MONTH(Y276)-MONTH(X276)+1)/12*(_xlfn.XLOOKUP(P$308,'Oppslag-fane'!$P$12:$P$34,'Oppslag-fane'!$Q$12:$Q$34*D431)))))</f>
        <v/>
      </c>
      <c r="Q431" s="8" t="str" cm="1">
        <f t="array" ref="Q431">IF(Q$308="","",IF(Z276="","",IF($C127="Ja",(MONTH(AA276)-MONTH(Z276)+1)/12*(_xlfn.XLOOKUP(Q$308,'Oppslag-fane'!$P$12:$P$34,'Oppslag-fane'!$Q$12:$Q$34*D431)))))</f>
        <v/>
      </c>
      <c r="R431" s="31">
        <f t="shared" si="29"/>
        <v>0</v>
      </c>
      <c r="AI431"/>
      <c r="AJ431"/>
      <c r="AL431" s="18"/>
      <c r="AM431" s="18"/>
    </row>
    <row r="432" spans="1:39" x14ac:dyDescent="0.25">
      <c r="A432" t="str">
        <f t="shared" ref="A432:B432" si="82">A128</f>
        <v/>
      </c>
      <c r="B432">
        <f t="shared" si="82"/>
        <v>0</v>
      </c>
      <c r="C432">
        <f t="shared" si="27"/>
        <v>0</v>
      </c>
      <c r="D432" s="17" t="str">
        <f t="shared" si="28"/>
        <v/>
      </c>
      <c r="E432" s="8" t="str" cm="1">
        <f t="array" ref="E432">IF(E$308="","",IF(B277="","",IF($C128="Ja",(MONTH(C277)-MONTH(B277)+1)/12*(_xlfn.XLOOKUP(E$308,'Oppslag-fane'!$P$12:$P$34,'Oppslag-fane'!$Q$12:$Q$34*D432)))))</f>
        <v/>
      </c>
      <c r="F432" s="8" t="str" cm="1">
        <f t="array" ref="F432">IF(F$308="","",IF(D277="","",IF($C128="Ja",(MONTH(E277)-MONTH(D277)+1)/12*(_xlfn.XLOOKUP(F$308,'Oppslag-fane'!$P$12:$P$34,'Oppslag-fane'!$Q$12:$Q$34*D432)))))</f>
        <v/>
      </c>
      <c r="G432" s="8" t="str" cm="1">
        <f t="array" ref="G432">IF(G$308="","",IF(F277="","",IF($C128="Ja",(MONTH(G277)-MONTH(F277)+1)/12*(_xlfn.XLOOKUP(G$308,'Oppslag-fane'!$P$12:$P$34,'Oppslag-fane'!$Q$12:$Q$34*D432)))))</f>
        <v/>
      </c>
      <c r="H432" s="8" t="str" cm="1">
        <f t="array" ref="H432">IF(H$308="","",IF(H277="","",IF($C128="Ja",(MONTH(I277)-MONTH(H277)+1)/12*(_xlfn.XLOOKUP(H$308,'Oppslag-fane'!$P$12:$P$34,'Oppslag-fane'!$Q$12:$Q$34*D432)))))</f>
        <v/>
      </c>
      <c r="I432" s="8" t="str" cm="1">
        <f t="array" ref="I432">IF(I$308="","",IF(J277="","",IF($C128="Ja",(MONTH(K277)-MONTH(J277)+1)/12*(_xlfn.XLOOKUP(I$308,'Oppslag-fane'!$P$12:$P$34,'Oppslag-fane'!$Q$12:$Q$34*D432)))))</f>
        <v/>
      </c>
      <c r="J432" s="8" t="str" cm="1">
        <f t="array" ref="J432">IF(J$308="","",IF(L277="","",IF($C128="Ja",(MONTH(M277)-MONTH(L277)+1)/12*(_xlfn.XLOOKUP(J$308,'Oppslag-fane'!$P$12:$P$34,'Oppslag-fane'!$Q$12:$Q$34*D432)))))</f>
        <v/>
      </c>
      <c r="K432" s="8" t="str" cm="1">
        <f t="array" ref="K432">IF(K$308="","",IF(N277="","",IF($C128="Ja",(MONTH(O277)-MONTH(N277)+1)/12*(_xlfn.XLOOKUP(K$308,'Oppslag-fane'!$P$12:$P$34,'Oppslag-fane'!$Q$12:$Q$34*D432)))))</f>
        <v/>
      </c>
      <c r="L432" s="8" t="str" cm="1">
        <f t="array" ref="L432">IF(L$308="","",IF(P277="","",IF($C128="Ja",(MONTH(Q277)-MONTH(P277)+1)/12*(_xlfn.XLOOKUP(L$308,'Oppslag-fane'!$P$12:$P$34,'Oppslag-fane'!$Q$12:$Q$34*D432)))))</f>
        <v/>
      </c>
      <c r="M432" s="8" t="str" cm="1">
        <f t="array" ref="M432">IF(M$308="","",IF(R277="","",IF($C128="Ja",(MONTH(S277)-MONTH(R277)+1)/12*(_xlfn.XLOOKUP(M$308,'Oppslag-fane'!$P$12:$P$34,'Oppslag-fane'!$Q$12:$Q$34*D432)))))</f>
        <v/>
      </c>
      <c r="N432" s="8" t="str" cm="1">
        <f t="array" ref="N432">IF(N$308="","",IF(T277="","",IF($C128="Ja",(MONTH(U277)-MONTH(T277)+1)/12*(_xlfn.XLOOKUP(N$308,'Oppslag-fane'!$P$12:$P$34,'Oppslag-fane'!$Q$12:$Q$34*D432)))))</f>
        <v/>
      </c>
      <c r="O432" s="8" t="str" cm="1">
        <f t="array" ref="O432">IF(O$308="","",IF(V277="","",IF($C128="Ja",(MONTH(W277)-MONTH(V277)+1)/12*(_xlfn.XLOOKUP(O$308,'Oppslag-fane'!$P$12:$P$34,'Oppslag-fane'!$Q$12:$Q$34*D432)))))</f>
        <v/>
      </c>
      <c r="P432" s="8" t="str" cm="1">
        <f t="array" ref="P432">IF(P$308="","",IF(X277="","",IF($C128="Ja",(MONTH(Y277)-MONTH(X277)+1)/12*(_xlfn.XLOOKUP(P$308,'Oppslag-fane'!$P$12:$P$34,'Oppslag-fane'!$Q$12:$Q$34*D432)))))</f>
        <v/>
      </c>
      <c r="Q432" s="8" t="str" cm="1">
        <f t="array" ref="Q432">IF(Q$308="","",IF(Z277="","",IF($C128="Ja",(MONTH(AA277)-MONTH(Z277)+1)/12*(_xlfn.XLOOKUP(Q$308,'Oppslag-fane'!$P$12:$P$34,'Oppslag-fane'!$Q$12:$Q$34*D432)))))</f>
        <v/>
      </c>
      <c r="R432" s="31">
        <f t="shared" si="29"/>
        <v>0</v>
      </c>
      <c r="AI432"/>
      <c r="AJ432"/>
      <c r="AL432" s="18"/>
      <c r="AM432" s="18"/>
    </row>
    <row r="433" spans="1:39" x14ac:dyDescent="0.25">
      <c r="A433" t="str">
        <f t="shared" ref="A433:B433" si="83">A129</f>
        <v/>
      </c>
      <c r="B433">
        <f t="shared" si="83"/>
        <v>0</v>
      </c>
      <c r="C433">
        <f t="shared" si="27"/>
        <v>0</v>
      </c>
      <c r="D433" s="17" t="str">
        <f t="shared" si="28"/>
        <v/>
      </c>
      <c r="E433" s="8" t="str" cm="1">
        <f t="array" ref="E433">IF(E$308="","",IF(B278="","",IF($C129="Ja",(MONTH(C278)-MONTH(B278)+1)/12*(_xlfn.XLOOKUP(E$308,'Oppslag-fane'!$P$12:$P$34,'Oppslag-fane'!$Q$12:$Q$34*D433)))))</f>
        <v/>
      </c>
      <c r="F433" s="8" t="str" cm="1">
        <f t="array" ref="F433">IF(F$308="","",IF(D278="","",IF($C129="Ja",(MONTH(E278)-MONTH(D278)+1)/12*(_xlfn.XLOOKUP(F$308,'Oppslag-fane'!$P$12:$P$34,'Oppslag-fane'!$Q$12:$Q$34*D433)))))</f>
        <v/>
      </c>
      <c r="G433" s="8" t="str" cm="1">
        <f t="array" ref="G433">IF(G$308="","",IF(F278="","",IF($C129="Ja",(MONTH(G278)-MONTH(F278)+1)/12*(_xlfn.XLOOKUP(G$308,'Oppslag-fane'!$P$12:$P$34,'Oppslag-fane'!$Q$12:$Q$34*D433)))))</f>
        <v/>
      </c>
      <c r="H433" s="8" t="str" cm="1">
        <f t="array" ref="H433">IF(H$308="","",IF(H278="","",IF($C129="Ja",(MONTH(I278)-MONTH(H278)+1)/12*(_xlfn.XLOOKUP(H$308,'Oppslag-fane'!$P$12:$P$34,'Oppslag-fane'!$Q$12:$Q$34*D433)))))</f>
        <v/>
      </c>
      <c r="I433" s="8" t="str" cm="1">
        <f t="array" ref="I433">IF(I$308="","",IF(J278="","",IF($C129="Ja",(MONTH(K278)-MONTH(J278)+1)/12*(_xlfn.XLOOKUP(I$308,'Oppslag-fane'!$P$12:$P$34,'Oppslag-fane'!$Q$12:$Q$34*D433)))))</f>
        <v/>
      </c>
      <c r="J433" s="8" t="str" cm="1">
        <f t="array" ref="J433">IF(J$308="","",IF(L278="","",IF($C129="Ja",(MONTH(M278)-MONTH(L278)+1)/12*(_xlfn.XLOOKUP(J$308,'Oppslag-fane'!$P$12:$P$34,'Oppslag-fane'!$Q$12:$Q$34*D433)))))</f>
        <v/>
      </c>
      <c r="K433" s="8" t="str" cm="1">
        <f t="array" ref="K433">IF(K$308="","",IF(N278="","",IF($C129="Ja",(MONTH(O278)-MONTH(N278)+1)/12*(_xlfn.XLOOKUP(K$308,'Oppslag-fane'!$P$12:$P$34,'Oppslag-fane'!$Q$12:$Q$34*D433)))))</f>
        <v/>
      </c>
      <c r="L433" s="8" t="str" cm="1">
        <f t="array" ref="L433">IF(L$308="","",IF(P278="","",IF($C129="Ja",(MONTH(Q278)-MONTH(P278)+1)/12*(_xlfn.XLOOKUP(L$308,'Oppslag-fane'!$P$12:$P$34,'Oppslag-fane'!$Q$12:$Q$34*D433)))))</f>
        <v/>
      </c>
      <c r="M433" s="8" t="str" cm="1">
        <f t="array" ref="M433">IF(M$308="","",IF(R278="","",IF($C129="Ja",(MONTH(S278)-MONTH(R278)+1)/12*(_xlfn.XLOOKUP(M$308,'Oppslag-fane'!$P$12:$P$34,'Oppslag-fane'!$Q$12:$Q$34*D433)))))</f>
        <v/>
      </c>
      <c r="N433" s="8" t="str" cm="1">
        <f t="array" ref="N433">IF(N$308="","",IF(T278="","",IF($C129="Ja",(MONTH(U278)-MONTH(T278)+1)/12*(_xlfn.XLOOKUP(N$308,'Oppslag-fane'!$P$12:$P$34,'Oppslag-fane'!$Q$12:$Q$34*D433)))))</f>
        <v/>
      </c>
      <c r="O433" s="8" t="str" cm="1">
        <f t="array" ref="O433">IF(O$308="","",IF(V278="","",IF($C129="Ja",(MONTH(W278)-MONTH(V278)+1)/12*(_xlfn.XLOOKUP(O$308,'Oppslag-fane'!$P$12:$P$34,'Oppslag-fane'!$Q$12:$Q$34*D433)))))</f>
        <v/>
      </c>
      <c r="P433" s="8" t="str" cm="1">
        <f t="array" ref="P433">IF(P$308="","",IF(X278="","",IF($C129="Ja",(MONTH(Y278)-MONTH(X278)+1)/12*(_xlfn.XLOOKUP(P$308,'Oppslag-fane'!$P$12:$P$34,'Oppslag-fane'!$Q$12:$Q$34*D433)))))</f>
        <v/>
      </c>
      <c r="Q433" s="8" t="str" cm="1">
        <f t="array" ref="Q433">IF(Q$308="","",IF(Z278="","",IF($C129="Ja",(MONTH(AA278)-MONTH(Z278)+1)/12*(_xlfn.XLOOKUP(Q$308,'Oppslag-fane'!$P$12:$P$34,'Oppslag-fane'!$Q$12:$Q$34*D433)))))</f>
        <v/>
      </c>
      <c r="R433" s="31">
        <f t="shared" si="29"/>
        <v>0</v>
      </c>
      <c r="AI433"/>
      <c r="AJ433"/>
      <c r="AL433" s="18"/>
      <c r="AM433" s="18"/>
    </row>
    <row r="434" spans="1:39" x14ac:dyDescent="0.25">
      <c r="A434" t="str">
        <f t="shared" ref="A434:B434" si="84">A130</f>
        <v/>
      </c>
      <c r="B434">
        <f t="shared" si="84"/>
        <v>0</v>
      </c>
      <c r="C434">
        <f t="shared" si="27"/>
        <v>0</v>
      </c>
      <c r="D434" s="17" t="str">
        <f t="shared" si="28"/>
        <v/>
      </c>
      <c r="E434" s="8" t="str" cm="1">
        <f t="array" ref="E434">IF(E$308="","",IF(B279="","",IF($C130="Ja",(MONTH(C279)-MONTH(B279)+1)/12*(_xlfn.XLOOKUP(E$308,'Oppslag-fane'!$P$12:$P$34,'Oppslag-fane'!$Q$12:$Q$34*D434)))))</f>
        <v/>
      </c>
      <c r="F434" s="8" t="str" cm="1">
        <f t="array" ref="F434">IF(F$308="","",IF(D279="","",IF($C130="Ja",(MONTH(E279)-MONTH(D279)+1)/12*(_xlfn.XLOOKUP(F$308,'Oppslag-fane'!$P$12:$P$34,'Oppslag-fane'!$Q$12:$Q$34*D434)))))</f>
        <v/>
      </c>
      <c r="G434" s="8" t="str" cm="1">
        <f t="array" ref="G434">IF(G$308="","",IF(F279="","",IF($C130="Ja",(MONTH(G279)-MONTH(F279)+1)/12*(_xlfn.XLOOKUP(G$308,'Oppslag-fane'!$P$12:$P$34,'Oppslag-fane'!$Q$12:$Q$34*D434)))))</f>
        <v/>
      </c>
      <c r="H434" s="8" t="str" cm="1">
        <f t="array" ref="H434">IF(H$308="","",IF(H279="","",IF($C130="Ja",(MONTH(I279)-MONTH(H279)+1)/12*(_xlfn.XLOOKUP(H$308,'Oppslag-fane'!$P$12:$P$34,'Oppslag-fane'!$Q$12:$Q$34*D434)))))</f>
        <v/>
      </c>
      <c r="I434" s="8" t="str" cm="1">
        <f t="array" ref="I434">IF(I$308="","",IF(J279="","",IF($C130="Ja",(MONTH(K279)-MONTH(J279)+1)/12*(_xlfn.XLOOKUP(I$308,'Oppslag-fane'!$P$12:$P$34,'Oppslag-fane'!$Q$12:$Q$34*D434)))))</f>
        <v/>
      </c>
      <c r="J434" s="8" t="str" cm="1">
        <f t="array" ref="J434">IF(J$308="","",IF(L279="","",IF($C130="Ja",(MONTH(M279)-MONTH(L279)+1)/12*(_xlfn.XLOOKUP(J$308,'Oppslag-fane'!$P$12:$P$34,'Oppslag-fane'!$Q$12:$Q$34*D434)))))</f>
        <v/>
      </c>
      <c r="K434" s="8" t="str" cm="1">
        <f t="array" ref="K434">IF(K$308="","",IF(N279="","",IF($C130="Ja",(MONTH(O279)-MONTH(N279)+1)/12*(_xlfn.XLOOKUP(K$308,'Oppslag-fane'!$P$12:$P$34,'Oppslag-fane'!$Q$12:$Q$34*D434)))))</f>
        <v/>
      </c>
      <c r="L434" s="8" t="str" cm="1">
        <f t="array" ref="L434">IF(L$308="","",IF(P279="","",IF($C130="Ja",(MONTH(Q279)-MONTH(P279)+1)/12*(_xlfn.XLOOKUP(L$308,'Oppslag-fane'!$P$12:$P$34,'Oppslag-fane'!$Q$12:$Q$34*D434)))))</f>
        <v/>
      </c>
      <c r="M434" s="8" t="str" cm="1">
        <f t="array" ref="M434">IF(M$308="","",IF(R279="","",IF($C130="Ja",(MONTH(S279)-MONTH(R279)+1)/12*(_xlfn.XLOOKUP(M$308,'Oppslag-fane'!$P$12:$P$34,'Oppslag-fane'!$Q$12:$Q$34*D434)))))</f>
        <v/>
      </c>
      <c r="N434" s="8" t="str" cm="1">
        <f t="array" ref="N434">IF(N$308="","",IF(T279="","",IF($C130="Ja",(MONTH(U279)-MONTH(T279)+1)/12*(_xlfn.XLOOKUP(N$308,'Oppslag-fane'!$P$12:$P$34,'Oppslag-fane'!$Q$12:$Q$34*D434)))))</f>
        <v/>
      </c>
      <c r="O434" s="8" t="str" cm="1">
        <f t="array" ref="O434">IF(O$308="","",IF(V279="","",IF($C130="Ja",(MONTH(W279)-MONTH(V279)+1)/12*(_xlfn.XLOOKUP(O$308,'Oppslag-fane'!$P$12:$P$34,'Oppslag-fane'!$Q$12:$Q$34*D434)))))</f>
        <v/>
      </c>
      <c r="P434" s="8" t="str" cm="1">
        <f t="array" ref="P434">IF(P$308="","",IF(X279="","",IF($C130="Ja",(MONTH(Y279)-MONTH(X279)+1)/12*(_xlfn.XLOOKUP(P$308,'Oppslag-fane'!$P$12:$P$34,'Oppslag-fane'!$Q$12:$Q$34*D434)))))</f>
        <v/>
      </c>
      <c r="Q434" s="8" t="str" cm="1">
        <f t="array" ref="Q434">IF(Q$308="","",IF(Z279="","",IF($C130="Ja",(MONTH(AA279)-MONTH(Z279)+1)/12*(_xlfn.XLOOKUP(Q$308,'Oppslag-fane'!$P$12:$P$34,'Oppslag-fane'!$Q$12:$Q$34*D434)))))</f>
        <v/>
      </c>
      <c r="R434" s="31">
        <f t="shared" si="29"/>
        <v>0</v>
      </c>
      <c r="AI434"/>
      <c r="AJ434"/>
      <c r="AL434" s="18"/>
      <c r="AM434" s="18"/>
    </row>
    <row r="435" spans="1:39" x14ac:dyDescent="0.25">
      <c r="A435" t="str">
        <f t="shared" ref="A435:B435" si="85">A131</f>
        <v/>
      </c>
      <c r="B435">
        <f t="shared" si="85"/>
        <v>0</v>
      </c>
      <c r="C435">
        <f t="shared" si="27"/>
        <v>0</v>
      </c>
      <c r="D435" s="17" t="str">
        <f t="shared" si="28"/>
        <v/>
      </c>
      <c r="E435" s="8" t="str" cm="1">
        <f t="array" ref="E435">IF(E$308="","",IF(B280="","",IF($C131="Ja",(MONTH(C280)-MONTH(B280)+1)/12*(_xlfn.XLOOKUP(E$308,'Oppslag-fane'!$P$12:$P$34,'Oppslag-fane'!$Q$12:$Q$34*D435)))))</f>
        <v/>
      </c>
      <c r="F435" s="8" t="str" cm="1">
        <f t="array" ref="F435">IF(F$308="","",IF(D280="","",IF($C131="Ja",(MONTH(E280)-MONTH(D280)+1)/12*(_xlfn.XLOOKUP(F$308,'Oppslag-fane'!$P$12:$P$34,'Oppslag-fane'!$Q$12:$Q$34*D435)))))</f>
        <v/>
      </c>
      <c r="G435" s="8" t="str" cm="1">
        <f t="array" ref="G435">IF(G$308="","",IF(F280="","",IF($C131="Ja",(MONTH(G280)-MONTH(F280)+1)/12*(_xlfn.XLOOKUP(G$308,'Oppslag-fane'!$P$12:$P$34,'Oppslag-fane'!$Q$12:$Q$34*D435)))))</f>
        <v/>
      </c>
      <c r="H435" s="8" t="str" cm="1">
        <f t="array" ref="H435">IF(H$308="","",IF(H280="","",IF($C131="Ja",(MONTH(I280)-MONTH(H280)+1)/12*(_xlfn.XLOOKUP(H$308,'Oppslag-fane'!$P$12:$P$34,'Oppslag-fane'!$Q$12:$Q$34*D435)))))</f>
        <v/>
      </c>
      <c r="I435" s="8" t="str" cm="1">
        <f t="array" ref="I435">IF(I$308="","",IF(J280="","",IF($C131="Ja",(MONTH(K280)-MONTH(J280)+1)/12*(_xlfn.XLOOKUP(I$308,'Oppslag-fane'!$P$12:$P$34,'Oppslag-fane'!$Q$12:$Q$34*D435)))))</f>
        <v/>
      </c>
      <c r="J435" s="8" t="str" cm="1">
        <f t="array" ref="J435">IF(J$308="","",IF(L280="","",IF($C131="Ja",(MONTH(M280)-MONTH(L280)+1)/12*(_xlfn.XLOOKUP(J$308,'Oppslag-fane'!$P$12:$P$34,'Oppslag-fane'!$Q$12:$Q$34*D435)))))</f>
        <v/>
      </c>
      <c r="K435" s="8" t="str" cm="1">
        <f t="array" ref="K435">IF(K$308="","",IF(N280="","",IF($C131="Ja",(MONTH(O280)-MONTH(N280)+1)/12*(_xlfn.XLOOKUP(K$308,'Oppslag-fane'!$P$12:$P$34,'Oppslag-fane'!$Q$12:$Q$34*D435)))))</f>
        <v/>
      </c>
      <c r="L435" s="8" t="str" cm="1">
        <f t="array" ref="L435">IF(L$308="","",IF(P280="","",IF($C131="Ja",(MONTH(Q280)-MONTH(P280)+1)/12*(_xlfn.XLOOKUP(L$308,'Oppslag-fane'!$P$12:$P$34,'Oppslag-fane'!$Q$12:$Q$34*D435)))))</f>
        <v/>
      </c>
      <c r="M435" s="8" t="str" cm="1">
        <f t="array" ref="M435">IF(M$308="","",IF(R280="","",IF($C131="Ja",(MONTH(S280)-MONTH(R280)+1)/12*(_xlfn.XLOOKUP(M$308,'Oppslag-fane'!$P$12:$P$34,'Oppslag-fane'!$Q$12:$Q$34*D435)))))</f>
        <v/>
      </c>
      <c r="N435" s="8" t="str" cm="1">
        <f t="array" ref="N435">IF(N$308="","",IF(T280="","",IF($C131="Ja",(MONTH(U280)-MONTH(T280)+1)/12*(_xlfn.XLOOKUP(N$308,'Oppslag-fane'!$P$12:$P$34,'Oppslag-fane'!$Q$12:$Q$34*D435)))))</f>
        <v/>
      </c>
      <c r="O435" s="8" t="str" cm="1">
        <f t="array" ref="O435">IF(O$308="","",IF(V280="","",IF($C131="Ja",(MONTH(W280)-MONTH(V280)+1)/12*(_xlfn.XLOOKUP(O$308,'Oppslag-fane'!$P$12:$P$34,'Oppslag-fane'!$Q$12:$Q$34*D435)))))</f>
        <v/>
      </c>
      <c r="P435" s="8" t="str" cm="1">
        <f t="array" ref="P435">IF(P$308="","",IF(X280="","",IF($C131="Ja",(MONTH(Y280)-MONTH(X280)+1)/12*(_xlfn.XLOOKUP(P$308,'Oppslag-fane'!$P$12:$P$34,'Oppslag-fane'!$Q$12:$Q$34*D435)))))</f>
        <v/>
      </c>
      <c r="Q435" s="8" t="str" cm="1">
        <f t="array" ref="Q435">IF(Q$308="","",IF(Z280="","",IF($C131="Ja",(MONTH(AA280)-MONTH(Z280)+1)/12*(_xlfn.XLOOKUP(Q$308,'Oppslag-fane'!$P$12:$P$34,'Oppslag-fane'!$Q$12:$Q$34*D435)))))</f>
        <v/>
      </c>
      <c r="R435" s="31">
        <f t="shared" si="29"/>
        <v>0</v>
      </c>
      <c r="AI435"/>
      <c r="AJ435"/>
      <c r="AL435" s="18"/>
      <c r="AM435" s="18"/>
    </row>
    <row r="436" spans="1:39" x14ac:dyDescent="0.25">
      <c r="A436" t="str">
        <f t="shared" ref="A436:B436" si="86">A132</f>
        <v/>
      </c>
      <c r="B436">
        <f t="shared" si="86"/>
        <v>0</v>
      </c>
      <c r="C436">
        <f t="shared" si="27"/>
        <v>0</v>
      </c>
      <c r="D436" s="17" t="str">
        <f t="shared" si="28"/>
        <v/>
      </c>
      <c r="E436" s="8" t="str" cm="1">
        <f t="array" ref="E436">IF(E$308="","",IF(B281="","",IF($C132="Ja",(MONTH(C281)-MONTH(B281)+1)/12*(_xlfn.XLOOKUP(E$308,'Oppslag-fane'!$P$12:$P$34,'Oppslag-fane'!$Q$12:$Q$34*D436)))))</f>
        <v/>
      </c>
      <c r="F436" s="8" t="str" cm="1">
        <f t="array" ref="F436">IF(F$308="","",IF(D281="","",IF($C132="Ja",(MONTH(E281)-MONTH(D281)+1)/12*(_xlfn.XLOOKUP(F$308,'Oppslag-fane'!$P$12:$P$34,'Oppslag-fane'!$Q$12:$Q$34*D436)))))</f>
        <v/>
      </c>
      <c r="G436" s="8" t="str" cm="1">
        <f t="array" ref="G436">IF(G$308="","",IF(F281="","",IF($C132="Ja",(MONTH(G281)-MONTH(F281)+1)/12*(_xlfn.XLOOKUP(G$308,'Oppslag-fane'!$P$12:$P$34,'Oppslag-fane'!$Q$12:$Q$34*D436)))))</f>
        <v/>
      </c>
      <c r="H436" s="8" t="str" cm="1">
        <f t="array" ref="H436">IF(H$308="","",IF(H281="","",IF($C132="Ja",(MONTH(I281)-MONTH(H281)+1)/12*(_xlfn.XLOOKUP(H$308,'Oppslag-fane'!$P$12:$P$34,'Oppslag-fane'!$Q$12:$Q$34*D436)))))</f>
        <v/>
      </c>
      <c r="I436" s="8" t="str" cm="1">
        <f t="array" ref="I436">IF(I$308="","",IF(J281="","",IF($C132="Ja",(MONTH(K281)-MONTH(J281)+1)/12*(_xlfn.XLOOKUP(I$308,'Oppslag-fane'!$P$12:$P$34,'Oppslag-fane'!$Q$12:$Q$34*D436)))))</f>
        <v/>
      </c>
      <c r="J436" s="8" t="str" cm="1">
        <f t="array" ref="J436">IF(J$308="","",IF(L281="","",IF($C132="Ja",(MONTH(M281)-MONTH(L281)+1)/12*(_xlfn.XLOOKUP(J$308,'Oppslag-fane'!$P$12:$P$34,'Oppslag-fane'!$Q$12:$Q$34*D436)))))</f>
        <v/>
      </c>
      <c r="K436" s="8" t="str" cm="1">
        <f t="array" ref="K436">IF(K$308="","",IF(N281="","",IF($C132="Ja",(MONTH(O281)-MONTH(N281)+1)/12*(_xlfn.XLOOKUP(K$308,'Oppslag-fane'!$P$12:$P$34,'Oppslag-fane'!$Q$12:$Q$34*D436)))))</f>
        <v/>
      </c>
      <c r="L436" s="8" t="str" cm="1">
        <f t="array" ref="L436">IF(L$308="","",IF(P281="","",IF($C132="Ja",(MONTH(Q281)-MONTH(P281)+1)/12*(_xlfn.XLOOKUP(L$308,'Oppslag-fane'!$P$12:$P$34,'Oppslag-fane'!$Q$12:$Q$34*D436)))))</f>
        <v/>
      </c>
      <c r="M436" s="8" t="str" cm="1">
        <f t="array" ref="M436">IF(M$308="","",IF(R281="","",IF($C132="Ja",(MONTH(S281)-MONTH(R281)+1)/12*(_xlfn.XLOOKUP(M$308,'Oppslag-fane'!$P$12:$P$34,'Oppslag-fane'!$Q$12:$Q$34*D436)))))</f>
        <v/>
      </c>
      <c r="N436" s="8" t="str" cm="1">
        <f t="array" ref="N436">IF(N$308="","",IF(T281="","",IF($C132="Ja",(MONTH(U281)-MONTH(T281)+1)/12*(_xlfn.XLOOKUP(N$308,'Oppslag-fane'!$P$12:$P$34,'Oppslag-fane'!$Q$12:$Q$34*D436)))))</f>
        <v/>
      </c>
      <c r="O436" s="8" t="str" cm="1">
        <f t="array" ref="O436">IF(O$308="","",IF(V281="","",IF($C132="Ja",(MONTH(W281)-MONTH(V281)+1)/12*(_xlfn.XLOOKUP(O$308,'Oppslag-fane'!$P$12:$P$34,'Oppslag-fane'!$Q$12:$Q$34*D436)))))</f>
        <v/>
      </c>
      <c r="P436" s="8" t="str" cm="1">
        <f t="array" ref="P436">IF(P$308="","",IF(X281="","",IF($C132="Ja",(MONTH(Y281)-MONTH(X281)+1)/12*(_xlfn.XLOOKUP(P$308,'Oppslag-fane'!$P$12:$P$34,'Oppslag-fane'!$Q$12:$Q$34*D436)))))</f>
        <v/>
      </c>
      <c r="Q436" s="8" t="str" cm="1">
        <f t="array" ref="Q436">IF(Q$308="","",IF(Z281="","",IF($C132="Ja",(MONTH(AA281)-MONTH(Z281)+1)/12*(_xlfn.XLOOKUP(Q$308,'Oppslag-fane'!$P$12:$P$34,'Oppslag-fane'!$Q$12:$Q$34*D436)))))</f>
        <v/>
      </c>
      <c r="R436" s="31">
        <f t="shared" si="29"/>
        <v>0</v>
      </c>
      <c r="AI436"/>
      <c r="AJ436"/>
      <c r="AL436" s="18"/>
      <c r="AM436" s="18"/>
    </row>
    <row r="437" spans="1:39" x14ac:dyDescent="0.25">
      <c r="A437" t="str">
        <f t="shared" ref="A437:B437" si="87">A133</f>
        <v/>
      </c>
      <c r="B437">
        <f t="shared" si="87"/>
        <v>0</v>
      </c>
      <c r="C437">
        <f t="shared" si="27"/>
        <v>0</v>
      </c>
      <c r="D437" s="17" t="str">
        <f t="shared" si="28"/>
        <v/>
      </c>
      <c r="E437" s="8" t="str" cm="1">
        <f t="array" ref="E437">IF(E$308="","",IF(B282="","",IF($C133="Ja",(MONTH(C282)-MONTH(B282)+1)/12*(_xlfn.XLOOKUP(E$308,'Oppslag-fane'!$P$12:$P$34,'Oppslag-fane'!$Q$12:$Q$34*D437)))))</f>
        <v/>
      </c>
      <c r="F437" s="8" t="str" cm="1">
        <f t="array" ref="F437">IF(F$308="","",IF(D282="","",IF($C133="Ja",(MONTH(E282)-MONTH(D282)+1)/12*(_xlfn.XLOOKUP(F$308,'Oppslag-fane'!$P$12:$P$34,'Oppslag-fane'!$Q$12:$Q$34*D437)))))</f>
        <v/>
      </c>
      <c r="G437" s="8" t="str" cm="1">
        <f t="array" ref="G437">IF(G$308="","",IF(F282="","",IF($C133="Ja",(MONTH(G282)-MONTH(F282)+1)/12*(_xlfn.XLOOKUP(G$308,'Oppslag-fane'!$P$12:$P$34,'Oppslag-fane'!$Q$12:$Q$34*D437)))))</f>
        <v/>
      </c>
      <c r="H437" s="8" t="str" cm="1">
        <f t="array" ref="H437">IF(H$308="","",IF(H282="","",IF($C133="Ja",(MONTH(I282)-MONTH(H282)+1)/12*(_xlfn.XLOOKUP(H$308,'Oppslag-fane'!$P$12:$P$34,'Oppslag-fane'!$Q$12:$Q$34*D437)))))</f>
        <v/>
      </c>
      <c r="I437" s="8" t="str" cm="1">
        <f t="array" ref="I437">IF(I$308="","",IF(J282="","",IF($C133="Ja",(MONTH(K282)-MONTH(J282)+1)/12*(_xlfn.XLOOKUP(I$308,'Oppslag-fane'!$P$12:$P$34,'Oppslag-fane'!$Q$12:$Q$34*D437)))))</f>
        <v/>
      </c>
      <c r="J437" s="8" t="str" cm="1">
        <f t="array" ref="J437">IF(J$308="","",IF(L282="","",IF($C133="Ja",(MONTH(M282)-MONTH(L282)+1)/12*(_xlfn.XLOOKUP(J$308,'Oppslag-fane'!$P$12:$P$34,'Oppslag-fane'!$Q$12:$Q$34*D437)))))</f>
        <v/>
      </c>
      <c r="K437" s="8" t="str" cm="1">
        <f t="array" ref="K437">IF(K$308="","",IF(N282="","",IF($C133="Ja",(MONTH(O282)-MONTH(N282)+1)/12*(_xlfn.XLOOKUP(K$308,'Oppslag-fane'!$P$12:$P$34,'Oppslag-fane'!$Q$12:$Q$34*D437)))))</f>
        <v/>
      </c>
      <c r="L437" s="8" t="str" cm="1">
        <f t="array" ref="L437">IF(L$308="","",IF(P282="","",IF($C133="Ja",(MONTH(Q282)-MONTH(P282)+1)/12*(_xlfn.XLOOKUP(L$308,'Oppslag-fane'!$P$12:$P$34,'Oppslag-fane'!$Q$12:$Q$34*D437)))))</f>
        <v/>
      </c>
      <c r="M437" s="8" t="str" cm="1">
        <f t="array" ref="M437">IF(M$308="","",IF(R282="","",IF($C133="Ja",(MONTH(S282)-MONTH(R282)+1)/12*(_xlfn.XLOOKUP(M$308,'Oppslag-fane'!$P$12:$P$34,'Oppslag-fane'!$Q$12:$Q$34*D437)))))</f>
        <v/>
      </c>
      <c r="N437" s="8" t="str" cm="1">
        <f t="array" ref="N437">IF(N$308="","",IF(T282="","",IF($C133="Ja",(MONTH(U282)-MONTH(T282)+1)/12*(_xlfn.XLOOKUP(N$308,'Oppslag-fane'!$P$12:$P$34,'Oppslag-fane'!$Q$12:$Q$34*D437)))))</f>
        <v/>
      </c>
      <c r="O437" s="8" t="str" cm="1">
        <f t="array" ref="O437">IF(O$308="","",IF(V282="","",IF($C133="Ja",(MONTH(W282)-MONTH(V282)+1)/12*(_xlfn.XLOOKUP(O$308,'Oppslag-fane'!$P$12:$P$34,'Oppslag-fane'!$Q$12:$Q$34*D437)))))</f>
        <v/>
      </c>
      <c r="P437" s="8" t="str" cm="1">
        <f t="array" ref="P437">IF(P$308="","",IF(X282="","",IF($C133="Ja",(MONTH(Y282)-MONTH(X282)+1)/12*(_xlfn.XLOOKUP(P$308,'Oppslag-fane'!$P$12:$P$34,'Oppslag-fane'!$Q$12:$Q$34*D437)))))</f>
        <v/>
      </c>
      <c r="Q437" s="8" t="str" cm="1">
        <f t="array" ref="Q437">IF(Q$308="","",IF(Z282="","",IF($C133="Ja",(MONTH(AA282)-MONTH(Z282)+1)/12*(_xlfn.XLOOKUP(Q$308,'Oppslag-fane'!$P$12:$P$34,'Oppslag-fane'!$Q$12:$Q$34*D437)))))</f>
        <v/>
      </c>
      <c r="R437" s="31">
        <f t="shared" si="29"/>
        <v>0</v>
      </c>
      <c r="AI437"/>
      <c r="AJ437"/>
      <c r="AL437" s="18"/>
      <c r="AM437" s="18"/>
    </row>
    <row r="438" spans="1:39" x14ac:dyDescent="0.25">
      <c r="A438" t="str">
        <f t="shared" ref="A438:B438" si="88">A134</f>
        <v/>
      </c>
      <c r="B438">
        <f t="shared" si="88"/>
        <v>0</v>
      </c>
      <c r="C438">
        <f t="shared" si="27"/>
        <v>0</v>
      </c>
      <c r="D438" s="17" t="str">
        <f t="shared" si="28"/>
        <v/>
      </c>
      <c r="E438" s="8" t="str" cm="1">
        <f t="array" ref="E438">IF(E$308="","",IF(B283="","",IF($C134="Ja",(MONTH(C283)-MONTH(B283)+1)/12*(_xlfn.XLOOKUP(E$308,'Oppslag-fane'!$P$12:$P$34,'Oppslag-fane'!$Q$12:$Q$34*D438)))))</f>
        <v/>
      </c>
      <c r="F438" s="8" t="str" cm="1">
        <f t="array" ref="F438">IF(F$308="","",IF(D283="","",IF($C134="Ja",(MONTH(E283)-MONTH(D283)+1)/12*(_xlfn.XLOOKUP(F$308,'Oppslag-fane'!$P$12:$P$34,'Oppslag-fane'!$Q$12:$Q$34*D438)))))</f>
        <v/>
      </c>
      <c r="G438" s="8" t="str" cm="1">
        <f t="array" ref="G438">IF(G$308="","",IF(F283="","",IF($C134="Ja",(MONTH(G283)-MONTH(F283)+1)/12*(_xlfn.XLOOKUP(G$308,'Oppslag-fane'!$P$12:$P$34,'Oppslag-fane'!$Q$12:$Q$34*D438)))))</f>
        <v/>
      </c>
      <c r="H438" s="8" t="str" cm="1">
        <f t="array" ref="H438">IF(H$308="","",IF(H283="","",IF($C134="Ja",(MONTH(I283)-MONTH(H283)+1)/12*(_xlfn.XLOOKUP(H$308,'Oppslag-fane'!$P$12:$P$34,'Oppslag-fane'!$Q$12:$Q$34*D438)))))</f>
        <v/>
      </c>
      <c r="I438" s="8" t="str" cm="1">
        <f t="array" ref="I438">IF(I$308="","",IF(J283="","",IF($C134="Ja",(MONTH(K283)-MONTH(J283)+1)/12*(_xlfn.XLOOKUP(I$308,'Oppslag-fane'!$P$12:$P$34,'Oppslag-fane'!$Q$12:$Q$34*D438)))))</f>
        <v/>
      </c>
      <c r="J438" s="8" t="str" cm="1">
        <f t="array" ref="J438">IF(J$308="","",IF(L283="","",IF($C134="Ja",(MONTH(M283)-MONTH(L283)+1)/12*(_xlfn.XLOOKUP(J$308,'Oppslag-fane'!$P$12:$P$34,'Oppslag-fane'!$Q$12:$Q$34*D438)))))</f>
        <v/>
      </c>
      <c r="K438" s="8" t="str" cm="1">
        <f t="array" ref="K438">IF(K$308="","",IF(N283="","",IF($C134="Ja",(MONTH(O283)-MONTH(N283)+1)/12*(_xlfn.XLOOKUP(K$308,'Oppslag-fane'!$P$12:$P$34,'Oppslag-fane'!$Q$12:$Q$34*D438)))))</f>
        <v/>
      </c>
      <c r="L438" s="8" t="str" cm="1">
        <f t="array" ref="L438">IF(L$308="","",IF(P283="","",IF($C134="Ja",(MONTH(Q283)-MONTH(P283)+1)/12*(_xlfn.XLOOKUP(L$308,'Oppslag-fane'!$P$12:$P$34,'Oppslag-fane'!$Q$12:$Q$34*D438)))))</f>
        <v/>
      </c>
      <c r="M438" s="8" t="str" cm="1">
        <f t="array" ref="M438">IF(M$308="","",IF(R283="","",IF($C134="Ja",(MONTH(S283)-MONTH(R283)+1)/12*(_xlfn.XLOOKUP(M$308,'Oppslag-fane'!$P$12:$P$34,'Oppslag-fane'!$Q$12:$Q$34*D438)))))</f>
        <v/>
      </c>
      <c r="N438" s="8" t="str" cm="1">
        <f t="array" ref="N438">IF(N$308="","",IF(T283="","",IF($C134="Ja",(MONTH(U283)-MONTH(T283)+1)/12*(_xlfn.XLOOKUP(N$308,'Oppslag-fane'!$P$12:$P$34,'Oppslag-fane'!$Q$12:$Q$34*D438)))))</f>
        <v/>
      </c>
      <c r="O438" s="8" t="str" cm="1">
        <f t="array" ref="O438">IF(O$308="","",IF(V283="","",IF($C134="Ja",(MONTH(W283)-MONTH(V283)+1)/12*(_xlfn.XLOOKUP(O$308,'Oppslag-fane'!$P$12:$P$34,'Oppslag-fane'!$Q$12:$Q$34*D438)))))</f>
        <v/>
      </c>
      <c r="P438" s="8" t="str" cm="1">
        <f t="array" ref="P438">IF(P$308="","",IF(X283="","",IF($C134="Ja",(MONTH(Y283)-MONTH(X283)+1)/12*(_xlfn.XLOOKUP(P$308,'Oppslag-fane'!$P$12:$P$34,'Oppslag-fane'!$Q$12:$Q$34*D438)))))</f>
        <v/>
      </c>
      <c r="Q438" s="8" t="str" cm="1">
        <f t="array" ref="Q438">IF(Q$308="","",IF(Z283="","",IF($C134="Ja",(MONTH(AA283)-MONTH(Z283)+1)/12*(_xlfn.XLOOKUP(Q$308,'Oppslag-fane'!$P$12:$P$34,'Oppslag-fane'!$Q$12:$Q$34*D438)))))</f>
        <v/>
      </c>
      <c r="R438" s="31">
        <f t="shared" si="29"/>
        <v>0</v>
      </c>
      <c r="AI438"/>
      <c r="AJ438"/>
      <c r="AL438" s="18"/>
      <c r="AM438" s="18"/>
    </row>
    <row r="439" spans="1:39" x14ac:dyDescent="0.25">
      <c r="A439" t="str">
        <f t="shared" ref="A439:B439" si="89">A135</f>
        <v/>
      </c>
      <c r="B439">
        <f t="shared" si="89"/>
        <v>0</v>
      </c>
      <c r="C439">
        <f t="shared" si="27"/>
        <v>0</v>
      </c>
      <c r="D439" s="17" t="str">
        <f t="shared" si="28"/>
        <v/>
      </c>
      <c r="E439" s="8" t="str" cm="1">
        <f t="array" ref="E439">IF(E$308="","",IF(B284="","",IF($C135="Ja",(MONTH(C284)-MONTH(B284)+1)/12*(_xlfn.XLOOKUP(E$308,'Oppslag-fane'!$P$12:$P$34,'Oppslag-fane'!$Q$12:$Q$34*D439)))))</f>
        <v/>
      </c>
      <c r="F439" s="8" t="str" cm="1">
        <f t="array" ref="F439">IF(F$308="","",IF(D284="","",IF($C135="Ja",(MONTH(E284)-MONTH(D284)+1)/12*(_xlfn.XLOOKUP(F$308,'Oppslag-fane'!$P$12:$P$34,'Oppslag-fane'!$Q$12:$Q$34*D439)))))</f>
        <v/>
      </c>
      <c r="G439" s="8" t="str" cm="1">
        <f t="array" ref="G439">IF(G$308="","",IF(F284="","",IF($C135="Ja",(MONTH(G284)-MONTH(F284)+1)/12*(_xlfn.XLOOKUP(G$308,'Oppslag-fane'!$P$12:$P$34,'Oppslag-fane'!$Q$12:$Q$34*D439)))))</f>
        <v/>
      </c>
      <c r="H439" s="8" t="str" cm="1">
        <f t="array" ref="H439">IF(H$308="","",IF(H284="","",IF($C135="Ja",(MONTH(I284)-MONTH(H284)+1)/12*(_xlfn.XLOOKUP(H$308,'Oppslag-fane'!$P$12:$P$34,'Oppslag-fane'!$Q$12:$Q$34*D439)))))</f>
        <v/>
      </c>
      <c r="I439" s="8" t="str" cm="1">
        <f t="array" ref="I439">IF(I$308="","",IF(J284="","",IF($C135="Ja",(MONTH(K284)-MONTH(J284)+1)/12*(_xlfn.XLOOKUP(I$308,'Oppslag-fane'!$P$12:$P$34,'Oppslag-fane'!$Q$12:$Q$34*D439)))))</f>
        <v/>
      </c>
      <c r="J439" s="8" t="str" cm="1">
        <f t="array" ref="J439">IF(J$308="","",IF(L284="","",IF($C135="Ja",(MONTH(M284)-MONTH(L284)+1)/12*(_xlfn.XLOOKUP(J$308,'Oppslag-fane'!$P$12:$P$34,'Oppslag-fane'!$Q$12:$Q$34*D439)))))</f>
        <v/>
      </c>
      <c r="K439" s="8" t="str" cm="1">
        <f t="array" ref="K439">IF(K$308="","",IF(N284="","",IF($C135="Ja",(MONTH(O284)-MONTH(N284)+1)/12*(_xlfn.XLOOKUP(K$308,'Oppslag-fane'!$P$12:$P$34,'Oppslag-fane'!$Q$12:$Q$34*D439)))))</f>
        <v/>
      </c>
      <c r="L439" s="8" t="str" cm="1">
        <f t="array" ref="L439">IF(L$308="","",IF(P284="","",IF($C135="Ja",(MONTH(Q284)-MONTH(P284)+1)/12*(_xlfn.XLOOKUP(L$308,'Oppslag-fane'!$P$12:$P$34,'Oppslag-fane'!$Q$12:$Q$34*D439)))))</f>
        <v/>
      </c>
      <c r="M439" s="8" t="str" cm="1">
        <f t="array" ref="M439">IF(M$308="","",IF(R284="","",IF($C135="Ja",(MONTH(S284)-MONTH(R284)+1)/12*(_xlfn.XLOOKUP(M$308,'Oppslag-fane'!$P$12:$P$34,'Oppslag-fane'!$Q$12:$Q$34*D439)))))</f>
        <v/>
      </c>
      <c r="N439" s="8" t="str" cm="1">
        <f t="array" ref="N439">IF(N$308="","",IF(T284="","",IF($C135="Ja",(MONTH(U284)-MONTH(T284)+1)/12*(_xlfn.XLOOKUP(N$308,'Oppslag-fane'!$P$12:$P$34,'Oppslag-fane'!$Q$12:$Q$34*D439)))))</f>
        <v/>
      </c>
      <c r="O439" s="8" t="str" cm="1">
        <f t="array" ref="O439">IF(O$308="","",IF(V284="","",IF($C135="Ja",(MONTH(W284)-MONTH(V284)+1)/12*(_xlfn.XLOOKUP(O$308,'Oppslag-fane'!$P$12:$P$34,'Oppslag-fane'!$Q$12:$Q$34*D439)))))</f>
        <v/>
      </c>
      <c r="P439" s="8" t="str" cm="1">
        <f t="array" ref="P439">IF(P$308="","",IF(X284="","",IF($C135="Ja",(MONTH(Y284)-MONTH(X284)+1)/12*(_xlfn.XLOOKUP(P$308,'Oppslag-fane'!$P$12:$P$34,'Oppslag-fane'!$Q$12:$Q$34*D439)))))</f>
        <v/>
      </c>
      <c r="Q439" s="8" t="str" cm="1">
        <f t="array" ref="Q439">IF(Q$308="","",IF(Z284="","",IF($C135="Ja",(MONTH(AA284)-MONTH(Z284)+1)/12*(_xlfn.XLOOKUP(Q$308,'Oppslag-fane'!$P$12:$P$34,'Oppslag-fane'!$Q$12:$Q$34*D439)))))</f>
        <v/>
      </c>
      <c r="R439" s="31">
        <f t="shared" si="29"/>
        <v>0</v>
      </c>
      <c r="AI439"/>
      <c r="AJ439"/>
      <c r="AL439" s="18"/>
      <c r="AM439" s="18"/>
    </row>
    <row r="440" spans="1:39" x14ac:dyDescent="0.25">
      <c r="A440" t="str">
        <f t="shared" ref="A440:B440" si="90">A136</f>
        <v/>
      </c>
      <c r="B440">
        <f t="shared" si="90"/>
        <v>0</v>
      </c>
      <c r="C440">
        <f t="shared" si="27"/>
        <v>0</v>
      </c>
      <c r="D440" s="17" t="str">
        <f t="shared" si="28"/>
        <v/>
      </c>
      <c r="E440" s="8" t="str" cm="1">
        <f t="array" ref="E440">IF(E$308="","",IF(B285="","",IF($C136="Ja",(MONTH(C285)-MONTH(B285)+1)/12*(_xlfn.XLOOKUP(E$308,'Oppslag-fane'!$P$12:$P$34,'Oppslag-fane'!$Q$12:$Q$34*D440)))))</f>
        <v/>
      </c>
      <c r="F440" s="8" t="str" cm="1">
        <f t="array" ref="F440">IF(F$308="","",IF(D285="","",IF($C136="Ja",(MONTH(E285)-MONTH(D285)+1)/12*(_xlfn.XLOOKUP(F$308,'Oppslag-fane'!$P$12:$P$34,'Oppslag-fane'!$Q$12:$Q$34*D440)))))</f>
        <v/>
      </c>
      <c r="G440" s="8" t="str" cm="1">
        <f t="array" ref="G440">IF(G$308="","",IF(F285="","",IF($C136="Ja",(MONTH(G285)-MONTH(F285)+1)/12*(_xlfn.XLOOKUP(G$308,'Oppslag-fane'!$P$12:$P$34,'Oppslag-fane'!$Q$12:$Q$34*D440)))))</f>
        <v/>
      </c>
      <c r="H440" s="8" t="str" cm="1">
        <f t="array" ref="H440">IF(H$308="","",IF(H285="","",IF($C136="Ja",(MONTH(I285)-MONTH(H285)+1)/12*(_xlfn.XLOOKUP(H$308,'Oppslag-fane'!$P$12:$P$34,'Oppslag-fane'!$Q$12:$Q$34*D440)))))</f>
        <v/>
      </c>
      <c r="I440" s="8" t="str" cm="1">
        <f t="array" ref="I440">IF(I$308="","",IF(J285="","",IF($C136="Ja",(MONTH(K285)-MONTH(J285)+1)/12*(_xlfn.XLOOKUP(I$308,'Oppslag-fane'!$P$12:$P$34,'Oppslag-fane'!$Q$12:$Q$34*D440)))))</f>
        <v/>
      </c>
      <c r="J440" s="8" t="str" cm="1">
        <f t="array" ref="J440">IF(J$308="","",IF(L285="","",IF($C136="Ja",(MONTH(M285)-MONTH(L285)+1)/12*(_xlfn.XLOOKUP(J$308,'Oppslag-fane'!$P$12:$P$34,'Oppslag-fane'!$Q$12:$Q$34*D440)))))</f>
        <v/>
      </c>
      <c r="K440" s="8" t="str" cm="1">
        <f t="array" ref="K440">IF(K$308="","",IF(N285="","",IF($C136="Ja",(MONTH(O285)-MONTH(N285)+1)/12*(_xlfn.XLOOKUP(K$308,'Oppslag-fane'!$P$12:$P$34,'Oppslag-fane'!$Q$12:$Q$34*D440)))))</f>
        <v/>
      </c>
      <c r="L440" s="8" t="str" cm="1">
        <f t="array" ref="L440">IF(L$308="","",IF(P285="","",IF($C136="Ja",(MONTH(Q285)-MONTH(P285)+1)/12*(_xlfn.XLOOKUP(L$308,'Oppslag-fane'!$P$12:$P$34,'Oppslag-fane'!$Q$12:$Q$34*D440)))))</f>
        <v/>
      </c>
      <c r="M440" s="8" t="str" cm="1">
        <f t="array" ref="M440">IF(M$308="","",IF(R285="","",IF($C136="Ja",(MONTH(S285)-MONTH(R285)+1)/12*(_xlfn.XLOOKUP(M$308,'Oppslag-fane'!$P$12:$P$34,'Oppslag-fane'!$Q$12:$Q$34*D440)))))</f>
        <v/>
      </c>
      <c r="N440" s="8" t="str" cm="1">
        <f t="array" ref="N440">IF(N$308="","",IF(T285="","",IF($C136="Ja",(MONTH(U285)-MONTH(T285)+1)/12*(_xlfn.XLOOKUP(N$308,'Oppslag-fane'!$P$12:$P$34,'Oppslag-fane'!$Q$12:$Q$34*D440)))))</f>
        <v/>
      </c>
      <c r="O440" s="8" t="str" cm="1">
        <f t="array" ref="O440">IF(O$308="","",IF(V285="","",IF($C136="Ja",(MONTH(W285)-MONTH(V285)+1)/12*(_xlfn.XLOOKUP(O$308,'Oppslag-fane'!$P$12:$P$34,'Oppslag-fane'!$Q$12:$Q$34*D440)))))</f>
        <v/>
      </c>
      <c r="P440" s="8" t="str" cm="1">
        <f t="array" ref="P440">IF(P$308="","",IF(X285="","",IF($C136="Ja",(MONTH(Y285)-MONTH(X285)+1)/12*(_xlfn.XLOOKUP(P$308,'Oppslag-fane'!$P$12:$P$34,'Oppslag-fane'!$Q$12:$Q$34*D440)))))</f>
        <v/>
      </c>
      <c r="Q440" s="8" t="str" cm="1">
        <f t="array" ref="Q440">IF(Q$308="","",IF(Z285="","",IF($C136="Ja",(MONTH(AA285)-MONTH(Z285)+1)/12*(_xlfn.XLOOKUP(Q$308,'Oppslag-fane'!$P$12:$P$34,'Oppslag-fane'!$Q$12:$Q$34*D440)))))</f>
        <v/>
      </c>
      <c r="R440" s="31">
        <f t="shared" si="29"/>
        <v>0</v>
      </c>
      <c r="AI440"/>
      <c r="AJ440"/>
      <c r="AL440" s="18"/>
      <c r="AM440" s="18"/>
    </row>
    <row r="441" spans="1:39" x14ac:dyDescent="0.25">
      <c r="A441" t="str">
        <f t="shared" ref="A441:B441" si="91">A137</f>
        <v/>
      </c>
      <c r="B441">
        <f t="shared" si="91"/>
        <v>0</v>
      </c>
      <c r="C441">
        <f t="shared" si="27"/>
        <v>0</v>
      </c>
      <c r="D441" s="17" t="str">
        <f t="shared" si="28"/>
        <v/>
      </c>
      <c r="E441" s="8" t="str" cm="1">
        <f t="array" ref="E441">IF(E$308="","",IF(B286="","",IF($C137="Ja",(MONTH(C286)-MONTH(B286)+1)/12*(_xlfn.XLOOKUP(E$308,'Oppslag-fane'!$P$12:$P$34,'Oppslag-fane'!$Q$12:$Q$34*D441)))))</f>
        <v/>
      </c>
      <c r="F441" s="8" t="str" cm="1">
        <f t="array" ref="F441">IF(F$308="","",IF(D286="","",IF($C137="Ja",(MONTH(E286)-MONTH(D286)+1)/12*(_xlfn.XLOOKUP(F$308,'Oppslag-fane'!$P$12:$P$34,'Oppslag-fane'!$Q$12:$Q$34*D441)))))</f>
        <v/>
      </c>
      <c r="G441" s="8" t="str" cm="1">
        <f t="array" ref="G441">IF(G$308="","",IF(F286="","",IF($C137="Ja",(MONTH(G286)-MONTH(F286)+1)/12*(_xlfn.XLOOKUP(G$308,'Oppslag-fane'!$P$12:$P$34,'Oppslag-fane'!$Q$12:$Q$34*D441)))))</f>
        <v/>
      </c>
      <c r="H441" s="8" t="str" cm="1">
        <f t="array" ref="H441">IF(H$308="","",IF(H286="","",IF($C137="Ja",(MONTH(I286)-MONTH(H286)+1)/12*(_xlfn.XLOOKUP(H$308,'Oppslag-fane'!$P$12:$P$34,'Oppslag-fane'!$Q$12:$Q$34*D441)))))</f>
        <v/>
      </c>
      <c r="I441" s="8" t="str" cm="1">
        <f t="array" ref="I441">IF(I$308="","",IF(J286="","",IF($C137="Ja",(MONTH(K286)-MONTH(J286)+1)/12*(_xlfn.XLOOKUP(I$308,'Oppslag-fane'!$P$12:$P$34,'Oppslag-fane'!$Q$12:$Q$34*D441)))))</f>
        <v/>
      </c>
      <c r="J441" s="8" t="str" cm="1">
        <f t="array" ref="J441">IF(J$308="","",IF(L286="","",IF($C137="Ja",(MONTH(M286)-MONTH(L286)+1)/12*(_xlfn.XLOOKUP(J$308,'Oppslag-fane'!$P$12:$P$34,'Oppslag-fane'!$Q$12:$Q$34*D441)))))</f>
        <v/>
      </c>
      <c r="K441" s="8" t="str" cm="1">
        <f t="array" ref="K441">IF(K$308="","",IF(N286="","",IF($C137="Ja",(MONTH(O286)-MONTH(N286)+1)/12*(_xlfn.XLOOKUP(K$308,'Oppslag-fane'!$P$12:$P$34,'Oppslag-fane'!$Q$12:$Q$34*D441)))))</f>
        <v/>
      </c>
      <c r="L441" s="8" t="str" cm="1">
        <f t="array" ref="L441">IF(L$308="","",IF(P286="","",IF($C137="Ja",(MONTH(Q286)-MONTH(P286)+1)/12*(_xlfn.XLOOKUP(L$308,'Oppslag-fane'!$P$12:$P$34,'Oppslag-fane'!$Q$12:$Q$34*D441)))))</f>
        <v/>
      </c>
      <c r="M441" s="8" t="str" cm="1">
        <f t="array" ref="M441">IF(M$308="","",IF(R286="","",IF($C137="Ja",(MONTH(S286)-MONTH(R286)+1)/12*(_xlfn.XLOOKUP(M$308,'Oppslag-fane'!$P$12:$P$34,'Oppslag-fane'!$Q$12:$Q$34*D441)))))</f>
        <v/>
      </c>
      <c r="N441" s="8" t="str" cm="1">
        <f t="array" ref="N441">IF(N$308="","",IF(T286="","",IF($C137="Ja",(MONTH(U286)-MONTH(T286)+1)/12*(_xlfn.XLOOKUP(N$308,'Oppslag-fane'!$P$12:$P$34,'Oppslag-fane'!$Q$12:$Q$34*D441)))))</f>
        <v/>
      </c>
      <c r="O441" s="8" t="str" cm="1">
        <f t="array" ref="O441">IF(O$308="","",IF(V286="","",IF($C137="Ja",(MONTH(W286)-MONTH(V286)+1)/12*(_xlfn.XLOOKUP(O$308,'Oppslag-fane'!$P$12:$P$34,'Oppslag-fane'!$Q$12:$Q$34*D441)))))</f>
        <v/>
      </c>
      <c r="P441" s="8" t="str" cm="1">
        <f t="array" ref="P441">IF(P$308="","",IF(X286="","",IF($C137="Ja",(MONTH(Y286)-MONTH(X286)+1)/12*(_xlfn.XLOOKUP(P$308,'Oppslag-fane'!$P$12:$P$34,'Oppslag-fane'!$Q$12:$Q$34*D441)))))</f>
        <v/>
      </c>
      <c r="Q441" s="8" t="str" cm="1">
        <f t="array" ref="Q441">IF(Q$308="","",IF(Z286="","",IF($C137="Ja",(MONTH(AA286)-MONTH(Z286)+1)/12*(_xlfn.XLOOKUP(Q$308,'Oppslag-fane'!$P$12:$P$34,'Oppslag-fane'!$Q$12:$Q$34*D441)))))</f>
        <v/>
      </c>
      <c r="R441" s="31">
        <f t="shared" si="29"/>
        <v>0</v>
      </c>
      <c r="AI441"/>
      <c r="AJ441"/>
      <c r="AL441" s="18"/>
      <c r="AM441" s="18"/>
    </row>
    <row r="442" spans="1:39" x14ac:dyDescent="0.25">
      <c r="A442" t="str">
        <f t="shared" ref="A442:B442" si="92">A138</f>
        <v/>
      </c>
      <c r="B442">
        <f t="shared" si="92"/>
        <v>0</v>
      </c>
      <c r="C442">
        <f t="shared" si="27"/>
        <v>0</v>
      </c>
      <c r="D442" s="17" t="str">
        <f t="shared" si="28"/>
        <v/>
      </c>
      <c r="E442" s="8" t="str" cm="1">
        <f t="array" ref="E442">IF(E$308="","",IF(B287="","",IF($C138="Ja",(MONTH(C287)-MONTH(B287)+1)/12*(_xlfn.XLOOKUP(E$308,'Oppslag-fane'!$P$12:$P$34,'Oppslag-fane'!$Q$12:$Q$34*D442)))))</f>
        <v/>
      </c>
      <c r="F442" s="8" t="str" cm="1">
        <f t="array" ref="F442">IF(F$308="","",IF(D287="","",IF($C138="Ja",(MONTH(E287)-MONTH(D287)+1)/12*(_xlfn.XLOOKUP(F$308,'Oppslag-fane'!$P$12:$P$34,'Oppslag-fane'!$Q$12:$Q$34*D442)))))</f>
        <v/>
      </c>
      <c r="G442" s="8" t="str" cm="1">
        <f t="array" ref="G442">IF(G$308="","",IF(F287="","",IF($C138="Ja",(MONTH(G287)-MONTH(F287)+1)/12*(_xlfn.XLOOKUP(G$308,'Oppslag-fane'!$P$12:$P$34,'Oppslag-fane'!$Q$12:$Q$34*D442)))))</f>
        <v/>
      </c>
      <c r="H442" s="8" t="str" cm="1">
        <f t="array" ref="H442">IF(H$308="","",IF(H287="","",IF($C138="Ja",(MONTH(I287)-MONTH(H287)+1)/12*(_xlfn.XLOOKUP(H$308,'Oppslag-fane'!$P$12:$P$34,'Oppslag-fane'!$Q$12:$Q$34*D442)))))</f>
        <v/>
      </c>
      <c r="I442" s="8" t="str" cm="1">
        <f t="array" ref="I442">IF(I$308="","",IF(J287="","",IF($C138="Ja",(MONTH(K287)-MONTH(J287)+1)/12*(_xlfn.XLOOKUP(I$308,'Oppslag-fane'!$P$12:$P$34,'Oppslag-fane'!$Q$12:$Q$34*D442)))))</f>
        <v/>
      </c>
      <c r="J442" s="8" t="str" cm="1">
        <f t="array" ref="J442">IF(J$308="","",IF(L287="","",IF($C138="Ja",(MONTH(M287)-MONTH(L287)+1)/12*(_xlfn.XLOOKUP(J$308,'Oppslag-fane'!$P$12:$P$34,'Oppslag-fane'!$Q$12:$Q$34*D442)))))</f>
        <v/>
      </c>
      <c r="K442" s="8" t="str" cm="1">
        <f t="array" ref="K442">IF(K$308="","",IF(N287="","",IF($C138="Ja",(MONTH(O287)-MONTH(N287)+1)/12*(_xlfn.XLOOKUP(K$308,'Oppslag-fane'!$P$12:$P$34,'Oppslag-fane'!$Q$12:$Q$34*D442)))))</f>
        <v/>
      </c>
      <c r="L442" s="8" t="str" cm="1">
        <f t="array" ref="L442">IF(L$308="","",IF(P287="","",IF($C138="Ja",(MONTH(Q287)-MONTH(P287)+1)/12*(_xlfn.XLOOKUP(L$308,'Oppslag-fane'!$P$12:$P$34,'Oppslag-fane'!$Q$12:$Q$34*D442)))))</f>
        <v/>
      </c>
      <c r="M442" s="8" t="str" cm="1">
        <f t="array" ref="M442">IF(M$308="","",IF(R287="","",IF($C138="Ja",(MONTH(S287)-MONTH(R287)+1)/12*(_xlfn.XLOOKUP(M$308,'Oppslag-fane'!$P$12:$P$34,'Oppslag-fane'!$Q$12:$Q$34*D442)))))</f>
        <v/>
      </c>
      <c r="N442" s="8" t="str" cm="1">
        <f t="array" ref="N442">IF(N$308="","",IF(T287="","",IF($C138="Ja",(MONTH(U287)-MONTH(T287)+1)/12*(_xlfn.XLOOKUP(N$308,'Oppslag-fane'!$P$12:$P$34,'Oppslag-fane'!$Q$12:$Q$34*D442)))))</f>
        <v/>
      </c>
      <c r="O442" s="8" t="str" cm="1">
        <f t="array" ref="O442">IF(O$308="","",IF(V287="","",IF($C138="Ja",(MONTH(W287)-MONTH(V287)+1)/12*(_xlfn.XLOOKUP(O$308,'Oppslag-fane'!$P$12:$P$34,'Oppslag-fane'!$Q$12:$Q$34*D442)))))</f>
        <v/>
      </c>
      <c r="P442" s="8" t="str" cm="1">
        <f t="array" ref="P442">IF(P$308="","",IF(X287="","",IF($C138="Ja",(MONTH(Y287)-MONTH(X287)+1)/12*(_xlfn.XLOOKUP(P$308,'Oppslag-fane'!$P$12:$P$34,'Oppslag-fane'!$Q$12:$Q$34*D442)))))</f>
        <v/>
      </c>
      <c r="Q442" s="8" t="str" cm="1">
        <f t="array" ref="Q442">IF(Q$308="","",IF(Z287="","",IF($C138="Ja",(MONTH(AA287)-MONTH(Z287)+1)/12*(_xlfn.XLOOKUP(Q$308,'Oppslag-fane'!$P$12:$P$34,'Oppslag-fane'!$Q$12:$Q$34*D442)))))</f>
        <v/>
      </c>
      <c r="R442" s="31">
        <f t="shared" si="29"/>
        <v>0</v>
      </c>
      <c r="AI442"/>
      <c r="AJ442"/>
      <c r="AL442" s="18"/>
      <c r="AM442" s="18"/>
    </row>
    <row r="443" spans="1:39" x14ac:dyDescent="0.25">
      <c r="A443" t="str">
        <f t="shared" ref="A443:B443" si="93">A139</f>
        <v/>
      </c>
      <c r="B443">
        <f t="shared" si="93"/>
        <v>0</v>
      </c>
      <c r="C443">
        <f t="shared" ref="C443:C453" si="94">E139</f>
        <v>0</v>
      </c>
      <c r="D443" s="17" t="str">
        <f t="shared" ref="D443:D453" si="95">G139</f>
        <v/>
      </c>
      <c r="E443" s="8" t="str" cm="1">
        <f t="array" ref="E443">IF(E$308="","",IF(B288="","",IF($C139="Ja",(MONTH(C288)-MONTH(B288)+1)/12*(_xlfn.XLOOKUP(E$308,'Oppslag-fane'!$P$12:$P$34,'Oppslag-fane'!$Q$12:$Q$34*D443)))))</f>
        <v/>
      </c>
      <c r="F443" s="8" t="str" cm="1">
        <f t="array" ref="F443">IF(F$308="","",IF(D288="","",IF($C139="Ja",(MONTH(E288)-MONTH(D288)+1)/12*(_xlfn.XLOOKUP(F$308,'Oppslag-fane'!$P$12:$P$34,'Oppslag-fane'!$Q$12:$Q$34*D443)))))</f>
        <v/>
      </c>
      <c r="G443" s="8" t="str" cm="1">
        <f t="array" ref="G443">IF(G$308="","",IF(F288="","",IF($C139="Ja",(MONTH(G288)-MONTH(F288)+1)/12*(_xlfn.XLOOKUP(G$308,'Oppslag-fane'!$P$12:$P$34,'Oppslag-fane'!$Q$12:$Q$34*D443)))))</f>
        <v/>
      </c>
      <c r="H443" s="8" t="str" cm="1">
        <f t="array" ref="H443">IF(H$308="","",IF(H288="","",IF($C139="Ja",(MONTH(I288)-MONTH(H288)+1)/12*(_xlfn.XLOOKUP(H$308,'Oppslag-fane'!$P$12:$P$34,'Oppslag-fane'!$Q$12:$Q$34*D443)))))</f>
        <v/>
      </c>
      <c r="I443" s="8" t="str" cm="1">
        <f t="array" ref="I443">IF(I$308="","",IF(J288="","",IF($C139="Ja",(MONTH(K288)-MONTH(J288)+1)/12*(_xlfn.XLOOKUP(I$308,'Oppslag-fane'!$P$12:$P$34,'Oppslag-fane'!$Q$12:$Q$34*D443)))))</f>
        <v/>
      </c>
      <c r="J443" s="8" t="str" cm="1">
        <f t="array" ref="J443">IF(J$308="","",IF(L288="","",IF($C139="Ja",(MONTH(M288)-MONTH(L288)+1)/12*(_xlfn.XLOOKUP(J$308,'Oppslag-fane'!$P$12:$P$34,'Oppslag-fane'!$Q$12:$Q$34*D443)))))</f>
        <v/>
      </c>
      <c r="K443" s="8" t="str" cm="1">
        <f t="array" ref="K443">IF(K$308="","",IF(N288="","",IF($C139="Ja",(MONTH(O288)-MONTH(N288)+1)/12*(_xlfn.XLOOKUP(K$308,'Oppslag-fane'!$P$12:$P$34,'Oppslag-fane'!$Q$12:$Q$34*D443)))))</f>
        <v/>
      </c>
      <c r="L443" s="8" t="str" cm="1">
        <f t="array" ref="L443">IF(L$308="","",IF(P288="","",IF($C139="Ja",(MONTH(Q288)-MONTH(P288)+1)/12*(_xlfn.XLOOKUP(L$308,'Oppslag-fane'!$P$12:$P$34,'Oppslag-fane'!$Q$12:$Q$34*D443)))))</f>
        <v/>
      </c>
      <c r="M443" s="8" t="str" cm="1">
        <f t="array" ref="M443">IF(M$308="","",IF(R288="","",IF($C139="Ja",(MONTH(S288)-MONTH(R288)+1)/12*(_xlfn.XLOOKUP(M$308,'Oppslag-fane'!$P$12:$P$34,'Oppslag-fane'!$Q$12:$Q$34*D443)))))</f>
        <v/>
      </c>
      <c r="N443" s="8" t="str" cm="1">
        <f t="array" ref="N443">IF(N$308="","",IF(T288="","",IF($C139="Ja",(MONTH(U288)-MONTH(T288)+1)/12*(_xlfn.XLOOKUP(N$308,'Oppslag-fane'!$P$12:$P$34,'Oppslag-fane'!$Q$12:$Q$34*D443)))))</f>
        <v/>
      </c>
      <c r="O443" s="8" t="str" cm="1">
        <f t="array" ref="O443">IF(O$308="","",IF(V288="","",IF($C139="Ja",(MONTH(W288)-MONTH(V288)+1)/12*(_xlfn.XLOOKUP(O$308,'Oppslag-fane'!$P$12:$P$34,'Oppslag-fane'!$Q$12:$Q$34*D443)))))</f>
        <v/>
      </c>
      <c r="P443" s="8" t="str" cm="1">
        <f t="array" ref="P443">IF(P$308="","",IF(X288="","",IF($C139="Ja",(MONTH(Y288)-MONTH(X288)+1)/12*(_xlfn.XLOOKUP(P$308,'Oppslag-fane'!$P$12:$P$34,'Oppslag-fane'!$Q$12:$Q$34*D443)))))</f>
        <v/>
      </c>
      <c r="Q443" s="8" t="str" cm="1">
        <f t="array" ref="Q443">IF(Q$308="","",IF(Z288="","",IF($C139="Ja",(MONTH(AA288)-MONTH(Z288)+1)/12*(_xlfn.XLOOKUP(Q$308,'Oppslag-fane'!$P$12:$P$34,'Oppslag-fane'!$Q$12:$Q$34*D443)))))</f>
        <v/>
      </c>
      <c r="R443" s="31">
        <f t="shared" ref="R443:R453" si="96">SUM(E443:Q443)</f>
        <v>0</v>
      </c>
      <c r="AI443"/>
      <c r="AJ443"/>
      <c r="AL443" s="18"/>
      <c r="AM443" s="18"/>
    </row>
    <row r="444" spans="1:39" x14ac:dyDescent="0.25">
      <c r="A444" t="str">
        <f t="shared" ref="A444:B444" si="97">A140</f>
        <v/>
      </c>
      <c r="B444">
        <f t="shared" si="97"/>
        <v>0</v>
      </c>
      <c r="C444">
        <f t="shared" si="94"/>
        <v>0</v>
      </c>
      <c r="D444" s="17" t="str">
        <f t="shared" si="95"/>
        <v/>
      </c>
      <c r="E444" s="8" t="str" cm="1">
        <f t="array" ref="E444">IF(E$308="","",IF(B289="","",IF($C140="Ja",(MONTH(C289)-MONTH(B289)+1)/12*(_xlfn.XLOOKUP(E$308,'Oppslag-fane'!$P$12:$P$34,'Oppslag-fane'!$Q$12:$Q$34*D444)))))</f>
        <v/>
      </c>
      <c r="F444" s="8" t="str" cm="1">
        <f t="array" ref="F444">IF(F$308="","",IF(D289="","",IF($C140="Ja",(MONTH(E289)-MONTH(D289)+1)/12*(_xlfn.XLOOKUP(F$308,'Oppslag-fane'!$P$12:$P$34,'Oppslag-fane'!$Q$12:$Q$34*D444)))))</f>
        <v/>
      </c>
      <c r="G444" s="8" t="str" cm="1">
        <f t="array" ref="G444">IF(G$308="","",IF(F289="","",IF($C140="Ja",(MONTH(G289)-MONTH(F289)+1)/12*(_xlfn.XLOOKUP(G$308,'Oppslag-fane'!$P$12:$P$34,'Oppslag-fane'!$Q$12:$Q$34*D444)))))</f>
        <v/>
      </c>
      <c r="H444" s="8" t="str" cm="1">
        <f t="array" ref="H444">IF(H$308="","",IF(H289="","",IF($C140="Ja",(MONTH(I289)-MONTH(H289)+1)/12*(_xlfn.XLOOKUP(H$308,'Oppslag-fane'!$P$12:$P$34,'Oppslag-fane'!$Q$12:$Q$34*D444)))))</f>
        <v/>
      </c>
      <c r="I444" s="8" t="str" cm="1">
        <f t="array" ref="I444">IF(I$308="","",IF(J289="","",IF($C140="Ja",(MONTH(K289)-MONTH(J289)+1)/12*(_xlfn.XLOOKUP(I$308,'Oppslag-fane'!$P$12:$P$34,'Oppslag-fane'!$Q$12:$Q$34*D444)))))</f>
        <v/>
      </c>
      <c r="J444" s="8" t="str" cm="1">
        <f t="array" ref="J444">IF(J$308="","",IF(L289="","",IF($C140="Ja",(MONTH(M289)-MONTH(L289)+1)/12*(_xlfn.XLOOKUP(J$308,'Oppslag-fane'!$P$12:$P$34,'Oppslag-fane'!$Q$12:$Q$34*D444)))))</f>
        <v/>
      </c>
      <c r="K444" s="8" t="str" cm="1">
        <f t="array" ref="K444">IF(K$308="","",IF(N289="","",IF($C140="Ja",(MONTH(O289)-MONTH(N289)+1)/12*(_xlfn.XLOOKUP(K$308,'Oppslag-fane'!$P$12:$P$34,'Oppslag-fane'!$Q$12:$Q$34*D444)))))</f>
        <v/>
      </c>
      <c r="L444" s="8" t="str" cm="1">
        <f t="array" ref="L444">IF(L$308="","",IF(P289="","",IF($C140="Ja",(MONTH(Q289)-MONTH(P289)+1)/12*(_xlfn.XLOOKUP(L$308,'Oppslag-fane'!$P$12:$P$34,'Oppslag-fane'!$Q$12:$Q$34*D444)))))</f>
        <v/>
      </c>
      <c r="M444" s="8" t="str" cm="1">
        <f t="array" ref="M444">IF(M$308="","",IF(R289="","",IF($C140="Ja",(MONTH(S289)-MONTH(R289)+1)/12*(_xlfn.XLOOKUP(M$308,'Oppslag-fane'!$P$12:$P$34,'Oppslag-fane'!$Q$12:$Q$34*D444)))))</f>
        <v/>
      </c>
      <c r="N444" s="8" t="str" cm="1">
        <f t="array" ref="N444">IF(N$308="","",IF(T289="","",IF($C140="Ja",(MONTH(U289)-MONTH(T289)+1)/12*(_xlfn.XLOOKUP(N$308,'Oppslag-fane'!$P$12:$P$34,'Oppslag-fane'!$Q$12:$Q$34*D444)))))</f>
        <v/>
      </c>
      <c r="O444" s="8" t="str" cm="1">
        <f t="array" ref="O444">IF(O$308="","",IF(V289="","",IF($C140="Ja",(MONTH(W289)-MONTH(V289)+1)/12*(_xlfn.XLOOKUP(O$308,'Oppslag-fane'!$P$12:$P$34,'Oppslag-fane'!$Q$12:$Q$34*D444)))))</f>
        <v/>
      </c>
      <c r="P444" s="8" t="str" cm="1">
        <f t="array" ref="P444">IF(P$308="","",IF(X289="","",IF($C140="Ja",(MONTH(Y289)-MONTH(X289)+1)/12*(_xlfn.XLOOKUP(P$308,'Oppslag-fane'!$P$12:$P$34,'Oppslag-fane'!$Q$12:$Q$34*D444)))))</f>
        <v/>
      </c>
      <c r="Q444" s="8" t="str" cm="1">
        <f t="array" ref="Q444">IF(Q$308="","",IF(Z289="","",IF($C140="Ja",(MONTH(AA289)-MONTH(Z289)+1)/12*(_xlfn.XLOOKUP(Q$308,'Oppslag-fane'!$P$12:$P$34,'Oppslag-fane'!$Q$12:$Q$34*D444)))))</f>
        <v/>
      </c>
      <c r="R444" s="31">
        <f t="shared" si="96"/>
        <v>0</v>
      </c>
      <c r="AI444"/>
      <c r="AJ444"/>
      <c r="AL444" s="18"/>
      <c r="AM444" s="18"/>
    </row>
    <row r="445" spans="1:39" x14ac:dyDescent="0.25">
      <c r="A445" t="str">
        <f t="shared" ref="A445:B445" si="98">A141</f>
        <v/>
      </c>
      <c r="B445">
        <f t="shared" si="98"/>
        <v>0</v>
      </c>
      <c r="C445">
        <f t="shared" si="94"/>
        <v>0</v>
      </c>
      <c r="D445" s="17" t="str">
        <f t="shared" si="95"/>
        <v/>
      </c>
      <c r="E445" s="8" t="str" cm="1">
        <f t="array" ref="E445">IF(E$308="","",IF(B290="","",IF($C141="Ja",(MONTH(C290)-MONTH(B290)+1)/12*(_xlfn.XLOOKUP(E$308,'Oppslag-fane'!$P$12:$P$34,'Oppslag-fane'!$Q$12:$Q$34*D445)))))</f>
        <v/>
      </c>
      <c r="F445" s="8" t="str" cm="1">
        <f t="array" ref="F445">IF(F$308="","",IF(D290="","",IF($C141="Ja",(MONTH(E290)-MONTH(D290)+1)/12*(_xlfn.XLOOKUP(F$308,'Oppslag-fane'!$P$12:$P$34,'Oppslag-fane'!$Q$12:$Q$34*D445)))))</f>
        <v/>
      </c>
      <c r="G445" s="8" t="str" cm="1">
        <f t="array" ref="G445">IF(G$308="","",IF(F290="","",IF($C141="Ja",(MONTH(G290)-MONTH(F290)+1)/12*(_xlfn.XLOOKUP(G$308,'Oppslag-fane'!$P$12:$P$34,'Oppslag-fane'!$Q$12:$Q$34*D445)))))</f>
        <v/>
      </c>
      <c r="H445" s="8" t="str" cm="1">
        <f t="array" ref="H445">IF(H$308="","",IF(H290="","",IF($C141="Ja",(MONTH(I290)-MONTH(H290)+1)/12*(_xlfn.XLOOKUP(H$308,'Oppslag-fane'!$P$12:$P$34,'Oppslag-fane'!$Q$12:$Q$34*D445)))))</f>
        <v/>
      </c>
      <c r="I445" s="8" t="str" cm="1">
        <f t="array" ref="I445">IF(I$308="","",IF(J290="","",IF($C141="Ja",(MONTH(K290)-MONTH(J290)+1)/12*(_xlfn.XLOOKUP(I$308,'Oppslag-fane'!$P$12:$P$34,'Oppslag-fane'!$Q$12:$Q$34*D445)))))</f>
        <v/>
      </c>
      <c r="J445" s="8" t="str" cm="1">
        <f t="array" ref="J445">IF(J$308="","",IF(L290="","",IF($C141="Ja",(MONTH(M290)-MONTH(L290)+1)/12*(_xlfn.XLOOKUP(J$308,'Oppslag-fane'!$P$12:$P$34,'Oppslag-fane'!$Q$12:$Q$34*D445)))))</f>
        <v/>
      </c>
      <c r="K445" s="8" t="str" cm="1">
        <f t="array" ref="K445">IF(K$308="","",IF(N290="","",IF($C141="Ja",(MONTH(O290)-MONTH(N290)+1)/12*(_xlfn.XLOOKUP(K$308,'Oppslag-fane'!$P$12:$P$34,'Oppslag-fane'!$Q$12:$Q$34*D445)))))</f>
        <v/>
      </c>
      <c r="L445" s="8" t="str" cm="1">
        <f t="array" ref="L445">IF(L$308="","",IF(P290="","",IF($C141="Ja",(MONTH(Q290)-MONTH(P290)+1)/12*(_xlfn.XLOOKUP(L$308,'Oppslag-fane'!$P$12:$P$34,'Oppslag-fane'!$Q$12:$Q$34*D445)))))</f>
        <v/>
      </c>
      <c r="M445" s="8" t="str" cm="1">
        <f t="array" ref="M445">IF(M$308="","",IF(R290="","",IF($C141="Ja",(MONTH(S290)-MONTH(R290)+1)/12*(_xlfn.XLOOKUP(M$308,'Oppslag-fane'!$P$12:$P$34,'Oppslag-fane'!$Q$12:$Q$34*D445)))))</f>
        <v/>
      </c>
      <c r="N445" s="8" t="str" cm="1">
        <f t="array" ref="N445">IF(N$308="","",IF(T290="","",IF($C141="Ja",(MONTH(U290)-MONTH(T290)+1)/12*(_xlfn.XLOOKUP(N$308,'Oppslag-fane'!$P$12:$P$34,'Oppslag-fane'!$Q$12:$Q$34*D445)))))</f>
        <v/>
      </c>
      <c r="O445" s="8" t="str" cm="1">
        <f t="array" ref="O445">IF(O$308="","",IF(V290="","",IF($C141="Ja",(MONTH(W290)-MONTH(V290)+1)/12*(_xlfn.XLOOKUP(O$308,'Oppslag-fane'!$P$12:$P$34,'Oppslag-fane'!$Q$12:$Q$34*D445)))))</f>
        <v/>
      </c>
      <c r="P445" s="8" t="str" cm="1">
        <f t="array" ref="P445">IF(P$308="","",IF(X290="","",IF($C141="Ja",(MONTH(Y290)-MONTH(X290)+1)/12*(_xlfn.XLOOKUP(P$308,'Oppslag-fane'!$P$12:$P$34,'Oppslag-fane'!$Q$12:$Q$34*D445)))))</f>
        <v/>
      </c>
      <c r="Q445" s="8" t="str" cm="1">
        <f t="array" ref="Q445">IF(Q$308="","",IF(Z290="","",IF($C141="Ja",(MONTH(AA290)-MONTH(Z290)+1)/12*(_xlfn.XLOOKUP(Q$308,'Oppslag-fane'!$P$12:$P$34,'Oppslag-fane'!$Q$12:$Q$34*D445)))))</f>
        <v/>
      </c>
      <c r="R445" s="31">
        <f t="shared" si="96"/>
        <v>0</v>
      </c>
      <c r="AI445"/>
      <c r="AJ445"/>
      <c r="AL445" s="18"/>
      <c r="AM445" s="18"/>
    </row>
    <row r="446" spans="1:39" x14ac:dyDescent="0.25">
      <c r="A446" t="str">
        <f t="shared" ref="A446:B446" si="99">A142</f>
        <v/>
      </c>
      <c r="B446">
        <f t="shared" si="99"/>
        <v>0</v>
      </c>
      <c r="C446">
        <f t="shared" si="94"/>
        <v>0</v>
      </c>
      <c r="D446" s="17" t="str">
        <f t="shared" si="95"/>
        <v/>
      </c>
      <c r="E446" s="8" t="str" cm="1">
        <f t="array" ref="E446">IF(E$308="","",IF(B291="","",IF($C142="Ja",(MONTH(C291)-MONTH(B291)+1)/12*(_xlfn.XLOOKUP(E$308,'Oppslag-fane'!$P$12:$P$34,'Oppslag-fane'!$Q$12:$Q$34*D446)))))</f>
        <v/>
      </c>
      <c r="F446" s="8" t="str" cm="1">
        <f t="array" ref="F446">IF(F$308="","",IF(D291="","",IF($C142="Ja",(MONTH(E291)-MONTH(D291)+1)/12*(_xlfn.XLOOKUP(F$308,'Oppslag-fane'!$P$12:$P$34,'Oppslag-fane'!$Q$12:$Q$34*D446)))))</f>
        <v/>
      </c>
      <c r="G446" s="8" t="str" cm="1">
        <f t="array" ref="G446">IF(G$308="","",IF(F291="","",IF($C142="Ja",(MONTH(G291)-MONTH(F291)+1)/12*(_xlfn.XLOOKUP(G$308,'Oppslag-fane'!$P$12:$P$34,'Oppslag-fane'!$Q$12:$Q$34*D446)))))</f>
        <v/>
      </c>
      <c r="H446" s="8" t="str" cm="1">
        <f t="array" ref="H446">IF(H$308="","",IF(H291="","",IF($C142="Ja",(MONTH(I291)-MONTH(H291)+1)/12*(_xlfn.XLOOKUP(H$308,'Oppslag-fane'!$P$12:$P$34,'Oppslag-fane'!$Q$12:$Q$34*D446)))))</f>
        <v/>
      </c>
      <c r="I446" s="8" t="str" cm="1">
        <f t="array" ref="I446">IF(I$308="","",IF(J291="","",IF($C142="Ja",(MONTH(K291)-MONTH(J291)+1)/12*(_xlfn.XLOOKUP(I$308,'Oppslag-fane'!$P$12:$P$34,'Oppslag-fane'!$Q$12:$Q$34*D446)))))</f>
        <v/>
      </c>
      <c r="J446" s="8" t="str" cm="1">
        <f t="array" ref="J446">IF(J$308="","",IF(L291="","",IF($C142="Ja",(MONTH(M291)-MONTH(L291)+1)/12*(_xlfn.XLOOKUP(J$308,'Oppslag-fane'!$P$12:$P$34,'Oppslag-fane'!$Q$12:$Q$34*D446)))))</f>
        <v/>
      </c>
      <c r="K446" s="8" t="str" cm="1">
        <f t="array" ref="K446">IF(K$308="","",IF(N291="","",IF($C142="Ja",(MONTH(O291)-MONTH(N291)+1)/12*(_xlfn.XLOOKUP(K$308,'Oppslag-fane'!$P$12:$P$34,'Oppslag-fane'!$Q$12:$Q$34*D446)))))</f>
        <v/>
      </c>
      <c r="L446" s="8" t="str" cm="1">
        <f t="array" ref="L446">IF(L$308="","",IF(P291="","",IF($C142="Ja",(MONTH(Q291)-MONTH(P291)+1)/12*(_xlfn.XLOOKUP(L$308,'Oppslag-fane'!$P$12:$P$34,'Oppslag-fane'!$Q$12:$Q$34*D446)))))</f>
        <v/>
      </c>
      <c r="M446" s="8" t="str" cm="1">
        <f t="array" ref="M446">IF(M$308="","",IF(R291="","",IF($C142="Ja",(MONTH(S291)-MONTH(R291)+1)/12*(_xlfn.XLOOKUP(M$308,'Oppslag-fane'!$P$12:$P$34,'Oppslag-fane'!$Q$12:$Q$34*D446)))))</f>
        <v/>
      </c>
      <c r="N446" s="8" t="str" cm="1">
        <f t="array" ref="N446">IF(N$308="","",IF(T291="","",IF($C142="Ja",(MONTH(U291)-MONTH(T291)+1)/12*(_xlfn.XLOOKUP(N$308,'Oppslag-fane'!$P$12:$P$34,'Oppslag-fane'!$Q$12:$Q$34*D446)))))</f>
        <v/>
      </c>
      <c r="O446" s="8" t="str" cm="1">
        <f t="array" ref="O446">IF(O$308="","",IF(V291="","",IF($C142="Ja",(MONTH(W291)-MONTH(V291)+1)/12*(_xlfn.XLOOKUP(O$308,'Oppslag-fane'!$P$12:$P$34,'Oppslag-fane'!$Q$12:$Q$34*D446)))))</f>
        <v/>
      </c>
      <c r="P446" s="8" t="str" cm="1">
        <f t="array" ref="P446">IF(P$308="","",IF(X291="","",IF($C142="Ja",(MONTH(Y291)-MONTH(X291)+1)/12*(_xlfn.XLOOKUP(P$308,'Oppslag-fane'!$P$12:$P$34,'Oppslag-fane'!$Q$12:$Q$34*D446)))))</f>
        <v/>
      </c>
      <c r="Q446" s="8" t="str" cm="1">
        <f t="array" ref="Q446">IF(Q$308="","",IF(Z291="","",IF($C142="Ja",(MONTH(AA291)-MONTH(Z291)+1)/12*(_xlfn.XLOOKUP(Q$308,'Oppslag-fane'!$P$12:$P$34,'Oppslag-fane'!$Q$12:$Q$34*D446)))))</f>
        <v/>
      </c>
      <c r="R446" s="31">
        <f t="shared" si="96"/>
        <v>0</v>
      </c>
      <c r="AI446"/>
      <c r="AJ446"/>
      <c r="AL446" s="18"/>
      <c r="AM446" s="18"/>
    </row>
    <row r="447" spans="1:39" x14ac:dyDescent="0.25">
      <c r="A447" t="str">
        <f t="shared" ref="A447:B447" si="100">A143</f>
        <v/>
      </c>
      <c r="B447">
        <f t="shared" si="100"/>
        <v>0</v>
      </c>
      <c r="C447">
        <f t="shared" si="94"/>
        <v>0</v>
      </c>
      <c r="D447" s="17" t="str">
        <f t="shared" si="95"/>
        <v/>
      </c>
      <c r="E447" s="8" t="str" cm="1">
        <f t="array" ref="E447">IF(E$308="","",IF(B292="","",IF($C143="Ja",(MONTH(C292)-MONTH(B292)+1)/12*(_xlfn.XLOOKUP(E$308,'Oppslag-fane'!$P$12:$P$34,'Oppslag-fane'!$Q$12:$Q$34*D447)))))</f>
        <v/>
      </c>
      <c r="F447" s="8" t="str" cm="1">
        <f t="array" ref="F447">IF(F$308="","",IF(D292="","",IF($C143="Ja",(MONTH(E292)-MONTH(D292)+1)/12*(_xlfn.XLOOKUP(F$308,'Oppslag-fane'!$P$12:$P$34,'Oppslag-fane'!$Q$12:$Q$34*D447)))))</f>
        <v/>
      </c>
      <c r="G447" s="8" t="str" cm="1">
        <f t="array" ref="G447">IF(G$308="","",IF(F292="","",IF($C143="Ja",(MONTH(G292)-MONTH(F292)+1)/12*(_xlfn.XLOOKUP(G$308,'Oppslag-fane'!$P$12:$P$34,'Oppslag-fane'!$Q$12:$Q$34*D447)))))</f>
        <v/>
      </c>
      <c r="H447" s="8" t="str" cm="1">
        <f t="array" ref="H447">IF(H$308="","",IF(H292="","",IF($C143="Ja",(MONTH(I292)-MONTH(H292)+1)/12*(_xlfn.XLOOKUP(H$308,'Oppslag-fane'!$P$12:$P$34,'Oppslag-fane'!$Q$12:$Q$34*D447)))))</f>
        <v/>
      </c>
      <c r="I447" s="8" t="str" cm="1">
        <f t="array" ref="I447">IF(I$308="","",IF(J292="","",IF($C143="Ja",(MONTH(K292)-MONTH(J292)+1)/12*(_xlfn.XLOOKUP(I$308,'Oppslag-fane'!$P$12:$P$34,'Oppslag-fane'!$Q$12:$Q$34*D447)))))</f>
        <v/>
      </c>
      <c r="J447" s="8" t="str" cm="1">
        <f t="array" ref="J447">IF(J$308="","",IF(L292="","",IF($C143="Ja",(MONTH(M292)-MONTH(L292)+1)/12*(_xlfn.XLOOKUP(J$308,'Oppslag-fane'!$P$12:$P$34,'Oppslag-fane'!$Q$12:$Q$34*D447)))))</f>
        <v/>
      </c>
      <c r="K447" s="8" t="str" cm="1">
        <f t="array" ref="K447">IF(K$308="","",IF(N292="","",IF($C143="Ja",(MONTH(O292)-MONTH(N292)+1)/12*(_xlfn.XLOOKUP(K$308,'Oppslag-fane'!$P$12:$P$34,'Oppslag-fane'!$Q$12:$Q$34*D447)))))</f>
        <v/>
      </c>
      <c r="L447" s="8" t="str" cm="1">
        <f t="array" ref="L447">IF(L$308="","",IF(P292="","",IF($C143="Ja",(MONTH(Q292)-MONTH(P292)+1)/12*(_xlfn.XLOOKUP(L$308,'Oppslag-fane'!$P$12:$P$34,'Oppslag-fane'!$Q$12:$Q$34*D447)))))</f>
        <v/>
      </c>
      <c r="M447" s="8" t="str" cm="1">
        <f t="array" ref="M447">IF(M$308="","",IF(R292="","",IF($C143="Ja",(MONTH(S292)-MONTH(R292)+1)/12*(_xlfn.XLOOKUP(M$308,'Oppslag-fane'!$P$12:$P$34,'Oppslag-fane'!$Q$12:$Q$34*D447)))))</f>
        <v/>
      </c>
      <c r="N447" s="8" t="str" cm="1">
        <f t="array" ref="N447">IF(N$308="","",IF(T292="","",IF($C143="Ja",(MONTH(U292)-MONTH(T292)+1)/12*(_xlfn.XLOOKUP(N$308,'Oppslag-fane'!$P$12:$P$34,'Oppslag-fane'!$Q$12:$Q$34*D447)))))</f>
        <v/>
      </c>
      <c r="O447" s="8" t="str" cm="1">
        <f t="array" ref="O447">IF(O$308="","",IF(V292="","",IF($C143="Ja",(MONTH(W292)-MONTH(V292)+1)/12*(_xlfn.XLOOKUP(O$308,'Oppslag-fane'!$P$12:$P$34,'Oppslag-fane'!$Q$12:$Q$34*D447)))))</f>
        <v/>
      </c>
      <c r="P447" s="8" t="str" cm="1">
        <f t="array" ref="P447">IF(P$308="","",IF(X292="","",IF($C143="Ja",(MONTH(Y292)-MONTH(X292)+1)/12*(_xlfn.XLOOKUP(P$308,'Oppslag-fane'!$P$12:$P$34,'Oppslag-fane'!$Q$12:$Q$34*D447)))))</f>
        <v/>
      </c>
      <c r="Q447" s="8" t="str" cm="1">
        <f t="array" ref="Q447">IF(Q$308="","",IF(Z292="","",IF($C143="Ja",(MONTH(AA292)-MONTH(Z292)+1)/12*(_xlfn.XLOOKUP(Q$308,'Oppslag-fane'!$P$12:$P$34,'Oppslag-fane'!$Q$12:$Q$34*D447)))))</f>
        <v/>
      </c>
      <c r="R447" s="31">
        <f t="shared" si="96"/>
        <v>0</v>
      </c>
      <c r="AI447"/>
      <c r="AJ447"/>
      <c r="AL447" s="18"/>
      <c r="AM447" s="18"/>
    </row>
    <row r="448" spans="1:39" x14ac:dyDescent="0.25">
      <c r="A448" t="str">
        <f t="shared" ref="A448:B448" si="101">A144</f>
        <v/>
      </c>
      <c r="B448">
        <f t="shared" si="101"/>
        <v>0</v>
      </c>
      <c r="C448">
        <f t="shared" si="94"/>
        <v>0</v>
      </c>
      <c r="D448" s="17" t="str">
        <f t="shared" si="95"/>
        <v/>
      </c>
      <c r="E448" s="8" t="str" cm="1">
        <f t="array" ref="E448">IF(E$308="","",IF(B293="","",IF($C144="Ja",(MONTH(C293)-MONTH(B293)+1)/12*(_xlfn.XLOOKUP(E$308,'Oppslag-fane'!$P$12:$P$34,'Oppslag-fane'!$Q$12:$Q$34*D448)))))</f>
        <v/>
      </c>
      <c r="F448" s="8" t="str" cm="1">
        <f t="array" ref="F448">IF(F$308="","",IF(D293="","",IF($C144="Ja",(MONTH(E293)-MONTH(D293)+1)/12*(_xlfn.XLOOKUP(F$308,'Oppslag-fane'!$P$12:$P$34,'Oppslag-fane'!$Q$12:$Q$34*D448)))))</f>
        <v/>
      </c>
      <c r="G448" s="8" t="str" cm="1">
        <f t="array" ref="G448">IF(G$308="","",IF(F293="","",IF($C144="Ja",(MONTH(G293)-MONTH(F293)+1)/12*(_xlfn.XLOOKUP(G$308,'Oppslag-fane'!$P$12:$P$34,'Oppslag-fane'!$Q$12:$Q$34*D448)))))</f>
        <v/>
      </c>
      <c r="H448" s="8" t="str" cm="1">
        <f t="array" ref="H448">IF(H$308="","",IF(H293="","",IF($C144="Ja",(MONTH(I293)-MONTH(H293)+1)/12*(_xlfn.XLOOKUP(H$308,'Oppslag-fane'!$P$12:$P$34,'Oppslag-fane'!$Q$12:$Q$34*D448)))))</f>
        <v/>
      </c>
      <c r="I448" s="8" t="str" cm="1">
        <f t="array" ref="I448">IF(I$308="","",IF(J293="","",IF($C144="Ja",(MONTH(K293)-MONTH(J293)+1)/12*(_xlfn.XLOOKUP(I$308,'Oppslag-fane'!$P$12:$P$34,'Oppslag-fane'!$Q$12:$Q$34*D448)))))</f>
        <v/>
      </c>
      <c r="J448" s="8" t="str" cm="1">
        <f t="array" ref="J448">IF(J$308="","",IF(L293="","",IF($C144="Ja",(MONTH(M293)-MONTH(L293)+1)/12*(_xlfn.XLOOKUP(J$308,'Oppslag-fane'!$P$12:$P$34,'Oppslag-fane'!$Q$12:$Q$34*D448)))))</f>
        <v/>
      </c>
      <c r="K448" s="8" t="str" cm="1">
        <f t="array" ref="K448">IF(K$308="","",IF(N293="","",IF($C144="Ja",(MONTH(O293)-MONTH(N293)+1)/12*(_xlfn.XLOOKUP(K$308,'Oppslag-fane'!$P$12:$P$34,'Oppslag-fane'!$Q$12:$Q$34*D448)))))</f>
        <v/>
      </c>
      <c r="L448" s="8" t="str" cm="1">
        <f t="array" ref="L448">IF(L$308="","",IF(P293="","",IF($C144="Ja",(MONTH(Q293)-MONTH(P293)+1)/12*(_xlfn.XLOOKUP(L$308,'Oppslag-fane'!$P$12:$P$34,'Oppslag-fane'!$Q$12:$Q$34*D448)))))</f>
        <v/>
      </c>
      <c r="M448" s="8" t="str" cm="1">
        <f t="array" ref="M448">IF(M$308="","",IF(R293="","",IF($C144="Ja",(MONTH(S293)-MONTH(R293)+1)/12*(_xlfn.XLOOKUP(M$308,'Oppslag-fane'!$P$12:$P$34,'Oppslag-fane'!$Q$12:$Q$34*D448)))))</f>
        <v/>
      </c>
      <c r="N448" s="8" t="str" cm="1">
        <f t="array" ref="N448">IF(N$308="","",IF(T293="","",IF($C144="Ja",(MONTH(U293)-MONTH(T293)+1)/12*(_xlfn.XLOOKUP(N$308,'Oppslag-fane'!$P$12:$P$34,'Oppslag-fane'!$Q$12:$Q$34*D448)))))</f>
        <v/>
      </c>
      <c r="O448" s="8" t="str" cm="1">
        <f t="array" ref="O448">IF(O$308="","",IF(V293="","",IF($C144="Ja",(MONTH(W293)-MONTH(V293)+1)/12*(_xlfn.XLOOKUP(O$308,'Oppslag-fane'!$P$12:$P$34,'Oppslag-fane'!$Q$12:$Q$34*D448)))))</f>
        <v/>
      </c>
      <c r="P448" s="8" t="str" cm="1">
        <f t="array" ref="P448">IF(P$308="","",IF(X293="","",IF($C144="Ja",(MONTH(Y293)-MONTH(X293)+1)/12*(_xlfn.XLOOKUP(P$308,'Oppslag-fane'!$P$12:$P$34,'Oppslag-fane'!$Q$12:$Q$34*D448)))))</f>
        <v/>
      </c>
      <c r="Q448" s="8" t="str" cm="1">
        <f t="array" ref="Q448">IF(Q$308="","",IF(Z293="","",IF($C144="Ja",(MONTH(AA293)-MONTH(Z293)+1)/12*(_xlfn.XLOOKUP(Q$308,'Oppslag-fane'!$P$12:$P$34,'Oppslag-fane'!$Q$12:$Q$34*D448)))))</f>
        <v/>
      </c>
      <c r="R448" s="31">
        <f t="shared" si="96"/>
        <v>0</v>
      </c>
      <c r="AI448"/>
      <c r="AJ448"/>
      <c r="AL448" s="18"/>
      <c r="AM448" s="18"/>
    </row>
    <row r="449" spans="1:39" x14ac:dyDescent="0.25">
      <c r="A449" t="str">
        <f t="shared" ref="A449:B449" si="102">A145</f>
        <v/>
      </c>
      <c r="B449">
        <f t="shared" si="102"/>
        <v>0</v>
      </c>
      <c r="C449">
        <f t="shared" si="94"/>
        <v>0</v>
      </c>
      <c r="D449" s="17" t="str">
        <f t="shared" si="95"/>
        <v/>
      </c>
      <c r="E449" s="8" t="str" cm="1">
        <f t="array" ref="E449">IF(E$308="","",IF(B294="","",IF($C145="Ja",(MONTH(C294)-MONTH(B294)+1)/12*(_xlfn.XLOOKUP(E$308,'Oppslag-fane'!$P$12:$P$34,'Oppslag-fane'!$Q$12:$Q$34*D449)))))</f>
        <v/>
      </c>
      <c r="F449" s="8" t="str" cm="1">
        <f t="array" ref="F449">IF(F$308="","",IF(D294="","",IF($C145="Ja",(MONTH(E294)-MONTH(D294)+1)/12*(_xlfn.XLOOKUP(F$308,'Oppslag-fane'!$P$12:$P$34,'Oppslag-fane'!$Q$12:$Q$34*D449)))))</f>
        <v/>
      </c>
      <c r="G449" s="8" t="str" cm="1">
        <f t="array" ref="G449">IF(G$308="","",IF(F294="","",IF($C145="Ja",(MONTH(G294)-MONTH(F294)+1)/12*(_xlfn.XLOOKUP(G$308,'Oppslag-fane'!$P$12:$P$34,'Oppslag-fane'!$Q$12:$Q$34*D449)))))</f>
        <v/>
      </c>
      <c r="H449" s="8" t="str" cm="1">
        <f t="array" ref="H449">IF(H$308="","",IF(H294="","",IF($C145="Ja",(MONTH(I294)-MONTH(H294)+1)/12*(_xlfn.XLOOKUP(H$308,'Oppslag-fane'!$P$12:$P$34,'Oppslag-fane'!$Q$12:$Q$34*D449)))))</f>
        <v/>
      </c>
      <c r="I449" s="8" t="str" cm="1">
        <f t="array" ref="I449">IF(I$308="","",IF(J294="","",IF($C145="Ja",(MONTH(K294)-MONTH(J294)+1)/12*(_xlfn.XLOOKUP(I$308,'Oppslag-fane'!$P$12:$P$34,'Oppslag-fane'!$Q$12:$Q$34*D449)))))</f>
        <v/>
      </c>
      <c r="J449" s="8" t="str" cm="1">
        <f t="array" ref="J449">IF(J$308="","",IF(L294="","",IF($C145="Ja",(MONTH(M294)-MONTH(L294)+1)/12*(_xlfn.XLOOKUP(J$308,'Oppslag-fane'!$P$12:$P$34,'Oppslag-fane'!$Q$12:$Q$34*D449)))))</f>
        <v/>
      </c>
      <c r="K449" s="8" t="str" cm="1">
        <f t="array" ref="K449">IF(K$308="","",IF(N294="","",IF($C145="Ja",(MONTH(O294)-MONTH(N294)+1)/12*(_xlfn.XLOOKUP(K$308,'Oppslag-fane'!$P$12:$P$34,'Oppslag-fane'!$Q$12:$Q$34*D449)))))</f>
        <v/>
      </c>
      <c r="L449" s="8" t="str" cm="1">
        <f t="array" ref="L449">IF(L$308="","",IF(P294="","",IF($C145="Ja",(MONTH(Q294)-MONTH(P294)+1)/12*(_xlfn.XLOOKUP(L$308,'Oppslag-fane'!$P$12:$P$34,'Oppslag-fane'!$Q$12:$Q$34*D449)))))</f>
        <v/>
      </c>
      <c r="M449" s="8" t="str" cm="1">
        <f t="array" ref="M449">IF(M$308="","",IF(R294="","",IF($C145="Ja",(MONTH(S294)-MONTH(R294)+1)/12*(_xlfn.XLOOKUP(M$308,'Oppslag-fane'!$P$12:$P$34,'Oppslag-fane'!$Q$12:$Q$34*D449)))))</f>
        <v/>
      </c>
      <c r="N449" s="8" t="str" cm="1">
        <f t="array" ref="N449">IF(N$308="","",IF(T294="","",IF($C145="Ja",(MONTH(U294)-MONTH(T294)+1)/12*(_xlfn.XLOOKUP(N$308,'Oppslag-fane'!$P$12:$P$34,'Oppslag-fane'!$Q$12:$Q$34*D449)))))</f>
        <v/>
      </c>
      <c r="O449" s="8" t="str" cm="1">
        <f t="array" ref="O449">IF(O$308="","",IF(V294="","",IF($C145="Ja",(MONTH(W294)-MONTH(V294)+1)/12*(_xlfn.XLOOKUP(O$308,'Oppslag-fane'!$P$12:$P$34,'Oppslag-fane'!$Q$12:$Q$34*D449)))))</f>
        <v/>
      </c>
      <c r="P449" s="8" t="str" cm="1">
        <f t="array" ref="P449">IF(P$308="","",IF(X294="","",IF($C145="Ja",(MONTH(Y294)-MONTH(X294)+1)/12*(_xlfn.XLOOKUP(P$308,'Oppslag-fane'!$P$12:$P$34,'Oppslag-fane'!$Q$12:$Q$34*D449)))))</f>
        <v/>
      </c>
      <c r="Q449" s="8" t="str" cm="1">
        <f t="array" ref="Q449">IF(Q$308="","",IF(Z294="","",IF($C145="Ja",(MONTH(AA294)-MONTH(Z294)+1)/12*(_xlfn.XLOOKUP(Q$308,'Oppslag-fane'!$P$12:$P$34,'Oppslag-fane'!$Q$12:$Q$34*D449)))))</f>
        <v/>
      </c>
      <c r="R449" s="31">
        <f t="shared" si="96"/>
        <v>0</v>
      </c>
      <c r="AI449"/>
      <c r="AJ449"/>
      <c r="AL449" s="18"/>
      <c r="AM449" s="18"/>
    </row>
    <row r="450" spans="1:39" x14ac:dyDescent="0.25">
      <c r="A450" t="str">
        <f t="shared" ref="A450:B450" si="103">A146</f>
        <v/>
      </c>
      <c r="B450">
        <f t="shared" si="103"/>
        <v>0</v>
      </c>
      <c r="C450">
        <f t="shared" si="94"/>
        <v>0</v>
      </c>
      <c r="D450" s="17" t="str">
        <f t="shared" si="95"/>
        <v/>
      </c>
      <c r="E450" s="8" t="str" cm="1">
        <f t="array" ref="E450">IF(E$308="","",IF(B295="","",IF($C146="Ja",(MONTH(C295)-MONTH(B295)+1)/12*(_xlfn.XLOOKUP(E$308,'Oppslag-fane'!$P$12:$P$34,'Oppslag-fane'!$Q$12:$Q$34*D450)))))</f>
        <v/>
      </c>
      <c r="F450" s="8" t="str" cm="1">
        <f t="array" ref="F450">IF(F$308="","",IF(D295="","",IF($C146="Ja",(MONTH(E295)-MONTH(D295)+1)/12*(_xlfn.XLOOKUP(F$308,'Oppslag-fane'!$P$12:$P$34,'Oppslag-fane'!$Q$12:$Q$34*D450)))))</f>
        <v/>
      </c>
      <c r="G450" s="8" t="str" cm="1">
        <f t="array" ref="G450">IF(G$308="","",IF(F295="","",IF($C146="Ja",(MONTH(G295)-MONTH(F295)+1)/12*(_xlfn.XLOOKUP(G$308,'Oppslag-fane'!$P$12:$P$34,'Oppslag-fane'!$Q$12:$Q$34*D450)))))</f>
        <v/>
      </c>
      <c r="H450" s="8" t="str" cm="1">
        <f t="array" ref="H450">IF(H$308="","",IF(H295="","",IF($C146="Ja",(MONTH(I295)-MONTH(H295)+1)/12*(_xlfn.XLOOKUP(H$308,'Oppslag-fane'!$P$12:$P$34,'Oppslag-fane'!$Q$12:$Q$34*D450)))))</f>
        <v/>
      </c>
      <c r="I450" s="8" t="str" cm="1">
        <f t="array" ref="I450">IF(I$308="","",IF(J295="","",IF($C146="Ja",(MONTH(K295)-MONTH(J295)+1)/12*(_xlfn.XLOOKUP(I$308,'Oppslag-fane'!$P$12:$P$34,'Oppslag-fane'!$Q$12:$Q$34*D450)))))</f>
        <v/>
      </c>
      <c r="J450" s="8" t="str" cm="1">
        <f t="array" ref="J450">IF(J$308="","",IF(L295="","",IF($C146="Ja",(MONTH(M295)-MONTH(L295)+1)/12*(_xlfn.XLOOKUP(J$308,'Oppslag-fane'!$P$12:$P$34,'Oppslag-fane'!$Q$12:$Q$34*D450)))))</f>
        <v/>
      </c>
      <c r="K450" s="8" t="str" cm="1">
        <f t="array" ref="K450">IF(K$308="","",IF(N295="","",IF($C146="Ja",(MONTH(O295)-MONTH(N295)+1)/12*(_xlfn.XLOOKUP(K$308,'Oppslag-fane'!$P$12:$P$34,'Oppslag-fane'!$Q$12:$Q$34*D450)))))</f>
        <v/>
      </c>
      <c r="L450" s="8" t="str" cm="1">
        <f t="array" ref="L450">IF(L$308="","",IF(P295="","",IF($C146="Ja",(MONTH(Q295)-MONTH(P295)+1)/12*(_xlfn.XLOOKUP(L$308,'Oppslag-fane'!$P$12:$P$34,'Oppslag-fane'!$Q$12:$Q$34*D450)))))</f>
        <v/>
      </c>
      <c r="M450" s="8" t="str" cm="1">
        <f t="array" ref="M450">IF(M$308="","",IF(R295="","",IF($C146="Ja",(MONTH(S295)-MONTH(R295)+1)/12*(_xlfn.XLOOKUP(M$308,'Oppslag-fane'!$P$12:$P$34,'Oppslag-fane'!$Q$12:$Q$34*D450)))))</f>
        <v/>
      </c>
      <c r="N450" s="8" t="str" cm="1">
        <f t="array" ref="N450">IF(N$308="","",IF(T295="","",IF($C146="Ja",(MONTH(U295)-MONTH(T295)+1)/12*(_xlfn.XLOOKUP(N$308,'Oppslag-fane'!$P$12:$P$34,'Oppslag-fane'!$Q$12:$Q$34*D450)))))</f>
        <v/>
      </c>
      <c r="O450" s="8" t="str" cm="1">
        <f t="array" ref="O450">IF(O$308="","",IF(V295="","",IF($C146="Ja",(MONTH(W295)-MONTH(V295)+1)/12*(_xlfn.XLOOKUP(O$308,'Oppslag-fane'!$P$12:$P$34,'Oppslag-fane'!$Q$12:$Q$34*D450)))))</f>
        <v/>
      </c>
      <c r="P450" s="8" t="str" cm="1">
        <f t="array" ref="P450">IF(P$308="","",IF(X295="","",IF($C146="Ja",(MONTH(Y295)-MONTH(X295)+1)/12*(_xlfn.XLOOKUP(P$308,'Oppslag-fane'!$P$12:$P$34,'Oppslag-fane'!$Q$12:$Q$34*D450)))))</f>
        <v/>
      </c>
      <c r="Q450" s="8" t="str" cm="1">
        <f t="array" ref="Q450">IF(Q$308="","",IF(Z295="","",IF($C146="Ja",(MONTH(AA295)-MONTH(Z295)+1)/12*(_xlfn.XLOOKUP(Q$308,'Oppslag-fane'!$P$12:$P$34,'Oppslag-fane'!$Q$12:$Q$34*D450)))))</f>
        <v/>
      </c>
      <c r="R450" s="31">
        <f t="shared" si="96"/>
        <v>0</v>
      </c>
      <c r="AI450"/>
      <c r="AJ450"/>
      <c r="AL450" s="18"/>
      <c r="AM450" s="18"/>
    </row>
    <row r="451" spans="1:39" x14ac:dyDescent="0.25">
      <c r="A451" t="str">
        <f t="shared" ref="A451:B451" si="104">A147</f>
        <v/>
      </c>
      <c r="B451">
        <f t="shared" si="104"/>
        <v>0</v>
      </c>
      <c r="C451">
        <f t="shared" si="94"/>
        <v>0</v>
      </c>
      <c r="D451" s="17" t="str">
        <f t="shared" si="95"/>
        <v/>
      </c>
      <c r="E451" s="8" t="str" cm="1">
        <f t="array" ref="E451">IF(E$308="","",IF(B296="","",IF($C147="Ja",(MONTH(C296)-MONTH(B296)+1)/12*(_xlfn.XLOOKUP(E$308,'Oppslag-fane'!$P$12:$P$34,'Oppslag-fane'!$Q$12:$Q$34*D451)))))</f>
        <v/>
      </c>
      <c r="F451" s="8" t="str" cm="1">
        <f t="array" ref="F451">IF(F$308="","",IF(D296="","",IF($C147="Ja",(MONTH(E296)-MONTH(D296)+1)/12*(_xlfn.XLOOKUP(F$308,'Oppslag-fane'!$P$12:$P$34,'Oppslag-fane'!$Q$12:$Q$34*D451)))))</f>
        <v/>
      </c>
      <c r="G451" s="8" t="str" cm="1">
        <f t="array" ref="G451">IF(G$308="","",IF(F296="","",IF($C147="Ja",(MONTH(G296)-MONTH(F296)+1)/12*(_xlfn.XLOOKUP(G$308,'Oppslag-fane'!$P$12:$P$34,'Oppslag-fane'!$Q$12:$Q$34*D451)))))</f>
        <v/>
      </c>
      <c r="H451" s="8" t="str" cm="1">
        <f t="array" ref="H451">IF(H$308="","",IF(H296="","",IF($C147="Ja",(MONTH(I296)-MONTH(H296)+1)/12*(_xlfn.XLOOKUP(H$308,'Oppslag-fane'!$P$12:$P$34,'Oppslag-fane'!$Q$12:$Q$34*D451)))))</f>
        <v/>
      </c>
      <c r="I451" s="8" t="str" cm="1">
        <f t="array" ref="I451">IF(I$308="","",IF(J296="","",IF($C147="Ja",(MONTH(K296)-MONTH(J296)+1)/12*(_xlfn.XLOOKUP(I$308,'Oppslag-fane'!$P$12:$P$34,'Oppslag-fane'!$Q$12:$Q$34*D451)))))</f>
        <v/>
      </c>
      <c r="J451" s="8" t="str" cm="1">
        <f t="array" ref="J451">IF(J$308="","",IF(L296="","",IF($C147="Ja",(MONTH(M296)-MONTH(L296)+1)/12*(_xlfn.XLOOKUP(J$308,'Oppslag-fane'!$P$12:$P$34,'Oppslag-fane'!$Q$12:$Q$34*D451)))))</f>
        <v/>
      </c>
      <c r="K451" s="8" t="str" cm="1">
        <f t="array" ref="K451">IF(K$308="","",IF(N296="","",IF($C147="Ja",(MONTH(O296)-MONTH(N296)+1)/12*(_xlfn.XLOOKUP(K$308,'Oppslag-fane'!$P$12:$P$34,'Oppslag-fane'!$Q$12:$Q$34*D451)))))</f>
        <v/>
      </c>
      <c r="L451" s="8" t="str" cm="1">
        <f t="array" ref="L451">IF(L$308="","",IF(P296="","",IF($C147="Ja",(MONTH(Q296)-MONTH(P296)+1)/12*(_xlfn.XLOOKUP(L$308,'Oppslag-fane'!$P$12:$P$34,'Oppslag-fane'!$Q$12:$Q$34*D451)))))</f>
        <v/>
      </c>
      <c r="M451" s="8" t="str" cm="1">
        <f t="array" ref="M451">IF(M$308="","",IF(R296="","",IF($C147="Ja",(MONTH(S296)-MONTH(R296)+1)/12*(_xlfn.XLOOKUP(M$308,'Oppslag-fane'!$P$12:$P$34,'Oppslag-fane'!$Q$12:$Q$34*D451)))))</f>
        <v/>
      </c>
      <c r="N451" s="8" t="str" cm="1">
        <f t="array" ref="N451">IF(N$308="","",IF(T296="","",IF($C147="Ja",(MONTH(U296)-MONTH(T296)+1)/12*(_xlfn.XLOOKUP(N$308,'Oppslag-fane'!$P$12:$P$34,'Oppslag-fane'!$Q$12:$Q$34*D451)))))</f>
        <v/>
      </c>
      <c r="O451" s="8" t="str" cm="1">
        <f t="array" ref="O451">IF(O$308="","",IF(V296="","",IF($C147="Ja",(MONTH(W296)-MONTH(V296)+1)/12*(_xlfn.XLOOKUP(O$308,'Oppslag-fane'!$P$12:$P$34,'Oppslag-fane'!$Q$12:$Q$34*D451)))))</f>
        <v/>
      </c>
      <c r="P451" s="8" t="str" cm="1">
        <f t="array" ref="P451">IF(P$308="","",IF(X296="","",IF($C147="Ja",(MONTH(Y296)-MONTH(X296)+1)/12*(_xlfn.XLOOKUP(P$308,'Oppslag-fane'!$P$12:$P$34,'Oppslag-fane'!$Q$12:$Q$34*D451)))))</f>
        <v/>
      </c>
      <c r="Q451" s="8" t="str" cm="1">
        <f t="array" ref="Q451">IF(Q$308="","",IF(Z296="","",IF($C147="Ja",(MONTH(AA296)-MONTH(Z296)+1)/12*(_xlfn.XLOOKUP(Q$308,'Oppslag-fane'!$P$12:$P$34,'Oppslag-fane'!$Q$12:$Q$34*D451)))))</f>
        <v/>
      </c>
      <c r="R451" s="31">
        <f t="shared" si="96"/>
        <v>0</v>
      </c>
      <c r="AI451"/>
      <c r="AJ451"/>
      <c r="AL451" s="18"/>
      <c r="AM451" s="18"/>
    </row>
    <row r="452" spans="1:39" x14ac:dyDescent="0.25">
      <c r="A452" t="str">
        <f t="shared" ref="A452:B452" si="105">A148</f>
        <v/>
      </c>
      <c r="B452">
        <f t="shared" si="105"/>
        <v>0</v>
      </c>
      <c r="C452">
        <f t="shared" si="94"/>
        <v>0</v>
      </c>
      <c r="D452" s="17" t="str">
        <f t="shared" si="95"/>
        <v/>
      </c>
      <c r="E452" s="8" t="str" cm="1">
        <f t="array" ref="E452">IF(E$308="","",IF(B297="","",IF($C148="Ja",(MONTH(C297)-MONTH(B297)+1)/12*(_xlfn.XLOOKUP(E$308,'Oppslag-fane'!$P$12:$P$34,'Oppslag-fane'!$Q$12:$Q$34*D452)))))</f>
        <v/>
      </c>
      <c r="F452" s="8" t="str" cm="1">
        <f t="array" ref="F452">IF(F$308="","",IF(D297="","",IF($C148="Ja",(MONTH(E297)-MONTH(D297)+1)/12*(_xlfn.XLOOKUP(F$308,'Oppslag-fane'!$P$12:$P$34,'Oppslag-fane'!$Q$12:$Q$34*D452)))))</f>
        <v/>
      </c>
      <c r="G452" s="8" t="str" cm="1">
        <f t="array" ref="G452">IF(G$308="","",IF(F297="","",IF($C148="Ja",(MONTH(G297)-MONTH(F297)+1)/12*(_xlfn.XLOOKUP(G$308,'Oppslag-fane'!$P$12:$P$34,'Oppslag-fane'!$Q$12:$Q$34*D452)))))</f>
        <v/>
      </c>
      <c r="H452" s="8" t="str" cm="1">
        <f t="array" ref="H452">IF(H$308="","",IF(H297="","",IF($C148="Ja",(MONTH(I297)-MONTH(H297)+1)/12*(_xlfn.XLOOKUP(H$308,'Oppslag-fane'!$P$12:$P$34,'Oppslag-fane'!$Q$12:$Q$34*D452)))))</f>
        <v/>
      </c>
      <c r="I452" s="8" t="str" cm="1">
        <f t="array" ref="I452">IF(I$308="","",IF(J297="","",IF($C148="Ja",(MONTH(K297)-MONTH(J297)+1)/12*(_xlfn.XLOOKUP(I$308,'Oppslag-fane'!$P$12:$P$34,'Oppslag-fane'!$Q$12:$Q$34*D452)))))</f>
        <v/>
      </c>
      <c r="J452" s="8" t="str" cm="1">
        <f t="array" ref="J452">IF(J$308="","",IF(L297="","",IF($C148="Ja",(MONTH(M297)-MONTH(L297)+1)/12*(_xlfn.XLOOKUP(J$308,'Oppslag-fane'!$P$12:$P$34,'Oppslag-fane'!$Q$12:$Q$34*D452)))))</f>
        <v/>
      </c>
      <c r="K452" s="8" t="str" cm="1">
        <f t="array" ref="K452">IF(K$308="","",IF(N297="","",IF($C148="Ja",(MONTH(O297)-MONTH(N297)+1)/12*(_xlfn.XLOOKUP(K$308,'Oppslag-fane'!$P$12:$P$34,'Oppslag-fane'!$Q$12:$Q$34*D452)))))</f>
        <v/>
      </c>
      <c r="L452" s="8" t="str" cm="1">
        <f t="array" ref="L452">IF(L$308="","",IF(P297="","",IF($C148="Ja",(MONTH(Q297)-MONTH(P297)+1)/12*(_xlfn.XLOOKUP(L$308,'Oppslag-fane'!$P$12:$P$34,'Oppslag-fane'!$Q$12:$Q$34*D452)))))</f>
        <v/>
      </c>
      <c r="M452" s="8" t="str" cm="1">
        <f t="array" ref="M452">IF(M$308="","",IF(R297="","",IF($C148="Ja",(MONTH(S297)-MONTH(R297)+1)/12*(_xlfn.XLOOKUP(M$308,'Oppslag-fane'!$P$12:$P$34,'Oppslag-fane'!$Q$12:$Q$34*D452)))))</f>
        <v/>
      </c>
      <c r="N452" s="8" t="str" cm="1">
        <f t="array" ref="N452">IF(N$308="","",IF(T297="","",IF($C148="Ja",(MONTH(U297)-MONTH(T297)+1)/12*(_xlfn.XLOOKUP(N$308,'Oppslag-fane'!$P$12:$P$34,'Oppslag-fane'!$Q$12:$Q$34*D452)))))</f>
        <v/>
      </c>
      <c r="O452" s="8" t="str" cm="1">
        <f t="array" ref="O452">IF(O$308="","",IF(V297="","",IF($C148="Ja",(MONTH(W297)-MONTH(V297)+1)/12*(_xlfn.XLOOKUP(O$308,'Oppslag-fane'!$P$12:$P$34,'Oppslag-fane'!$Q$12:$Q$34*D452)))))</f>
        <v/>
      </c>
      <c r="P452" s="8" t="str" cm="1">
        <f t="array" ref="P452">IF(P$308="","",IF(X297="","",IF($C148="Ja",(MONTH(Y297)-MONTH(X297)+1)/12*(_xlfn.XLOOKUP(P$308,'Oppslag-fane'!$P$12:$P$34,'Oppslag-fane'!$Q$12:$Q$34*D452)))))</f>
        <v/>
      </c>
      <c r="Q452" s="8" t="str" cm="1">
        <f t="array" ref="Q452">IF(Q$308="","",IF(Z297="","",IF($C148="Ja",(MONTH(AA297)-MONTH(Z297)+1)/12*(_xlfn.XLOOKUP(Q$308,'Oppslag-fane'!$P$12:$P$34,'Oppslag-fane'!$Q$12:$Q$34*D452)))))</f>
        <v/>
      </c>
      <c r="R452" s="31">
        <f t="shared" si="96"/>
        <v>0</v>
      </c>
      <c r="AI452"/>
      <c r="AJ452"/>
      <c r="AL452" s="18"/>
      <c r="AM452" s="18"/>
    </row>
    <row r="453" spans="1:39" x14ac:dyDescent="0.25">
      <c r="A453" t="str">
        <f t="shared" ref="A453:B453" si="106">A149</f>
        <v/>
      </c>
      <c r="B453">
        <f t="shared" si="106"/>
        <v>0</v>
      </c>
      <c r="C453">
        <f t="shared" si="94"/>
        <v>0</v>
      </c>
      <c r="D453" s="17" t="str">
        <f t="shared" si="95"/>
        <v/>
      </c>
      <c r="E453" s="8" t="str" cm="1">
        <f t="array" ref="E453">IF(E$308="","",IF(B298="","",IF($C149="Ja",(MONTH(C298)-MONTH(B298)+1)/12*(_xlfn.XLOOKUP(E$308,'Oppslag-fane'!$P$12:$P$34,'Oppslag-fane'!$Q$12:$Q$34*D453)))))</f>
        <v/>
      </c>
      <c r="F453" s="8" t="str" cm="1">
        <f t="array" ref="F453">IF(F$308="","",IF(D298="","",IF($C149="Ja",(MONTH(E298)-MONTH(D298)+1)/12*(_xlfn.XLOOKUP(F$308,'Oppslag-fane'!$P$12:$P$34,'Oppslag-fane'!$Q$12:$Q$34*D453)))))</f>
        <v/>
      </c>
      <c r="G453" s="8" t="str" cm="1">
        <f t="array" ref="G453">IF(G$308="","",IF(F298="","",IF($C149="Ja",(MONTH(G298)-MONTH(F298)+1)/12*(_xlfn.XLOOKUP(G$308,'Oppslag-fane'!$P$12:$P$34,'Oppslag-fane'!$Q$12:$Q$34*D453)))))</f>
        <v/>
      </c>
      <c r="H453" s="8" t="str" cm="1">
        <f t="array" ref="H453">IF(H$308="","",IF(H298="","",IF($C149="Ja",(MONTH(I298)-MONTH(H298)+1)/12*(_xlfn.XLOOKUP(H$308,'Oppslag-fane'!$P$12:$P$34,'Oppslag-fane'!$Q$12:$Q$34*D453)))))</f>
        <v/>
      </c>
      <c r="I453" s="8" t="str" cm="1">
        <f t="array" ref="I453">IF(I$308="","",IF(J298="","",IF($C149="Ja",(MONTH(K298)-MONTH(J298)+1)/12*(_xlfn.XLOOKUP(I$308,'Oppslag-fane'!$P$12:$P$34,'Oppslag-fane'!$Q$12:$Q$34*D453)))))</f>
        <v/>
      </c>
      <c r="J453" s="8" t="str" cm="1">
        <f t="array" ref="J453">IF(J$308="","",IF(L298="","",IF($C149="Ja",(MONTH(M298)-MONTH(L298)+1)/12*(_xlfn.XLOOKUP(J$308,'Oppslag-fane'!$P$12:$P$34,'Oppslag-fane'!$Q$12:$Q$34*D453)))))</f>
        <v/>
      </c>
      <c r="K453" s="8" t="str" cm="1">
        <f t="array" ref="K453">IF(K$308="","",IF(N298="","",IF($C149="Ja",(MONTH(O298)-MONTH(N298)+1)/12*(_xlfn.XLOOKUP(K$308,'Oppslag-fane'!$P$12:$P$34,'Oppslag-fane'!$Q$12:$Q$34*D453)))))</f>
        <v/>
      </c>
      <c r="L453" s="8" t="str" cm="1">
        <f t="array" ref="L453">IF(L$308="","",IF(P298="","",IF($C149="Ja",(MONTH(Q298)-MONTH(P298)+1)/12*(_xlfn.XLOOKUP(L$308,'Oppslag-fane'!$P$12:$P$34,'Oppslag-fane'!$Q$12:$Q$34*D453)))))</f>
        <v/>
      </c>
      <c r="M453" s="8" t="str" cm="1">
        <f t="array" ref="M453">IF(M$308="","",IF(R298="","",IF($C149="Ja",(MONTH(S298)-MONTH(R298)+1)/12*(_xlfn.XLOOKUP(M$308,'Oppslag-fane'!$P$12:$P$34,'Oppslag-fane'!$Q$12:$Q$34*D453)))))</f>
        <v/>
      </c>
      <c r="N453" s="8" t="str" cm="1">
        <f t="array" ref="N453">IF(N$308="","",IF(T298="","",IF($C149="Ja",(MONTH(U298)-MONTH(T298)+1)/12*(_xlfn.XLOOKUP(N$308,'Oppslag-fane'!$P$12:$P$34,'Oppslag-fane'!$Q$12:$Q$34*D453)))))</f>
        <v/>
      </c>
      <c r="O453" s="8" t="str" cm="1">
        <f t="array" ref="O453">IF(O$308="","",IF(V298="","",IF($C149="Ja",(MONTH(W298)-MONTH(V298)+1)/12*(_xlfn.XLOOKUP(O$308,'Oppslag-fane'!$P$12:$P$34,'Oppslag-fane'!$Q$12:$Q$34*D453)))))</f>
        <v/>
      </c>
      <c r="P453" s="8" t="str" cm="1">
        <f t="array" ref="P453">IF(P$308="","",IF(X298="","",IF($C149="Ja",(MONTH(Y298)-MONTH(X298)+1)/12*(_xlfn.XLOOKUP(P$308,'Oppslag-fane'!$P$12:$P$34,'Oppslag-fane'!$Q$12:$Q$34*D453)))))</f>
        <v/>
      </c>
      <c r="Q453" s="8" t="str" cm="1">
        <f t="array" ref="Q453">IF(Q$308="","",IF(Z298="","",IF($C149="Ja",(MONTH(AA298)-MONTH(Z298)+1)/12*(_xlfn.XLOOKUP(Q$308,'Oppslag-fane'!$P$12:$P$34,'Oppslag-fane'!$Q$12:$Q$34*D453)))))</f>
        <v/>
      </c>
      <c r="R453" s="31">
        <f t="shared" si="96"/>
        <v>0</v>
      </c>
      <c r="AI453"/>
      <c r="AJ453"/>
      <c r="AL453" s="18"/>
      <c r="AM453" s="18"/>
    </row>
    <row r="454" spans="1:39" x14ac:dyDescent="0.25">
      <c r="E454" s="31">
        <f>SUM(E309:E453)</f>
        <v>0</v>
      </c>
      <c r="F454" s="31">
        <f t="shared" ref="F454:Q454" si="107">SUM(F309:F453)</f>
        <v>0</v>
      </c>
      <c r="G454" s="31">
        <f t="shared" si="107"/>
        <v>0</v>
      </c>
      <c r="H454" s="31">
        <f t="shared" si="107"/>
        <v>0</v>
      </c>
      <c r="I454" s="31">
        <f t="shared" si="107"/>
        <v>0</v>
      </c>
      <c r="J454" s="31">
        <f t="shared" si="107"/>
        <v>0</v>
      </c>
      <c r="K454" s="31">
        <f t="shared" si="107"/>
        <v>0</v>
      </c>
      <c r="L454" s="31">
        <f t="shared" si="107"/>
        <v>0</v>
      </c>
      <c r="M454" s="31">
        <f t="shared" si="107"/>
        <v>0</v>
      </c>
      <c r="N454" s="31">
        <f t="shared" si="107"/>
        <v>0</v>
      </c>
      <c r="O454" s="31">
        <f t="shared" si="107"/>
        <v>0</v>
      </c>
      <c r="P454" s="31">
        <f t="shared" si="107"/>
        <v>0</v>
      </c>
      <c r="Q454" s="31">
        <f t="shared" si="107"/>
        <v>0</v>
      </c>
    </row>
  </sheetData>
  <sheetProtection algorithmName="SHA-512" hashValue="J1naAX7VnVbFo+5V21gEVHoNTLo3ahwTwXxQgxi0Az7+iNrxe1YQAXAtZ8OJiPYRtpLcJosXF42P3WVXfV/B3w==" saltValue="Poax214HAWkZOv5f15wGNg==" spinCount="100000" sheet="1" objects="1" scenarios="1"/>
  <mergeCells count="26">
    <mergeCell ref="AC3:AD3"/>
    <mergeCell ref="AE3:AF3"/>
    <mergeCell ref="AG3:AH3"/>
    <mergeCell ref="B152:C152"/>
    <mergeCell ref="I3:J3"/>
    <mergeCell ref="Q3:R3"/>
    <mergeCell ref="S3:T3"/>
    <mergeCell ref="U3:V3"/>
    <mergeCell ref="K3:L3"/>
    <mergeCell ref="M3:N3"/>
    <mergeCell ref="W3:X3"/>
    <mergeCell ref="P152:Q152"/>
    <mergeCell ref="R152:S152"/>
    <mergeCell ref="T152:U152"/>
    <mergeCell ref="V152:W152"/>
    <mergeCell ref="X152:Y152"/>
    <mergeCell ref="O3:P3"/>
    <mergeCell ref="Y3:Z3"/>
    <mergeCell ref="Z152:AA152"/>
    <mergeCell ref="D152:E152"/>
    <mergeCell ref="F152:G152"/>
    <mergeCell ref="H152:I152"/>
    <mergeCell ref="J152:K152"/>
    <mergeCell ref="L152:M152"/>
    <mergeCell ref="N152:O152"/>
    <mergeCell ref="AA3:A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Versjonsinformasjon</vt:lpstr>
      <vt:lpstr>Prosjektopplysninger</vt:lpstr>
      <vt:lpstr>Personalkostnader</vt:lpstr>
      <vt:lpstr>Driftskostnader</vt:lpstr>
      <vt:lpstr>Finans.- og beslutningsrapport</vt:lpstr>
      <vt:lpstr>NFR-søknad (NTNU)</vt:lpstr>
      <vt:lpstr>Oppslag-fane</vt:lpstr>
      <vt:lpstr>Lønnstrinn -&gt; Lønnsbånd</vt:lpstr>
      <vt:lpstr>Hjelpeberegn_personal</vt:lpstr>
      <vt:lpstr>Hjelpeberegn_drift</vt:lpstr>
      <vt:lpstr>IKsatser</vt:lpstr>
      <vt:lpstr>LstDrift</vt:lpstr>
      <vt:lpstr>LstKsted_navn</vt:lpstr>
      <vt:lpstr>LstKsteder</vt:lpstr>
      <vt:lpstr>LstLband</vt:lpstr>
      <vt:lpstr>LstRoller</vt:lpstr>
      <vt:lpstr>LstRoller_info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cp:lastPrinted>2022-12-27T12:36:27Z</cp:lastPrinted>
  <dcterms:created xsi:type="dcterms:W3CDTF">2022-10-19T05:44:33Z</dcterms:created>
  <dcterms:modified xsi:type="dcterms:W3CDTF">2023-10-12T11:47:55Z</dcterms:modified>
</cp:coreProperties>
</file>