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oi\ok\radg\Prosjektstøtte\BOA\Budsjettmaler\2023\"/>
    </mc:Choice>
  </mc:AlternateContent>
  <xr:revisionPtr revIDLastSave="0" documentId="13_ncr:1_{3264EF29-C009-4A09-9F1A-06DFA18609A4}" xr6:coauthVersionLast="47" xr6:coauthVersionMax="47" xr10:uidLastSave="{00000000-0000-0000-0000-000000000000}"/>
  <bookViews>
    <workbookView xWindow="-120" yWindow="-120" windowWidth="29040" windowHeight="15840" tabRatio="890" activeTab="1" xr2:uid="{55B92E31-FC39-422F-B6D6-50D38C9A97EC}"/>
  </bookViews>
  <sheets>
    <sheet name="Versjonsinformasjon" sheetId="16" r:id="rId1"/>
    <sheet name="Prosjektopplysninger" sheetId="5" r:id="rId2"/>
    <sheet name="Personalkostnader" sheetId="1" r:id="rId3"/>
    <sheet name="Driftskostnader" sheetId="12" r:id="rId4"/>
    <sheet name="Finans.- og beslutningsrapport" sheetId="2" r:id="rId5"/>
    <sheet name="Oppslag-fane" sheetId="3" r:id="rId6"/>
    <sheet name="Lønnstrinn -&gt; Lønnsbånd" sheetId="4" r:id="rId7"/>
    <sheet name="Hjelpeberegn_personal" sheetId="10" state="hidden" r:id="rId8"/>
    <sheet name="Hjelpeberegn_drift" sheetId="14" state="hidden" r:id="rId9"/>
  </sheets>
  <externalReferences>
    <externalReference r:id="rId10"/>
  </externalReferences>
  <definedNames>
    <definedName name="Budsjettenhet">[1]Oppslag!$AX$3:$AX$4</definedName>
    <definedName name="Drift">[1]Oppslag!$AY$3:$AY$9</definedName>
    <definedName name="Fast_ansatt?">[1]Oppslag!$BA$3:$BA$4</definedName>
    <definedName name="IKsatser">'Oppslag-fane'!$I$6:$L$240</definedName>
    <definedName name="LstDrift">'Oppslag-fane'!$U$7:$U$15</definedName>
    <definedName name="LstKsted_navn">'Oppslag-fane'!$F$7:$G$462</definedName>
    <definedName name="LstKsteder">'Oppslag-fane'!$F$7:$F$462</definedName>
    <definedName name="LstLband">'Oppslag-fane'!$I$6:$I$240</definedName>
    <definedName name="LstRoller">'Oppslag-fane'!$A$7:$A$14</definedName>
    <definedName name="LstRoller_info">'Oppslag-fane'!$A$7:$D$14</definedName>
    <definedName name="Priskategori">[1]Oppslag!$S$14:$S$27</definedName>
    <definedName name="Rundsum">[1]Oppslag!$BA$8:$BA$10</definedName>
    <definedName name="Stilling">[1]Oppslag!$B$2:$B$82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6" i="2" l="1"/>
  <c r="AH74" i="10"/>
  <c r="AG74" i="10"/>
  <c r="AH73" i="10"/>
  <c r="AG73" i="10"/>
  <c r="AG72" i="10"/>
  <c r="AH72" i="10" s="1"/>
  <c r="AG71" i="10"/>
  <c r="AH71" i="10" s="1"/>
  <c r="AH70" i="10"/>
  <c r="AG70" i="10"/>
  <c r="AH69" i="10"/>
  <c r="AG69" i="10"/>
  <c r="AG68" i="10"/>
  <c r="AH68" i="10" s="1"/>
  <c r="AG67" i="10"/>
  <c r="AH67" i="10" s="1"/>
  <c r="AH66" i="10"/>
  <c r="AG66" i="10"/>
  <c r="AH65" i="10"/>
  <c r="AG65" i="10"/>
  <c r="AG64" i="10"/>
  <c r="AH64" i="10" s="1"/>
  <c r="AG63" i="10"/>
  <c r="AH63" i="10" s="1"/>
  <c r="AH62" i="10"/>
  <c r="AG62" i="10"/>
  <c r="AH61" i="10"/>
  <c r="AG61" i="10"/>
  <c r="AG60" i="10"/>
  <c r="AH60" i="10" s="1"/>
  <c r="AG59" i="10"/>
  <c r="AH59" i="10" s="1"/>
  <c r="AH58" i="10"/>
  <c r="AG58" i="10"/>
  <c r="AH57" i="10"/>
  <c r="AG57" i="10"/>
  <c r="AG56" i="10"/>
  <c r="AH56" i="10" s="1"/>
  <c r="AG55" i="10"/>
  <c r="AH55" i="10" s="1"/>
  <c r="AH54" i="10"/>
  <c r="AG54" i="10"/>
  <c r="AH53" i="10"/>
  <c r="AG53" i="10"/>
  <c r="AG52" i="10"/>
  <c r="AH52" i="10" s="1"/>
  <c r="AG51" i="10"/>
  <c r="AH51" i="10" s="1"/>
  <c r="AH50" i="10"/>
  <c r="AG50" i="10"/>
  <c r="AH49" i="10"/>
  <c r="AG49" i="10"/>
  <c r="AG48" i="10"/>
  <c r="AH48" i="10" s="1"/>
  <c r="AG47" i="10"/>
  <c r="AH47" i="10" s="1"/>
  <c r="AH46" i="10"/>
  <c r="AG46" i="10"/>
  <c r="AH45" i="10"/>
  <c r="AG45" i="10"/>
  <c r="AG44" i="10"/>
  <c r="AH44" i="10" s="1"/>
  <c r="AG43" i="10"/>
  <c r="AH43" i="10" s="1"/>
  <c r="AH42" i="10"/>
  <c r="AG42" i="10"/>
  <c r="AH41" i="10"/>
  <c r="AG41" i="10"/>
  <c r="AG40" i="10"/>
  <c r="AH40" i="10" s="1"/>
  <c r="AG39" i="10"/>
  <c r="AH39" i="10" s="1"/>
  <c r="AH38" i="10"/>
  <c r="AG38" i="10"/>
  <c r="AH37" i="10"/>
  <c r="AG37" i="10"/>
  <c r="AG36" i="10"/>
  <c r="AH36" i="10" s="1"/>
  <c r="AG35" i="10"/>
  <c r="AH35" i="10" s="1"/>
  <c r="AH34" i="10"/>
  <c r="AG34" i="10"/>
  <c r="AH33" i="10"/>
  <c r="AG33" i="10"/>
  <c r="AG32" i="10"/>
  <c r="AH32" i="10" s="1"/>
  <c r="AG31" i="10"/>
  <c r="AH31" i="10" s="1"/>
  <c r="AH30" i="10"/>
  <c r="AG30" i="10"/>
  <c r="AH29" i="10"/>
  <c r="AG29" i="10"/>
  <c r="AG28" i="10"/>
  <c r="AH28" i="10" s="1"/>
  <c r="AG27" i="10"/>
  <c r="AH27" i="10" s="1"/>
  <c r="AH26" i="10"/>
  <c r="AG26" i="10"/>
  <c r="AH25" i="10"/>
  <c r="AG25" i="10"/>
  <c r="AG24" i="10"/>
  <c r="AH24" i="10" s="1"/>
  <c r="AG23" i="10"/>
  <c r="AH23" i="10" s="1"/>
  <c r="AH22" i="10"/>
  <c r="AG22" i="10"/>
  <c r="AH21" i="10"/>
  <c r="AG21" i="10"/>
  <c r="AG20" i="10"/>
  <c r="AH20" i="10" s="1"/>
  <c r="AG19" i="10"/>
  <c r="AH19" i="10" s="1"/>
  <c r="AH18" i="10"/>
  <c r="AG18" i="10"/>
  <c r="AH17" i="10"/>
  <c r="AG17" i="10"/>
  <c r="AG16" i="10"/>
  <c r="AH16" i="10" s="1"/>
  <c r="AG15" i="10"/>
  <c r="AH15" i="10" s="1"/>
  <c r="AH14" i="10"/>
  <c r="AG14" i="10"/>
  <c r="AH13" i="10"/>
  <c r="AG13" i="10"/>
  <c r="AG12" i="10"/>
  <c r="AH12" i="10" s="1"/>
  <c r="AG11" i="10"/>
  <c r="AH11" i="10" s="1"/>
  <c r="AH10" i="10"/>
  <c r="AG10" i="10"/>
  <c r="AH9" i="10"/>
  <c r="AG9" i="10"/>
  <c r="AG8" i="10"/>
  <c r="AH8" i="10" s="1"/>
  <c r="AG7" i="10"/>
  <c r="AH7" i="10" s="1"/>
  <c r="AH6" i="10"/>
  <c r="AG6" i="10"/>
  <c r="AH5" i="10"/>
  <c r="AG5" i="10"/>
  <c r="AF74" i="10"/>
  <c r="AE74" i="10"/>
  <c r="AE73" i="10"/>
  <c r="AF73" i="10" s="1"/>
  <c r="AE72" i="10"/>
  <c r="AF72" i="10" s="1"/>
  <c r="AE71" i="10"/>
  <c r="AF71" i="10" s="1"/>
  <c r="AF70" i="10"/>
  <c r="AE70" i="10"/>
  <c r="AE69" i="10"/>
  <c r="AF69" i="10" s="1"/>
  <c r="AE68" i="10"/>
  <c r="AF68" i="10" s="1"/>
  <c r="AE67" i="10"/>
  <c r="AF67" i="10" s="1"/>
  <c r="AF66" i="10"/>
  <c r="AE66" i="10"/>
  <c r="AE65" i="10"/>
  <c r="AF65" i="10" s="1"/>
  <c r="AE64" i="10"/>
  <c r="AF64" i="10" s="1"/>
  <c r="AE63" i="10"/>
  <c r="AF63" i="10" s="1"/>
  <c r="AF62" i="10"/>
  <c r="AE62" i="10"/>
  <c r="AE61" i="10"/>
  <c r="AF61" i="10" s="1"/>
  <c r="AE60" i="10"/>
  <c r="AF60" i="10" s="1"/>
  <c r="AE59" i="10"/>
  <c r="AF59" i="10" s="1"/>
  <c r="AF58" i="10"/>
  <c r="AE58" i="10"/>
  <c r="AE57" i="10"/>
  <c r="AF57" i="10" s="1"/>
  <c r="AE56" i="10"/>
  <c r="AF56" i="10" s="1"/>
  <c r="AE55" i="10"/>
  <c r="AF55" i="10" s="1"/>
  <c r="AF54" i="10"/>
  <c r="AE54" i="10"/>
  <c r="AE53" i="10"/>
  <c r="AF53" i="10" s="1"/>
  <c r="AE52" i="10"/>
  <c r="AF52" i="10" s="1"/>
  <c r="AE51" i="10"/>
  <c r="AF51" i="10" s="1"/>
  <c r="AF50" i="10"/>
  <c r="AE50" i="10"/>
  <c r="AE49" i="10"/>
  <c r="AF49" i="10" s="1"/>
  <c r="AE48" i="10"/>
  <c r="AF48" i="10" s="1"/>
  <c r="AE47" i="10"/>
  <c r="AF47" i="10" s="1"/>
  <c r="AF46" i="10"/>
  <c r="AE46" i="10"/>
  <c r="AE45" i="10"/>
  <c r="AF45" i="10" s="1"/>
  <c r="AE44" i="10"/>
  <c r="AF44" i="10" s="1"/>
  <c r="AE43" i="10"/>
  <c r="AF43" i="10" s="1"/>
  <c r="AF42" i="10"/>
  <c r="AE42" i="10"/>
  <c r="AE41" i="10"/>
  <c r="AF41" i="10" s="1"/>
  <c r="AE40" i="10"/>
  <c r="AF40" i="10" s="1"/>
  <c r="AE39" i="10"/>
  <c r="AF39" i="10" s="1"/>
  <c r="AF38" i="10"/>
  <c r="AE38" i="10"/>
  <c r="AE37" i="10"/>
  <c r="AF37" i="10" s="1"/>
  <c r="AE36" i="10"/>
  <c r="AF36" i="10" s="1"/>
  <c r="AE35" i="10"/>
  <c r="AF35" i="10" s="1"/>
  <c r="AF34" i="10"/>
  <c r="AE34" i="10"/>
  <c r="AE33" i="10"/>
  <c r="AF33" i="10" s="1"/>
  <c r="AE32" i="10"/>
  <c r="AF32" i="10" s="1"/>
  <c r="AE31" i="10"/>
  <c r="AF31" i="10" s="1"/>
  <c r="AF30" i="10"/>
  <c r="AE30" i="10"/>
  <c r="AE29" i="10"/>
  <c r="AF29" i="10" s="1"/>
  <c r="AE28" i="10"/>
  <c r="AF28" i="10" s="1"/>
  <c r="AE27" i="10"/>
  <c r="AF27" i="10" s="1"/>
  <c r="AF26" i="10"/>
  <c r="AE26" i="10"/>
  <c r="AE25" i="10"/>
  <c r="AF25" i="10" s="1"/>
  <c r="AE24" i="10"/>
  <c r="AF24" i="10" s="1"/>
  <c r="AE23" i="10"/>
  <c r="AF23" i="10" s="1"/>
  <c r="AF22" i="10"/>
  <c r="AE22" i="10"/>
  <c r="AE21" i="10"/>
  <c r="AF21" i="10" s="1"/>
  <c r="AE20" i="10"/>
  <c r="AF20" i="10" s="1"/>
  <c r="AE19" i="10"/>
  <c r="AF19" i="10" s="1"/>
  <c r="AF18" i="10"/>
  <c r="AE18" i="10"/>
  <c r="AE17" i="10"/>
  <c r="AF17" i="10" s="1"/>
  <c r="AE16" i="10"/>
  <c r="AF16" i="10" s="1"/>
  <c r="AE15" i="10"/>
  <c r="AF15" i="10" s="1"/>
  <c r="AF14" i="10"/>
  <c r="AE14" i="10"/>
  <c r="AE13" i="10"/>
  <c r="AF13" i="10" s="1"/>
  <c r="AE12" i="10"/>
  <c r="AF12" i="10" s="1"/>
  <c r="AE11" i="10"/>
  <c r="AF11" i="10" s="1"/>
  <c r="AF10" i="10"/>
  <c r="AE10" i="10"/>
  <c r="AE9" i="10"/>
  <c r="AF9" i="10" s="1"/>
  <c r="AE8" i="10"/>
  <c r="AF8" i="10" s="1"/>
  <c r="AE7" i="10"/>
  <c r="AF7" i="10" s="1"/>
  <c r="AF6" i="10"/>
  <c r="AE6" i="10"/>
  <c r="AE5" i="10"/>
  <c r="AF5" i="10" s="1"/>
  <c r="AC74" i="10"/>
  <c r="AD74" i="10" s="1"/>
  <c r="AC73" i="10"/>
  <c r="AD73" i="10" s="1"/>
  <c r="AC72" i="10"/>
  <c r="AD72" i="10" s="1"/>
  <c r="AC71" i="10"/>
  <c r="AD71" i="10" s="1"/>
  <c r="AC70" i="10"/>
  <c r="AD70" i="10" s="1"/>
  <c r="AC69" i="10"/>
  <c r="AD69" i="10" s="1"/>
  <c r="AC68" i="10"/>
  <c r="AD68" i="10" s="1"/>
  <c r="AC67" i="10"/>
  <c r="AD67" i="10" s="1"/>
  <c r="AC66" i="10"/>
  <c r="AD66" i="10" s="1"/>
  <c r="AC65" i="10"/>
  <c r="AD65" i="10" s="1"/>
  <c r="AC64" i="10"/>
  <c r="AD64" i="10" s="1"/>
  <c r="AC63" i="10"/>
  <c r="AD63" i="10" s="1"/>
  <c r="AC62" i="10"/>
  <c r="AD62" i="10" s="1"/>
  <c r="AC61" i="10"/>
  <c r="AD61" i="10" s="1"/>
  <c r="AC60" i="10"/>
  <c r="AD60" i="10" s="1"/>
  <c r="AC59" i="10"/>
  <c r="AD59" i="10" s="1"/>
  <c r="AC58" i="10"/>
  <c r="AD58" i="10" s="1"/>
  <c r="AC57" i="10"/>
  <c r="AD57" i="10" s="1"/>
  <c r="AC56" i="10"/>
  <c r="AD56" i="10" s="1"/>
  <c r="AC55" i="10"/>
  <c r="AD55" i="10" s="1"/>
  <c r="AC54" i="10"/>
  <c r="AD54" i="10" s="1"/>
  <c r="AC53" i="10"/>
  <c r="AD53" i="10" s="1"/>
  <c r="AC52" i="10"/>
  <c r="AD52" i="10" s="1"/>
  <c r="AC51" i="10"/>
  <c r="AD51" i="10" s="1"/>
  <c r="AC50" i="10"/>
  <c r="AD50" i="10" s="1"/>
  <c r="AC49" i="10"/>
  <c r="AD49" i="10" s="1"/>
  <c r="AC48" i="10"/>
  <c r="AD48" i="10" s="1"/>
  <c r="AC47" i="10"/>
  <c r="AD47" i="10" s="1"/>
  <c r="AC46" i="10"/>
  <c r="AD46" i="10" s="1"/>
  <c r="AC45" i="10"/>
  <c r="AD45" i="10" s="1"/>
  <c r="AC44" i="10"/>
  <c r="AD44" i="10" s="1"/>
  <c r="AC43" i="10"/>
  <c r="AD43" i="10" s="1"/>
  <c r="AC42" i="10"/>
  <c r="AD42" i="10" s="1"/>
  <c r="AC41" i="10"/>
  <c r="AD41" i="10" s="1"/>
  <c r="AC40" i="10"/>
  <c r="AD40" i="10" s="1"/>
  <c r="AC39" i="10"/>
  <c r="AD39" i="10" s="1"/>
  <c r="AC38" i="10"/>
  <c r="AD38" i="10" s="1"/>
  <c r="AC37" i="10"/>
  <c r="AD37" i="10" s="1"/>
  <c r="AC36" i="10"/>
  <c r="AD36" i="10" s="1"/>
  <c r="AC35" i="10"/>
  <c r="AD35" i="10" s="1"/>
  <c r="AC34" i="10"/>
  <c r="AD34" i="10" s="1"/>
  <c r="AC33" i="10"/>
  <c r="AD33" i="10" s="1"/>
  <c r="AC32" i="10"/>
  <c r="AD32" i="10" s="1"/>
  <c r="AC31" i="10"/>
  <c r="AD31" i="10" s="1"/>
  <c r="AC30" i="10"/>
  <c r="AD30" i="10" s="1"/>
  <c r="AC29" i="10"/>
  <c r="AD29" i="10" s="1"/>
  <c r="AC28" i="10"/>
  <c r="AD28" i="10" s="1"/>
  <c r="AC27" i="10"/>
  <c r="AD27" i="10" s="1"/>
  <c r="AC26" i="10"/>
  <c r="AD26" i="10" s="1"/>
  <c r="AC25" i="10"/>
  <c r="AD25" i="10" s="1"/>
  <c r="AC24" i="10"/>
  <c r="AD24" i="10" s="1"/>
  <c r="AC23" i="10"/>
  <c r="AD23" i="10" s="1"/>
  <c r="AC22" i="10"/>
  <c r="AD22" i="10" s="1"/>
  <c r="AC21" i="10"/>
  <c r="AD21" i="10" s="1"/>
  <c r="AC20" i="10"/>
  <c r="AD20" i="10" s="1"/>
  <c r="AC19" i="10"/>
  <c r="AD19" i="10" s="1"/>
  <c r="AC18" i="10"/>
  <c r="AD18" i="10" s="1"/>
  <c r="AC17" i="10"/>
  <c r="AD17" i="10" s="1"/>
  <c r="AC16" i="10"/>
  <c r="AD16" i="10" s="1"/>
  <c r="AC15" i="10"/>
  <c r="AD15" i="10" s="1"/>
  <c r="AC14" i="10"/>
  <c r="AD14" i="10" s="1"/>
  <c r="AC13" i="10"/>
  <c r="AD13" i="10" s="1"/>
  <c r="AC12" i="10"/>
  <c r="AD12" i="10" s="1"/>
  <c r="AC11" i="10"/>
  <c r="AD11" i="10" s="1"/>
  <c r="AC10" i="10"/>
  <c r="AD10" i="10" s="1"/>
  <c r="AC9" i="10"/>
  <c r="AD9" i="10" s="1"/>
  <c r="AC8" i="10"/>
  <c r="AD8" i="10" s="1"/>
  <c r="AC7" i="10"/>
  <c r="AD7" i="10" s="1"/>
  <c r="AC6" i="10"/>
  <c r="AD6" i="10" s="1"/>
  <c r="AC5" i="10"/>
  <c r="AD5" i="10" s="1"/>
  <c r="AA74" i="10"/>
  <c r="AB74" i="10" s="1"/>
  <c r="AA73" i="10"/>
  <c r="AB73" i="10" s="1"/>
  <c r="AA72" i="10"/>
  <c r="AB72" i="10" s="1"/>
  <c r="AA71" i="10"/>
  <c r="AB71" i="10" s="1"/>
  <c r="AA70" i="10"/>
  <c r="AB70" i="10" s="1"/>
  <c r="AA69" i="10"/>
  <c r="AB69" i="10" s="1"/>
  <c r="AA68" i="10"/>
  <c r="AB68" i="10" s="1"/>
  <c r="AA67" i="10"/>
  <c r="AB67" i="10" s="1"/>
  <c r="AA66" i="10"/>
  <c r="AB66" i="10" s="1"/>
  <c r="AA65" i="10"/>
  <c r="AB65" i="10" s="1"/>
  <c r="AA64" i="10"/>
  <c r="AB64" i="10" s="1"/>
  <c r="AA63" i="10"/>
  <c r="AB63" i="10" s="1"/>
  <c r="AA62" i="10"/>
  <c r="AB62" i="10" s="1"/>
  <c r="AA61" i="10"/>
  <c r="AB61" i="10" s="1"/>
  <c r="AA60" i="10"/>
  <c r="AB60" i="10" s="1"/>
  <c r="AA59" i="10"/>
  <c r="AB59" i="10" s="1"/>
  <c r="AA58" i="10"/>
  <c r="AB58" i="10" s="1"/>
  <c r="AA57" i="10"/>
  <c r="AB57" i="10" s="1"/>
  <c r="AA56" i="10"/>
  <c r="AB56" i="10" s="1"/>
  <c r="AA55" i="10"/>
  <c r="AB55" i="10" s="1"/>
  <c r="AA54" i="10"/>
  <c r="AB54" i="10" s="1"/>
  <c r="AA53" i="10"/>
  <c r="AB53" i="10" s="1"/>
  <c r="AA52" i="10"/>
  <c r="AB52" i="10" s="1"/>
  <c r="AA51" i="10"/>
  <c r="AB51" i="10" s="1"/>
  <c r="AA50" i="10"/>
  <c r="AB50" i="10" s="1"/>
  <c r="AA49" i="10"/>
  <c r="AB49" i="10" s="1"/>
  <c r="AA48" i="10"/>
  <c r="AB48" i="10" s="1"/>
  <c r="AA47" i="10"/>
  <c r="AB47" i="10" s="1"/>
  <c r="AA46" i="10"/>
  <c r="AB46" i="10" s="1"/>
  <c r="AA45" i="10"/>
  <c r="AB45" i="10" s="1"/>
  <c r="AA44" i="10"/>
  <c r="AB44" i="10" s="1"/>
  <c r="AA43" i="10"/>
  <c r="AB43" i="10" s="1"/>
  <c r="AA42" i="10"/>
  <c r="AB42" i="10" s="1"/>
  <c r="AA41" i="10"/>
  <c r="AB41" i="10" s="1"/>
  <c r="AA40" i="10"/>
  <c r="AB40" i="10" s="1"/>
  <c r="AA39" i="10"/>
  <c r="AB39" i="10" s="1"/>
  <c r="AA38" i="10"/>
  <c r="AB38" i="10" s="1"/>
  <c r="AA37" i="10"/>
  <c r="AB37" i="10" s="1"/>
  <c r="AA36" i="10"/>
  <c r="AB36" i="10" s="1"/>
  <c r="AA35" i="10"/>
  <c r="AB35" i="10" s="1"/>
  <c r="AA34" i="10"/>
  <c r="AB34" i="10" s="1"/>
  <c r="AA33" i="10"/>
  <c r="AB33" i="10" s="1"/>
  <c r="AA32" i="10"/>
  <c r="AB32" i="10" s="1"/>
  <c r="AA31" i="10"/>
  <c r="AB31" i="10" s="1"/>
  <c r="AA30" i="10"/>
  <c r="AB30" i="10" s="1"/>
  <c r="AA29" i="10"/>
  <c r="AB29" i="10" s="1"/>
  <c r="AA28" i="10"/>
  <c r="AB28" i="10" s="1"/>
  <c r="AA27" i="10"/>
  <c r="AB27" i="10" s="1"/>
  <c r="AA26" i="10"/>
  <c r="AB26" i="10" s="1"/>
  <c r="AA25" i="10"/>
  <c r="AB25" i="10" s="1"/>
  <c r="AA24" i="10"/>
  <c r="AB24" i="10" s="1"/>
  <c r="AA23" i="10"/>
  <c r="AB23" i="10" s="1"/>
  <c r="AA22" i="10"/>
  <c r="AB22" i="10" s="1"/>
  <c r="AA21" i="10"/>
  <c r="AB21" i="10" s="1"/>
  <c r="AA20" i="10"/>
  <c r="AB20" i="10" s="1"/>
  <c r="AA19" i="10"/>
  <c r="AB19" i="10" s="1"/>
  <c r="AA18" i="10"/>
  <c r="AB18" i="10" s="1"/>
  <c r="AA17" i="10"/>
  <c r="AB17" i="10" s="1"/>
  <c r="AA16" i="10"/>
  <c r="AB16" i="10" s="1"/>
  <c r="AA15" i="10"/>
  <c r="AB15" i="10" s="1"/>
  <c r="AA14" i="10"/>
  <c r="AB14" i="10" s="1"/>
  <c r="AA13" i="10"/>
  <c r="AB13" i="10" s="1"/>
  <c r="AA12" i="10"/>
  <c r="AB12" i="10" s="1"/>
  <c r="AA11" i="10"/>
  <c r="AB11" i="10" s="1"/>
  <c r="AA10" i="10"/>
  <c r="AB10" i="10" s="1"/>
  <c r="AA9" i="10"/>
  <c r="AB9" i="10" s="1"/>
  <c r="AA8" i="10"/>
  <c r="AB8" i="10" s="1"/>
  <c r="AA7" i="10"/>
  <c r="AB7" i="10" s="1"/>
  <c r="AA6" i="10"/>
  <c r="AB6" i="10" s="1"/>
  <c r="AA5" i="10"/>
  <c r="AB5" i="10" s="1"/>
  <c r="Z74" i="10"/>
  <c r="Y74" i="10"/>
  <c r="Y73" i="10"/>
  <c r="Z73" i="10" s="1"/>
  <c r="Z72" i="10"/>
  <c r="Y72" i="10"/>
  <c r="Y71" i="10"/>
  <c r="Z71" i="10" s="1"/>
  <c r="Z70" i="10"/>
  <c r="Y70" i="10"/>
  <c r="Y69" i="10"/>
  <c r="Z69" i="10" s="1"/>
  <c r="Z68" i="10"/>
  <c r="Y68" i="10"/>
  <c r="Y67" i="10"/>
  <c r="Z67" i="10" s="1"/>
  <c r="Z66" i="10"/>
  <c r="Y66" i="10"/>
  <c r="Y65" i="10"/>
  <c r="Z65" i="10" s="1"/>
  <c r="Z64" i="10"/>
  <c r="Y64" i="10"/>
  <c r="Y63" i="10"/>
  <c r="Z63" i="10" s="1"/>
  <c r="Z62" i="10"/>
  <c r="Y62" i="10"/>
  <c r="Y61" i="10"/>
  <c r="Z61" i="10" s="1"/>
  <c r="Z60" i="10"/>
  <c r="Y60" i="10"/>
  <c r="Y59" i="10"/>
  <c r="Z59" i="10" s="1"/>
  <c r="Z58" i="10"/>
  <c r="Y58" i="10"/>
  <c r="Y57" i="10"/>
  <c r="Z57" i="10" s="1"/>
  <c r="Z56" i="10"/>
  <c r="Y56" i="10"/>
  <c r="Y55" i="10"/>
  <c r="Z55" i="10" s="1"/>
  <c r="Z54" i="10"/>
  <c r="Y54" i="10"/>
  <c r="Y53" i="10"/>
  <c r="Z53" i="10" s="1"/>
  <c r="Z52" i="10"/>
  <c r="Y52" i="10"/>
  <c r="Y51" i="10"/>
  <c r="Z51" i="10" s="1"/>
  <c r="Z50" i="10"/>
  <c r="Y50" i="10"/>
  <c r="Y49" i="10"/>
  <c r="Z49" i="10" s="1"/>
  <c r="Z48" i="10"/>
  <c r="Y48" i="10"/>
  <c r="Y47" i="10"/>
  <c r="Z47" i="10" s="1"/>
  <c r="Z46" i="10"/>
  <c r="Y46" i="10"/>
  <c r="Y45" i="10"/>
  <c r="Z45" i="10" s="1"/>
  <c r="Z44" i="10"/>
  <c r="Y44" i="10"/>
  <c r="Y43" i="10"/>
  <c r="Z43" i="10" s="1"/>
  <c r="Z42" i="10"/>
  <c r="Y42" i="10"/>
  <c r="Y41" i="10"/>
  <c r="Z41" i="10" s="1"/>
  <c r="Z40" i="10"/>
  <c r="Y40" i="10"/>
  <c r="Y39" i="10"/>
  <c r="Z39" i="10" s="1"/>
  <c r="Z38" i="10"/>
  <c r="Y38" i="10"/>
  <c r="Y37" i="10"/>
  <c r="Z37" i="10" s="1"/>
  <c r="Z36" i="10"/>
  <c r="Y36" i="10"/>
  <c r="Y35" i="10"/>
  <c r="Z35" i="10" s="1"/>
  <c r="Z34" i="10"/>
  <c r="Y34" i="10"/>
  <c r="Y33" i="10"/>
  <c r="Z33" i="10" s="1"/>
  <c r="Z32" i="10"/>
  <c r="Y32" i="10"/>
  <c r="Y31" i="10"/>
  <c r="Z31" i="10" s="1"/>
  <c r="Z30" i="10"/>
  <c r="Y30" i="10"/>
  <c r="Y29" i="10"/>
  <c r="Z29" i="10" s="1"/>
  <c r="Z28" i="10"/>
  <c r="Y28" i="10"/>
  <c r="Y27" i="10"/>
  <c r="Z27" i="10" s="1"/>
  <c r="Z26" i="10"/>
  <c r="Y26" i="10"/>
  <c r="Y25" i="10"/>
  <c r="Z25" i="10" s="1"/>
  <c r="Z24" i="10"/>
  <c r="Y24" i="10"/>
  <c r="Y23" i="10"/>
  <c r="Z23" i="10" s="1"/>
  <c r="Z22" i="10"/>
  <c r="Y22" i="10"/>
  <c r="Y21" i="10"/>
  <c r="Z21" i="10" s="1"/>
  <c r="Z20" i="10"/>
  <c r="Y20" i="10"/>
  <c r="Y19" i="10"/>
  <c r="Z19" i="10" s="1"/>
  <c r="Z18" i="10"/>
  <c r="Y18" i="10"/>
  <c r="Y17" i="10"/>
  <c r="Z17" i="10" s="1"/>
  <c r="Z16" i="10"/>
  <c r="Y16" i="10"/>
  <c r="Y15" i="10"/>
  <c r="Z15" i="10" s="1"/>
  <c r="Z14" i="10"/>
  <c r="Y14" i="10"/>
  <c r="Y13" i="10"/>
  <c r="Z13" i="10" s="1"/>
  <c r="Z12" i="10"/>
  <c r="Y12" i="10"/>
  <c r="Y11" i="10"/>
  <c r="Z11" i="10" s="1"/>
  <c r="Z10" i="10"/>
  <c r="Y10" i="10"/>
  <c r="Y9" i="10"/>
  <c r="Z9" i="10" s="1"/>
  <c r="Z8" i="10"/>
  <c r="Y8" i="10"/>
  <c r="Y7" i="10"/>
  <c r="Z7" i="10" s="1"/>
  <c r="Z6" i="10"/>
  <c r="Y6" i="10"/>
  <c r="Y5" i="10"/>
  <c r="Z5" i="10" s="1"/>
  <c r="W74" i="10"/>
  <c r="X74" i="10" s="1"/>
  <c r="X73" i="10"/>
  <c r="W73" i="10"/>
  <c r="X72" i="10"/>
  <c r="W72" i="10"/>
  <c r="W71" i="10"/>
  <c r="X71" i="10" s="1"/>
  <c r="W70" i="10"/>
  <c r="X70" i="10" s="1"/>
  <c r="X69" i="10"/>
  <c r="W69" i="10"/>
  <c r="X68" i="10"/>
  <c r="W68" i="10"/>
  <c r="W67" i="10"/>
  <c r="X67" i="10" s="1"/>
  <c r="W66" i="10"/>
  <c r="X66" i="10" s="1"/>
  <c r="X65" i="10"/>
  <c r="W65" i="10"/>
  <c r="X64" i="10"/>
  <c r="W64" i="10"/>
  <c r="W63" i="10"/>
  <c r="X63" i="10" s="1"/>
  <c r="W62" i="10"/>
  <c r="X62" i="10" s="1"/>
  <c r="X61" i="10"/>
  <c r="W61" i="10"/>
  <c r="X60" i="10"/>
  <c r="W60" i="10"/>
  <c r="W59" i="10"/>
  <c r="X59" i="10" s="1"/>
  <c r="W58" i="10"/>
  <c r="X58" i="10" s="1"/>
  <c r="X57" i="10"/>
  <c r="W57" i="10"/>
  <c r="X56" i="10"/>
  <c r="W56" i="10"/>
  <c r="W55" i="10"/>
  <c r="X55" i="10" s="1"/>
  <c r="W54" i="10"/>
  <c r="X54" i="10" s="1"/>
  <c r="X53" i="10"/>
  <c r="W53" i="10"/>
  <c r="X52" i="10"/>
  <c r="W52" i="10"/>
  <c r="W51" i="10"/>
  <c r="X51" i="10" s="1"/>
  <c r="W50" i="10"/>
  <c r="X50" i="10" s="1"/>
  <c r="X49" i="10"/>
  <c r="W49" i="10"/>
  <c r="X48" i="10"/>
  <c r="W48" i="10"/>
  <c r="W47" i="10"/>
  <c r="X47" i="10" s="1"/>
  <c r="W46" i="10"/>
  <c r="X46" i="10" s="1"/>
  <c r="X45" i="10"/>
  <c r="W45" i="10"/>
  <c r="X44" i="10"/>
  <c r="W44" i="10"/>
  <c r="W43" i="10"/>
  <c r="X43" i="10" s="1"/>
  <c r="W42" i="10"/>
  <c r="X42" i="10" s="1"/>
  <c r="X41" i="10"/>
  <c r="W41" i="10"/>
  <c r="X40" i="10"/>
  <c r="W40" i="10"/>
  <c r="W39" i="10"/>
  <c r="X39" i="10" s="1"/>
  <c r="W38" i="10"/>
  <c r="X38" i="10" s="1"/>
  <c r="X37" i="10"/>
  <c r="W37" i="10"/>
  <c r="X36" i="10"/>
  <c r="W36" i="10"/>
  <c r="W35" i="10"/>
  <c r="X35" i="10" s="1"/>
  <c r="W34" i="10"/>
  <c r="X34" i="10" s="1"/>
  <c r="X33" i="10"/>
  <c r="W33" i="10"/>
  <c r="X32" i="10"/>
  <c r="W32" i="10"/>
  <c r="W31" i="10"/>
  <c r="X31" i="10" s="1"/>
  <c r="W30" i="10"/>
  <c r="X30" i="10" s="1"/>
  <c r="X29" i="10"/>
  <c r="W29" i="10"/>
  <c r="X28" i="10"/>
  <c r="W28" i="10"/>
  <c r="W27" i="10"/>
  <c r="X27" i="10" s="1"/>
  <c r="W26" i="10"/>
  <c r="X26" i="10" s="1"/>
  <c r="X25" i="10"/>
  <c r="W25" i="10"/>
  <c r="X24" i="10"/>
  <c r="W24" i="10"/>
  <c r="W23" i="10"/>
  <c r="X23" i="10" s="1"/>
  <c r="W22" i="10"/>
  <c r="X22" i="10" s="1"/>
  <c r="X21" i="10"/>
  <c r="W21" i="10"/>
  <c r="X20" i="10"/>
  <c r="W20" i="10"/>
  <c r="W19" i="10"/>
  <c r="X19" i="10" s="1"/>
  <c r="W18" i="10"/>
  <c r="X18" i="10" s="1"/>
  <c r="X17" i="10"/>
  <c r="W17" i="10"/>
  <c r="X16" i="10"/>
  <c r="W16" i="10"/>
  <c r="W15" i="10"/>
  <c r="X15" i="10" s="1"/>
  <c r="W14" i="10"/>
  <c r="X14" i="10" s="1"/>
  <c r="X13" i="10"/>
  <c r="W13" i="10"/>
  <c r="X12" i="10"/>
  <c r="W12" i="10"/>
  <c r="W11" i="10"/>
  <c r="X11" i="10" s="1"/>
  <c r="W10" i="10"/>
  <c r="X10" i="10" s="1"/>
  <c r="X9" i="10"/>
  <c r="W9" i="10"/>
  <c r="X8" i="10"/>
  <c r="W8" i="10"/>
  <c r="W7" i="10"/>
  <c r="X7" i="10" s="1"/>
  <c r="W6" i="10"/>
  <c r="X6" i="10" s="1"/>
  <c r="X5" i="10"/>
  <c r="W5" i="10"/>
  <c r="U74" i="10"/>
  <c r="V74" i="10" s="1"/>
  <c r="U73" i="10"/>
  <c r="V73" i="10" s="1"/>
  <c r="U72" i="10"/>
  <c r="V72" i="10" s="1"/>
  <c r="U71" i="10"/>
  <c r="V71" i="10" s="1"/>
  <c r="U70" i="10"/>
  <c r="V70" i="10" s="1"/>
  <c r="U69" i="10"/>
  <c r="V69" i="10" s="1"/>
  <c r="U68" i="10"/>
  <c r="V68" i="10" s="1"/>
  <c r="U67" i="10"/>
  <c r="V67" i="10" s="1"/>
  <c r="U66" i="10"/>
  <c r="V66" i="10" s="1"/>
  <c r="U65" i="10"/>
  <c r="V65" i="10" s="1"/>
  <c r="U64" i="10"/>
  <c r="V64" i="10" s="1"/>
  <c r="U63" i="10"/>
  <c r="V63" i="10" s="1"/>
  <c r="U62" i="10"/>
  <c r="V62" i="10" s="1"/>
  <c r="U61" i="10"/>
  <c r="V61" i="10" s="1"/>
  <c r="U60" i="10"/>
  <c r="V60" i="10" s="1"/>
  <c r="U59" i="10"/>
  <c r="V59" i="10" s="1"/>
  <c r="U58" i="10"/>
  <c r="V58" i="10" s="1"/>
  <c r="U57" i="10"/>
  <c r="V57" i="10" s="1"/>
  <c r="U56" i="10"/>
  <c r="V56" i="10" s="1"/>
  <c r="U55" i="10"/>
  <c r="V55" i="10" s="1"/>
  <c r="U54" i="10"/>
  <c r="V54" i="10" s="1"/>
  <c r="U53" i="10"/>
  <c r="V53" i="10" s="1"/>
  <c r="U52" i="10"/>
  <c r="V52" i="10" s="1"/>
  <c r="U51" i="10"/>
  <c r="V51" i="10" s="1"/>
  <c r="U50" i="10"/>
  <c r="V50" i="10" s="1"/>
  <c r="U49" i="10"/>
  <c r="V49" i="10" s="1"/>
  <c r="U48" i="10"/>
  <c r="V48" i="10" s="1"/>
  <c r="U47" i="10"/>
  <c r="V47" i="10" s="1"/>
  <c r="U46" i="10"/>
  <c r="V46" i="10" s="1"/>
  <c r="U45" i="10"/>
  <c r="V45" i="10" s="1"/>
  <c r="U44" i="10"/>
  <c r="V44" i="10" s="1"/>
  <c r="U43" i="10"/>
  <c r="V43" i="10" s="1"/>
  <c r="U42" i="10"/>
  <c r="V42" i="10" s="1"/>
  <c r="U41" i="10"/>
  <c r="V41" i="10" s="1"/>
  <c r="U40" i="10"/>
  <c r="V40" i="10" s="1"/>
  <c r="U39" i="10"/>
  <c r="V39" i="10" s="1"/>
  <c r="U38" i="10"/>
  <c r="V38" i="10" s="1"/>
  <c r="U37" i="10"/>
  <c r="V37" i="10" s="1"/>
  <c r="U36" i="10"/>
  <c r="V36" i="10" s="1"/>
  <c r="U35" i="10"/>
  <c r="V35" i="10" s="1"/>
  <c r="U34" i="10"/>
  <c r="V34" i="10" s="1"/>
  <c r="U33" i="10"/>
  <c r="V33" i="10" s="1"/>
  <c r="U32" i="10"/>
  <c r="V32" i="10" s="1"/>
  <c r="U31" i="10"/>
  <c r="V31" i="10" s="1"/>
  <c r="U30" i="10"/>
  <c r="V30" i="10" s="1"/>
  <c r="U29" i="10"/>
  <c r="V29" i="10" s="1"/>
  <c r="U28" i="10"/>
  <c r="V28" i="10" s="1"/>
  <c r="U27" i="10"/>
  <c r="V27" i="10" s="1"/>
  <c r="U26" i="10"/>
  <c r="V26" i="10" s="1"/>
  <c r="U25" i="10"/>
  <c r="V25" i="10" s="1"/>
  <c r="U24" i="10"/>
  <c r="V24" i="10" s="1"/>
  <c r="U23" i="10"/>
  <c r="V23" i="10" s="1"/>
  <c r="U22" i="10"/>
  <c r="V22" i="10" s="1"/>
  <c r="U21" i="10"/>
  <c r="V21" i="10" s="1"/>
  <c r="U20" i="10"/>
  <c r="V20" i="10" s="1"/>
  <c r="U19" i="10"/>
  <c r="V19" i="10" s="1"/>
  <c r="U18" i="10"/>
  <c r="V18" i="10" s="1"/>
  <c r="U17" i="10"/>
  <c r="V17" i="10" s="1"/>
  <c r="U16" i="10"/>
  <c r="V16" i="10" s="1"/>
  <c r="U15" i="10"/>
  <c r="V15" i="10" s="1"/>
  <c r="U14" i="10"/>
  <c r="V14" i="10" s="1"/>
  <c r="U13" i="10"/>
  <c r="V13" i="10" s="1"/>
  <c r="U12" i="10"/>
  <c r="V12" i="10" s="1"/>
  <c r="U11" i="10"/>
  <c r="V11" i="10" s="1"/>
  <c r="U10" i="10"/>
  <c r="V10" i="10" s="1"/>
  <c r="U9" i="10"/>
  <c r="V9" i="10" s="1"/>
  <c r="U8" i="10"/>
  <c r="V8" i="10" s="1"/>
  <c r="U7" i="10"/>
  <c r="V7" i="10" s="1"/>
  <c r="U6" i="10"/>
  <c r="V6" i="10" s="1"/>
  <c r="U5" i="10"/>
  <c r="V5" i="10" s="1"/>
  <c r="S74" i="10"/>
  <c r="T74" i="10" s="1"/>
  <c r="S73" i="10"/>
  <c r="T73" i="10" s="1"/>
  <c r="T72" i="10"/>
  <c r="S72" i="10"/>
  <c r="S71" i="10"/>
  <c r="T71" i="10" s="1"/>
  <c r="S70" i="10"/>
  <c r="T70" i="10" s="1"/>
  <c r="S69" i="10"/>
  <c r="T69" i="10" s="1"/>
  <c r="T68" i="10"/>
  <c r="S68" i="10"/>
  <c r="S67" i="10"/>
  <c r="T67" i="10" s="1"/>
  <c r="S66" i="10"/>
  <c r="T66" i="10" s="1"/>
  <c r="S65" i="10"/>
  <c r="T65" i="10" s="1"/>
  <c r="T64" i="10"/>
  <c r="S64" i="10"/>
  <c r="S63" i="10"/>
  <c r="T63" i="10" s="1"/>
  <c r="S62" i="10"/>
  <c r="T62" i="10" s="1"/>
  <c r="S61" i="10"/>
  <c r="T61" i="10" s="1"/>
  <c r="T60" i="10"/>
  <c r="S60" i="10"/>
  <c r="S59" i="10"/>
  <c r="T59" i="10" s="1"/>
  <c r="S58" i="10"/>
  <c r="T58" i="10" s="1"/>
  <c r="S57" i="10"/>
  <c r="T57" i="10" s="1"/>
  <c r="T56" i="10"/>
  <c r="S56" i="10"/>
  <c r="S55" i="10"/>
  <c r="T55" i="10" s="1"/>
  <c r="S54" i="10"/>
  <c r="T54" i="10" s="1"/>
  <c r="S53" i="10"/>
  <c r="T53" i="10" s="1"/>
  <c r="T52" i="10"/>
  <c r="S52" i="10"/>
  <c r="S51" i="10"/>
  <c r="T51" i="10" s="1"/>
  <c r="S50" i="10"/>
  <c r="T50" i="10" s="1"/>
  <c r="S49" i="10"/>
  <c r="T49" i="10" s="1"/>
  <c r="T48" i="10"/>
  <c r="S48" i="10"/>
  <c r="S47" i="10"/>
  <c r="T47" i="10" s="1"/>
  <c r="S46" i="10"/>
  <c r="T46" i="10" s="1"/>
  <c r="S45" i="10"/>
  <c r="T45" i="10" s="1"/>
  <c r="T44" i="10"/>
  <c r="S44" i="10"/>
  <c r="S43" i="10"/>
  <c r="T43" i="10" s="1"/>
  <c r="S42" i="10"/>
  <c r="T42" i="10" s="1"/>
  <c r="S41" i="10"/>
  <c r="T41" i="10" s="1"/>
  <c r="T40" i="10"/>
  <c r="S40" i="10"/>
  <c r="S39" i="10"/>
  <c r="T39" i="10" s="1"/>
  <c r="S38" i="10"/>
  <c r="T38" i="10" s="1"/>
  <c r="S37" i="10"/>
  <c r="T37" i="10" s="1"/>
  <c r="T36" i="10"/>
  <c r="S36" i="10"/>
  <c r="S35" i="10"/>
  <c r="T35" i="10" s="1"/>
  <c r="S34" i="10"/>
  <c r="T34" i="10" s="1"/>
  <c r="S33" i="10"/>
  <c r="T33" i="10" s="1"/>
  <c r="T32" i="10"/>
  <c r="S32" i="10"/>
  <c r="S31" i="10"/>
  <c r="T31" i="10" s="1"/>
  <c r="S30" i="10"/>
  <c r="T30" i="10" s="1"/>
  <c r="S29" i="10"/>
  <c r="T29" i="10" s="1"/>
  <c r="T28" i="10"/>
  <c r="S28" i="10"/>
  <c r="S27" i="10"/>
  <c r="T27" i="10" s="1"/>
  <c r="S26" i="10"/>
  <c r="T26" i="10" s="1"/>
  <c r="S25" i="10"/>
  <c r="T25" i="10" s="1"/>
  <c r="T24" i="10"/>
  <c r="S24" i="10"/>
  <c r="S23" i="10"/>
  <c r="T23" i="10" s="1"/>
  <c r="S22" i="10"/>
  <c r="T22" i="10" s="1"/>
  <c r="S21" i="10"/>
  <c r="T21" i="10" s="1"/>
  <c r="T20" i="10"/>
  <c r="S20" i="10"/>
  <c r="S19" i="10"/>
  <c r="T19" i="10" s="1"/>
  <c r="S18" i="10"/>
  <c r="T18" i="10" s="1"/>
  <c r="S17" i="10"/>
  <c r="T17" i="10" s="1"/>
  <c r="T16" i="10"/>
  <c r="S16" i="10"/>
  <c r="S15" i="10"/>
  <c r="T15" i="10" s="1"/>
  <c r="S14" i="10"/>
  <c r="T14" i="10" s="1"/>
  <c r="S13" i="10"/>
  <c r="T13" i="10" s="1"/>
  <c r="T12" i="10"/>
  <c r="S12" i="10"/>
  <c r="S11" i="10"/>
  <c r="T11" i="10" s="1"/>
  <c r="S10" i="10"/>
  <c r="T10" i="10" s="1"/>
  <c r="S9" i="10"/>
  <c r="T9" i="10" s="1"/>
  <c r="T8" i="10"/>
  <c r="S8" i="10"/>
  <c r="S7" i="10"/>
  <c r="T7" i="10" s="1"/>
  <c r="S6" i="10"/>
  <c r="T6" i="10" s="1"/>
  <c r="S5" i="10"/>
  <c r="T5" i="10" s="1"/>
  <c r="R74" i="10"/>
  <c r="Q74" i="10"/>
  <c r="Q73" i="10"/>
  <c r="R73" i="10" s="1"/>
  <c r="Q72" i="10"/>
  <c r="R72" i="10" s="1"/>
  <c r="Q71" i="10"/>
  <c r="R71" i="10" s="1"/>
  <c r="R70" i="10"/>
  <c r="Q70" i="10"/>
  <c r="Q69" i="10"/>
  <c r="R69" i="10" s="1"/>
  <c r="Q68" i="10"/>
  <c r="R68" i="10" s="1"/>
  <c r="Q67" i="10"/>
  <c r="R67" i="10" s="1"/>
  <c r="R66" i="10"/>
  <c r="Q66" i="10"/>
  <c r="Q65" i="10"/>
  <c r="R65" i="10" s="1"/>
  <c r="Q64" i="10"/>
  <c r="R64" i="10" s="1"/>
  <c r="Q63" i="10"/>
  <c r="R63" i="10" s="1"/>
  <c r="R62" i="10"/>
  <c r="Q62" i="10"/>
  <c r="Q61" i="10"/>
  <c r="R61" i="10" s="1"/>
  <c r="Q60" i="10"/>
  <c r="R60" i="10" s="1"/>
  <c r="Q59" i="10"/>
  <c r="R59" i="10" s="1"/>
  <c r="R58" i="10"/>
  <c r="Q58" i="10"/>
  <c r="Q57" i="10"/>
  <c r="R57" i="10" s="1"/>
  <c r="Q56" i="10"/>
  <c r="R56" i="10" s="1"/>
  <c r="Q55" i="10"/>
  <c r="R55" i="10" s="1"/>
  <c r="R54" i="10"/>
  <c r="Q54" i="10"/>
  <c r="Q53" i="10"/>
  <c r="R53" i="10" s="1"/>
  <c r="Q52" i="10"/>
  <c r="R52" i="10" s="1"/>
  <c r="Q51" i="10"/>
  <c r="R51" i="10" s="1"/>
  <c r="R50" i="10"/>
  <c r="Q50" i="10"/>
  <c r="Q49" i="10"/>
  <c r="R49" i="10" s="1"/>
  <c r="Q48" i="10"/>
  <c r="R48" i="10" s="1"/>
  <c r="Q47" i="10"/>
  <c r="R47" i="10" s="1"/>
  <c r="R46" i="10"/>
  <c r="Q46" i="10"/>
  <c r="Q45" i="10"/>
  <c r="R45" i="10" s="1"/>
  <c r="Q44" i="10"/>
  <c r="R44" i="10" s="1"/>
  <c r="Q43" i="10"/>
  <c r="R43" i="10" s="1"/>
  <c r="R42" i="10"/>
  <c r="Q42" i="10"/>
  <c r="Q41" i="10"/>
  <c r="R41" i="10" s="1"/>
  <c r="Q40" i="10"/>
  <c r="R40" i="10" s="1"/>
  <c r="Q39" i="10"/>
  <c r="R39" i="10" s="1"/>
  <c r="R38" i="10"/>
  <c r="Q38" i="10"/>
  <c r="Q37" i="10"/>
  <c r="R37" i="10" s="1"/>
  <c r="Q36" i="10"/>
  <c r="R36" i="10" s="1"/>
  <c r="Q35" i="10"/>
  <c r="R35" i="10" s="1"/>
  <c r="R34" i="10"/>
  <c r="Q34" i="10"/>
  <c r="Q33" i="10"/>
  <c r="R33" i="10" s="1"/>
  <c r="Q32" i="10"/>
  <c r="R32" i="10" s="1"/>
  <c r="Q31" i="10"/>
  <c r="R31" i="10" s="1"/>
  <c r="R30" i="10"/>
  <c r="Q30" i="10"/>
  <c r="Q29" i="10"/>
  <c r="R29" i="10" s="1"/>
  <c r="Q28" i="10"/>
  <c r="R28" i="10" s="1"/>
  <c r="Q27" i="10"/>
  <c r="R27" i="10" s="1"/>
  <c r="R26" i="10"/>
  <c r="Q26" i="10"/>
  <c r="Q25" i="10"/>
  <c r="R25" i="10" s="1"/>
  <c r="Q24" i="10"/>
  <c r="R24" i="10" s="1"/>
  <c r="Q23" i="10"/>
  <c r="R23" i="10" s="1"/>
  <c r="R22" i="10"/>
  <c r="Q22" i="10"/>
  <c r="Q21" i="10"/>
  <c r="R21" i="10" s="1"/>
  <c r="Q20" i="10"/>
  <c r="R20" i="10" s="1"/>
  <c r="Q19" i="10"/>
  <c r="R19" i="10" s="1"/>
  <c r="R18" i="10"/>
  <c r="Q18" i="10"/>
  <c r="Q17" i="10"/>
  <c r="R17" i="10" s="1"/>
  <c r="Q16" i="10"/>
  <c r="R16" i="10" s="1"/>
  <c r="Q15" i="10"/>
  <c r="R15" i="10" s="1"/>
  <c r="R14" i="10"/>
  <c r="Q14" i="10"/>
  <c r="Q13" i="10"/>
  <c r="R13" i="10" s="1"/>
  <c r="Q12" i="10"/>
  <c r="R12" i="10" s="1"/>
  <c r="Q11" i="10"/>
  <c r="R11" i="10" s="1"/>
  <c r="R10" i="10"/>
  <c r="Q10" i="10"/>
  <c r="Q9" i="10"/>
  <c r="R9" i="10" s="1"/>
  <c r="Q8" i="10"/>
  <c r="R8" i="10" s="1"/>
  <c r="Q7" i="10"/>
  <c r="R7" i="10" s="1"/>
  <c r="R6" i="10"/>
  <c r="Q6" i="10"/>
  <c r="Q5" i="10"/>
  <c r="R5" i="10" s="1"/>
  <c r="O74" i="10"/>
  <c r="P74" i="10" s="1"/>
  <c r="P73" i="10"/>
  <c r="O73" i="10"/>
  <c r="O72" i="10"/>
  <c r="P72" i="10" s="1"/>
  <c r="O71" i="10"/>
  <c r="P71" i="10" s="1"/>
  <c r="O70" i="10"/>
  <c r="P70" i="10" s="1"/>
  <c r="P69" i="10"/>
  <c r="O69" i="10"/>
  <c r="O68" i="10"/>
  <c r="P68" i="10" s="1"/>
  <c r="O67" i="10"/>
  <c r="P67" i="10" s="1"/>
  <c r="O66" i="10"/>
  <c r="P66" i="10" s="1"/>
  <c r="P65" i="10"/>
  <c r="O65" i="10"/>
  <c r="O64" i="10"/>
  <c r="P64" i="10" s="1"/>
  <c r="O63" i="10"/>
  <c r="P63" i="10" s="1"/>
  <c r="O62" i="10"/>
  <c r="P62" i="10" s="1"/>
  <c r="P61" i="10"/>
  <c r="O61" i="10"/>
  <c r="O60" i="10"/>
  <c r="P60" i="10" s="1"/>
  <c r="O59" i="10"/>
  <c r="P59" i="10" s="1"/>
  <c r="O58" i="10"/>
  <c r="P58" i="10" s="1"/>
  <c r="P57" i="10"/>
  <c r="O57" i="10"/>
  <c r="O56" i="10"/>
  <c r="P56" i="10" s="1"/>
  <c r="O55" i="10"/>
  <c r="P55" i="10" s="1"/>
  <c r="O54" i="10"/>
  <c r="P54" i="10" s="1"/>
  <c r="P53" i="10"/>
  <c r="O53" i="10"/>
  <c r="O52" i="10"/>
  <c r="P52" i="10" s="1"/>
  <c r="O51" i="10"/>
  <c r="P51" i="10" s="1"/>
  <c r="O50" i="10"/>
  <c r="P50" i="10" s="1"/>
  <c r="P49" i="10"/>
  <c r="O49" i="10"/>
  <c r="O48" i="10"/>
  <c r="P48" i="10" s="1"/>
  <c r="O47" i="10"/>
  <c r="P47" i="10" s="1"/>
  <c r="O46" i="10"/>
  <c r="P46" i="10" s="1"/>
  <c r="P45" i="10"/>
  <c r="O45" i="10"/>
  <c r="O44" i="10"/>
  <c r="P44" i="10" s="1"/>
  <c r="O43" i="10"/>
  <c r="P43" i="10" s="1"/>
  <c r="O42" i="10"/>
  <c r="P42" i="10" s="1"/>
  <c r="P41" i="10"/>
  <c r="O41" i="10"/>
  <c r="O40" i="10"/>
  <c r="P40" i="10" s="1"/>
  <c r="O39" i="10"/>
  <c r="P39" i="10" s="1"/>
  <c r="O38" i="10"/>
  <c r="P38" i="10" s="1"/>
  <c r="P37" i="10"/>
  <c r="O37" i="10"/>
  <c r="O36" i="10"/>
  <c r="P36" i="10" s="1"/>
  <c r="O35" i="10"/>
  <c r="P35" i="10" s="1"/>
  <c r="O34" i="10"/>
  <c r="P34" i="10" s="1"/>
  <c r="P33" i="10"/>
  <c r="O33" i="10"/>
  <c r="O32" i="10"/>
  <c r="P32" i="10" s="1"/>
  <c r="O31" i="10"/>
  <c r="P31" i="10" s="1"/>
  <c r="O30" i="10"/>
  <c r="P30" i="10" s="1"/>
  <c r="P29" i="10"/>
  <c r="O29" i="10"/>
  <c r="O28" i="10"/>
  <c r="P28" i="10" s="1"/>
  <c r="O27" i="10"/>
  <c r="P27" i="10" s="1"/>
  <c r="O26" i="10"/>
  <c r="P26" i="10" s="1"/>
  <c r="P25" i="10"/>
  <c r="O25" i="10"/>
  <c r="O24" i="10"/>
  <c r="P24" i="10" s="1"/>
  <c r="O23" i="10"/>
  <c r="P23" i="10" s="1"/>
  <c r="O22" i="10"/>
  <c r="P22" i="10" s="1"/>
  <c r="P21" i="10"/>
  <c r="O21" i="10"/>
  <c r="O20" i="10"/>
  <c r="P20" i="10" s="1"/>
  <c r="O19" i="10"/>
  <c r="P19" i="10" s="1"/>
  <c r="O18" i="10"/>
  <c r="P18" i="10" s="1"/>
  <c r="P17" i="10"/>
  <c r="O17" i="10"/>
  <c r="O16" i="10"/>
  <c r="P16" i="10" s="1"/>
  <c r="O15" i="10"/>
  <c r="P15" i="10" s="1"/>
  <c r="O14" i="10"/>
  <c r="P14" i="10" s="1"/>
  <c r="P13" i="10"/>
  <c r="O13" i="10"/>
  <c r="O12" i="10"/>
  <c r="P12" i="10" s="1"/>
  <c r="O11" i="10"/>
  <c r="P11" i="10" s="1"/>
  <c r="O10" i="10"/>
  <c r="P10" i="10" s="1"/>
  <c r="P9" i="10"/>
  <c r="O9" i="10"/>
  <c r="O8" i="10"/>
  <c r="P8" i="10" s="1"/>
  <c r="O7" i="10"/>
  <c r="P7" i="10" s="1"/>
  <c r="O6" i="10"/>
  <c r="P6" i="10" s="1"/>
  <c r="P5" i="10"/>
  <c r="O5" i="10"/>
  <c r="M74" i="10"/>
  <c r="N74" i="10" s="1"/>
  <c r="N73" i="10"/>
  <c r="M73" i="10"/>
  <c r="M72" i="10"/>
  <c r="N72" i="10" s="1"/>
  <c r="M71" i="10"/>
  <c r="N71" i="10" s="1"/>
  <c r="M70" i="10"/>
  <c r="N70" i="10" s="1"/>
  <c r="N69" i="10"/>
  <c r="M69" i="10"/>
  <c r="M68" i="10"/>
  <c r="N68" i="10" s="1"/>
  <c r="M67" i="10"/>
  <c r="N67" i="10" s="1"/>
  <c r="M66" i="10"/>
  <c r="N66" i="10" s="1"/>
  <c r="N65" i="10"/>
  <c r="M65" i="10"/>
  <c r="M64" i="10"/>
  <c r="N64" i="10" s="1"/>
  <c r="M63" i="10"/>
  <c r="N63" i="10" s="1"/>
  <c r="M62" i="10"/>
  <c r="N62" i="10" s="1"/>
  <c r="N61" i="10"/>
  <c r="M61" i="10"/>
  <c r="M60" i="10"/>
  <c r="N60" i="10" s="1"/>
  <c r="M59" i="10"/>
  <c r="N59" i="10" s="1"/>
  <c r="M58" i="10"/>
  <c r="N58" i="10" s="1"/>
  <c r="N57" i="10"/>
  <c r="M57" i="10"/>
  <c r="M56" i="10"/>
  <c r="N56" i="10" s="1"/>
  <c r="M55" i="10"/>
  <c r="N55" i="10" s="1"/>
  <c r="M54" i="10"/>
  <c r="N54" i="10" s="1"/>
  <c r="N53" i="10"/>
  <c r="M53" i="10"/>
  <c r="M52" i="10"/>
  <c r="N52" i="10" s="1"/>
  <c r="M51" i="10"/>
  <c r="N51" i="10" s="1"/>
  <c r="M50" i="10"/>
  <c r="N50" i="10" s="1"/>
  <c r="N49" i="10"/>
  <c r="M49" i="10"/>
  <c r="M48" i="10"/>
  <c r="N48" i="10" s="1"/>
  <c r="M47" i="10"/>
  <c r="N47" i="10" s="1"/>
  <c r="M46" i="10"/>
  <c r="N46" i="10" s="1"/>
  <c r="N45" i="10"/>
  <c r="M45" i="10"/>
  <c r="M44" i="10"/>
  <c r="N44" i="10" s="1"/>
  <c r="M43" i="10"/>
  <c r="N43" i="10" s="1"/>
  <c r="M42" i="10"/>
  <c r="N42" i="10" s="1"/>
  <c r="N41" i="10"/>
  <c r="M41" i="10"/>
  <c r="M40" i="10"/>
  <c r="N40" i="10" s="1"/>
  <c r="M39" i="10"/>
  <c r="N39" i="10" s="1"/>
  <c r="M38" i="10"/>
  <c r="N38" i="10" s="1"/>
  <c r="N37" i="10"/>
  <c r="M37" i="10"/>
  <c r="M36" i="10"/>
  <c r="N36" i="10" s="1"/>
  <c r="M35" i="10"/>
  <c r="N35" i="10" s="1"/>
  <c r="M34" i="10"/>
  <c r="N34" i="10" s="1"/>
  <c r="N33" i="10"/>
  <c r="M33" i="10"/>
  <c r="M32" i="10"/>
  <c r="N32" i="10" s="1"/>
  <c r="M31" i="10"/>
  <c r="N31" i="10" s="1"/>
  <c r="M30" i="10"/>
  <c r="N30" i="10" s="1"/>
  <c r="N29" i="10"/>
  <c r="M29" i="10"/>
  <c r="M28" i="10"/>
  <c r="N28" i="10" s="1"/>
  <c r="M27" i="10"/>
  <c r="N27" i="10" s="1"/>
  <c r="M26" i="10"/>
  <c r="N26" i="10" s="1"/>
  <c r="N25" i="10"/>
  <c r="M25" i="10"/>
  <c r="M24" i="10"/>
  <c r="N24" i="10" s="1"/>
  <c r="M23" i="10"/>
  <c r="N23" i="10" s="1"/>
  <c r="M22" i="10"/>
  <c r="N22" i="10" s="1"/>
  <c r="N21" i="10"/>
  <c r="M21" i="10"/>
  <c r="M20" i="10"/>
  <c r="N20" i="10" s="1"/>
  <c r="M19" i="10"/>
  <c r="N19" i="10" s="1"/>
  <c r="M18" i="10"/>
  <c r="N18" i="10" s="1"/>
  <c r="N17" i="10"/>
  <c r="M17" i="10"/>
  <c r="M16" i="10"/>
  <c r="N16" i="10" s="1"/>
  <c r="M15" i="10"/>
  <c r="N15" i="10" s="1"/>
  <c r="M14" i="10"/>
  <c r="N14" i="10" s="1"/>
  <c r="N13" i="10"/>
  <c r="M13" i="10"/>
  <c r="M12" i="10"/>
  <c r="N12" i="10" s="1"/>
  <c r="M11" i="10"/>
  <c r="N11" i="10" s="1"/>
  <c r="M10" i="10"/>
  <c r="N10" i="10" s="1"/>
  <c r="N9" i="10"/>
  <c r="M9" i="10"/>
  <c r="M8" i="10"/>
  <c r="N8" i="10" s="1"/>
  <c r="M7" i="10"/>
  <c r="N7" i="10" s="1"/>
  <c r="M6" i="10"/>
  <c r="N6" i="10" s="1"/>
  <c r="N5" i="10"/>
  <c r="M5" i="10"/>
  <c r="L74" i="10"/>
  <c r="K74" i="10"/>
  <c r="K73" i="10"/>
  <c r="L73" i="10" s="1"/>
  <c r="K72" i="10"/>
  <c r="L72" i="10" s="1"/>
  <c r="K71" i="10"/>
  <c r="L71" i="10" s="1"/>
  <c r="L70" i="10"/>
  <c r="K70" i="10"/>
  <c r="K69" i="10"/>
  <c r="L69" i="10" s="1"/>
  <c r="K68" i="10"/>
  <c r="L68" i="10" s="1"/>
  <c r="K67" i="10"/>
  <c r="L67" i="10" s="1"/>
  <c r="L66" i="10"/>
  <c r="K66" i="10"/>
  <c r="K65" i="10"/>
  <c r="L65" i="10" s="1"/>
  <c r="K64" i="10"/>
  <c r="L64" i="10" s="1"/>
  <c r="K63" i="10"/>
  <c r="L63" i="10" s="1"/>
  <c r="L62" i="10"/>
  <c r="K62" i="10"/>
  <c r="K61" i="10"/>
  <c r="L61" i="10" s="1"/>
  <c r="K60" i="10"/>
  <c r="L60" i="10" s="1"/>
  <c r="K59" i="10"/>
  <c r="L59" i="10" s="1"/>
  <c r="L58" i="10"/>
  <c r="K58" i="10"/>
  <c r="K57" i="10"/>
  <c r="L57" i="10" s="1"/>
  <c r="K56" i="10"/>
  <c r="L56" i="10" s="1"/>
  <c r="K55" i="10"/>
  <c r="L55" i="10" s="1"/>
  <c r="L54" i="10"/>
  <c r="K54" i="10"/>
  <c r="K53" i="10"/>
  <c r="L53" i="10" s="1"/>
  <c r="K52" i="10"/>
  <c r="L52" i="10" s="1"/>
  <c r="K51" i="10"/>
  <c r="L51" i="10" s="1"/>
  <c r="L50" i="10"/>
  <c r="K50" i="10"/>
  <c r="K49" i="10"/>
  <c r="L49" i="10" s="1"/>
  <c r="K48" i="10"/>
  <c r="L48" i="10" s="1"/>
  <c r="K47" i="10"/>
  <c r="L47" i="10" s="1"/>
  <c r="L46" i="10"/>
  <c r="K46" i="10"/>
  <c r="K45" i="10"/>
  <c r="L45" i="10" s="1"/>
  <c r="K44" i="10"/>
  <c r="L44" i="10" s="1"/>
  <c r="K43" i="10"/>
  <c r="L43" i="10" s="1"/>
  <c r="L42" i="10"/>
  <c r="K42" i="10"/>
  <c r="K41" i="10"/>
  <c r="L41" i="10" s="1"/>
  <c r="K40" i="10"/>
  <c r="L40" i="10" s="1"/>
  <c r="K39" i="10"/>
  <c r="L39" i="10" s="1"/>
  <c r="L38" i="10"/>
  <c r="K38" i="10"/>
  <c r="K37" i="10"/>
  <c r="L37" i="10" s="1"/>
  <c r="K36" i="10"/>
  <c r="L36" i="10" s="1"/>
  <c r="K35" i="10"/>
  <c r="L35" i="10" s="1"/>
  <c r="L34" i="10"/>
  <c r="K34" i="10"/>
  <c r="K33" i="10"/>
  <c r="L33" i="10" s="1"/>
  <c r="K32" i="10"/>
  <c r="L32" i="10" s="1"/>
  <c r="K31" i="10"/>
  <c r="L31" i="10" s="1"/>
  <c r="L30" i="10"/>
  <c r="K30" i="10"/>
  <c r="K29" i="10"/>
  <c r="L29" i="10" s="1"/>
  <c r="K28" i="10"/>
  <c r="L28" i="10" s="1"/>
  <c r="K27" i="10"/>
  <c r="L27" i="10" s="1"/>
  <c r="L26" i="10"/>
  <c r="K26" i="10"/>
  <c r="K25" i="10"/>
  <c r="L25" i="10" s="1"/>
  <c r="K24" i="10"/>
  <c r="L24" i="10" s="1"/>
  <c r="K23" i="10"/>
  <c r="L23" i="10" s="1"/>
  <c r="L22" i="10"/>
  <c r="K22" i="10"/>
  <c r="K21" i="10"/>
  <c r="L21" i="10" s="1"/>
  <c r="K20" i="10"/>
  <c r="L20" i="10" s="1"/>
  <c r="K19" i="10"/>
  <c r="L19" i="10" s="1"/>
  <c r="L18" i="10"/>
  <c r="K18" i="10"/>
  <c r="K17" i="10"/>
  <c r="L17" i="10" s="1"/>
  <c r="K16" i="10"/>
  <c r="L16" i="10" s="1"/>
  <c r="K15" i="10"/>
  <c r="L15" i="10" s="1"/>
  <c r="L14" i="10"/>
  <c r="K14" i="10"/>
  <c r="K13" i="10"/>
  <c r="L13" i="10" s="1"/>
  <c r="K12" i="10"/>
  <c r="L12" i="10" s="1"/>
  <c r="K11" i="10"/>
  <c r="L11" i="10" s="1"/>
  <c r="L10" i="10"/>
  <c r="K10" i="10"/>
  <c r="K9" i="10"/>
  <c r="L9" i="10" s="1"/>
  <c r="K8" i="10"/>
  <c r="L8" i="10" s="1"/>
  <c r="K7" i="10"/>
  <c r="L7" i="10" s="1"/>
  <c r="L6" i="10"/>
  <c r="K6" i="10"/>
  <c r="K5" i="10"/>
  <c r="L5" i="10" s="1"/>
  <c r="I6" i="10"/>
  <c r="J6" i="10"/>
  <c r="I7" i="10"/>
  <c r="J7" i="10"/>
  <c r="I8" i="10"/>
  <c r="J8" i="10" s="1"/>
  <c r="I9" i="10"/>
  <c r="J9" i="10"/>
  <c r="I10" i="10"/>
  <c r="J10" i="10"/>
  <c r="I11" i="10"/>
  <c r="J11" i="10"/>
  <c r="I12" i="10"/>
  <c r="J12" i="10" s="1"/>
  <c r="I13" i="10"/>
  <c r="J13" i="10"/>
  <c r="I14" i="10"/>
  <c r="J14" i="10"/>
  <c r="I15" i="10"/>
  <c r="J15" i="10"/>
  <c r="I16" i="10"/>
  <c r="J16" i="10" s="1"/>
  <c r="I17" i="10"/>
  <c r="J17" i="10"/>
  <c r="I18" i="10"/>
  <c r="J18" i="10"/>
  <c r="I19" i="10"/>
  <c r="J19" i="10"/>
  <c r="I20" i="10"/>
  <c r="J20" i="10" s="1"/>
  <c r="I21" i="10"/>
  <c r="J21" i="10"/>
  <c r="I22" i="10"/>
  <c r="J22" i="10"/>
  <c r="I23" i="10"/>
  <c r="J23" i="10"/>
  <c r="I24" i="10"/>
  <c r="J24" i="10" s="1"/>
  <c r="I25" i="10"/>
  <c r="J25" i="10"/>
  <c r="I26" i="10"/>
  <c r="J26" i="10"/>
  <c r="I27" i="10"/>
  <c r="J27" i="10"/>
  <c r="I28" i="10"/>
  <c r="J28" i="10" s="1"/>
  <c r="I29" i="10"/>
  <c r="J29" i="10"/>
  <c r="I30" i="10"/>
  <c r="J30" i="10"/>
  <c r="I31" i="10"/>
  <c r="J31" i="10"/>
  <c r="I32" i="10"/>
  <c r="J32" i="10" s="1"/>
  <c r="I33" i="10"/>
  <c r="J33" i="10"/>
  <c r="I34" i="10"/>
  <c r="J34" i="10"/>
  <c r="I35" i="10"/>
  <c r="J35" i="10"/>
  <c r="I36" i="10"/>
  <c r="J36" i="10" s="1"/>
  <c r="I37" i="10"/>
  <c r="J37" i="10"/>
  <c r="I38" i="10"/>
  <c r="J38" i="10"/>
  <c r="I39" i="10"/>
  <c r="J39" i="10"/>
  <c r="I40" i="10"/>
  <c r="J40" i="10" s="1"/>
  <c r="I41" i="10"/>
  <c r="J41" i="10"/>
  <c r="I42" i="10"/>
  <c r="J42" i="10"/>
  <c r="I43" i="10"/>
  <c r="J43" i="10"/>
  <c r="I44" i="10"/>
  <c r="J44" i="10" s="1"/>
  <c r="I45" i="10"/>
  <c r="J45" i="10"/>
  <c r="I46" i="10"/>
  <c r="J46" i="10"/>
  <c r="I47" i="10"/>
  <c r="J47" i="10"/>
  <c r="I48" i="10"/>
  <c r="J48" i="10" s="1"/>
  <c r="I49" i="10"/>
  <c r="J49" i="10"/>
  <c r="I50" i="10"/>
  <c r="J50" i="10"/>
  <c r="I51" i="10"/>
  <c r="J51" i="10"/>
  <c r="I52" i="10"/>
  <c r="J52" i="10" s="1"/>
  <c r="I53" i="10"/>
  <c r="J53" i="10"/>
  <c r="I54" i="10"/>
  <c r="J54" i="10"/>
  <c r="I55" i="10"/>
  <c r="J55" i="10"/>
  <c r="I56" i="10"/>
  <c r="J56" i="10" s="1"/>
  <c r="I57" i="10"/>
  <c r="J57" i="10"/>
  <c r="I58" i="10"/>
  <c r="J58" i="10"/>
  <c r="I59" i="10"/>
  <c r="J59" i="10"/>
  <c r="I60" i="10"/>
  <c r="J60" i="10" s="1"/>
  <c r="I61" i="10"/>
  <c r="J61" i="10"/>
  <c r="I62" i="10"/>
  <c r="J62" i="10"/>
  <c r="I63" i="10"/>
  <c r="J63" i="10"/>
  <c r="I64" i="10"/>
  <c r="J64" i="10" s="1"/>
  <c r="I65" i="10"/>
  <c r="J65" i="10"/>
  <c r="I66" i="10"/>
  <c r="J66" i="10"/>
  <c r="I67" i="10"/>
  <c r="J67" i="10"/>
  <c r="I68" i="10"/>
  <c r="J68" i="10" s="1"/>
  <c r="I69" i="10"/>
  <c r="J69" i="10"/>
  <c r="I70" i="10"/>
  <c r="J70" i="10"/>
  <c r="I71" i="10"/>
  <c r="J71" i="10"/>
  <c r="I72" i="10"/>
  <c r="J72" i="10" s="1"/>
  <c r="I73" i="10"/>
  <c r="J73" i="10"/>
  <c r="I74" i="10"/>
  <c r="J74" i="10"/>
  <c r="J5" i="10"/>
  <c r="I5" i="10"/>
  <c r="AD12" i="3" l="1"/>
  <c r="AD13" i="3" s="1"/>
  <c r="AD14" i="3" s="1"/>
  <c r="AD15" i="3" s="1"/>
  <c r="AD16" i="3" s="1"/>
  <c r="AD17" i="3" s="1"/>
  <c r="AD18" i="3" s="1"/>
  <c r="AD19" i="3" s="1"/>
  <c r="AD20" i="3" s="1"/>
  <c r="AD21" i="3" s="1"/>
  <c r="AD22" i="3" s="1"/>
  <c r="AD23" i="3" s="1"/>
  <c r="AD24" i="3" s="1"/>
  <c r="AD25" i="3" s="1"/>
  <c r="AD26" i="3" s="1"/>
  <c r="AD27" i="3" s="1"/>
  <c r="AD28" i="3" s="1"/>
  <c r="AD29" i="3" s="1"/>
  <c r="AD30" i="3" s="1"/>
  <c r="AD31" i="3" s="1"/>
  <c r="AD32" i="3" s="1"/>
  <c r="AD33" i="3" s="1"/>
  <c r="AD34" i="3" s="1"/>
  <c r="AB12" i="3"/>
  <c r="AB13" i="3" s="1"/>
  <c r="AB14" i="3" s="1"/>
  <c r="AB15" i="3" s="1"/>
  <c r="AB16" i="3" s="1"/>
  <c r="AB17" i="3" s="1"/>
  <c r="AB18" i="3" s="1"/>
  <c r="AB19" i="3" s="1"/>
  <c r="AB20" i="3" s="1"/>
  <c r="AB21" i="3" s="1"/>
  <c r="AB22" i="3" s="1"/>
  <c r="AB23" i="3" s="1"/>
  <c r="AB24" i="3" s="1"/>
  <c r="AB25" i="3" s="1"/>
  <c r="AB26" i="3" s="1"/>
  <c r="AB27" i="3" s="1"/>
  <c r="AB28" i="3" s="1"/>
  <c r="AB29" i="3" s="1"/>
  <c r="AB30" i="3" s="1"/>
  <c r="AB31" i="3" s="1"/>
  <c r="AB32" i="3" s="1"/>
  <c r="AB33" i="3" s="1"/>
  <c r="AB34" i="3" s="1"/>
  <c r="D11" i="12"/>
  <c r="B5" i="2"/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G14" i="12"/>
  <c r="H14" i="12"/>
  <c r="I14" i="12"/>
  <c r="J14" i="12"/>
  <c r="K14" i="12"/>
  <c r="L14" i="12"/>
  <c r="M14" i="12"/>
  <c r="N14" i="12"/>
  <c r="O14" i="12"/>
  <c r="P14" i="12"/>
  <c r="Q14" i="12"/>
  <c r="R14" i="12"/>
  <c r="G15" i="12"/>
  <c r="H15" i="12"/>
  <c r="I15" i="12"/>
  <c r="J15" i="12"/>
  <c r="K15" i="12"/>
  <c r="L15" i="12"/>
  <c r="M15" i="12"/>
  <c r="N15" i="12"/>
  <c r="O15" i="12"/>
  <c r="P15" i="12"/>
  <c r="Q15" i="12"/>
  <c r="R15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G19" i="12"/>
  <c r="H19" i="12"/>
  <c r="I19" i="12"/>
  <c r="J19" i="12"/>
  <c r="K19" i="12"/>
  <c r="L19" i="12"/>
  <c r="M19" i="12"/>
  <c r="N19" i="12"/>
  <c r="O19" i="12"/>
  <c r="P19" i="12"/>
  <c r="Q19" i="12"/>
  <c r="R19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G21" i="12"/>
  <c r="H21" i="12"/>
  <c r="I21" i="12"/>
  <c r="J21" i="12"/>
  <c r="K21" i="12"/>
  <c r="L21" i="12"/>
  <c r="M21" i="12"/>
  <c r="N21" i="12"/>
  <c r="O21" i="12"/>
  <c r="P21" i="12"/>
  <c r="Q21" i="12"/>
  <c r="R21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G24" i="12"/>
  <c r="H24" i="12"/>
  <c r="I24" i="12"/>
  <c r="J24" i="12"/>
  <c r="K24" i="12"/>
  <c r="L24" i="12"/>
  <c r="M24" i="12"/>
  <c r="N24" i="12"/>
  <c r="O24" i="12"/>
  <c r="P24" i="12"/>
  <c r="Q24" i="12"/>
  <c r="R24" i="12"/>
  <c r="G25" i="12"/>
  <c r="H25" i="12"/>
  <c r="I25" i="12"/>
  <c r="J25" i="12"/>
  <c r="K25" i="12"/>
  <c r="L25" i="12"/>
  <c r="M25" i="12"/>
  <c r="N25" i="12"/>
  <c r="O25" i="12"/>
  <c r="P25" i="12"/>
  <c r="Q25" i="12"/>
  <c r="R25" i="12"/>
  <c r="G26" i="12"/>
  <c r="H26" i="12"/>
  <c r="I26" i="12"/>
  <c r="J26" i="12"/>
  <c r="K26" i="12"/>
  <c r="L26" i="12"/>
  <c r="M26" i="12"/>
  <c r="N26" i="12"/>
  <c r="O26" i="12"/>
  <c r="P26" i="12"/>
  <c r="Q26" i="12"/>
  <c r="R26" i="12"/>
  <c r="G27" i="12"/>
  <c r="H27" i="12"/>
  <c r="I27" i="12"/>
  <c r="J27" i="12"/>
  <c r="K27" i="12"/>
  <c r="L27" i="12"/>
  <c r="M27" i="12"/>
  <c r="N27" i="12"/>
  <c r="O27" i="12"/>
  <c r="P27" i="12"/>
  <c r="Q27" i="12"/>
  <c r="R27" i="12"/>
  <c r="G28" i="12"/>
  <c r="H28" i="12"/>
  <c r="I28" i="12"/>
  <c r="J28" i="12"/>
  <c r="K28" i="12"/>
  <c r="L28" i="12"/>
  <c r="M28" i="12"/>
  <c r="N28" i="12"/>
  <c r="O28" i="12"/>
  <c r="P28" i="12"/>
  <c r="Q28" i="12"/>
  <c r="R28" i="12"/>
  <c r="G29" i="12"/>
  <c r="H29" i="12"/>
  <c r="I29" i="12"/>
  <c r="J29" i="12"/>
  <c r="K29" i="12"/>
  <c r="L29" i="12"/>
  <c r="M29" i="12"/>
  <c r="N29" i="12"/>
  <c r="O29" i="12"/>
  <c r="P29" i="12"/>
  <c r="Q29" i="12"/>
  <c r="R29" i="12"/>
  <c r="G30" i="12"/>
  <c r="H30" i="12"/>
  <c r="I30" i="12"/>
  <c r="J30" i="12"/>
  <c r="K30" i="12"/>
  <c r="L30" i="12"/>
  <c r="M30" i="12"/>
  <c r="N30" i="12"/>
  <c r="O30" i="12"/>
  <c r="P30" i="12"/>
  <c r="Q30" i="12"/>
  <c r="R30" i="12"/>
  <c r="G31" i="12"/>
  <c r="H31" i="12"/>
  <c r="I31" i="12"/>
  <c r="J31" i="12"/>
  <c r="K31" i="12"/>
  <c r="L31" i="12"/>
  <c r="M31" i="12"/>
  <c r="N31" i="12"/>
  <c r="O31" i="12"/>
  <c r="P31" i="12"/>
  <c r="Q31" i="12"/>
  <c r="R31" i="12"/>
  <c r="G32" i="12"/>
  <c r="H32" i="12"/>
  <c r="I32" i="12"/>
  <c r="J32" i="12"/>
  <c r="K32" i="12"/>
  <c r="L32" i="12"/>
  <c r="M32" i="12"/>
  <c r="N32" i="12"/>
  <c r="O32" i="12"/>
  <c r="P32" i="12"/>
  <c r="Q32" i="12"/>
  <c r="R32" i="12"/>
  <c r="G33" i="12"/>
  <c r="H33" i="12"/>
  <c r="I33" i="12"/>
  <c r="J33" i="12"/>
  <c r="K33" i="12"/>
  <c r="L33" i="12"/>
  <c r="M33" i="12"/>
  <c r="N33" i="12"/>
  <c r="O33" i="12"/>
  <c r="P33" i="12"/>
  <c r="Q33" i="12"/>
  <c r="R33" i="12"/>
  <c r="G34" i="12"/>
  <c r="H34" i="12"/>
  <c r="I34" i="12"/>
  <c r="J34" i="12"/>
  <c r="K34" i="12"/>
  <c r="L34" i="12"/>
  <c r="M34" i="12"/>
  <c r="N34" i="12"/>
  <c r="O34" i="12"/>
  <c r="P34" i="12"/>
  <c r="Q34" i="12"/>
  <c r="R34" i="12"/>
  <c r="G35" i="12"/>
  <c r="H35" i="12"/>
  <c r="I35" i="12"/>
  <c r="J35" i="12"/>
  <c r="K35" i="12"/>
  <c r="L35" i="12"/>
  <c r="M35" i="12"/>
  <c r="N35" i="12"/>
  <c r="O35" i="12"/>
  <c r="P35" i="12"/>
  <c r="Q35" i="12"/>
  <c r="R35" i="12"/>
  <c r="G36" i="12"/>
  <c r="H36" i="12"/>
  <c r="I36" i="12"/>
  <c r="J36" i="12"/>
  <c r="K36" i="12"/>
  <c r="L36" i="12"/>
  <c r="M36" i="12"/>
  <c r="N36" i="12"/>
  <c r="O36" i="12"/>
  <c r="P36" i="12"/>
  <c r="Q36" i="12"/>
  <c r="R36" i="12"/>
  <c r="G37" i="12"/>
  <c r="H37" i="12"/>
  <c r="I37" i="12"/>
  <c r="J37" i="12"/>
  <c r="K37" i="12"/>
  <c r="L37" i="12"/>
  <c r="M37" i="12"/>
  <c r="N37" i="12"/>
  <c r="O37" i="12"/>
  <c r="P37" i="12"/>
  <c r="Q37" i="12"/>
  <c r="R37" i="12"/>
  <c r="G38" i="12"/>
  <c r="H38" i="12"/>
  <c r="I38" i="12"/>
  <c r="J38" i="12"/>
  <c r="K38" i="12"/>
  <c r="L38" i="12"/>
  <c r="M38" i="12"/>
  <c r="N38" i="12"/>
  <c r="O38" i="12"/>
  <c r="P38" i="12"/>
  <c r="Q38" i="12"/>
  <c r="R38" i="12"/>
  <c r="G39" i="12"/>
  <c r="H39" i="12"/>
  <c r="I39" i="12"/>
  <c r="J39" i="12"/>
  <c r="K39" i="12"/>
  <c r="L39" i="12"/>
  <c r="M39" i="12"/>
  <c r="N39" i="12"/>
  <c r="O39" i="12"/>
  <c r="P39" i="12"/>
  <c r="Q39" i="12"/>
  <c r="R39" i="12"/>
  <c r="G40" i="12"/>
  <c r="H40" i="12"/>
  <c r="I40" i="12"/>
  <c r="J40" i="12"/>
  <c r="K40" i="12"/>
  <c r="L40" i="12"/>
  <c r="M40" i="12"/>
  <c r="N40" i="12"/>
  <c r="O40" i="12"/>
  <c r="P40" i="12"/>
  <c r="Q40" i="12"/>
  <c r="R40" i="12"/>
  <c r="G41" i="12"/>
  <c r="H41" i="12"/>
  <c r="I41" i="12"/>
  <c r="J41" i="12"/>
  <c r="K41" i="12"/>
  <c r="L41" i="12"/>
  <c r="M41" i="12"/>
  <c r="N41" i="12"/>
  <c r="O41" i="12"/>
  <c r="P41" i="12"/>
  <c r="Q41" i="12"/>
  <c r="R41" i="12"/>
  <c r="G42" i="12"/>
  <c r="H42" i="12"/>
  <c r="I42" i="12"/>
  <c r="J42" i="12"/>
  <c r="K42" i="12"/>
  <c r="L42" i="12"/>
  <c r="M42" i="12"/>
  <c r="N42" i="12"/>
  <c r="O42" i="12"/>
  <c r="P42" i="12"/>
  <c r="Q42" i="12"/>
  <c r="R42" i="12"/>
  <c r="G43" i="12"/>
  <c r="H43" i="12"/>
  <c r="I43" i="12"/>
  <c r="J43" i="12"/>
  <c r="K43" i="12"/>
  <c r="L43" i="12"/>
  <c r="M43" i="12"/>
  <c r="N43" i="12"/>
  <c r="O43" i="12"/>
  <c r="P43" i="12"/>
  <c r="Q43" i="12"/>
  <c r="R43" i="12"/>
  <c r="G44" i="12"/>
  <c r="H44" i="12"/>
  <c r="I44" i="12"/>
  <c r="J44" i="12"/>
  <c r="K44" i="12"/>
  <c r="L44" i="12"/>
  <c r="M44" i="12"/>
  <c r="N44" i="12"/>
  <c r="O44" i="12"/>
  <c r="P44" i="12"/>
  <c r="Q44" i="12"/>
  <c r="R44" i="12"/>
  <c r="G45" i="12"/>
  <c r="H45" i="12"/>
  <c r="I45" i="12"/>
  <c r="J45" i="12"/>
  <c r="K45" i="12"/>
  <c r="L45" i="12"/>
  <c r="M45" i="12"/>
  <c r="N45" i="12"/>
  <c r="O45" i="12"/>
  <c r="P45" i="12"/>
  <c r="Q45" i="12"/>
  <c r="R45" i="12"/>
  <c r="G46" i="12"/>
  <c r="H46" i="12"/>
  <c r="I46" i="12"/>
  <c r="J46" i="12"/>
  <c r="K46" i="12"/>
  <c r="L46" i="12"/>
  <c r="M46" i="12"/>
  <c r="N46" i="12"/>
  <c r="O46" i="12"/>
  <c r="P46" i="12"/>
  <c r="Q46" i="12"/>
  <c r="R46" i="12"/>
  <c r="G47" i="12"/>
  <c r="H47" i="12"/>
  <c r="I47" i="12"/>
  <c r="J47" i="12"/>
  <c r="K47" i="12"/>
  <c r="L47" i="12"/>
  <c r="M47" i="12"/>
  <c r="N47" i="12"/>
  <c r="O47" i="12"/>
  <c r="P47" i="12"/>
  <c r="Q47" i="12"/>
  <c r="R47" i="12"/>
  <c r="G48" i="12"/>
  <c r="H48" i="12"/>
  <c r="I48" i="12"/>
  <c r="J48" i="12"/>
  <c r="K48" i="12"/>
  <c r="L48" i="12"/>
  <c r="M48" i="12"/>
  <c r="N48" i="12"/>
  <c r="O48" i="12"/>
  <c r="P48" i="12"/>
  <c r="Q48" i="12"/>
  <c r="R48" i="12"/>
  <c r="G49" i="12"/>
  <c r="H49" i="12"/>
  <c r="I49" i="12"/>
  <c r="J49" i="12"/>
  <c r="K49" i="12"/>
  <c r="L49" i="12"/>
  <c r="M49" i="12"/>
  <c r="N49" i="12"/>
  <c r="O49" i="12"/>
  <c r="P49" i="12"/>
  <c r="Q49" i="12"/>
  <c r="R49" i="12"/>
  <c r="G50" i="12"/>
  <c r="H50" i="12"/>
  <c r="I50" i="12"/>
  <c r="J50" i="12"/>
  <c r="K50" i="12"/>
  <c r="L50" i="12"/>
  <c r="M50" i="12"/>
  <c r="N50" i="12"/>
  <c r="O50" i="12"/>
  <c r="P50" i="12"/>
  <c r="Q50" i="12"/>
  <c r="R50" i="12"/>
  <c r="G51" i="12"/>
  <c r="H51" i="12"/>
  <c r="I51" i="12"/>
  <c r="J51" i="12"/>
  <c r="K51" i="12"/>
  <c r="L51" i="12"/>
  <c r="M51" i="12"/>
  <c r="N51" i="12"/>
  <c r="O51" i="12"/>
  <c r="P51" i="12"/>
  <c r="Q51" i="12"/>
  <c r="R51" i="12"/>
  <c r="G52" i="12"/>
  <c r="H52" i="12"/>
  <c r="I52" i="12"/>
  <c r="J52" i="12"/>
  <c r="K52" i="12"/>
  <c r="L52" i="12"/>
  <c r="M52" i="12"/>
  <c r="N52" i="12"/>
  <c r="O52" i="12"/>
  <c r="P52" i="12"/>
  <c r="Q52" i="12"/>
  <c r="R52" i="12"/>
  <c r="G53" i="12"/>
  <c r="H53" i="12"/>
  <c r="I53" i="12"/>
  <c r="J53" i="12"/>
  <c r="K53" i="12"/>
  <c r="L53" i="12"/>
  <c r="M53" i="12"/>
  <c r="N53" i="12"/>
  <c r="O53" i="12"/>
  <c r="P53" i="12"/>
  <c r="Q53" i="12"/>
  <c r="R53" i="12"/>
  <c r="G54" i="12"/>
  <c r="H54" i="12"/>
  <c r="I54" i="12"/>
  <c r="J54" i="12"/>
  <c r="K54" i="12"/>
  <c r="L54" i="12"/>
  <c r="M54" i="12"/>
  <c r="N54" i="12"/>
  <c r="O54" i="12"/>
  <c r="P54" i="12"/>
  <c r="Q54" i="12"/>
  <c r="R54" i="12"/>
  <c r="G55" i="12"/>
  <c r="H55" i="12"/>
  <c r="I55" i="12"/>
  <c r="J55" i="12"/>
  <c r="K55" i="12"/>
  <c r="L55" i="12"/>
  <c r="M55" i="12"/>
  <c r="N55" i="12"/>
  <c r="O55" i="12"/>
  <c r="P55" i="12"/>
  <c r="Q55" i="12"/>
  <c r="R55" i="12"/>
  <c r="G56" i="12"/>
  <c r="H56" i="12"/>
  <c r="I56" i="12"/>
  <c r="J56" i="12"/>
  <c r="K56" i="12"/>
  <c r="L56" i="12"/>
  <c r="M56" i="12"/>
  <c r="N56" i="12"/>
  <c r="O56" i="12"/>
  <c r="P56" i="12"/>
  <c r="Q56" i="12"/>
  <c r="R56" i="12"/>
  <c r="G57" i="12"/>
  <c r="H57" i="12"/>
  <c r="I57" i="12"/>
  <c r="J57" i="12"/>
  <c r="K57" i="12"/>
  <c r="L57" i="12"/>
  <c r="M57" i="12"/>
  <c r="N57" i="12"/>
  <c r="O57" i="12"/>
  <c r="P57" i="12"/>
  <c r="Q57" i="12"/>
  <c r="R57" i="12"/>
  <c r="G58" i="12"/>
  <c r="H58" i="12"/>
  <c r="I58" i="12"/>
  <c r="J58" i="12"/>
  <c r="K58" i="12"/>
  <c r="L58" i="12"/>
  <c r="M58" i="12"/>
  <c r="N58" i="12"/>
  <c r="O58" i="12"/>
  <c r="P58" i="12"/>
  <c r="Q58" i="12"/>
  <c r="R58" i="12"/>
  <c r="G59" i="12"/>
  <c r="H59" i="12"/>
  <c r="I59" i="12"/>
  <c r="J59" i="12"/>
  <c r="K59" i="12"/>
  <c r="L59" i="12"/>
  <c r="M59" i="12"/>
  <c r="N59" i="12"/>
  <c r="O59" i="12"/>
  <c r="P59" i="12"/>
  <c r="Q59" i="12"/>
  <c r="R59" i="12"/>
  <c r="G60" i="12"/>
  <c r="H60" i="12"/>
  <c r="I60" i="12"/>
  <c r="J60" i="12"/>
  <c r="K60" i="12"/>
  <c r="L60" i="12"/>
  <c r="M60" i="12"/>
  <c r="N60" i="12"/>
  <c r="O60" i="12"/>
  <c r="P60" i="12"/>
  <c r="Q60" i="12"/>
  <c r="R60" i="12"/>
  <c r="G61" i="12"/>
  <c r="H61" i="12"/>
  <c r="I61" i="12"/>
  <c r="J61" i="12"/>
  <c r="K61" i="12"/>
  <c r="L61" i="12"/>
  <c r="M61" i="12"/>
  <c r="N61" i="12"/>
  <c r="O61" i="12"/>
  <c r="P61" i="12"/>
  <c r="Q61" i="12"/>
  <c r="R61" i="12"/>
  <c r="G62" i="12"/>
  <c r="H62" i="12"/>
  <c r="I62" i="12"/>
  <c r="J62" i="12"/>
  <c r="K62" i="12"/>
  <c r="L62" i="12"/>
  <c r="M62" i="12"/>
  <c r="N62" i="12"/>
  <c r="O62" i="12"/>
  <c r="P62" i="12"/>
  <c r="Q62" i="12"/>
  <c r="R62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Q13" i="3"/>
  <c r="Q14" i="3" s="1"/>
  <c r="Q15" i="3" s="1"/>
  <c r="Q16" i="3" s="1"/>
  <c r="Q17" i="3" s="1"/>
  <c r="Q18" i="3" s="1"/>
  <c r="Q19" i="3" s="1"/>
  <c r="Q20" i="3" s="1"/>
  <c r="Q21" i="3" s="1"/>
  <c r="Q22" i="3" s="1"/>
  <c r="Q23" i="3" s="1"/>
  <c r="Q24" i="3" s="1"/>
  <c r="Q25" i="3" s="1"/>
  <c r="Q26" i="3" s="1"/>
  <c r="Q27" i="3" s="1"/>
  <c r="Q28" i="3" s="1"/>
  <c r="Q29" i="3" s="1"/>
  <c r="Q30" i="3" s="1"/>
  <c r="Q31" i="3" s="1"/>
  <c r="Q32" i="3" s="1"/>
  <c r="Q33" i="3" s="1"/>
  <c r="Q34" i="3" s="1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B7" i="2" l="1"/>
  <c r="B6" i="2"/>
  <c r="B4" i="2"/>
  <c r="B5" i="12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11" i="14"/>
  <c r="I14" i="1" l="1"/>
  <c r="J14" i="1" s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13" i="1"/>
  <c r="J13" i="1" s="1"/>
  <c r="A12" i="14"/>
  <c r="B12" i="14"/>
  <c r="C12" i="14"/>
  <c r="D12" i="14"/>
  <c r="A13" i="14"/>
  <c r="B13" i="14"/>
  <c r="C13" i="14"/>
  <c r="D13" i="14"/>
  <c r="A14" i="14"/>
  <c r="B14" i="14"/>
  <c r="C14" i="14"/>
  <c r="D14" i="14"/>
  <c r="A15" i="14"/>
  <c r="B15" i="14"/>
  <c r="C15" i="14"/>
  <c r="D15" i="14"/>
  <c r="A16" i="14"/>
  <c r="B16" i="14"/>
  <c r="C16" i="14"/>
  <c r="D16" i="14"/>
  <c r="A17" i="14"/>
  <c r="B17" i="14"/>
  <c r="C17" i="14"/>
  <c r="D17" i="14"/>
  <c r="A18" i="14"/>
  <c r="B18" i="14"/>
  <c r="C18" i="14"/>
  <c r="D18" i="14"/>
  <c r="A19" i="14"/>
  <c r="B19" i="14"/>
  <c r="C19" i="14"/>
  <c r="D19" i="14"/>
  <c r="A20" i="14"/>
  <c r="B20" i="14"/>
  <c r="C20" i="14"/>
  <c r="D20" i="14"/>
  <c r="A21" i="14"/>
  <c r="B21" i="14"/>
  <c r="C21" i="14"/>
  <c r="D21" i="14"/>
  <c r="A22" i="14"/>
  <c r="B22" i="14"/>
  <c r="C22" i="14"/>
  <c r="D22" i="14"/>
  <c r="A23" i="14"/>
  <c r="B23" i="14"/>
  <c r="C23" i="14"/>
  <c r="D23" i="14"/>
  <c r="A24" i="14"/>
  <c r="B24" i="14"/>
  <c r="C24" i="14"/>
  <c r="D24" i="14"/>
  <c r="A25" i="14"/>
  <c r="B25" i="14"/>
  <c r="C25" i="14"/>
  <c r="D25" i="14"/>
  <c r="A26" i="14"/>
  <c r="B26" i="14"/>
  <c r="C26" i="14"/>
  <c r="D26" i="14"/>
  <c r="A27" i="14"/>
  <c r="B27" i="14"/>
  <c r="C27" i="14"/>
  <c r="D27" i="14"/>
  <c r="A28" i="14"/>
  <c r="B28" i="14"/>
  <c r="C28" i="14"/>
  <c r="D28" i="14"/>
  <c r="A29" i="14"/>
  <c r="B29" i="14"/>
  <c r="C29" i="14"/>
  <c r="D29" i="14"/>
  <c r="A30" i="14"/>
  <c r="B30" i="14"/>
  <c r="C30" i="14"/>
  <c r="D30" i="14"/>
  <c r="A31" i="14"/>
  <c r="B31" i="14"/>
  <c r="C31" i="14"/>
  <c r="D31" i="14"/>
  <c r="A32" i="14"/>
  <c r="B32" i="14"/>
  <c r="C32" i="14"/>
  <c r="D32" i="14"/>
  <c r="A33" i="14"/>
  <c r="B33" i="14"/>
  <c r="C33" i="14"/>
  <c r="D33" i="14"/>
  <c r="A34" i="14"/>
  <c r="B34" i="14"/>
  <c r="C34" i="14"/>
  <c r="D34" i="14"/>
  <c r="A35" i="14"/>
  <c r="B35" i="14"/>
  <c r="C35" i="14"/>
  <c r="D35" i="14"/>
  <c r="A36" i="14"/>
  <c r="B36" i="14"/>
  <c r="C36" i="14"/>
  <c r="D36" i="14"/>
  <c r="A37" i="14"/>
  <c r="B37" i="14"/>
  <c r="C37" i="14"/>
  <c r="D37" i="14"/>
  <c r="A38" i="14"/>
  <c r="B38" i="14"/>
  <c r="C38" i="14"/>
  <c r="D38" i="14"/>
  <c r="A39" i="14"/>
  <c r="B39" i="14"/>
  <c r="C39" i="14"/>
  <c r="D39" i="14"/>
  <c r="A40" i="14"/>
  <c r="B40" i="14"/>
  <c r="C40" i="14"/>
  <c r="D40" i="14"/>
  <c r="A41" i="14"/>
  <c r="B41" i="14"/>
  <c r="C41" i="14"/>
  <c r="D41" i="14"/>
  <c r="A42" i="14"/>
  <c r="B42" i="14"/>
  <c r="C42" i="14"/>
  <c r="D42" i="14"/>
  <c r="A43" i="14"/>
  <c r="B43" i="14"/>
  <c r="C43" i="14"/>
  <c r="D43" i="14"/>
  <c r="A44" i="14"/>
  <c r="B44" i="14"/>
  <c r="C44" i="14"/>
  <c r="D44" i="14"/>
  <c r="A45" i="14"/>
  <c r="B45" i="14"/>
  <c r="C45" i="14"/>
  <c r="D45" i="14"/>
  <c r="A46" i="14"/>
  <c r="B46" i="14"/>
  <c r="C46" i="14"/>
  <c r="D46" i="14"/>
  <c r="A47" i="14"/>
  <c r="B47" i="14"/>
  <c r="C47" i="14"/>
  <c r="D47" i="14"/>
  <c r="A48" i="14"/>
  <c r="B48" i="14"/>
  <c r="C48" i="14"/>
  <c r="D48" i="14"/>
  <c r="A49" i="14"/>
  <c r="B49" i="14"/>
  <c r="C49" i="14"/>
  <c r="D49" i="14"/>
  <c r="A50" i="14"/>
  <c r="B50" i="14"/>
  <c r="C50" i="14"/>
  <c r="D50" i="14"/>
  <c r="A51" i="14"/>
  <c r="B51" i="14"/>
  <c r="C51" i="14"/>
  <c r="D51" i="14"/>
  <c r="A52" i="14"/>
  <c r="B52" i="14"/>
  <c r="C52" i="14"/>
  <c r="D52" i="14"/>
  <c r="A53" i="14"/>
  <c r="B53" i="14"/>
  <c r="C53" i="14"/>
  <c r="D53" i="14"/>
  <c r="A54" i="14"/>
  <c r="B54" i="14"/>
  <c r="C54" i="14"/>
  <c r="D54" i="14"/>
  <c r="A55" i="14"/>
  <c r="B55" i="14"/>
  <c r="C55" i="14"/>
  <c r="D55" i="14"/>
  <c r="A56" i="14"/>
  <c r="B56" i="14"/>
  <c r="C56" i="14"/>
  <c r="D56" i="14"/>
  <c r="A57" i="14"/>
  <c r="B57" i="14"/>
  <c r="C57" i="14"/>
  <c r="D57" i="14"/>
  <c r="A58" i="14"/>
  <c r="B58" i="14"/>
  <c r="C58" i="14"/>
  <c r="D58" i="14"/>
  <c r="A59" i="14"/>
  <c r="B59" i="14"/>
  <c r="C59" i="14"/>
  <c r="D59" i="14"/>
  <c r="A60" i="14"/>
  <c r="B60" i="14"/>
  <c r="C60" i="14"/>
  <c r="D60" i="14"/>
  <c r="A61" i="14"/>
  <c r="B61" i="14"/>
  <c r="C61" i="14"/>
  <c r="D61" i="14"/>
  <c r="A62" i="14"/>
  <c r="B62" i="14"/>
  <c r="C62" i="14"/>
  <c r="D62" i="14"/>
  <c r="B11" i="14"/>
  <c r="C11" i="14"/>
  <c r="D11" i="14"/>
  <c r="A11" i="14"/>
  <c r="F10" i="14"/>
  <c r="C69" i="14" s="1"/>
  <c r="B7" i="14"/>
  <c r="B6" i="14"/>
  <c r="B5" i="14"/>
  <c r="B4" i="14"/>
  <c r="B3" i="14"/>
  <c r="B2" i="14"/>
  <c r="S14" i="12"/>
  <c r="S15" i="12"/>
  <c r="S16" i="12"/>
  <c r="S17" i="12"/>
  <c r="S18" i="12"/>
  <c r="S19" i="12"/>
  <c r="S21" i="12"/>
  <c r="S22" i="12"/>
  <c r="S23" i="12"/>
  <c r="S24" i="12"/>
  <c r="S25" i="12"/>
  <c r="S26" i="12"/>
  <c r="S27" i="12"/>
  <c r="S29" i="12"/>
  <c r="S30" i="12"/>
  <c r="S31" i="12"/>
  <c r="S32" i="12"/>
  <c r="S33" i="12"/>
  <c r="S34" i="12"/>
  <c r="S35" i="12"/>
  <c r="S37" i="12"/>
  <c r="S38" i="12"/>
  <c r="S39" i="12"/>
  <c r="S40" i="12"/>
  <c r="S41" i="12"/>
  <c r="S42" i="12"/>
  <c r="S43" i="12"/>
  <c r="S45" i="12"/>
  <c r="S46" i="12"/>
  <c r="S47" i="12"/>
  <c r="S48" i="12"/>
  <c r="S49" i="12"/>
  <c r="S50" i="12"/>
  <c r="S51" i="12"/>
  <c r="S53" i="12"/>
  <c r="S54" i="12"/>
  <c r="S55" i="12"/>
  <c r="S56" i="12"/>
  <c r="S57" i="12"/>
  <c r="S58" i="12"/>
  <c r="S59" i="12"/>
  <c r="S61" i="12"/>
  <c r="S62" i="12"/>
  <c r="S20" i="12"/>
  <c r="S28" i="12"/>
  <c r="S36" i="12"/>
  <c r="S44" i="12"/>
  <c r="S52" i="12"/>
  <c r="S60" i="12"/>
  <c r="C13" i="5"/>
  <c r="C14" i="5"/>
  <c r="C15" i="5"/>
  <c r="C16" i="5"/>
  <c r="C17" i="5"/>
  <c r="C18" i="5"/>
  <c r="C19" i="5"/>
  <c r="C20" i="5"/>
  <c r="D27" i="2"/>
  <c r="E27" i="2"/>
  <c r="F27" i="2"/>
  <c r="G27" i="2"/>
  <c r="H27" i="2"/>
  <c r="I27" i="2"/>
  <c r="J27" i="2"/>
  <c r="C27" i="2"/>
  <c r="B17" i="2"/>
  <c r="B18" i="2"/>
  <c r="B19" i="2"/>
  <c r="B21" i="2"/>
  <c r="D162" i="10"/>
  <c r="D163" i="10"/>
  <c r="D164" i="10"/>
  <c r="D165" i="10"/>
  <c r="D166" i="10"/>
  <c r="D167" i="10"/>
  <c r="D168" i="10"/>
  <c r="D169" i="10"/>
  <c r="D170" i="10"/>
  <c r="D171" i="10"/>
  <c r="D172" i="10"/>
  <c r="D173" i="10"/>
  <c r="D174" i="10"/>
  <c r="D175" i="10"/>
  <c r="D176" i="10"/>
  <c r="D177" i="10"/>
  <c r="D178" i="10"/>
  <c r="D179" i="10"/>
  <c r="D180" i="10"/>
  <c r="D181" i="10"/>
  <c r="D182" i="10"/>
  <c r="D183" i="10"/>
  <c r="D184" i="10"/>
  <c r="D185" i="10"/>
  <c r="D186" i="10"/>
  <c r="D187" i="10"/>
  <c r="D188" i="10"/>
  <c r="D189" i="10"/>
  <c r="D190" i="10"/>
  <c r="D191" i="10"/>
  <c r="D192" i="10"/>
  <c r="D193" i="10"/>
  <c r="D194" i="10"/>
  <c r="D195" i="10"/>
  <c r="D196" i="10"/>
  <c r="D197" i="10"/>
  <c r="D198" i="10"/>
  <c r="D199" i="10"/>
  <c r="D200" i="10"/>
  <c r="D201" i="10"/>
  <c r="D202" i="10"/>
  <c r="D203" i="10"/>
  <c r="D204" i="10"/>
  <c r="D205" i="10"/>
  <c r="D206" i="10"/>
  <c r="D207" i="10"/>
  <c r="D208" i="10"/>
  <c r="D209" i="10"/>
  <c r="D210" i="10"/>
  <c r="D211" i="10"/>
  <c r="D212" i="10"/>
  <c r="D213" i="10"/>
  <c r="D214" i="10"/>
  <c r="D215" i="10"/>
  <c r="D216" i="10"/>
  <c r="D217" i="10"/>
  <c r="D218" i="10"/>
  <c r="D219" i="10"/>
  <c r="D220" i="10"/>
  <c r="D221" i="10"/>
  <c r="D222" i="10"/>
  <c r="D223" i="10"/>
  <c r="D224" i="10"/>
  <c r="D225" i="10"/>
  <c r="D226" i="10"/>
  <c r="D227" i="10"/>
  <c r="D228" i="10"/>
  <c r="G10" i="12"/>
  <c r="B7" i="12"/>
  <c r="B6" i="12"/>
  <c r="B4" i="12"/>
  <c r="B3" i="12"/>
  <c r="B2" i="12"/>
  <c r="B27" i="2" l="1"/>
  <c r="V10" i="14"/>
  <c r="V18" i="14"/>
  <c r="V16" i="14"/>
  <c r="V11" i="14"/>
  <c r="V19" i="14"/>
  <c r="V12" i="14"/>
  <c r="V20" i="14"/>
  <c r="V13" i="14"/>
  <c r="V21" i="14"/>
  <c r="V14" i="14"/>
  <c r="V9" i="14"/>
  <c r="V15" i="14"/>
  <c r="V17" i="14"/>
  <c r="V8" i="14"/>
  <c r="H72" i="14"/>
  <c r="N15" i="1"/>
  <c r="N14" i="1"/>
  <c r="N13" i="1"/>
  <c r="G5" i="10" s="1"/>
  <c r="H10" i="12"/>
  <c r="H73" i="14"/>
  <c r="N72" i="14"/>
  <c r="G73" i="14"/>
  <c r="E74" i="14"/>
  <c r="N74" i="14"/>
  <c r="D75" i="14"/>
  <c r="N75" i="14"/>
  <c r="C76" i="14"/>
  <c r="I71" i="14"/>
  <c r="J73" i="14"/>
  <c r="D71" i="14"/>
  <c r="E72" i="14"/>
  <c r="E76" i="14"/>
  <c r="C72" i="14"/>
  <c r="G10" i="14"/>
  <c r="L75" i="14"/>
  <c r="F75" i="14"/>
  <c r="J76" i="14"/>
  <c r="G71" i="14"/>
  <c r="H74" i="14"/>
  <c r="L74" i="14"/>
  <c r="M76" i="14"/>
  <c r="J75" i="14"/>
  <c r="F71" i="14"/>
  <c r="D72" i="14"/>
  <c r="D73" i="14"/>
  <c r="J74" i="14"/>
  <c r="D76" i="14"/>
  <c r="H71" i="14"/>
  <c r="F72" i="14"/>
  <c r="I73" i="14"/>
  <c r="M74" i="14"/>
  <c r="F76" i="14"/>
  <c r="J71" i="14"/>
  <c r="J72" i="14"/>
  <c r="N73" i="14"/>
  <c r="G75" i="14"/>
  <c r="K76" i="14"/>
  <c r="L71" i="14"/>
  <c r="K72" i="14"/>
  <c r="C74" i="14"/>
  <c r="H75" i="14"/>
  <c r="N76" i="14"/>
  <c r="N71" i="14"/>
  <c r="L72" i="14"/>
  <c r="F74" i="14"/>
  <c r="G76" i="14"/>
  <c r="M72" i="14"/>
  <c r="L73" i="14"/>
  <c r="K74" i="14"/>
  <c r="I75" i="14"/>
  <c r="H76" i="14"/>
  <c r="F73" i="14"/>
  <c r="D74" i="14"/>
  <c r="L76" i="14"/>
  <c r="E71" i="14"/>
  <c r="M71" i="14"/>
  <c r="I72" i="14"/>
  <c r="E73" i="14"/>
  <c r="M73" i="14"/>
  <c r="I74" i="14"/>
  <c r="E75" i="14"/>
  <c r="M75" i="14"/>
  <c r="I76" i="14"/>
  <c r="C71" i="14"/>
  <c r="K71" i="14"/>
  <c r="G72" i="14"/>
  <c r="C73" i="14"/>
  <c r="K73" i="14"/>
  <c r="G74" i="14"/>
  <c r="C75" i="14"/>
  <c r="K75" i="14"/>
  <c r="A6" i="10"/>
  <c r="B6" i="10"/>
  <c r="B160" i="10" s="1"/>
  <c r="E6" i="10"/>
  <c r="C160" i="10" s="1"/>
  <c r="F6" i="10"/>
  <c r="A7" i="10"/>
  <c r="B7" i="10"/>
  <c r="B161" i="10" s="1"/>
  <c r="E7" i="10"/>
  <c r="C161" i="10" s="1"/>
  <c r="F7" i="10"/>
  <c r="A8" i="10"/>
  <c r="B8" i="10"/>
  <c r="B162" i="10" s="1"/>
  <c r="E8" i="10"/>
  <c r="C162" i="10" s="1"/>
  <c r="F8" i="10"/>
  <c r="A9" i="10"/>
  <c r="B9" i="10"/>
  <c r="B163" i="10" s="1"/>
  <c r="E9" i="10"/>
  <c r="C163" i="10" s="1"/>
  <c r="F9" i="10"/>
  <c r="A10" i="10"/>
  <c r="B10" i="10"/>
  <c r="B164" i="10" s="1"/>
  <c r="E10" i="10"/>
  <c r="C164" i="10" s="1"/>
  <c r="F10" i="10"/>
  <c r="A11" i="10"/>
  <c r="B11" i="10"/>
  <c r="B165" i="10" s="1"/>
  <c r="E11" i="10"/>
  <c r="C165" i="10" s="1"/>
  <c r="F11" i="10"/>
  <c r="A12" i="10"/>
  <c r="B12" i="10"/>
  <c r="B166" i="10" s="1"/>
  <c r="E12" i="10"/>
  <c r="C166" i="10" s="1"/>
  <c r="F12" i="10"/>
  <c r="A13" i="10"/>
  <c r="B13" i="10"/>
  <c r="B167" i="10" s="1"/>
  <c r="E13" i="10"/>
  <c r="C167" i="10" s="1"/>
  <c r="F13" i="10"/>
  <c r="A14" i="10"/>
  <c r="B14" i="10"/>
  <c r="B168" i="10" s="1"/>
  <c r="E14" i="10"/>
  <c r="C168" i="10" s="1"/>
  <c r="F14" i="10"/>
  <c r="A15" i="10"/>
  <c r="B15" i="10"/>
  <c r="B169" i="10" s="1"/>
  <c r="E15" i="10"/>
  <c r="C169" i="10" s="1"/>
  <c r="F15" i="10"/>
  <c r="A16" i="10"/>
  <c r="B16" i="10"/>
  <c r="B170" i="10" s="1"/>
  <c r="E16" i="10"/>
  <c r="C170" i="10" s="1"/>
  <c r="F16" i="10"/>
  <c r="A17" i="10"/>
  <c r="B17" i="10"/>
  <c r="B171" i="10" s="1"/>
  <c r="E17" i="10"/>
  <c r="C171" i="10" s="1"/>
  <c r="F17" i="10"/>
  <c r="A18" i="10"/>
  <c r="B18" i="10"/>
  <c r="B172" i="10" s="1"/>
  <c r="E18" i="10"/>
  <c r="C172" i="10" s="1"/>
  <c r="F18" i="10"/>
  <c r="A19" i="10"/>
  <c r="B19" i="10"/>
  <c r="B173" i="10" s="1"/>
  <c r="E19" i="10"/>
  <c r="C173" i="10" s="1"/>
  <c r="F19" i="10"/>
  <c r="A20" i="10"/>
  <c r="B20" i="10"/>
  <c r="B174" i="10" s="1"/>
  <c r="E20" i="10"/>
  <c r="C174" i="10" s="1"/>
  <c r="F20" i="10"/>
  <c r="A21" i="10"/>
  <c r="B21" i="10"/>
  <c r="B175" i="10" s="1"/>
  <c r="E21" i="10"/>
  <c r="C175" i="10" s="1"/>
  <c r="F21" i="10"/>
  <c r="A22" i="10"/>
  <c r="B22" i="10"/>
  <c r="B176" i="10" s="1"/>
  <c r="E22" i="10"/>
  <c r="C176" i="10" s="1"/>
  <c r="F22" i="10"/>
  <c r="A23" i="10"/>
  <c r="B23" i="10"/>
  <c r="B177" i="10" s="1"/>
  <c r="E23" i="10"/>
  <c r="C177" i="10" s="1"/>
  <c r="F23" i="10"/>
  <c r="A24" i="10"/>
  <c r="B24" i="10"/>
  <c r="B178" i="10" s="1"/>
  <c r="E24" i="10"/>
  <c r="C178" i="10" s="1"/>
  <c r="F24" i="10"/>
  <c r="A25" i="10"/>
  <c r="B25" i="10"/>
  <c r="B179" i="10" s="1"/>
  <c r="E25" i="10"/>
  <c r="C179" i="10" s="1"/>
  <c r="F25" i="10"/>
  <c r="A26" i="10"/>
  <c r="B26" i="10"/>
  <c r="B180" i="10" s="1"/>
  <c r="E26" i="10"/>
  <c r="C180" i="10" s="1"/>
  <c r="F26" i="10"/>
  <c r="A27" i="10"/>
  <c r="B27" i="10"/>
  <c r="B181" i="10" s="1"/>
  <c r="E27" i="10"/>
  <c r="C181" i="10" s="1"/>
  <c r="F27" i="10"/>
  <c r="A28" i="10"/>
  <c r="B28" i="10"/>
  <c r="B182" i="10" s="1"/>
  <c r="E28" i="10"/>
  <c r="C182" i="10" s="1"/>
  <c r="F28" i="10"/>
  <c r="A29" i="10"/>
  <c r="B29" i="10"/>
  <c r="B183" i="10" s="1"/>
  <c r="E29" i="10"/>
  <c r="C183" i="10" s="1"/>
  <c r="F29" i="10"/>
  <c r="A30" i="10"/>
  <c r="B30" i="10"/>
  <c r="B184" i="10" s="1"/>
  <c r="E30" i="10"/>
  <c r="C184" i="10" s="1"/>
  <c r="F30" i="10"/>
  <c r="A31" i="10"/>
  <c r="B31" i="10"/>
  <c r="B185" i="10" s="1"/>
  <c r="E31" i="10"/>
  <c r="C185" i="10" s="1"/>
  <c r="F31" i="10"/>
  <c r="A32" i="10"/>
  <c r="B32" i="10"/>
  <c r="B186" i="10" s="1"/>
  <c r="E32" i="10"/>
  <c r="C186" i="10" s="1"/>
  <c r="F32" i="10"/>
  <c r="A33" i="10"/>
  <c r="B33" i="10"/>
  <c r="B187" i="10" s="1"/>
  <c r="E33" i="10"/>
  <c r="C187" i="10" s="1"/>
  <c r="F33" i="10"/>
  <c r="A34" i="10"/>
  <c r="B34" i="10"/>
  <c r="B188" i="10" s="1"/>
  <c r="E34" i="10"/>
  <c r="C188" i="10" s="1"/>
  <c r="F34" i="10"/>
  <c r="A35" i="10"/>
  <c r="B35" i="10"/>
  <c r="B189" i="10" s="1"/>
  <c r="E35" i="10"/>
  <c r="C189" i="10" s="1"/>
  <c r="F35" i="10"/>
  <c r="A36" i="10"/>
  <c r="B36" i="10"/>
  <c r="B190" i="10" s="1"/>
  <c r="E36" i="10"/>
  <c r="C190" i="10" s="1"/>
  <c r="F36" i="10"/>
  <c r="A37" i="10"/>
  <c r="B37" i="10"/>
  <c r="B191" i="10" s="1"/>
  <c r="E37" i="10"/>
  <c r="C191" i="10" s="1"/>
  <c r="F37" i="10"/>
  <c r="A38" i="10"/>
  <c r="B38" i="10"/>
  <c r="B192" i="10" s="1"/>
  <c r="E38" i="10"/>
  <c r="C192" i="10" s="1"/>
  <c r="F38" i="10"/>
  <c r="A39" i="10"/>
  <c r="B39" i="10"/>
  <c r="B193" i="10" s="1"/>
  <c r="E39" i="10"/>
  <c r="C193" i="10" s="1"/>
  <c r="F39" i="10"/>
  <c r="A40" i="10"/>
  <c r="B40" i="10"/>
  <c r="B194" i="10" s="1"/>
  <c r="E40" i="10"/>
  <c r="C194" i="10" s="1"/>
  <c r="F40" i="10"/>
  <c r="A41" i="10"/>
  <c r="B41" i="10"/>
  <c r="B195" i="10" s="1"/>
  <c r="E41" i="10"/>
  <c r="C195" i="10" s="1"/>
  <c r="F41" i="10"/>
  <c r="A42" i="10"/>
  <c r="B42" i="10"/>
  <c r="B196" i="10" s="1"/>
  <c r="E42" i="10"/>
  <c r="C196" i="10" s="1"/>
  <c r="F42" i="10"/>
  <c r="A43" i="10"/>
  <c r="B43" i="10"/>
  <c r="B197" i="10" s="1"/>
  <c r="E43" i="10"/>
  <c r="C197" i="10" s="1"/>
  <c r="F43" i="10"/>
  <c r="A44" i="10"/>
  <c r="B44" i="10"/>
  <c r="B198" i="10" s="1"/>
  <c r="E44" i="10"/>
  <c r="C198" i="10" s="1"/>
  <c r="F44" i="10"/>
  <c r="A45" i="10"/>
  <c r="B45" i="10"/>
  <c r="B199" i="10" s="1"/>
  <c r="E45" i="10"/>
  <c r="C199" i="10" s="1"/>
  <c r="F45" i="10"/>
  <c r="A46" i="10"/>
  <c r="B46" i="10"/>
  <c r="B200" i="10" s="1"/>
  <c r="E46" i="10"/>
  <c r="C200" i="10" s="1"/>
  <c r="F46" i="10"/>
  <c r="A47" i="10"/>
  <c r="B47" i="10"/>
  <c r="B201" i="10" s="1"/>
  <c r="E47" i="10"/>
  <c r="C201" i="10" s="1"/>
  <c r="F47" i="10"/>
  <c r="A48" i="10"/>
  <c r="B48" i="10"/>
  <c r="B202" i="10" s="1"/>
  <c r="E48" i="10"/>
  <c r="C202" i="10" s="1"/>
  <c r="F48" i="10"/>
  <c r="A49" i="10"/>
  <c r="B49" i="10"/>
  <c r="B203" i="10" s="1"/>
  <c r="E49" i="10"/>
  <c r="C203" i="10" s="1"/>
  <c r="F49" i="10"/>
  <c r="A50" i="10"/>
  <c r="B50" i="10"/>
  <c r="B204" i="10" s="1"/>
  <c r="E50" i="10"/>
  <c r="C204" i="10" s="1"/>
  <c r="F50" i="10"/>
  <c r="A51" i="10"/>
  <c r="B51" i="10"/>
  <c r="B205" i="10" s="1"/>
  <c r="E51" i="10"/>
  <c r="C205" i="10" s="1"/>
  <c r="F51" i="10"/>
  <c r="A52" i="10"/>
  <c r="B52" i="10"/>
  <c r="B206" i="10" s="1"/>
  <c r="E52" i="10"/>
  <c r="C206" i="10" s="1"/>
  <c r="F52" i="10"/>
  <c r="A53" i="10"/>
  <c r="B53" i="10"/>
  <c r="B207" i="10" s="1"/>
  <c r="E53" i="10"/>
  <c r="C207" i="10" s="1"/>
  <c r="F53" i="10"/>
  <c r="A54" i="10"/>
  <c r="B54" i="10"/>
  <c r="B208" i="10" s="1"/>
  <c r="E54" i="10"/>
  <c r="C208" i="10" s="1"/>
  <c r="F54" i="10"/>
  <c r="A55" i="10"/>
  <c r="B55" i="10"/>
  <c r="B209" i="10" s="1"/>
  <c r="E55" i="10"/>
  <c r="C209" i="10" s="1"/>
  <c r="F55" i="10"/>
  <c r="A56" i="10"/>
  <c r="B56" i="10"/>
  <c r="B210" i="10" s="1"/>
  <c r="E56" i="10"/>
  <c r="C210" i="10" s="1"/>
  <c r="F56" i="10"/>
  <c r="A57" i="10"/>
  <c r="B57" i="10"/>
  <c r="B211" i="10" s="1"/>
  <c r="E57" i="10"/>
  <c r="C211" i="10" s="1"/>
  <c r="F57" i="10"/>
  <c r="A58" i="10"/>
  <c r="B58" i="10"/>
  <c r="B212" i="10" s="1"/>
  <c r="E58" i="10"/>
  <c r="C212" i="10" s="1"/>
  <c r="F58" i="10"/>
  <c r="A59" i="10"/>
  <c r="B59" i="10"/>
  <c r="B213" i="10" s="1"/>
  <c r="E59" i="10"/>
  <c r="C213" i="10" s="1"/>
  <c r="F59" i="10"/>
  <c r="A60" i="10"/>
  <c r="B60" i="10"/>
  <c r="B214" i="10" s="1"/>
  <c r="E60" i="10"/>
  <c r="C214" i="10" s="1"/>
  <c r="F60" i="10"/>
  <c r="A61" i="10"/>
  <c r="B61" i="10"/>
  <c r="B215" i="10" s="1"/>
  <c r="E61" i="10"/>
  <c r="C215" i="10" s="1"/>
  <c r="F61" i="10"/>
  <c r="A62" i="10"/>
  <c r="B62" i="10"/>
  <c r="B216" i="10" s="1"/>
  <c r="E62" i="10"/>
  <c r="C216" i="10" s="1"/>
  <c r="F62" i="10"/>
  <c r="A63" i="10"/>
  <c r="B63" i="10"/>
  <c r="B217" i="10" s="1"/>
  <c r="E63" i="10"/>
  <c r="C217" i="10" s="1"/>
  <c r="F63" i="10"/>
  <c r="A64" i="10"/>
  <c r="B64" i="10"/>
  <c r="B218" i="10" s="1"/>
  <c r="E64" i="10"/>
  <c r="C218" i="10" s="1"/>
  <c r="F64" i="10"/>
  <c r="A65" i="10"/>
  <c r="B65" i="10"/>
  <c r="B219" i="10" s="1"/>
  <c r="E65" i="10"/>
  <c r="C219" i="10" s="1"/>
  <c r="F65" i="10"/>
  <c r="A66" i="10"/>
  <c r="B66" i="10"/>
  <c r="B220" i="10" s="1"/>
  <c r="E66" i="10"/>
  <c r="C220" i="10" s="1"/>
  <c r="F66" i="10"/>
  <c r="A67" i="10"/>
  <c r="B67" i="10"/>
  <c r="B221" i="10" s="1"/>
  <c r="E67" i="10"/>
  <c r="C221" i="10" s="1"/>
  <c r="F67" i="10"/>
  <c r="A68" i="10"/>
  <c r="B68" i="10"/>
  <c r="B222" i="10" s="1"/>
  <c r="E68" i="10"/>
  <c r="C222" i="10" s="1"/>
  <c r="F68" i="10"/>
  <c r="A69" i="10"/>
  <c r="B69" i="10"/>
  <c r="B223" i="10" s="1"/>
  <c r="E69" i="10"/>
  <c r="C223" i="10" s="1"/>
  <c r="F69" i="10"/>
  <c r="A70" i="10"/>
  <c r="B70" i="10"/>
  <c r="B224" i="10" s="1"/>
  <c r="E70" i="10"/>
  <c r="C224" i="10" s="1"/>
  <c r="F70" i="10"/>
  <c r="A71" i="10"/>
  <c r="B71" i="10"/>
  <c r="B225" i="10" s="1"/>
  <c r="E71" i="10"/>
  <c r="C225" i="10" s="1"/>
  <c r="F71" i="10"/>
  <c r="A72" i="10"/>
  <c r="B72" i="10"/>
  <c r="B226" i="10" s="1"/>
  <c r="E72" i="10"/>
  <c r="C226" i="10" s="1"/>
  <c r="F72" i="10"/>
  <c r="A73" i="10"/>
  <c r="B73" i="10"/>
  <c r="B227" i="10" s="1"/>
  <c r="E73" i="10"/>
  <c r="C227" i="10" s="1"/>
  <c r="F73" i="10"/>
  <c r="A74" i="10"/>
  <c r="B74" i="10"/>
  <c r="B228" i="10" s="1"/>
  <c r="E74" i="10"/>
  <c r="C228" i="10" s="1"/>
  <c r="F74" i="10"/>
  <c r="C14" i="1"/>
  <c r="C6" i="10" s="1"/>
  <c r="D14" i="1"/>
  <c r="D6" i="10" s="1"/>
  <c r="F14" i="1"/>
  <c r="C15" i="1"/>
  <c r="C7" i="10" s="1"/>
  <c r="D15" i="1"/>
  <c r="D7" i="10" s="1"/>
  <c r="F15" i="1"/>
  <c r="C16" i="1"/>
  <c r="C8" i="10" s="1"/>
  <c r="D16" i="1"/>
  <c r="D8" i="10" s="1"/>
  <c r="F16" i="1"/>
  <c r="C17" i="1"/>
  <c r="C9" i="10" s="1"/>
  <c r="D17" i="1"/>
  <c r="D9" i="10" s="1"/>
  <c r="F17" i="1"/>
  <c r="C18" i="1"/>
  <c r="C10" i="10" s="1"/>
  <c r="D18" i="1"/>
  <c r="D10" i="10" s="1"/>
  <c r="F18" i="1"/>
  <c r="C19" i="1"/>
  <c r="C11" i="10" s="1"/>
  <c r="D19" i="1"/>
  <c r="D11" i="10" s="1"/>
  <c r="F19" i="1"/>
  <c r="C20" i="1"/>
  <c r="C12" i="10" s="1"/>
  <c r="D20" i="1"/>
  <c r="D12" i="10" s="1"/>
  <c r="F20" i="1"/>
  <c r="C21" i="1"/>
  <c r="C13" i="10" s="1"/>
  <c r="D21" i="1"/>
  <c r="D13" i="10" s="1"/>
  <c r="F21" i="1"/>
  <c r="C22" i="1"/>
  <c r="C14" i="10" s="1"/>
  <c r="D22" i="1"/>
  <c r="D14" i="10" s="1"/>
  <c r="F22" i="1"/>
  <c r="C23" i="1"/>
  <c r="C15" i="10" s="1"/>
  <c r="D23" i="1"/>
  <c r="D15" i="10" s="1"/>
  <c r="F23" i="1"/>
  <c r="C24" i="1"/>
  <c r="C16" i="10" s="1"/>
  <c r="D24" i="1"/>
  <c r="D16" i="10" s="1"/>
  <c r="F24" i="1"/>
  <c r="C25" i="1"/>
  <c r="C17" i="10" s="1"/>
  <c r="D25" i="1"/>
  <c r="D17" i="10" s="1"/>
  <c r="F25" i="1"/>
  <c r="C26" i="1"/>
  <c r="C18" i="10" s="1"/>
  <c r="D26" i="1"/>
  <c r="D18" i="10" s="1"/>
  <c r="F26" i="1"/>
  <c r="C27" i="1"/>
  <c r="C19" i="10" s="1"/>
  <c r="D27" i="1"/>
  <c r="D19" i="10" s="1"/>
  <c r="F27" i="1"/>
  <c r="C28" i="1"/>
  <c r="C20" i="10" s="1"/>
  <c r="D28" i="1"/>
  <c r="D20" i="10" s="1"/>
  <c r="F28" i="1"/>
  <c r="C29" i="1"/>
  <c r="C21" i="10" s="1"/>
  <c r="D29" i="1"/>
  <c r="D21" i="10" s="1"/>
  <c r="F29" i="1"/>
  <c r="C30" i="1"/>
  <c r="C22" i="10" s="1"/>
  <c r="D30" i="1"/>
  <c r="D22" i="10" s="1"/>
  <c r="F30" i="1"/>
  <c r="C31" i="1"/>
  <c r="C23" i="10" s="1"/>
  <c r="D31" i="1"/>
  <c r="D23" i="10" s="1"/>
  <c r="F31" i="1"/>
  <c r="C32" i="1"/>
  <c r="C24" i="10" s="1"/>
  <c r="D32" i="1"/>
  <c r="D24" i="10" s="1"/>
  <c r="F32" i="1"/>
  <c r="C33" i="1"/>
  <c r="C25" i="10" s="1"/>
  <c r="D33" i="1"/>
  <c r="D25" i="10" s="1"/>
  <c r="F33" i="1"/>
  <c r="C34" i="1"/>
  <c r="C26" i="10" s="1"/>
  <c r="D34" i="1"/>
  <c r="D26" i="10" s="1"/>
  <c r="F34" i="1"/>
  <c r="C35" i="1"/>
  <c r="C27" i="10" s="1"/>
  <c r="D35" i="1"/>
  <c r="D27" i="10" s="1"/>
  <c r="F35" i="1"/>
  <c r="C36" i="1"/>
  <c r="C28" i="10" s="1"/>
  <c r="D36" i="1"/>
  <c r="D28" i="10" s="1"/>
  <c r="F36" i="1"/>
  <c r="C37" i="1"/>
  <c r="C29" i="10" s="1"/>
  <c r="D37" i="1"/>
  <c r="D29" i="10" s="1"/>
  <c r="F37" i="1"/>
  <c r="C38" i="1"/>
  <c r="C30" i="10" s="1"/>
  <c r="D38" i="1"/>
  <c r="D30" i="10" s="1"/>
  <c r="F38" i="1"/>
  <c r="C39" i="1"/>
  <c r="C31" i="10" s="1"/>
  <c r="D39" i="1"/>
  <c r="D31" i="10" s="1"/>
  <c r="F39" i="1"/>
  <c r="C40" i="1"/>
  <c r="C32" i="10" s="1"/>
  <c r="D40" i="1"/>
  <c r="D32" i="10" s="1"/>
  <c r="F40" i="1"/>
  <c r="C41" i="1"/>
  <c r="C33" i="10" s="1"/>
  <c r="D41" i="1"/>
  <c r="D33" i="10" s="1"/>
  <c r="F41" i="1"/>
  <c r="C42" i="1"/>
  <c r="C34" i="10" s="1"/>
  <c r="D42" i="1"/>
  <c r="D34" i="10" s="1"/>
  <c r="F42" i="1"/>
  <c r="C43" i="1"/>
  <c r="C35" i="10" s="1"/>
  <c r="D43" i="1"/>
  <c r="D35" i="10" s="1"/>
  <c r="F43" i="1"/>
  <c r="C44" i="1"/>
  <c r="C36" i="10" s="1"/>
  <c r="D44" i="1"/>
  <c r="D36" i="10" s="1"/>
  <c r="F44" i="1"/>
  <c r="C45" i="1"/>
  <c r="C37" i="10" s="1"/>
  <c r="D45" i="1"/>
  <c r="D37" i="10" s="1"/>
  <c r="F45" i="1"/>
  <c r="C46" i="1"/>
  <c r="C38" i="10" s="1"/>
  <c r="D46" i="1"/>
  <c r="D38" i="10" s="1"/>
  <c r="F46" i="1"/>
  <c r="C47" i="1"/>
  <c r="C39" i="10" s="1"/>
  <c r="D47" i="1"/>
  <c r="D39" i="10" s="1"/>
  <c r="F47" i="1"/>
  <c r="C48" i="1"/>
  <c r="C40" i="10" s="1"/>
  <c r="D48" i="1"/>
  <c r="D40" i="10" s="1"/>
  <c r="F48" i="1"/>
  <c r="C49" i="1"/>
  <c r="C41" i="10" s="1"/>
  <c r="D49" i="1"/>
  <c r="D41" i="10" s="1"/>
  <c r="F49" i="1"/>
  <c r="C50" i="1"/>
  <c r="C42" i="10" s="1"/>
  <c r="D50" i="1"/>
  <c r="D42" i="10" s="1"/>
  <c r="F50" i="1"/>
  <c r="C51" i="1"/>
  <c r="C43" i="10" s="1"/>
  <c r="D51" i="1"/>
  <c r="D43" i="10" s="1"/>
  <c r="F51" i="1"/>
  <c r="C52" i="1"/>
  <c r="C44" i="10" s="1"/>
  <c r="D52" i="1"/>
  <c r="D44" i="10" s="1"/>
  <c r="F52" i="1"/>
  <c r="C53" i="1"/>
  <c r="C45" i="10" s="1"/>
  <c r="D53" i="1"/>
  <c r="D45" i="10" s="1"/>
  <c r="F53" i="1"/>
  <c r="C54" i="1"/>
  <c r="C46" i="10" s="1"/>
  <c r="D54" i="1"/>
  <c r="D46" i="10" s="1"/>
  <c r="F54" i="1"/>
  <c r="C55" i="1"/>
  <c r="C47" i="10" s="1"/>
  <c r="D55" i="1"/>
  <c r="D47" i="10" s="1"/>
  <c r="F55" i="1"/>
  <c r="C56" i="1"/>
  <c r="C48" i="10" s="1"/>
  <c r="D56" i="1"/>
  <c r="D48" i="10" s="1"/>
  <c r="F56" i="1"/>
  <c r="C57" i="1"/>
  <c r="C49" i="10" s="1"/>
  <c r="D57" i="1"/>
  <c r="D49" i="10" s="1"/>
  <c r="F57" i="1"/>
  <c r="C58" i="1"/>
  <c r="C50" i="10" s="1"/>
  <c r="D58" i="1"/>
  <c r="D50" i="10" s="1"/>
  <c r="F58" i="1"/>
  <c r="C59" i="1"/>
  <c r="C51" i="10" s="1"/>
  <c r="D59" i="1"/>
  <c r="D51" i="10" s="1"/>
  <c r="F59" i="1"/>
  <c r="C60" i="1"/>
  <c r="C52" i="10" s="1"/>
  <c r="D60" i="1"/>
  <c r="D52" i="10" s="1"/>
  <c r="F60" i="1"/>
  <c r="C61" i="1"/>
  <c r="C53" i="10" s="1"/>
  <c r="D61" i="1"/>
  <c r="D53" i="10" s="1"/>
  <c r="F61" i="1"/>
  <c r="C62" i="1"/>
  <c r="C54" i="10" s="1"/>
  <c r="D62" i="1"/>
  <c r="D54" i="10" s="1"/>
  <c r="F62" i="1"/>
  <c r="C63" i="1"/>
  <c r="C55" i="10" s="1"/>
  <c r="D63" i="1"/>
  <c r="D55" i="10" s="1"/>
  <c r="F63" i="1"/>
  <c r="C64" i="1"/>
  <c r="C56" i="10" s="1"/>
  <c r="D64" i="1"/>
  <c r="D56" i="10" s="1"/>
  <c r="F64" i="1"/>
  <c r="C65" i="1"/>
  <c r="C57" i="10" s="1"/>
  <c r="D65" i="1"/>
  <c r="D57" i="10" s="1"/>
  <c r="F65" i="1"/>
  <c r="C66" i="1"/>
  <c r="C58" i="10" s="1"/>
  <c r="D66" i="1"/>
  <c r="D58" i="10" s="1"/>
  <c r="F66" i="1"/>
  <c r="C67" i="1"/>
  <c r="C59" i="10" s="1"/>
  <c r="D67" i="1"/>
  <c r="D59" i="10" s="1"/>
  <c r="F67" i="1"/>
  <c r="C68" i="1"/>
  <c r="C60" i="10" s="1"/>
  <c r="D68" i="1"/>
  <c r="D60" i="10" s="1"/>
  <c r="F68" i="1"/>
  <c r="C69" i="1"/>
  <c r="C61" i="10" s="1"/>
  <c r="D69" i="1"/>
  <c r="D61" i="10" s="1"/>
  <c r="F69" i="1"/>
  <c r="C70" i="1"/>
  <c r="C62" i="10" s="1"/>
  <c r="D70" i="1"/>
  <c r="D62" i="10" s="1"/>
  <c r="F70" i="1"/>
  <c r="C71" i="1"/>
  <c r="C63" i="10" s="1"/>
  <c r="D71" i="1"/>
  <c r="D63" i="10" s="1"/>
  <c r="F71" i="1"/>
  <c r="C72" i="1"/>
  <c r="C64" i="10" s="1"/>
  <c r="D72" i="1"/>
  <c r="D64" i="10" s="1"/>
  <c r="F72" i="1"/>
  <c r="C73" i="1"/>
  <c r="C65" i="10" s="1"/>
  <c r="D73" i="1"/>
  <c r="D65" i="10" s="1"/>
  <c r="F73" i="1"/>
  <c r="C74" i="1"/>
  <c r="C66" i="10" s="1"/>
  <c r="D74" i="1"/>
  <c r="D66" i="10" s="1"/>
  <c r="F74" i="1"/>
  <c r="C75" i="1"/>
  <c r="C67" i="10" s="1"/>
  <c r="D75" i="1"/>
  <c r="D67" i="10" s="1"/>
  <c r="F75" i="1"/>
  <c r="C76" i="1"/>
  <c r="C68" i="10" s="1"/>
  <c r="D76" i="1"/>
  <c r="D68" i="10" s="1"/>
  <c r="F76" i="1"/>
  <c r="C77" i="1"/>
  <c r="C69" i="10" s="1"/>
  <c r="D77" i="1"/>
  <c r="D69" i="10" s="1"/>
  <c r="F77" i="1"/>
  <c r="C78" i="1"/>
  <c r="C70" i="10" s="1"/>
  <c r="D78" i="1"/>
  <c r="D70" i="10" s="1"/>
  <c r="F78" i="1"/>
  <c r="C79" i="1"/>
  <c r="C71" i="10" s="1"/>
  <c r="D79" i="1"/>
  <c r="D71" i="10" s="1"/>
  <c r="F79" i="1"/>
  <c r="C80" i="1"/>
  <c r="C72" i="10" s="1"/>
  <c r="D80" i="1"/>
  <c r="D72" i="10" s="1"/>
  <c r="F80" i="1"/>
  <c r="C81" i="1"/>
  <c r="C73" i="10" s="1"/>
  <c r="D81" i="1"/>
  <c r="D73" i="10" s="1"/>
  <c r="F81" i="1"/>
  <c r="C82" i="1"/>
  <c r="C74" i="10" s="1"/>
  <c r="D82" i="1"/>
  <c r="D74" i="10" s="1"/>
  <c r="F82" i="1"/>
  <c r="I3" i="10"/>
  <c r="N13" i="3"/>
  <c r="N14" i="3" s="1"/>
  <c r="N15" i="3" s="1"/>
  <c r="N16" i="3" s="1"/>
  <c r="N17" i="3" s="1"/>
  <c r="N18" i="3" s="1"/>
  <c r="N19" i="3" s="1"/>
  <c r="N20" i="3" s="1"/>
  <c r="N21" i="3" s="1"/>
  <c r="N22" i="3" s="1"/>
  <c r="N23" i="3" s="1"/>
  <c r="N24" i="3" s="1"/>
  <c r="N25" i="3" s="1"/>
  <c r="N26" i="3" s="1"/>
  <c r="N27" i="3" s="1"/>
  <c r="N28" i="3" s="1"/>
  <c r="N29" i="3" s="1"/>
  <c r="N30" i="3" s="1"/>
  <c r="N31" i="3" s="1"/>
  <c r="N32" i="3" s="1"/>
  <c r="N33" i="3" s="1"/>
  <c r="N34" i="3" s="1"/>
  <c r="F5" i="10"/>
  <c r="B5" i="10"/>
  <c r="B159" i="10" s="1"/>
  <c r="E5" i="10"/>
  <c r="C159" i="10" s="1"/>
  <c r="A5" i="10"/>
  <c r="K6" i="3"/>
  <c r="L6" i="3"/>
  <c r="J6" i="3"/>
  <c r="K21" i="4"/>
  <c r="K22" i="4"/>
  <c r="K20" i="4"/>
  <c r="M12" i="1"/>
  <c r="F13" i="1"/>
  <c r="D13" i="1"/>
  <c r="C13" i="1"/>
  <c r="C5" i="10" s="1"/>
  <c r="B3" i="1"/>
  <c r="B4" i="1"/>
  <c r="B5" i="1"/>
  <c r="B6" i="1"/>
  <c r="B7" i="1"/>
  <c r="B2" i="1"/>
  <c r="M23" i="4"/>
  <c r="M21" i="4"/>
  <c r="L18" i="4"/>
  <c r="L21" i="4" s="1"/>
  <c r="F22" i="14" l="1"/>
  <c r="G6" i="10"/>
  <c r="D160" i="10" s="1"/>
  <c r="G7" i="10"/>
  <c r="D161" i="10" s="1"/>
  <c r="I10" i="12"/>
  <c r="D159" i="10"/>
  <c r="F13" i="14"/>
  <c r="G13" i="12" s="1"/>
  <c r="F56" i="14"/>
  <c r="F15" i="14"/>
  <c r="F47" i="14"/>
  <c r="F53" i="14"/>
  <c r="F44" i="14"/>
  <c r="F29" i="14"/>
  <c r="F36" i="14"/>
  <c r="F19" i="14"/>
  <c r="F42" i="14"/>
  <c r="F51" i="14"/>
  <c r="F33" i="14"/>
  <c r="F40" i="14"/>
  <c r="F60" i="14"/>
  <c r="F26" i="14"/>
  <c r="F54" i="14"/>
  <c r="F49" i="14"/>
  <c r="F35" i="14"/>
  <c r="F20" i="14"/>
  <c r="D69" i="14"/>
  <c r="F21" i="14"/>
  <c r="F58" i="14"/>
  <c r="F45" i="14"/>
  <c r="F14" i="14"/>
  <c r="F30" i="14"/>
  <c r="F39" i="14"/>
  <c r="F16" i="14"/>
  <c r="F18" i="14"/>
  <c r="F23" i="14"/>
  <c r="F25" i="14"/>
  <c r="F32" i="14"/>
  <c r="F50" i="14"/>
  <c r="F27" i="14"/>
  <c r="F55" i="14"/>
  <c r="F59" i="14"/>
  <c r="F41" i="14"/>
  <c r="F34" i="14"/>
  <c r="F46" i="14"/>
  <c r="F57" i="14"/>
  <c r="F62" i="14"/>
  <c r="F43" i="14"/>
  <c r="F48" i="14"/>
  <c r="F17" i="14"/>
  <c r="F28" i="14"/>
  <c r="F52" i="14"/>
  <c r="F31" i="14"/>
  <c r="H10" i="14"/>
  <c r="E69" i="14" s="1"/>
  <c r="F24" i="14"/>
  <c r="F37" i="14"/>
  <c r="F61" i="14"/>
  <c r="F38" i="14"/>
  <c r="O76" i="14"/>
  <c r="O72" i="14"/>
  <c r="O71" i="14"/>
  <c r="O73" i="14"/>
  <c r="O75" i="14"/>
  <c r="O74" i="14"/>
  <c r="A148" i="10"/>
  <c r="A228" i="10"/>
  <c r="A146" i="10"/>
  <c r="A226" i="10"/>
  <c r="A144" i="10"/>
  <c r="A224" i="10"/>
  <c r="A142" i="10"/>
  <c r="A222" i="10"/>
  <c r="A140" i="10"/>
  <c r="A220" i="10"/>
  <c r="A138" i="10"/>
  <c r="A218" i="10"/>
  <c r="A136" i="10"/>
  <c r="A216" i="10"/>
  <c r="A134" i="10"/>
  <c r="A214" i="10"/>
  <c r="A132" i="10"/>
  <c r="A212" i="10"/>
  <c r="A130" i="10"/>
  <c r="A210" i="10"/>
  <c r="A128" i="10"/>
  <c r="A208" i="10"/>
  <c r="A126" i="10"/>
  <c r="A206" i="10"/>
  <c r="A124" i="10"/>
  <c r="A204" i="10"/>
  <c r="A122" i="10"/>
  <c r="A202" i="10"/>
  <c r="A120" i="10"/>
  <c r="A200" i="10"/>
  <c r="A118" i="10"/>
  <c r="A198" i="10"/>
  <c r="A116" i="10"/>
  <c r="A196" i="10"/>
  <c r="A114" i="10"/>
  <c r="A194" i="10"/>
  <c r="A112" i="10"/>
  <c r="A192" i="10"/>
  <c r="A110" i="10"/>
  <c r="A190" i="10"/>
  <c r="A108" i="10"/>
  <c r="A188" i="10"/>
  <c r="A106" i="10"/>
  <c r="A186" i="10"/>
  <c r="A104" i="10"/>
  <c r="A184" i="10"/>
  <c r="A102" i="10"/>
  <c r="A182" i="10"/>
  <c r="A100" i="10"/>
  <c r="A180" i="10"/>
  <c r="A98" i="10"/>
  <c r="A178" i="10"/>
  <c r="A96" i="10"/>
  <c r="A176" i="10"/>
  <c r="A94" i="10"/>
  <c r="A174" i="10"/>
  <c r="A92" i="10"/>
  <c r="A172" i="10"/>
  <c r="A90" i="10"/>
  <c r="A170" i="10"/>
  <c r="A168" i="10"/>
  <c r="A88" i="10"/>
  <c r="A166" i="10"/>
  <c r="A86" i="10"/>
  <c r="A164" i="10"/>
  <c r="A84" i="10"/>
  <c r="A162" i="10"/>
  <c r="A82" i="10"/>
  <c r="A160" i="10"/>
  <c r="A80" i="10"/>
  <c r="E158" i="10"/>
  <c r="A147" i="10"/>
  <c r="A227" i="10"/>
  <c r="A145" i="10"/>
  <c r="A225" i="10"/>
  <c r="A143" i="10"/>
  <c r="A223" i="10"/>
  <c r="A141" i="10"/>
  <c r="A221" i="10"/>
  <c r="A139" i="10"/>
  <c r="A219" i="10"/>
  <c r="A137" i="10"/>
  <c r="A217" i="10"/>
  <c r="A135" i="10"/>
  <c r="A215" i="10"/>
  <c r="A133" i="10"/>
  <c r="A213" i="10"/>
  <c r="A131" i="10"/>
  <c r="A211" i="10"/>
  <c r="A129" i="10"/>
  <c r="A209" i="10"/>
  <c r="A127" i="10"/>
  <c r="A207" i="10"/>
  <c r="A125" i="10"/>
  <c r="A205" i="10"/>
  <c r="A123" i="10"/>
  <c r="A203" i="10"/>
  <c r="A121" i="10"/>
  <c r="A201" i="10"/>
  <c r="A119" i="10"/>
  <c r="A199" i="10"/>
  <c r="A117" i="10"/>
  <c r="A197" i="10"/>
  <c r="A115" i="10"/>
  <c r="A195" i="10"/>
  <c r="A113" i="10"/>
  <c r="A193" i="10"/>
  <c r="A111" i="10"/>
  <c r="A191" i="10"/>
  <c r="A109" i="10"/>
  <c r="A189" i="10"/>
  <c r="A107" i="10"/>
  <c r="A187" i="10"/>
  <c r="A105" i="10"/>
  <c r="A185" i="10"/>
  <c r="A103" i="10"/>
  <c r="A183" i="10"/>
  <c r="A101" i="10"/>
  <c r="A181" i="10"/>
  <c r="A99" i="10"/>
  <c r="A179" i="10"/>
  <c r="A97" i="10"/>
  <c r="A177" i="10"/>
  <c r="A95" i="10"/>
  <c r="A175" i="10"/>
  <c r="A93" i="10"/>
  <c r="A173" i="10"/>
  <c r="A91" i="10"/>
  <c r="A171" i="10"/>
  <c r="A169" i="10"/>
  <c r="A89" i="10"/>
  <c r="A167" i="10"/>
  <c r="A87" i="10"/>
  <c r="A165" i="10"/>
  <c r="A85" i="10"/>
  <c r="A163" i="10"/>
  <c r="A83" i="10"/>
  <c r="A81" i="10"/>
  <c r="A161" i="10"/>
  <c r="A159" i="10"/>
  <c r="A79" i="10"/>
  <c r="B77" i="10"/>
  <c r="K3" i="10"/>
  <c r="D5" i="10"/>
  <c r="M19" i="4"/>
  <c r="L19" i="4"/>
  <c r="L20" i="4"/>
  <c r="J10" i="12" l="1"/>
  <c r="K10" i="12" s="1"/>
  <c r="B82" i="10"/>
  <c r="E162" i="10" s="1" a="1"/>
  <c r="E162" i="10" s="1"/>
  <c r="B86" i="10"/>
  <c r="E166" i="10" s="1" a="1"/>
  <c r="E166" i="10" s="1"/>
  <c r="B92" i="10"/>
  <c r="E172" i="10" s="1" a="1"/>
  <c r="E172" i="10" s="1"/>
  <c r="B99" i="10"/>
  <c r="E179" i="10" s="1" a="1"/>
  <c r="E179" i="10" s="1"/>
  <c r="C100" i="10"/>
  <c r="C101" i="10"/>
  <c r="B112" i="10"/>
  <c r="E192" i="10" s="1" a="1"/>
  <c r="E192" i="10" s="1"/>
  <c r="B116" i="10"/>
  <c r="E196" i="10" s="1" a="1"/>
  <c r="E196" i="10" s="1"/>
  <c r="B117" i="10"/>
  <c r="E197" i="10" s="1" a="1"/>
  <c r="E197" i="10" s="1"/>
  <c r="B118" i="10"/>
  <c r="E198" i="10" s="1" a="1"/>
  <c r="E198" i="10" s="1"/>
  <c r="B119" i="10"/>
  <c r="E199" i="10" s="1" a="1"/>
  <c r="E199" i="10" s="1"/>
  <c r="B120" i="10"/>
  <c r="E200" i="10" s="1" a="1"/>
  <c r="E200" i="10" s="1"/>
  <c r="B124" i="10"/>
  <c r="E204" i="10" s="1" a="1"/>
  <c r="E204" i="10" s="1"/>
  <c r="B125" i="10"/>
  <c r="E205" i="10" s="1" a="1"/>
  <c r="E205" i="10" s="1"/>
  <c r="C82" i="10"/>
  <c r="C86" i="10"/>
  <c r="B91" i="10"/>
  <c r="E171" i="10" s="1" a="1"/>
  <c r="E171" i="10" s="1"/>
  <c r="C92" i="10"/>
  <c r="B98" i="10"/>
  <c r="E178" i="10" s="1" a="1"/>
  <c r="E178" i="10" s="1"/>
  <c r="C99" i="10"/>
  <c r="B107" i="10"/>
  <c r="E187" i="10" s="1" a="1"/>
  <c r="E187" i="10" s="1"/>
  <c r="B108" i="10"/>
  <c r="E188" i="10" s="1" a="1"/>
  <c r="E188" i="10" s="1"/>
  <c r="C112" i="10"/>
  <c r="C116" i="10"/>
  <c r="C117" i="10"/>
  <c r="C118" i="10"/>
  <c r="C119" i="10"/>
  <c r="C120" i="10"/>
  <c r="C124" i="10"/>
  <c r="B81" i="10"/>
  <c r="E161" i="10" s="1" a="1"/>
  <c r="E161" i="10" s="1"/>
  <c r="B85" i="10"/>
  <c r="E165" i="10" s="1" a="1"/>
  <c r="E165" i="10" s="1"/>
  <c r="C91" i="10"/>
  <c r="B97" i="10"/>
  <c r="E177" i="10" s="1" a="1"/>
  <c r="E177" i="10" s="1"/>
  <c r="C98" i="10"/>
  <c r="B106" i="10"/>
  <c r="E186" i="10" s="1" a="1"/>
  <c r="E186" i="10" s="1"/>
  <c r="C107" i="10"/>
  <c r="C108" i="10"/>
  <c r="B115" i="10"/>
  <c r="E195" i="10" s="1" a="1"/>
  <c r="E195" i="10" s="1"/>
  <c r="B123" i="10"/>
  <c r="E203" i="10" s="1" a="1"/>
  <c r="E203" i="10" s="1"/>
  <c r="C81" i="10"/>
  <c r="C85" i="10"/>
  <c r="B90" i="10"/>
  <c r="E170" i="10" s="1" a="1"/>
  <c r="E170" i="10" s="1"/>
  <c r="B96" i="10"/>
  <c r="E176" i="10" s="1" a="1"/>
  <c r="E176" i="10" s="1"/>
  <c r="C97" i="10"/>
  <c r="B105" i="10"/>
  <c r="E185" i="10" s="1" a="1"/>
  <c r="E185" i="10" s="1"/>
  <c r="C106" i="10"/>
  <c r="B109" i="10"/>
  <c r="E189" i="10" s="1" a="1"/>
  <c r="E189" i="10" s="1"/>
  <c r="C115" i="10"/>
  <c r="C123" i="10"/>
  <c r="B80" i="10"/>
  <c r="E160" i="10" s="1" a="1"/>
  <c r="E160" i="10" s="1"/>
  <c r="B84" i="10"/>
  <c r="E164" i="10" s="1" a="1"/>
  <c r="E164" i="10" s="1"/>
  <c r="B89" i="10"/>
  <c r="E169" i="10" s="1" a="1"/>
  <c r="E169" i="10" s="1"/>
  <c r="C90" i="10"/>
  <c r="B95" i="10"/>
  <c r="E175" i="10" s="1" a="1"/>
  <c r="E175" i="10" s="1"/>
  <c r="C96" i="10"/>
  <c r="B104" i="10"/>
  <c r="E184" i="10" s="1" a="1"/>
  <c r="E184" i="10" s="1"/>
  <c r="C105" i="10"/>
  <c r="C109" i="10"/>
  <c r="B110" i="10"/>
  <c r="E190" i="10" s="1" a="1"/>
  <c r="E190" i="10" s="1"/>
  <c r="B114" i="10"/>
  <c r="E194" i="10" s="1" a="1"/>
  <c r="E194" i="10" s="1"/>
  <c r="B122" i="10"/>
  <c r="E202" i="10" s="1" a="1"/>
  <c r="E202" i="10" s="1"/>
  <c r="C80" i="10"/>
  <c r="C84" i="10"/>
  <c r="B88" i="10"/>
  <c r="E168" i="10" s="1" a="1"/>
  <c r="E168" i="10" s="1"/>
  <c r="C89" i="10"/>
  <c r="B94" i="10"/>
  <c r="E174" i="10" s="1" a="1"/>
  <c r="E174" i="10" s="1"/>
  <c r="C95" i="10"/>
  <c r="B103" i="10"/>
  <c r="E183" i="10" s="1" a="1"/>
  <c r="E183" i="10" s="1"/>
  <c r="C104" i="10"/>
  <c r="C110" i="10"/>
  <c r="C114" i="10"/>
  <c r="C122" i="10"/>
  <c r="B83" i="10"/>
  <c r="E163" i="10" s="1" a="1"/>
  <c r="E163" i="10" s="1"/>
  <c r="B87" i="10"/>
  <c r="E167" i="10" s="1" a="1"/>
  <c r="E167" i="10" s="1"/>
  <c r="C88" i="10"/>
  <c r="B93" i="10"/>
  <c r="E173" i="10" s="1" a="1"/>
  <c r="E173" i="10" s="1"/>
  <c r="C94" i="10"/>
  <c r="B102" i="10"/>
  <c r="E182" i="10" s="1" a="1"/>
  <c r="E182" i="10" s="1"/>
  <c r="C103" i="10"/>
  <c r="B111" i="10"/>
  <c r="E191" i="10" s="1" a="1"/>
  <c r="E191" i="10" s="1"/>
  <c r="B113" i="10"/>
  <c r="E193" i="10" s="1" a="1"/>
  <c r="E193" i="10" s="1"/>
  <c r="B121" i="10"/>
  <c r="E201" i="10" s="1" a="1"/>
  <c r="E201" i="10" s="1"/>
  <c r="C83" i="10"/>
  <c r="C87" i="10"/>
  <c r="C93" i="10"/>
  <c r="B100" i="10"/>
  <c r="E180" i="10" s="1" a="1"/>
  <c r="E180" i="10" s="1"/>
  <c r="B101" i="10"/>
  <c r="E181" i="10" s="1" a="1"/>
  <c r="E181" i="10" s="1"/>
  <c r="C102" i="10"/>
  <c r="C111" i="10"/>
  <c r="C113" i="10"/>
  <c r="C121" i="10"/>
  <c r="C137" i="10"/>
  <c r="B138" i="10"/>
  <c r="E218" i="10" s="1" a="1"/>
  <c r="E218" i="10" s="1"/>
  <c r="C145" i="10"/>
  <c r="B146" i="10"/>
  <c r="E226" i="10" s="1" a="1"/>
  <c r="E226" i="10" s="1"/>
  <c r="B79" i="10"/>
  <c r="B131" i="10"/>
  <c r="E211" i="10" s="1" a="1"/>
  <c r="E211" i="10" s="1"/>
  <c r="C138" i="10"/>
  <c r="B139" i="10"/>
  <c r="E219" i="10" s="1" a="1"/>
  <c r="E219" i="10" s="1"/>
  <c r="C146" i="10"/>
  <c r="B147" i="10"/>
  <c r="E227" i="10" s="1" a="1"/>
  <c r="E227" i="10" s="1"/>
  <c r="C79" i="10"/>
  <c r="B129" i="10"/>
  <c r="E209" i="10" s="1" a="1"/>
  <c r="E209" i="10" s="1"/>
  <c r="B130" i="10"/>
  <c r="E210" i="10" s="1" a="1"/>
  <c r="E210" i="10" s="1"/>
  <c r="C131" i="10"/>
  <c r="B132" i="10"/>
  <c r="E212" i="10" s="1" a="1"/>
  <c r="E212" i="10" s="1"/>
  <c r="C139" i="10"/>
  <c r="B140" i="10"/>
  <c r="E220" i="10" s="1" a="1"/>
  <c r="E220" i="10" s="1"/>
  <c r="C147" i="10"/>
  <c r="B148" i="10"/>
  <c r="E228" i="10" s="1" a="1"/>
  <c r="E228" i="10" s="1"/>
  <c r="B127" i="10"/>
  <c r="E207" i="10" s="1" a="1"/>
  <c r="E207" i="10" s="1"/>
  <c r="B128" i="10"/>
  <c r="E208" i="10" s="1" a="1"/>
  <c r="E208" i="10" s="1"/>
  <c r="C129" i="10"/>
  <c r="C130" i="10"/>
  <c r="C132" i="10"/>
  <c r="B133" i="10"/>
  <c r="E213" i="10" s="1" a="1"/>
  <c r="E213" i="10" s="1"/>
  <c r="C140" i="10"/>
  <c r="B141" i="10"/>
  <c r="E221" i="10" s="1" a="1"/>
  <c r="E221" i="10" s="1"/>
  <c r="C148" i="10"/>
  <c r="B126" i="10"/>
  <c r="E206" i="10" s="1" a="1"/>
  <c r="E206" i="10" s="1"/>
  <c r="C127" i="10"/>
  <c r="C128" i="10"/>
  <c r="C133" i="10"/>
  <c r="B134" i="10"/>
  <c r="E214" i="10" s="1" a="1"/>
  <c r="E214" i="10" s="1"/>
  <c r="C141" i="10"/>
  <c r="B142" i="10"/>
  <c r="E222" i="10" s="1" a="1"/>
  <c r="E222" i="10" s="1"/>
  <c r="C125" i="10"/>
  <c r="C126" i="10"/>
  <c r="C134" i="10"/>
  <c r="B135" i="10"/>
  <c r="E215" i="10" s="1" a="1"/>
  <c r="E215" i="10" s="1"/>
  <c r="C142" i="10"/>
  <c r="B143" i="10"/>
  <c r="E223" i="10" s="1" a="1"/>
  <c r="E223" i="10" s="1"/>
  <c r="C135" i="10"/>
  <c r="B136" i="10"/>
  <c r="E216" i="10" s="1" a="1"/>
  <c r="E216" i="10" s="1"/>
  <c r="C143" i="10"/>
  <c r="B144" i="10"/>
  <c r="E224" i="10" s="1" a="1"/>
  <c r="E224" i="10" s="1"/>
  <c r="C136" i="10"/>
  <c r="B137" i="10"/>
  <c r="E217" i="10" s="1" a="1"/>
  <c r="E217" i="10" s="1"/>
  <c r="C144" i="10"/>
  <c r="B145" i="10"/>
  <c r="E225" i="10" s="1" a="1"/>
  <c r="E225" i="10" s="1"/>
  <c r="I10" i="14"/>
  <c r="F69" i="14" s="1"/>
  <c r="B149" i="10"/>
  <c r="C149" i="10"/>
  <c r="F158" i="10"/>
  <c r="M3" i="10"/>
  <c r="D77" i="10"/>
  <c r="L23" i="4"/>
  <c r="M20" i="4"/>
  <c r="M22" i="4" s="1"/>
  <c r="M25" i="4" s="1"/>
  <c r="M27" i="4" s="1"/>
  <c r="L22" i="4"/>
  <c r="L25" i="4" s="1"/>
  <c r="L27" i="4" s="1"/>
  <c r="E159" i="10" l="1" a="1"/>
  <c r="E159" i="10" s="1"/>
  <c r="F11" i="14"/>
  <c r="G11" i="12" s="1"/>
  <c r="D83" i="10"/>
  <c r="E83" i="10" s="1"/>
  <c r="D87" i="10"/>
  <c r="E87" i="10" s="1"/>
  <c r="D93" i="10"/>
  <c r="E93" i="10" s="1"/>
  <c r="D102" i="10"/>
  <c r="E102" i="10" s="1"/>
  <c r="D111" i="10"/>
  <c r="E111" i="10" s="1"/>
  <c r="D113" i="10"/>
  <c r="E113" i="10" s="1"/>
  <c r="D121" i="10"/>
  <c r="E121" i="10" s="1"/>
  <c r="D100" i="10"/>
  <c r="E100" i="10" s="1"/>
  <c r="D101" i="10"/>
  <c r="E101" i="10" s="1"/>
  <c r="D82" i="10"/>
  <c r="E82" i="10" s="1"/>
  <c r="D86" i="10"/>
  <c r="E86" i="10" s="1"/>
  <c r="D92" i="10"/>
  <c r="E92" i="10" s="1"/>
  <c r="D99" i="10"/>
  <c r="E99" i="10" s="1"/>
  <c r="D112" i="10"/>
  <c r="E112" i="10" s="1"/>
  <c r="D116" i="10"/>
  <c r="E116" i="10" s="1"/>
  <c r="D117" i="10"/>
  <c r="E117" i="10" s="1"/>
  <c r="D118" i="10"/>
  <c r="E118" i="10" s="1"/>
  <c r="D119" i="10"/>
  <c r="E119" i="10" s="1"/>
  <c r="D120" i="10"/>
  <c r="E120" i="10" s="1"/>
  <c r="D124" i="10"/>
  <c r="E124" i="10" s="1"/>
  <c r="D91" i="10"/>
  <c r="E91" i="10" s="1"/>
  <c r="D98" i="10"/>
  <c r="E98" i="10" s="1"/>
  <c r="D107" i="10"/>
  <c r="E107" i="10" s="1"/>
  <c r="D108" i="10"/>
  <c r="E108" i="10" s="1"/>
  <c r="D81" i="10"/>
  <c r="E81" i="10" s="1"/>
  <c r="D85" i="10"/>
  <c r="E85" i="10" s="1"/>
  <c r="D97" i="10"/>
  <c r="E97" i="10" s="1"/>
  <c r="D106" i="10"/>
  <c r="E106" i="10" s="1"/>
  <c r="D115" i="10"/>
  <c r="E115" i="10" s="1"/>
  <c r="D123" i="10"/>
  <c r="E123" i="10" s="1"/>
  <c r="D90" i="10"/>
  <c r="E90" i="10" s="1"/>
  <c r="D96" i="10"/>
  <c r="E96" i="10" s="1"/>
  <c r="D105" i="10"/>
  <c r="E105" i="10" s="1"/>
  <c r="D109" i="10"/>
  <c r="E109" i="10" s="1"/>
  <c r="D80" i="10"/>
  <c r="D84" i="10"/>
  <c r="E84" i="10" s="1"/>
  <c r="D89" i="10"/>
  <c r="E89" i="10" s="1"/>
  <c r="D95" i="10"/>
  <c r="E95" i="10" s="1"/>
  <c r="D104" i="10"/>
  <c r="E104" i="10" s="1"/>
  <c r="D110" i="10"/>
  <c r="E110" i="10" s="1"/>
  <c r="D114" i="10"/>
  <c r="E114" i="10" s="1"/>
  <c r="D122" i="10"/>
  <c r="E122" i="10" s="1"/>
  <c r="D88" i="10"/>
  <c r="E88" i="10" s="1"/>
  <c r="D94" i="10"/>
  <c r="E94" i="10" s="1"/>
  <c r="D103" i="10"/>
  <c r="E103" i="10" s="1"/>
  <c r="D136" i="10"/>
  <c r="E136" i="10" s="1"/>
  <c r="D144" i="10"/>
  <c r="E144" i="10" s="1"/>
  <c r="D137" i="10"/>
  <c r="E137" i="10" s="1"/>
  <c r="D145" i="10"/>
  <c r="E145" i="10" s="1"/>
  <c r="D138" i="10"/>
  <c r="E138" i="10" s="1"/>
  <c r="D146" i="10"/>
  <c r="E146" i="10" s="1"/>
  <c r="D79" i="10"/>
  <c r="D131" i="10"/>
  <c r="E131" i="10" s="1"/>
  <c r="D139" i="10"/>
  <c r="E139" i="10" s="1"/>
  <c r="D147" i="10"/>
  <c r="E147" i="10" s="1"/>
  <c r="D129" i="10"/>
  <c r="E129" i="10" s="1"/>
  <c r="D130" i="10"/>
  <c r="E130" i="10" s="1"/>
  <c r="D132" i="10"/>
  <c r="E132" i="10" s="1"/>
  <c r="D140" i="10"/>
  <c r="E140" i="10" s="1"/>
  <c r="D148" i="10"/>
  <c r="E148" i="10" s="1"/>
  <c r="D127" i="10"/>
  <c r="E127" i="10" s="1"/>
  <c r="D128" i="10"/>
  <c r="E128" i="10" s="1"/>
  <c r="D133" i="10"/>
  <c r="E133" i="10" s="1"/>
  <c r="D141" i="10"/>
  <c r="E141" i="10" s="1"/>
  <c r="D125" i="10"/>
  <c r="E125" i="10" s="1"/>
  <c r="D126" i="10"/>
  <c r="E126" i="10" s="1"/>
  <c r="D134" i="10"/>
  <c r="E134" i="10" s="1"/>
  <c r="D142" i="10"/>
  <c r="E142" i="10" s="1"/>
  <c r="D135" i="10"/>
  <c r="E135" i="10" s="1"/>
  <c r="D143" i="10"/>
  <c r="E143" i="10" s="1"/>
  <c r="J10" i="14"/>
  <c r="G69" i="14" s="1"/>
  <c r="I14" i="14"/>
  <c r="I16" i="14"/>
  <c r="I18" i="14"/>
  <c r="I20" i="14"/>
  <c r="I22" i="14"/>
  <c r="I24" i="14"/>
  <c r="I26" i="14"/>
  <c r="I28" i="14"/>
  <c r="I30" i="14"/>
  <c r="I32" i="14"/>
  <c r="I34" i="14"/>
  <c r="I36" i="14"/>
  <c r="I38" i="14"/>
  <c r="I40" i="14"/>
  <c r="I42" i="14"/>
  <c r="I44" i="14"/>
  <c r="I46" i="14"/>
  <c r="I48" i="14"/>
  <c r="I50" i="14"/>
  <c r="I52" i="14"/>
  <c r="I54" i="14"/>
  <c r="I56" i="14"/>
  <c r="I58" i="14"/>
  <c r="I60" i="14"/>
  <c r="I62" i="14"/>
  <c r="I13" i="14"/>
  <c r="J13" i="12" s="1"/>
  <c r="I15" i="14"/>
  <c r="I17" i="14"/>
  <c r="I19" i="14"/>
  <c r="I21" i="14"/>
  <c r="I23" i="14"/>
  <c r="I25" i="14"/>
  <c r="I27" i="14"/>
  <c r="I29" i="14"/>
  <c r="I31" i="14"/>
  <c r="I33" i="14"/>
  <c r="I35" i="14"/>
  <c r="I37" i="14"/>
  <c r="I39" i="14"/>
  <c r="I41" i="14"/>
  <c r="I43" i="14"/>
  <c r="I45" i="14"/>
  <c r="I47" i="14"/>
  <c r="I49" i="14"/>
  <c r="I51" i="14"/>
  <c r="I53" i="14"/>
  <c r="I55" i="14"/>
  <c r="I57" i="14"/>
  <c r="I59" i="14"/>
  <c r="I61" i="14"/>
  <c r="I12" i="14"/>
  <c r="J12" i="12" s="1"/>
  <c r="I11" i="14"/>
  <c r="J11" i="12" s="1"/>
  <c r="L10" i="12"/>
  <c r="D149" i="10"/>
  <c r="E149" i="10" s="1"/>
  <c r="O3" i="10"/>
  <c r="G158" i="10"/>
  <c r="F77" i="10"/>
  <c r="C70" i="14" l="1"/>
  <c r="C77" i="14" s="1"/>
  <c r="K10" i="14"/>
  <c r="F211" i="10" a="1"/>
  <c r="F211" i="10" s="1"/>
  <c r="F179" i="10" a="1"/>
  <c r="F179" i="10" s="1"/>
  <c r="F217" i="10" a="1"/>
  <c r="F217" i="10" s="1"/>
  <c r="F215" i="10" a="1"/>
  <c r="F215" i="10" s="1"/>
  <c r="F207" i="10" a="1"/>
  <c r="F207" i="10" s="1"/>
  <c r="F181" i="10" a="1"/>
  <c r="F181" i="10" s="1"/>
  <c r="F164" i="10" a="1"/>
  <c r="F164" i="10" s="1"/>
  <c r="F183" i="10" a="1"/>
  <c r="F183" i="10" s="1"/>
  <c r="F221" i="10" a="1"/>
  <c r="F221" i="10" s="1"/>
  <c r="F180" i="10" a="1"/>
  <c r="F180" i="10" s="1"/>
  <c r="F175" i="10" a="1"/>
  <c r="F175" i="10" s="1"/>
  <c r="F194" i="10" a="1"/>
  <c r="F194" i="10" s="1"/>
  <c r="F216" i="10" a="1"/>
  <c r="F216" i="10" s="1"/>
  <c r="F190" i="10" a="1"/>
  <c r="F190" i="10" s="1"/>
  <c r="F208" i="10" a="1"/>
  <c r="F208" i="10" s="1"/>
  <c r="F188" i="10" a="1"/>
  <c r="F188" i="10" s="1"/>
  <c r="F176" i="10" a="1"/>
  <c r="F176" i="10" s="1"/>
  <c r="F223" i="10" a="1"/>
  <c r="F223" i="10" s="1"/>
  <c r="F185" i="10" a="1"/>
  <c r="F185" i="10" s="1"/>
  <c r="F184" i="10" a="1"/>
  <c r="F184" i="10" s="1"/>
  <c r="F186" i="10" a="1"/>
  <c r="F186" i="10" s="1"/>
  <c r="F209" i="10" a="1"/>
  <c r="F209" i="10" s="1"/>
  <c r="F227" i="10" a="1"/>
  <c r="F227" i="10" s="1"/>
  <c r="F206" i="10" a="1"/>
  <c r="F206" i="10" s="1"/>
  <c r="F220" i="10" a="1"/>
  <c r="F220" i="10" s="1"/>
  <c r="F222" i="10" a="1"/>
  <c r="F222" i="10" s="1"/>
  <c r="F167" i="10" a="1"/>
  <c r="F167" i="10" s="1"/>
  <c r="F203" i="10" a="1"/>
  <c r="F203" i="10" s="1"/>
  <c r="F173" i="10" a="1"/>
  <c r="F173" i="10" s="1"/>
  <c r="F172" i="10" a="1"/>
  <c r="F172" i="10" s="1"/>
  <c r="F169" i="10" a="1"/>
  <c r="F169" i="10" s="1"/>
  <c r="F225" i="10" a="1"/>
  <c r="F225" i="10" s="1"/>
  <c r="F197" i="10" a="1"/>
  <c r="F197" i="10" s="1"/>
  <c r="F204" i="10" a="1"/>
  <c r="F204" i="10" s="1"/>
  <c r="F214" i="10" a="1"/>
  <c r="F214" i="10" s="1"/>
  <c r="F224" i="10" a="1"/>
  <c r="F224" i="10" s="1"/>
  <c r="F198" i="10" a="1"/>
  <c r="F198" i="10" s="1"/>
  <c r="F168" i="10" a="1"/>
  <c r="F168" i="10" s="1"/>
  <c r="F213" i="10" a="1"/>
  <c r="F213" i="10" s="1"/>
  <c r="F161" i="10" a="1"/>
  <c r="F161" i="10" s="1"/>
  <c r="F178" i="10" a="1"/>
  <c r="F178" i="10" s="1"/>
  <c r="F171" i="10" a="1"/>
  <c r="F171" i="10" s="1"/>
  <c r="F163" i="10" a="1"/>
  <c r="F163" i="10" s="1"/>
  <c r="F200" i="10" a="1"/>
  <c r="F200" i="10" s="1"/>
  <c r="F201" i="10" a="1"/>
  <c r="F201" i="10" s="1"/>
  <c r="F218" i="10" a="1"/>
  <c r="F218" i="10" s="1"/>
  <c r="F195" i="10" a="1"/>
  <c r="F195" i="10" s="1"/>
  <c r="F165" i="10" a="1"/>
  <c r="F165" i="10" s="1"/>
  <c r="F212" i="10" a="1"/>
  <c r="F212" i="10" s="1"/>
  <c r="F196" i="10" a="1"/>
  <c r="F196" i="10" s="1"/>
  <c r="F170" i="10" a="1"/>
  <c r="F170" i="10" s="1"/>
  <c r="F228" i="10" a="1"/>
  <c r="F228" i="10" s="1"/>
  <c r="F199" i="10" a="1"/>
  <c r="F199" i="10" s="1"/>
  <c r="F191" i="10" a="1"/>
  <c r="F191" i="10" s="1"/>
  <c r="F210" i="10" a="1"/>
  <c r="F210" i="10" s="1"/>
  <c r="F192" i="10" a="1"/>
  <c r="F192" i="10" s="1"/>
  <c r="F205" i="10" a="1"/>
  <c r="F205" i="10" s="1"/>
  <c r="F202" i="10" a="1"/>
  <c r="F202" i="10" s="1"/>
  <c r="F166" i="10" a="1"/>
  <c r="F166" i="10" s="1"/>
  <c r="F226" i="10" a="1"/>
  <c r="F226" i="10" s="1"/>
  <c r="F219" i="10" a="1"/>
  <c r="F219" i="10" s="1"/>
  <c r="F182" i="10" a="1"/>
  <c r="F182" i="10" s="1"/>
  <c r="F177" i="10" a="1"/>
  <c r="F177" i="10" s="1"/>
  <c r="F193" i="10" a="1"/>
  <c r="F193" i="10" s="1"/>
  <c r="F187" i="10" a="1"/>
  <c r="F187" i="10" s="1"/>
  <c r="F189" i="10" a="1"/>
  <c r="F189" i="10" s="1"/>
  <c r="F174" i="10" a="1"/>
  <c r="F174" i="10" s="1"/>
  <c r="F162" i="10" a="1"/>
  <c r="F162" i="10" s="1"/>
  <c r="E79" i="10"/>
  <c r="E80" i="10"/>
  <c r="J16" i="14"/>
  <c r="F70" i="14"/>
  <c r="F77" i="14" s="1"/>
  <c r="J63" i="12"/>
  <c r="J12" i="14"/>
  <c r="K12" i="12" s="1"/>
  <c r="Q3" i="10"/>
  <c r="I158" i="10" s="1"/>
  <c r="J62" i="14"/>
  <c r="J32" i="14"/>
  <c r="J20" i="14"/>
  <c r="J14" i="14"/>
  <c r="J24" i="14"/>
  <c r="J61" i="14"/>
  <c r="J37" i="14"/>
  <c r="J55" i="14"/>
  <c r="J57" i="14"/>
  <c r="J35" i="14"/>
  <c r="J15" i="14"/>
  <c r="J54" i="14"/>
  <c r="J30" i="14"/>
  <c r="J11" i="14"/>
  <c r="K11" i="12" s="1"/>
  <c r="J50" i="14"/>
  <c r="J28" i="14"/>
  <c r="J58" i="14"/>
  <c r="J45" i="14"/>
  <c r="J21" i="14"/>
  <c r="J59" i="14"/>
  <c r="J41" i="14"/>
  <c r="J19" i="14"/>
  <c r="J49" i="14"/>
  <c r="J38" i="14"/>
  <c r="J53" i="14"/>
  <c r="J46" i="14"/>
  <c r="J52" i="14"/>
  <c r="J34" i="14"/>
  <c r="J56" i="14"/>
  <c r="J42" i="14"/>
  <c r="J29" i="14"/>
  <c r="J48" i="14"/>
  <c r="J51" i="14"/>
  <c r="J43" i="14"/>
  <c r="J25" i="14"/>
  <c r="J47" i="14"/>
  <c r="J33" i="14"/>
  <c r="J22" i="14"/>
  <c r="J44" i="14"/>
  <c r="J60" i="14"/>
  <c r="J36" i="14"/>
  <c r="J18" i="14"/>
  <c r="J40" i="14"/>
  <c r="J26" i="14"/>
  <c r="J13" i="14"/>
  <c r="K13" i="12" s="1"/>
  <c r="J23" i="14"/>
  <c r="J39" i="14"/>
  <c r="J27" i="14"/>
  <c r="J31" i="14"/>
  <c r="J17" i="14"/>
  <c r="F88" i="10"/>
  <c r="G88" i="10" s="1"/>
  <c r="F89" i="10"/>
  <c r="G89" i="10" s="1"/>
  <c r="F94" i="10"/>
  <c r="G94" i="10" s="1"/>
  <c r="F103" i="10"/>
  <c r="G103" i="10" s="1"/>
  <c r="F110" i="10"/>
  <c r="G110" i="10" s="1"/>
  <c r="F83" i="10"/>
  <c r="G83" i="10" s="1"/>
  <c r="F87" i="10"/>
  <c r="G87" i="10" s="1"/>
  <c r="F93" i="10"/>
  <c r="G93" i="10" s="1"/>
  <c r="F102" i="10"/>
  <c r="G102" i="10" s="1"/>
  <c r="F113" i="10"/>
  <c r="G113" i="10" s="1"/>
  <c r="F121" i="10"/>
  <c r="G121" i="10" s="1"/>
  <c r="F100" i="10"/>
  <c r="G100" i="10" s="1"/>
  <c r="F101" i="10"/>
  <c r="G101" i="10" s="1"/>
  <c r="F111" i="10"/>
  <c r="G111" i="10" s="1"/>
  <c r="F82" i="10"/>
  <c r="G82" i="10" s="1"/>
  <c r="F86" i="10"/>
  <c r="G86" i="10" s="1"/>
  <c r="F92" i="10"/>
  <c r="G92" i="10" s="1"/>
  <c r="F99" i="10"/>
  <c r="G99" i="10" s="1"/>
  <c r="F112" i="10"/>
  <c r="G112" i="10" s="1"/>
  <c r="F116" i="10"/>
  <c r="G116" i="10" s="1"/>
  <c r="F117" i="10"/>
  <c r="G117" i="10" s="1"/>
  <c r="F118" i="10"/>
  <c r="G118" i="10" s="1"/>
  <c r="F119" i="10"/>
  <c r="G119" i="10" s="1"/>
  <c r="F120" i="10"/>
  <c r="G120" i="10" s="1"/>
  <c r="F124" i="10"/>
  <c r="G124" i="10" s="1"/>
  <c r="F91" i="10"/>
  <c r="G91" i="10" s="1"/>
  <c r="F98" i="10"/>
  <c r="G98" i="10" s="1"/>
  <c r="F107" i="10"/>
  <c r="G107" i="10" s="1"/>
  <c r="F81" i="10"/>
  <c r="G81" i="10" s="1"/>
  <c r="F85" i="10"/>
  <c r="G85" i="10" s="1"/>
  <c r="F106" i="10"/>
  <c r="G106" i="10" s="1"/>
  <c r="F108" i="10"/>
  <c r="G108" i="10" s="1"/>
  <c r="F115" i="10"/>
  <c r="G115" i="10" s="1"/>
  <c r="F123" i="10"/>
  <c r="G123" i="10" s="1"/>
  <c r="F90" i="10"/>
  <c r="G90" i="10" s="1"/>
  <c r="F96" i="10"/>
  <c r="G96" i="10" s="1"/>
  <c r="F97" i="10"/>
  <c r="G97" i="10" s="1"/>
  <c r="F109" i="10"/>
  <c r="G109" i="10" s="1"/>
  <c r="F80" i="10"/>
  <c r="F84" i="10"/>
  <c r="G84" i="10" s="1"/>
  <c r="F95" i="10"/>
  <c r="G95" i="10" s="1"/>
  <c r="F104" i="10"/>
  <c r="G104" i="10" s="1"/>
  <c r="F105" i="10"/>
  <c r="G105" i="10" s="1"/>
  <c r="F114" i="10"/>
  <c r="G114" i="10" s="1"/>
  <c r="F122" i="10"/>
  <c r="G122" i="10" s="1"/>
  <c r="F135" i="10"/>
  <c r="G135" i="10" s="1"/>
  <c r="F143" i="10"/>
  <c r="G143" i="10" s="1"/>
  <c r="F79" i="10"/>
  <c r="F136" i="10"/>
  <c r="G136" i="10" s="1"/>
  <c r="F137" i="10"/>
  <c r="G137" i="10" s="1"/>
  <c r="F144" i="10"/>
  <c r="G144" i="10" s="1"/>
  <c r="F145" i="10"/>
  <c r="G145" i="10" s="1"/>
  <c r="F138" i="10"/>
  <c r="G138" i="10" s="1"/>
  <c r="F146" i="10"/>
  <c r="G146" i="10" s="1"/>
  <c r="F131" i="10"/>
  <c r="G131" i="10" s="1"/>
  <c r="F139" i="10"/>
  <c r="G139" i="10" s="1"/>
  <c r="F147" i="10"/>
  <c r="G147" i="10" s="1"/>
  <c r="F129" i="10"/>
  <c r="G129" i="10" s="1"/>
  <c r="F130" i="10"/>
  <c r="G130" i="10" s="1"/>
  <c r="F127" i="10"/>
  <c r="G127" i="10" s="1"/>
  <c r="F128" i="10"/>
  <c r="G128" i="10" s="1"/>
  <c r="F132" i="10"/>
  <c r="G132" i="10" s="1"/>
  <c r="F133" i="10"/>
  <c r="G133" i="10" s="1"/>
  <c r="F140" i="10"/>
  <c r="G140" i="10" s="1"/>
  <c r="F141" i="10"/>
  <c r="G141" i="10" s="1"/>
  <c r="F148" i="10"/>
  <c r="G148" i="10" s="1"/>
  <c r="F125" i="10"/>
  <c r="G125" i="10" s="1"/>
  <c r="F126" i="10"/>
  <c r="G126" i="10" s="1"/>
  <c r="F134" i="10"/>
  <c r="G134" i="10" s="1"/>
  <c r="F142" i="10"/>
  <c r="G142" i="10" s="1"/>
  <c r="E229" i="10"/>
  <c r="J75" i="10"/>
  <c r="I75" i="10"/>
  <c r="I63" i="14"/>
  <c r="H77" i="10"/>
  <c r="H149" i="10" s="1"/>
  <c r="I149" i="10" s="1"/>
  <c r="L10" i="14"/>
  <c r="H69" i="14"/>
  <c r="M10" i="12"/>
  <c r="F149" i="10"/>
  <c r="G149" i="10" s="1"/>
  <c r="H158" i="10"/>
  <c r="G197" i="10" l="1" a="1"/>
  <c r="G197" i="10" s="1"/>
  <c r="F159" i="10" a="1"/>
  <c r="F159" i="10" s="1"/>
  <c r="G208" i="10" a="1"/>
  <c r="G208" i="10" s="1"/>
  <c r="G191" i="10" a="1"/>
  <c r="G191" i="10" s="1"/>
  <c r="G212" i="10" a="1"/>
  <c r="G212" i="10" s="1"/>
  <c r="G176" i="10" a="1"/>
  <c r="G176" i="10" s="1"/>
  <c r="G187" i="10" a="1"/>
  <c r="G187" i="10" s="1"/>
  <c r="G199" i="10" a="1"/>
  <c r="G199" i="10" s="1"/>
  <c r="G222" i="10" a="1"/>
  <c r="G222" i="10" s="1"/>
  <c r="G180" i="10" a="1"/>
  <c r="G180" i="10" s="1"/>
  <c r="G214" i="10" a="1"/>
  <c r="G214" i="10" s="1"/>
  <c r="G218" i="10" a="1"/>
  <c r="G218" i="10" s="1"/>
  <c r="G194" i="10" a="1"/>
  <c r="G194" i="10" s="1"/>
  <c r="G226" i="10" a="1"/>
  <c r="G226" i="10" s="1"/>
  <c r="G219" i="10" a="1"/>
  <c r="G219" i="10" s="1"/>
  <c r="G174" i="10" a="1"/>
  <c r="G174" i="10" s="1"/>
  <c r="G224" i="10" a="1"/>
  <c r="G224" i="10" s="1"/>
  <c r="G213" i="10" a="1"/>
  <c r="G213" i="10" s="1"/>
  <c r="G162" i="10" a="1"/>
  <c r="G162" i="10" s="1"/>
  <c r="G185" i="10" a="1"/>
  <c r="G185" i="10" s="1"/>
  <c r="G205" i="10" a="1"/>
  <c r="G205" i="10" s="1"/>
  <c r="G192" i="10" a="1"/>
  <c r="G192" i="10" s="1"/>
  <c r="G215" i="10" a="1"/>
  <c r="G215" i="10" s="1"/>
  <c r="G181" i="10" a="1"/>
  <c r="G181" i="10" s="1"/>
  <c r="G189" i="10" a="1"/>
  <c r="G189" i="10" s="1"/>
  <c r="G202" i="10" a="1"/>
  <c r="G202" i="10" s="1"/>
  <c r="G168" i="10" a="1"/>
  <c r="G168" i="10" s="1"/>
  <c r="G177" i="10" a="1"/>
  <c r="G177" i="10" s="1"/>
  <c r="G171" i="10" a="1"/>
  <c r="G171" i="10" s="1"/>
  <c r="G186" i="10" a="1"/>
  <c r="G186" i="10" s="1"/>
  <c r="G163" i="10" a="1"/>
  <c r="G163" i="10" s="1"/>
  <c r="G196" i="10" a="1"/>
  <c r="G196" i="10" s="1"/>
  <c r="G173" i="10" a="1"/>
  <c r="G173" i="10" s="1"/>
  <c r="G183" i="10" a="1"/>
  <c r="G183" i="10" s="1"/>
  <c r="G193" i="10" a="1"/>
  <c r="G193" i="10" s="1"/>
  <c r="G217" i="10" a="1"/>
  <c r="G217" i="10" s="1"/>
  <c r="G167" i="10" a="1"/>
  <c r="G167" i="10" s="1"/>
  <c r="G166" i="10" a="1"/>
  <c r="G166" i="10" s="1"/>
  <c r="G175" i="10" a="1"/>
  <c r="G175" i="10" s="1"/>
  <c r="G209" i="10" a="1"/>
  <c r="G209" i="10" s="1"/>
  <c r="G179" i="10" a="1"/>
  <c r="G179" i="10" s="1"/>
  <c r="G172" i="10" a="1"/>
  <c r="G172" i="10" s="1"/>
  <c r="G228" i="10" a="1"/>
  <c r="G228" i="10" s="1"/>
  <c r="G221" i="10" a="1"/>
  <c r="G221" i="10" s="1"/>
  <c r="G223" i="10" a="1"/>
  <c r="G223" i="10" s="1"/>
  <c r="G184" i="10" a="1"/>
  <c r="G184" i="10" s="1"/>
  <c r="G216" i="10" a="1"/>
  <c r="G216" i="10" s="1"/>
  <c r="G164" i="10" a="1"/>
  <c r="G164" i="10" s="1"/>
  <c r="G210" i="10" a="1"/>
  <c r="G210" i="10" s="1"/>
  <c r="G170" i="10" a="1"/>
  <c r="G170" i="10" s="1"/>
  <c r="G195" i="10" a="1"/>
  <c r="G195" i="10" s="1"/>
  <c r="G227" i="10" a="1"/>
  <c r="G227" i="10" s="1"/>
  <c r="G198" i="10" a="1"/>
  <c r="G198" i="10" s="1"/>
  <c r="G211" i="10" a="1"/>
  <c r="G211" i="10" s="1"/>
  <c r="G178" i="10" a="1"/>
  <c r="G178" i="10" s="1"/>
  <c r="G204" i="10" a="1"/>
  <c r="G204" i="10" s="1"/>
  <c r="G161" i="10" a="1"/>
  <c r="G161" i="10" s="1"/>
  <c r="G207" i="10" a="1"/>
  <c r="G207" i="10" s="1"/>
  <c r="G165" i="10" a="1"/>
  <c r="G165" i="10" s="1"/>
  <c r="G169" i="10" a="1"/>
  <c r="G169" i="10" s="1"/>
  <c r="G203" i="10" a="1"/>
  <c r="G203" i="10" s="1"/>
  <c r="G220" i="10" a="1"/>
  <c r="G220" i="10" s="1"/>
  <c r="G182" i="10" a="1"/>
  <c r="G182" i="10" s="1"/>
  <c r="G190" i="10" a="1"/>
  <c r="G190" i="10" s="1"/>
  <c r="G225" i="10" a="1"/>
  <c r="G225" i="10" s="1"/>
  <c r="G200" i="10" a="1"/>
  <c r="G200" i="10" s="1"/>
  <c r="G188" i="10" a="1"/>
  <c r="G188" i="10" s="1"/>
  <c r="G206" i="10" a="1"/>
  <c r="G206" i="10" s="1"/>
  <c r="G201" i="10" a="1"/>
  <c r="G201" i="10" s="1"/>
  <c r="G79" i="10"/>
  <c r="F160" i="10" a="1"/>
  <c r="F160" i="10" s="1"/>
  <c r="G80" i="10"/>
  <c r="G70" i="14"/>
  <c r="G77" i="14" s="1"/>
  <c r="J63" i="14"/>
  <c r="J77" i="10"/>
  <c r="J114" i="10" s="1"/>
  <c r="K114" i="10" s="1"/>
  <c r="S3" i="10"/>
  <c r="J158" i="10" s="1"/>
  <c r="K62" i="14"/>
  <c r="K50" i="14"/>
  <c r="K26" i="14"/>
  <c r="K52" i="14"/>
  <c r="K51" i="14"/>
  <c r="K35" i="14"/>
  <c r="K19" i="14"/>
  <c r="K58" i="14"/>
  <c r="K34" i="14"/>
  <c r="K54" i="14"/>
  <c r="K36" i="14"/>
  <c r="K49" i="14"/>
  <c r="K33" i="14"/>
  <c r="K17" i="14"/>
  <c r="K30" i="14"/>
  <c r="K18" i="14"/>
  <c r="K38" i="14"/>
  <c r="K20" i="14"/>
  <c r="K47" i="14"/>
  <c r="K31" i="14"/>
  <c r="K15" i="14"/>
  <c r="K46" i="14"/>
  <c r="K48" i="14"/>
  <c r="K22" i="14"/>
  <c r="K61" i="14"/>
  <c r="K45" i="14"/>
  <c r="K29" i="14"/>
  <c r="K13" i="14"/>
  <c r="L13" i="12" s="1"/>
  <c r="K42" i="14"/>
  <c r="K32" i="14"/>
  <c r="K56" i="14"/>
  <c r="K59" i="14"/>
  <c r="K43" i="14"/>
  <c r="K27" i="14"/>
  <c r="K28" i="14"/>
  <c r="K16" i="14"/>
  <c r="K40" i="14"/>
  <c r="K57" i="14"/>
  <c r="K41" i="14"/>
  <c r="K25" i="14"/>
  <c r="K60" i="14"/>
  <c r="K14" i="14"/>
  <c r="K24" i="14"/>
  <c r="K55" i="14"/>
  <c r="K39" i="14"/>
  <c r="K23" i="14"/>
  <c r="K44" i="14"/>
  <c r="K12" i="14"/>
  <c r="L12" i="12" s="1"/>
  <c r="K11" i="14"/>
  <c r="L11" i="12" s="1"/>
  <c r="K53" i="14"/>
  <c r="K37" i="14"/>
  <c r="H80" i="10"/>
  <c r="I80" i="10" s="1"/>
  <c r="H84" i="10"/>
  <c r="I84" i="10" s="1"/>
  <c r="H95" i="10"/>
  <c r="I95" i="10" s="1"/>
  <c r="H96" i="10"/>
  <c r="I96" i="10" s="1"/>
  <c r="H105" i="10"/>
  <c r="I105" i="10" s="1"/>
  <c r="H109" i="10"/>
  <c r="I109" i="10" s="1"/>
  <c r="H114" i="10"/>
  <c r="I114" i="10" s="1"/>
  <c r="H122" i="10"/>
  <c r="I122" i="10" s="1"/>
  <c r="H89" i="10"/>
  <c r="I89" i="10" s="1"/>
  <c r="H94" i="10"/>
  <c r="I94" i="10" s="1"/>
  <c r="H103" i="10"/>
  <c r="I103" i="10" s="1"/>
  <c r="H104" i="10"/>
  <c r="I104" i="10" s="1"/>
  <c r="H110" i="10"/>
  <c r="I110" i="10" s="1"/>
  <c r="H83" i="10"/>
  <c r="I83" i="10" s="1"/>
  <c r="H87" i="10"/>
  <c r="I87" i="10" s="1"/>
  <c r="H88" i="10"/>
  <c r="I88" i="10" s="1"/>
  <c r="H93" i="10"/>
  <c r="I93" i="10" s="1"/>
  <c r="H102" i="10"/>
  <c r="I102" i="10" s="1"/>
  <c r="H113" i="10"/>
  <c r="I113" i="10" s="1"/>
  <c r="H121" i="10"/>
  <c r="I121" i="10" s="1"/>
  <c r="H100" i="10"/>
  <c r="I100" i="10" s="1"/>
  <c r="H101" i="10"/>
  <c r="I101" i="10" s="1"/>
  <c r="H111" i="10"/>
  <c r="I111" i="10" s="1"/>
  <c r="H82" i="10"/>
  <c r="I82" i="10" s="1"/>
  <c r="H86" i="10"/>
  <c r="I86" i="10" s="1"/>
  <c r="H92" i="10"/>
  <c r="I92" i="10" s="1"/>
  <c r="H99" i="10"/>
  <c r="I99" i="10" s="1"/>
  <c r="H112" i="10"/>
  <c r="I112" i="10" s="1"/>
  <c r="H116" i="10"/>
  <c r="I116" i="10" s="1"/>
  <c r="H117" i="10"/>
  <c r="I117" i="10" s="1"/>
  <c r="H118" i="10"/>
  <c r="I118" i="10" s="1"/>
  <c r="H119" i="10"/>
  <c r="I119" i="10" s="1"/>
  <c r="H120" i="10"/>
  <c r="I120" i="10" s="1"/>
  <c r="H124" i="10"/>
  <c r="I124" i="10" s="1"/>
  <c r="H91" i="10"/>
  <c r="I91" i="10" s="1"/>
  <c r="H98" i="10"/>
  <c r="I98" i="10" s="1"/>
  <c r="H107" i="10"/>
  <c r="I107" i="10" s="1"/>
  <c r="H81" i="10"/>
  <c r="I81" i="10" s="1"/>
  <c r="H85" i="10"/>
  <c r="I85" i="10" s="1"/>
  <c r="H106" i="10"/>
  <c r="I106" i="10" s="1"/>
  <c r="H108" i="10"/>
  <c r="I108" i="10" s="1"/>
  <c r="H115" i="10"/>
  <c r="I115" i="10" s="1"/>
  <c r="H123" i="10"/>
  <c r="I123" i="10" s="1"/>
  <c r="H90" i="10"/>
  <c r="I90" i="10" s="1"/>
  <c r="H97" i="10"/>
  <c r="I97" i="10" s="1"/>
  <c r="H125" i="10"/>
  <c r="I125" i="10" s="1"/>
  <c r="H126" i="10"/>
  <c r="I126" i="10" s="1"/>
  <c r="H134" i="10"/>
  <c r="I134" i="10" s="1"/>
  <c r="H142" i="10"/>
  <c r="I142" i="10" s="1"/>
  <c r="H135" i="10"/>
  <c r="I135" i="10" s="1"/>
  <c r="H143" i="10"/>
  <c r="I143" i="10" s="1"/>
  <c r="H79" i="10"/>
  <c r="I79" i="10" s="1"/>
  <c r="H136" i="10"/>
  <c r="I136" i="10" s="1"/>
  <c r="H137" i="10"/>
  <c r="I137" i="10" s="1"/>
  <c r="H144" i="10"/>
  <c r="I144" i="10" s="1"/>
  <c r="H145" i="10"/>
  <c r="I145" i="10" s="1"/>
  <c r="H138" i="10"/>
  <c r="I138" i="10" s="1"/>
  <c r="H146" i="10"/>
  <c r="I146" i="10" s="1"/>
  <c r="H131" i="10"/>
  <c r="I131" i="10" s="1"/>
  <c r="H148" i="10"/>
  <c r="I148" i="10" s="1"/>
  <c r="H129" i="10"/>
  <c r="I129" i="10" s="1"/>
  <c r="H130" i="10"/>
  <c r="I130" i="10" s="1"/>
  <c r="H139" i="10"/>
  <c r="I139" i="10" s="1"/>
  <c r="H147" i="10"/>
  <c r="I147" i="10" s="1"/>
  <c r="H127" i="10"/>
  <c r="I127" i="10" s="1"/>
  <c r="H128" i="10"/>
  <c r="I128" i="10" s="1"/>
  <c r="H132" i="10"/>
  <c r="I132" i="10" s="1"/>
  <c r="H133" i="10"/>
  <c r="I133" i="10" s="1"/>
  <c r="H140" i="10"/>
  <c r="I140" i="10" s="1"/>
  <c r="H141" i="10"/>
  <c r="I141" i="10" s="1"/>
  <c r="L75" i="10"/>
  <c r="K75" i="10"/>
  <c r="L22" i="14"/>
  <c r="L30" i="14"/>
  <c r="L54" i="14"/>
  <c r="L60" i="14"/>
  <c r="M10" i="14"/>
  <c r="I69" i="14"/>
  <c r="N10" i="12"/>
  <c r="H191" i="10" l="1" a="1"/>
  <c r="H191" i="10" s="1"/>
  <c r="J98" i="10"/>
  <c r="K98" i="10" s="1"/>
  <c r="H211" i="10" a="1"/>
  <c r="H211" i="10" s="1"/>
  <c r="I194" i="10" a="1"/>
  <c r="I194" i="10" s="1"/>
  <c r="H188" i="10" a="1"/>
  <c r="H188" i="10" s="1"/>
  <c r="H206" i="10" a="1"/>
  <c r="H206" i="10" s="1"/>
  <c r="H201" i="10" a="1"/>
  <c r="H201" i="10" s="1"/>
  <c r="I178" i="10" a="1"/>
  <c r="I178" i="10" s="1"/>
  <c r="H213" i="10" a="1"/>
  <c r="H213" i="10" s="1"/>
  <c r="J107" i="10"/>
  <c r="F229" i="10"/>
  <c r="G159" i="10" a="1"/>
  <c r="G159" i="10" s="1"/>
  <c r="H186" i="10" a="1"/>
  <c r="H186" i="10" s="1"/>
  <c r="H205" i="10" a="1"/>
  <c r="H205" i="10" s="1"/>
  <c r="H159" i="10" a="1"/>
  <c r="H159" i="10" s="1"/>
  <c r="H190" i="10" a="1"/>
  <c r="H190" i="10" s="1"/>
  <c r="H210" i="10" a="1"/>
  <c r="H210" i="10" s="1"/>
  <c r="H209" i="10" a="1"/>
  <c r="H209" i="10" s="1"/>
  <c r="H199" i="10" a="1"/>
  <c r="H199" i="10" s="1"/>
  <c r="H183" i="10" a="1"/>
  <c r="H183" i="10" s="1"/>
  <c r="H184" i="10" a="1"/>
  <c r="H184" i="10" s="1"/>
  <c r="H180" i="10" a="1"/>
  <c r="H180" i="10" s="1"/>
  <c r="H198" i="10" a="1"/>
  <c r="H198" i="10" s="1"/>
  <c r="H223" i="10" a="1"/>
  <c r="H223" i="10" s="1"/>
  <c r="H177" i="10" a="1"/>
  <c r="H177" i="10" s="1"/>
  <c r="H185" i="10" a="1"/>
  <c r="H185" i="10" s="1"/>
  <c r="H207" i="10" a="1"/>
  <c r="H207" i="10" s="1"/>
  <c r="H196" i="10" a="1"/>
  <c r="H196" i="10" s="1"/>
  <c r="H179" i="10" a="1"/>
  <c r="H179" i="10" s="1"/>
  <c r="H173" i="10" a="1"/>
  <c r="H173" i="10" s="1"/>
  <c r="H228" i="10" a="1"/>
  <c r="H228" i="10" s="1"/>
  <c r="H187" i="10" a="1"/>
  <c r="H187" i="10" s="1"/>
  <c r="H222" i="10" a="1"/>
  <c r="H222" i="10" s="1"/>
  <c r="H224" i="10" a="1"/>
  <c r="H224" i="10" s="1"/>
  <c r="H168" i="10" a="1"/>
  <c r="H168" i="10" s="1"/>
  <c r="H189" i="10" a="1"/>
  <c r="H189" i="10" s="1"/>
  <c r="H193" i="10" a="1"/>
  <c r="H193" i="10" s="1"/>
  <c r="H176" i="10" a="1"/>
  <c r="H176" i="10" s="1"/>
  <c r="H167" i="10" a="1"/>
  <c r="H167" i="10" s="1"/>
  <c r="H227" i="10" a="1"/>
  <c r="H227" i="10" s="1"/>
  <c r="H181" i="10" a="1"/>
  <c r="H181" i="10" s="1"/>
  <c r="H214" i="10" a="1"/>
  <c r="H214" i="10" s="1"/>
  <c r="H216" i="10" a="1"/>
  <c r="H216" i="10" s="1"/>
  <c r="H226" i="10" a="1"/>
  <c r="H226" i="10" s="1"/>
  <c r="H175" i="10" a="1"/>
  <c r="H175" i="10" s="1"/>
  <c r="H182" i="10" a="1"/>
  <c r="H182" i="10" s="1"/>
  <c r="H171" i="10" a="1"/>
  <c r="H171" i="10" s="1"/>
  <c r="H160" i="10" a="1"/>
  <c r="H160" i="10" s="1"/>
  <c r="H195" i="10" a="1"/>
  <c r="H195" i="10" s="1"/>
  <c r="H164" i="10" a="1"/>
  <c r="H164" i="10" s="1"/>
  <c r="H220" i="10" a="1"/>
  <c r="H220" i="10" s="1"/>
  <c r="H172" i="10" a="1"/>
  <c r="H172" i="10" s="1"/>
  <c r="H204" i="10" a="1"/>
  <c r="H204" i="10" s="1"/>
  <c r="H192" i="10" a="1"/>
  <c r="H192" i="10" s="1"/>
  <c r="H215" i="10" a="1"/>
  <c r="H215" i="10" s="1"/>
  <c r="H170" i="10" a="1"/>
  <c r="H170" i="10" s="1"/>
  <c r="H169" i="10" a="1"/>
  <c r="H169" i="10" s="1"/>
  <c r="H166" i="10" a="1"/>
  <c r="H166" i="10" s="1"/>
  <c r="H208" i="10" a="1"/>
  <c r="H208" i="10" s="1"/>
  <c r="H217" i="10" a="1"/>
  <c r="H217" i="10" s="1"/>
  <c r="H162" i="10" a="1"/>
  <c r="H162" i="10" s="1"/>
  <c r="H165" i="10" a="1"/>
  <c r="H165" i="10" s="1"/>
  <c r="H178" i="10" a="1"/>
  <c r="H178" i="10" s="1"/>
  <c r="H161" i="10" a="1"/>
  <c r="H161" i="10" s="1"/>
  <c r="H194" i="10" a="1"/>
  <c r="H194" i="10" s="1"/>
  <c r="H163" i="10" a="1"/>
  <c r="H163" i="10" s="1"/>
  <c r="H202" i="10" a="1"/>
  <c r="H202" i="10" s="1"/>
  <c r="H219" i="10" a="1"/>
  <c r="H219" i="10" s="1"/>
  <c r="H212" i="10" a="1"/>
  <c r="H212" i="10" s="1"/>
  <c r="H221" i="10" a="1"/>
  <c r="H221" i="10" s="1"/>
  <c r="H203" i="10" a="1"/>
  <c r="H203" i="10" s="1"/>
  <c r="H225" i="10" a="1"/>
  <c r="H225" i="10" s="1"/>
  <c r="H218" i="10" a="1"/>
  <c r="H218" i="10" s="1"/>
  <c r="H174" i="10" a="1"/>
  <c r="H174" i="10" s="1"/>
  <c r="H200" i="10" a="1"/>
  <c r="H200" i="10" s="1"/>
  <c r="H197" i="10" a="1"/>
  <c r="H197" i="10" s="1"/>
  <c r="J99" i="10"/>
  <c r="J110" i="10"/>
  <c r="J147" i="10"/>
  <c r="J109" i="10"/>
  <c r="L77" i="10"/>
  <c r="L103" i="10" s="1"/>
  <c r="M103" i="10" s="1"/>
  <c r="J137" i="10"/>
  <c r="J105" i="10"/>
  <c r="J91" i="10"/>
  <c r="U3" i="10"/>
  <c r="N77" i="10" s="1"/>
  <c r="J128" i="10"/>
  <c r="G160" i="10" a="1"/>
  <c r="G160" i="10" s="1"/>
  <c r="J144" i="10"/>
  <c r="J112" i="10"/>
  <c r="J134" i="10"/>
  <c r="J121" i="10"/>
  <c r="J125" i="10"/>
  <c r="J83" i="10"/>
  <c r="L28" i="14"/>
  <c r="L45" i="14"/>
  <c r="L39" i="14"/>
  <c r="L62" i="14"/>
  <c r="L33" i="14"/>
  <c r="J126" i="10"/>
  <c r="I206" i="10" s="1" a="1"/>
  <c r="I206" i="10" s="1"/>
  <c r="J116" i="10"/>
  <c r="I196" i="10" s="1" a="1"/>
  <c r="I196" i="10" s="1"/>
  <c r="J104" i="10"/>
  <c r="I184" i="10" s="1" a="1"/>
  <c r="I184" i="10" s="1"/>
  <c r="J139" i="10"/>
  <c r="I219" i="10" s="1" a="1"/>
  <c r="I219" i="10" s="1"/>
  <c r="J127" i="10"/>
  <c r="I207" i="10" s="1" a="1"/>
  <c r="I207" i="10" s="1"/>
  <c r="J100" i="10"/>
  <c r="I180" i="10" s="1" a="1"/>
  <c r="I180" i="10" s="1"/>
  <c r="J96" i="10"/>
  <c r="I176" i="10" s="1" a="1"/>
  <c r="I176" i="10" s="1"/>
  <c r="J149" i="10"/>
  <c r="K149" i="10" s="1"/>
  <c r="J145" i="10"/>
  <c r="I225" i="10" s="1" a="1"/>
  <c r="I225" i="10" s="1"/>
  <c r="J123" i="10"/>
  <c r="I203" i="10" s="1" a="1"/>
  <c r="I203" i="10" s="1"/>
  <c r="J87" i="10"/>
  <c r="I167" i="10" s="1" a="1"/>
  <c r="I167" i="10" s="1"/>
  <c r="K63" i="12"/>
  <c r="H70" i="14"/>
  <c r="H77" i="14" s="1"/>
  <c r="L63" i="12"/>
  <c r="J130" i="10"/>
  <c r="I210" i="10" s="1" a="1"/>
  <c r="I210" i="10" s="1"/>
  <c r="J136" i="10"/>
  <c r="I216" i="10" s="1" a="1"/>
  <c r="I216" i="10" s="1"/>
  <c r="J148" i="10"/>
  <c r="I228" i="10" s="1" a="1"/>
  <c r="I228" i="10" s="1"/>
  <c r="J115" i="10"/>
  <c r="I195" i="10" s="1" a="1"/>
  <c r="I195" i="10" s="1"/>
  <c r="J124" i="10"/>
  <c r="I204" i="10" s="1" a="1"/>
  <c r="I204" i="10" s="1"/>
  <c r="J92" i="10"/>
  <c r="I172" i="10" s="1" a="1"/>
  <c r="I172" i="10" s="1"/>
  <c r="J113" i="10"/>
  <c r="I193" i="10" s="1" a="1"/>
  <c r="I193" i="10" s="1"/>
  <c r="J95" i="10"/>
  <c r="I175" i="10" s="1" a="1"/>
  <c r="I175" i="10" s="1"/>
  <c r="J84" i="10"/>
  <c r="I164" i="10" s="1" a="1"/>
  <c r="I164" i="10" s="1"/>
  <c r="J129" i="10"/>
  <c r="I209" i="10" s="1" a="1"/>
  <c r="I209" i="10" s="1"/>
  <c r="J79" i="10"/>
  <c r="I159" i="10" s="1" a="1"/>
  <c r="I159" i="10" s="1"/>
  <c r="J141" i="10"/>
  <c r="I221" i="10" s="1" a="1"/>
  <c r="I221" i="10" s="1"/>
  <c r="J108" i="10"/>
  <c r="I188" i="10" s="1" a="1"/>
  <c r="I188" i="10" s="1"/>
  <c r="J120" i="10"/>
  <c r="I200" i="10" s="1" a="1"/>
  <c r="I200" i="10" s="1"/>
  <c r="J86" i="10"/>
  <c r="I166" i="10" s="1" a="1"/>
  <c r="I166" i="10" s="1"/>
  <c r="J103" i="10"/>
  <c r="I183" i="10" s="1" a="1"/>
  <c r="I183" i="10" s="1"/>
  <c r="J94" i="10"/>
  <c r="I174" i="10" s="1" a="1"/>
  <c r="I174" i="10" s="1"/>
  <c r="J80" i="10"/>
  <c r="I160" i="10" s="1" a="1"/>
  <c r="I160" i="10" s="1"/>
  <c r="J146" i="10"/>
  <c r="I226" i="10" s="1" a="1"/>
  <c r="I226" i="10" s="1"/>
  <c r="J143" i="10"/>
  <c r="I223" i="10" s="1" a="1"/>
  <c r="I223" i="10" s="1"/>
  <c r="J140" i="10"/>
  <c r="I220" i="10" s="1" a="1"/>
  <c r="I220" i="10" s="1"/>
  <c r="J106" i="10"/>
  <c r="I186" i="10" s="1" a="1"/>
  <c r="I186" i="10" s="1"/>
  <c r="J119" i="10"/>
  <c r="I199" i="10" s="1" a="1"/>
  <c r="I199" i="10" s="1"/>
  <c r="J82" i="10"/>
  <c r="I162" i="10" s="1" a="1"/>
  <c r="I162" i="10" s="1"/>
  <c r="J102" i="10"/>
  <c r="I182" i="10" s="1" a="1"/>
  <c r="I182" i="10" s="1"/>
  <c r="J89" i="10"/>
  <c r="I169" i="10" s="1" a="1"/>
  <c r="I169" i="10" s="1"/>
  <c r="J97" i="10"/>
  <c r="I177" i="10" s="1" a="1"/>
  <c r="I177" i="10" s="1"/>
  <c r="J138" i="10"/>
  <c r="I218" i="10" s="1" a="1"/>
  <c r="I218" i="10" s="1"/>
  <c r="J135" i="10"/>
  <c r="I215" i="10" s="1" a="1"/>
  <c r="I215" i="10" s="1"/>
  <c r="J133" i="10"/>
  <c r="I213" i="10" s="1" a="1"/>
  <c r="I213" i="10" s="1"/>
  <c r="J85" i="10"/>
  <c r="I165" i="10" s="1" a="1"/>
  <c r="I165" i="10" s="1"/>
  <c r="J118" i="10"/>
  <c r="I198" i="10" s="1" a="1"/>
  <c r="I198" i="10" s="1"/>
  <c r="J111" i="10"/>
  <c r="I191" i="10" s="1" a="1"/>
  <c r="I191" i="10" s="1"/>
  <c r="J93" i="10"/>
  <c r="I173" i="10" s="1" a="1"/>
  <c r="I173" i="10" s="1"/>
  <c r="J122" i="10"/>
  <c r="I202" i="10" s="1" a="1"/>
  <c r="I202" i="10" s="1"/>
  <c r="J90" i="10"/>
  <c r="I170" i="10" s="1" a="1"/>
  <c r="I170" i="10" s="1"/>
  <c r="J131" i="10"/>
  <c r="I211" i="10" s="1" a="1"/>
  <c r="I211" i="10" s="1"/>
  <c r="J142" i="10"/>
  <c r="I222" i="10" s="1" a="1"/>
  <c r="I222" i="10" s="1"/>
  <c r="J132" i="10"/>
  <c r="I212" i="10" s="1" a="1"/>
  <c r="I212" i="10" s="1"/>
  <c r="J81" i="10"/>
  <c r="I161" i="10" s="1" a="1"/>
  <c r="I161" i="10" s="1"/>
  <c r="J117" i="10"/>
  <c r="I197" i="10" s="1" a="1"/>
  <c r="I197" i="10" s="1"/>
  <c r="J101" i="10"/>
  <c r="I181" i="10" s="1" a="1"/>
  <c r="I181" i="10" s="1"/>
  <c r="J88" i="10"/>
  <c r="I168" i="10" s="1" a="1"/>
  <c r="I168" i="10" s="1"/>
  <c r="L48" i="14"/>
  <c r="L29" i="14"/>
  <c r="L46" i="14"/>
  <c r="L14" i="14"/>
  <c r="L23" i="14"/>
  <c r="L61" i="14"/>
  <c r="L13" i="14"/>
  <c r="M13" i="12" s="1"/>
  <c r="L16" i="14"/>
  <c r="L44" i="14"/>
  <c r="L38" i="14"/>
  <c r="L55" i="14"/>
  <c r="L11" i="14"/>
  <c r="M11" i="12" s="1"/>
  <c r="L32" i="14"/>
  <c r="L49" i="14"/>
  <c r="L52" i="14"/>
  <c r="L36" i="14"/>
  <c r="L20" i="14"/>
  <c r="L53" i="14"/>
  <c r="L37" i="14"/>
  <c r="L21" i="14"/>
  <c r="L50" i="14"/>
  <c r="L34" i="14"/>
  <c r="L18" i="14"/>
  <c r="L51" i="14"/>
  <c r="L35" i="14"/>
  <c r="L19" i="14"/>
  <c r="L17" i="14"/>
  <c r="L47" i="14"/>
  <c r="L31" i="14"/>
  <c r="L15" i="14"/>
  <c r="L58" i="14"/>
  <c r="L42" i="14"/>
  <c r="L26" i="14"/>
  <c r="L59" i="14"/>
  <c r="L43" i="14"/>
  <c r="L27" i="14"/>
  <c r="L12" i="14"/>
  <c r="M12" i="12" s="1"/>
  <c r="L56" i="14"/>
  <c r="L40" i="14"/>
  <c r="L24" i="14"/>
  <c r="L57" i="14"/>
  <c r="L41" i="14"/>
  <c r="L85" i="10"/>
  <c r="M85" i="10" s="1"/>
  <c r="L84" i="10"/>
  <c r="M84" i="10" s="1"/>
  <c r="L105" i="10"/>
  <c r="M105" i="10" s="1"/>
  <c r="L109" i="10"/>
  <c r="M109" i="10" s="1"/>
  <c r="L95" i="10"/>
  <c r="M95" i="10" s="1"/>
  <c r="L88" i="10"/>
  <c r="M88" i="10" s="1"/>
  <c r="L121" i="10"/>
  <c r="M121" i="10" s="1"/>
  <c r="L87" i="10"/>
  <c r="M87" i="10" s="1"/>
  <c r="L100" i="10"/>
  <c r="M100" i="10" s="1"/>
  <c r="L111" i="10"/>
  <c r="M111" i="10" s="1"/>
  <c r="L116" i="10"/>
  <c r="M116" i="10" s="1"/>
  <c r="L120" i="10"/>
  <c r="M120" i="10" s="1"/>
  <c r="L124" i="10"/>
  <c r="M124" i="10" s="1"/>
  <c r="L147" i="10"/>
  <c r="M147" i="10" s="1"/>
  <c r="L128" i="10"/>
  <c r="M128" i="10" s="1"/>
  <c r="L132" i="10"/>
  <c r="M132" i="10" s="1"/>
  <c r="L140" i="10"/>
  <c r="M140" i="10" s="1"/>
  <c r="L134" i="10"/>
  <c r="M134" i="10" s="1"/>
  <c r="L144" i="10"/>
  <c r="M144" i="10" s="1"/>
  <c r="L137" i="10"/>
  <c r="M137" i="10" s="1"/>
  <c r="L145" i="10"/>
  <c r="M145" i="10" s="1"/>
  <c r="P75" i="10"/>
  <c r="O75" i="10"/>
  <c r="N75" i="10"/>
  <c r="M75" i="10"/>
  <c r="M57" i="14"/>
  <c r="M62" i="14"/>
  <c r="N10" i="14"/>
  <c r="J69" i="14"/>
  <c r="O10" i="12"/>
  <c r="L149" i="10"/>
  <c r="M149" i="10" s="1"/>
  <c r="J214" i="10" l="1" a="1"/>
  <c r="J214" i="10" s="1"/>
  <c r="J164" i="10" a="1"/>
  <c r="J164" i="10" s="1"/>
  <c r="J191" i="10" a="1"/>
  <c r="J191" i="10" s="1"/>
  <c r="J212" i="10" a="1"/>
  <c r="J212" i="10" s="1"/>
  <c r="J196" i="10" a="1"/>
  <c r="J196" i="10" s="1"/>
  <c r="J224" i="10" a="1"/>
  <c r="J224" i="10" s="1"/>
  <c r="L141" i="10"/>
  <c r="M141" i="10" s="1"/>
  <c r="L107" i="10"/>
  <c r="M107" i="10" s="1"/>
  <c r="L99" i="10"/>
  <c r="M99" i="10" s="1"/>
  <c r="L83" i="10"/>
  <c r="L123" i="10"/>
  <c r="M123" i="10" s="1"/>
  <c r="L138" i="10"/>
  <c r="M138" i="10" s="1"/>
  <c r="L133" i="10"/>
  <c r="M133" i="10" s="1"/>
  <c r="L98" i="10"/>
  <c r="M98" i="10" s="1"/>
  <c r="L92" i="10"/>
  <c r="M92" i="10" s="1"/>
  <c r="L110" i="10"/>
  <c r="M110" i="10" s="1"/>
  <c r="L115" i="10"/>
  <c r="L131" i="10"/>
  <c r="L126" i="10"/>
  <c r="M126" i="10" s="1"/>
  <c r="L91" i="10"/>
  <c r="M91" i="10" s="1"/>
  <c r="L101" i="10"/>
  <c r="M101" i="10" s="1"/>
  <c r="L104" i="10"/>
  <c r="M104" i="10" s="1"/>
  <c r="L106" i="10"/>
  <c r="L142" i="10"/>
  <c r="M142" i="10" s="1"/>
  <c r="L127" i="10"/>
  <c r="M127" i="10" s="1"/>
  <c r="L112" i="10"/>
  <c r="M112" i="10" s="1"/>
  <c r="L113" i="10"/>
  <c r="L96" i="10"/>
  <c r="M96" i="10" s="1"/>
  <c r="K105" i="10"/>
  <c r="I185" i="10" a="1"/>
  <c r="I185" i="10" s="1"/>
  <c r="J204" i="10" a="1"/>
  <c r="J204" i="10" s="1"/>
  <c r="K134" i="10"/>
  <c r="I214" i="10" a="1"/>
  <c r="I214" i="10" s="1"/>
  <c r="K137" i="10"/>
  <c r="I217" i="10" a="1"/>
  <c r="I217" i="10" s="1"/>
  <c r="J200" i="10" a="1"/>
  <c r="J200" i="10" s="1"/>
  <c r="J192" i="10" a="1"/>
  <c r="J192" i="10" s="1"/>
  <c r="J179" i="10" a="1"/>
  <c r="J179" i="10" s="1"/>
  <c r="J213" i="10" a="1"/>
  <c r="J213" i="10" s="1"/>
  <c r="J201" i="10" a="1"/>
  <c r="J201" i="10" s="1"/>
  <c r="J189" i="10" a="1"/>
  <c r="J189" i="10" s="1"/>
  <c r="K125" i="10"/>
  <c r="I205" i="10" a="1"/>
  <c r="I205" i="10" s="1"/>
  <c r="K107" i="10"/>
  <c r="I187" i="10" a="1"/>
  <c r="I187" i="10" s="1"/>
  <c r="K121" i="10"/>
  <c r="I201" i="10" a="1"/>
  <c r="I201" i="10" s="1"/>
  <c r="K112" i="10"/>
  <c r="I192" i="10" a="1"/>
  <c r="I192" i="10" s="1"/>
  <c r="J181" i="10" a="1"/>
  <c r="J181" i="10" s="1"/>
  <c r="J175" i="10" a="1"/>
  <c r="J175" i="10" s="1"/>
  <c r="J168" i="10" a="1"/>
  <c r="J168" i="10" s="1"/>
  <c r="J227" i="10" a="1"/>
  <c r="J227" i="10" s="1"/>
  <c r="J176" i="10" a="1"/>
  <c r="J176" i="10" s="1"/>
  <c r="J185" i="10" a="1"/>
  <c r="J185" i="10" s="1"/>
  <c r="J165" i="10" a="1"/>
  <c r="J165" i="10" s="1"/>
  <c r="K144" i="10"/>
  <c r="I224" i="10" a="1"/>
  <c r="I224" i="10" s="1"/>
  <c r="K109" i="10"/>
  <c r="I189" i="10" a="1"/>
  <c r="I189" i="10" s="1"/>
  <c r="J172" i="10" a="1"/>
  <c r="J172" i="10" s="1"/>
  <c r="J225" i="10" a="1"/>
  <c r="J225" i="10" s="1"/>
  <c r="J183" i="10" a="1"/>
  <c r="J183" i="10" s="1"/>
  <c r="J171" i="10" a="1"/>
  <c r="J171" i="10" s="1"/>
  <c r="K147" i="10"/>
  <c r="I227" i="10" a="1"/>
  <c r="I227" i="10" s="1"/>
  <c r="K128" i="10"/>
  <c r="I208" i="10" a="1"/>
  <c r="I208" i="10" s="1"/>
  <c r="K110" i="10"/>
  <c r="I190" i="10" a="1"/>
  <c r="I190" i="10" s="1"/>
  <c r="J218" i="10" a="1"/>
  <c r="J218" i="10" s="1"/>
  <c r="J217" i="10" a="1"/>
  <c r="J217" i="10" s="1"/>
  <c r="K91" i="10"/>
  <c r="I171" i="10" a="1"/>
  <c r="I171" i="10" s="1"/>
  <c r="J220" i="10" a="1"/>
  <c r="J220" i="10" s="1"/>
  <c r="J180" i="10" a="1"/>
  <c r="J180" i="10" s="1"/>
  <c r="K83" i="10"/>
  <c r="I163" i="10" a="1"/>
  <c r="I163" i="10" s="1"/>
  <c r="K99" i="10"/>
  <c r="I179" i="10" a="1"/>
  <c r="I179" i="10" s="1"/>
  <c r="J208" i="10" a="1"/>
  <c r="J208" i="10" s="1"/>
  <c r="J207" i="10" a="1"/>
  <c r="J207" i="10" s="1"/>
  <c r="J167" i="10" a="1"/>
  <c r="J167" i="10" s="1"/>
  <c r="L80" i="10"/>
  <c r="L143" i="10"/>
  <c r="L130" i="10"/>
  <c r="L82" i="10"/>
  <c r="L97" i="10"/>
  <c r="L125" i="10"/>
  <c r="L139" i="10"/>
  <c r="L86" i="10"/>
  <c r="L89" i="10"/>
  <c r="L108" i="10"/>
  <c r="L79" i="10"/>
  <c r="L118" i="10"/>
  <c r="L94" i="10"/>
  <c r="L122" i="10"/>
  <c r="L146" i="10"/>
  <c r="L135" i="10"/>
  <c r="L148" i="10"/>
  <c r="L129" i="10"/>
  <c r="L117" i="10"/>
  <c r="L102" i="10"/>
  <c r="L93" i="10"/>
  <c r="L114" i="10"/>
  <c r="L90" i="10"/>
  <c r="L81" i="10"/>
  <c r="L136" i="10"/>
  <c r="L119" i="10"/>
  <c r="G229" i="10"/>
  <c r="W3" i="10"/>
  <c r="P77" i="10" s="1"/>
  <c r="K158" i="10"/>
  <c r="K111" i="10"/>
  <c r="K94" i="10"/>
  <c r="K130" i="10"/>
  <c r="M58" i="14"/>
  <c r="K81" i="10"/>
  <c r="K118" i="10"/>
  <c r="K82" i="10"/>
  <c r="K103" i="10"/>
  <c r="K95" i="10"/>
  <c r="K100" i="10"/>
  <c r="K117" i="10"/>
  <c r="K102" i="10"/>
  <c r="K84" i="10"/>
  <c r="K96" i="10"/>
  <c r="M30" i="14"/>
  <c r="K132" i="10"/>
  <c r="K85" i="10"/>
  <c r="K119" i="10"/>
  <c r="K86" i="10"/>
  <c r="K113" i="10"/>
  <c r="K127" i="10"/>
  <c r="K142" i="10"/>
  <c r="K106" i="10"/>
  <c r="K139" i="10"/>
  <c r="M29" i="14"/>
  <c r="K131" i="10"/>
  <c r="K135" i="10"/>
  <c r="K140" i="10"/>
  <c r="K108" i="10"/>
  <c r="K124" i="10"/>
  <c r="K87" i="10"/>
  <c r="K104" i="10"/>
  <c r="K120" i="10"/>
  <c r="K90" i="10"/>
  <c r="K138" i="10"/>
  <c r="K143" i="10"/>
  <c r="K141" i="10"/>
  <c r="K115" i="10"/>
  <c r="K123" i="10"/>
  <c r="K116" i="10"/>
  <c r="K92" i="10"/>
  <c r="K88" i="10"/>
  <c r="K122" i="10"/>
  <c r="K97" i="10"/>
  <c r="K146" i="10"/>
  <c r="K79" i="10"/>
  <c r="K148" i="10"/>
  <c r="K145" i="10"/>
  <c r="K126" i="10"/>
  <c r="K133" i="10"/>
  <c r="K101" i="10"/>
  <c r="K93" i="10"/>
  <c r="K89" i="10"/>
  <c r="K80" i="10"/>
  <c r="K129" i="10"/>
  <c r="K136" i="10"/>
  <c r="I70" i="14"/>
  <c r="I77" i="14" s="1"/>
  <c r="M40" i="14"/>
  <c r="M33" i="14"/>
  <c r="M60" i="14"/>
  <c r="M32" i="14"/>
  <c r="M59" i="14"/>
  <c r="M31" i="14"/>
  <c r="M56" i="14"/>
  <c r="M28" i="14"/>
  <c r="M49" i="14"/>
  <c r="M27" i="14"/>
  <c r="M26" i="14"/>
  <c r="M47" i="14"/>
  <c r="M17" i="14"/>
  <c r="M48" i="14"/>
  <c r="M46" i="14"/>
  <c r="M15" i="14"/>
  <c r="M24" i="14"/>
  <c r="M45" i="14"/>
  <c r="M44" i="14"/>
  <c r="M16" i="14"/>
  <c r="M43" i="14"/>
  <c r="M13" i="14"/>
  <c r="N13" i="12" s="1"/>
  <c r="M11" i="14"/>
  <c r="N11" i="12" s="1"/>
  <c r="M42" i="14"/>
  <c r="M14" i="14"/>
  <c r="M41" i="14"/>
  <c r="M12" i="14"/>
  <c r="N12" i="12" s="1"/>
  <c r="M61" i="14"/>
  <c r="M25" i="14"/>
  <c r="M54" i="14"/>
  <c r="M38" i="14"/>
  <c r="M22" i="14"/>
  <c r="M55" i="14"/>
  <c r="M39" i="14"/>
  <c r="M23" i="14"/>
  <c r="M52" i="14"/>
  <c r="M36" i="14"/>
  <c r="M20" i="14"/>
  <c r="M53" i="14"/>
  <c r="M37" i="14"/>
  <c r="M21" i="14"/>
  <c r="M50" i="14"/>
  <c r="M34" i="14"/>
  <c r="M18" i="14"/>
  <c r="M51" i="14"/>
  <c r="M35" i="14"/>
  <c r="N91" i="10"/>
  <c r="O91" i="10" s="1"/>
  <c r="N98" i="10"/>
  <c r="O98" i="10" s="1"/>
  <c r="N107" i="10"/>
  <c r="O107" i="10" s="1"/>
  <c r="N119" i="10"/>
  <c r="O119" i="10" s="1"/>
  <c r="N81" i="10"/>
  <c r="O81" i="10" s="1"/>
  <c r="N85" i="10"/>
  <c r="O85" i="10" s="1"/>
  <c r="N106" i="10"/>
  <c r="O106" i="10" s="1"/>
  <c r="N115" i="10"/>
  <c r="O115" i="10" s="1"/>
  <c r="N123" i="10"/>
  <c r="O123" i="10" s="1"/>
  <c r="N90" i="10"/>
  <c r="O90" i="10" s="1"/>
  <c r="N97" i="10"/>
  <c r="O97" i="10" s="1"/>
  <c r="N108" i="10"/>
  <c r="O108" i="10" s="1"/>
  <c r="N80" i="10"/>
  <c r="O80" i="10" s="1"/>
  <c r="N84" i="10"/>
  <c r="O84" i="10" s="1"/>
  <c r="N96" i="10"/>
  <c r="O96" i="10" s="1"/>
  <c r="N105" i="10"/>
  <c r="O105" i="10" s="1"/>
  <c r="N109" i="10"/>
  <c r="O109" i="10" s="1"/>
  <c r="N114" i="10"/>
  <c r="O114" i="10" s="1"/>
  <c r="N122" i="10"/>
  <c r="O122" i="10" s="1"/>
  <c r="N89" i="10"/>
  <c r="O89" i="10" s="1"/>
  <c r="N95" i="10"/>
  <c r="O95" i="10" s="1"/>
  <c r="N104" i="10"/>
  <c r="O104" i="10" s="1"/>
  <c r="N83" i="10"/>
  <c r="O83" i="10" s="1"/>
  <c r="N88" i="10"/>
  <c r="O88" i="10" s="1"/>
  <c r="N94" i="10"/>
  <c r="O94" i="10" s="1"/>
  <c r="N103" i="10"/>
  <c r="O103" i="10" s="1"/>
  <c r="N110" i="10"/>
  <c r="O110" i="10" s="1"/>
  <c r="N113" i="10"/>
  <c r="O113" i="10" s="1"/>
  <c r="N121" i="10"/>
  <c r="O121" i="10" s="1"/>
  <c r="N87" i="10"/>
  <c r="O87" i="10" s="1"/>
  <c r="N93" i="10"/>
  <c r="O93" i="10" s="1"/>
  <c r="N100" i="10"/>
  <c r="O100" i="10" s="1"/>
  <c r="N101" i="10"/>
  <c r="O101" i="10" s="1"/>
  <c r="N102" i="10"/>
  <c r="O102" i="10" s="1"/>
  <c r="N82" i="10"/>
  <c r="O82" i="10" s="1"/>
  <c r="N86" i="10"/>
  <c r="O86" i="10" s="1"/>
  <c r="N92" i="10"/>
  <c r="O92" i="10" s="1"/>
  <c r="N99" i="10"/>
  <c r="O99" i="10" s="1"/>
  <c r="N111" i="10"/>
  <c r="O111" i="10" s="1"/>
  <c r="N112" i="10"/>
  <c r="O112" i="10" s="1"/>
  <c r="N116" i="10"/>
  <c r="O116" i="10" s="1"/>
  <c r="N117" i="10"/>
  <c r="O117" i="10" s="1"/>
  <c r="N118" i="10"/>
  <c r="O118" i="10" s="1"/>
  <c r="N120" i="10"/>
  <c r="O120" i="10" s="1"/>
  <c r="N124" i="10"/>
  <c r="O124" i="10" s="1"/>
  <c r="N138" i="10"/>
  <c r="O138" i="10" s="1"/>
  <c r="N146" i="10"/>
  <c r="O146" i="10" s="1"/>
  <c r="N129" i="10"/>
  <c r="O129" i="10" s="1"/>
  <c r="N130" i="10"/>
  <c r="O130" i="10" s="1"/>
  <c r="N131" i="10"/>
  <c r="O131" i="10" s="1"/>
  <c r="N139" i="10"/>
  <c r="O139" i="10" s="1"/>
  <c r="N147" i="10"/>
  <c r="O147" i="10" s="1"/>
  <c r="N79" i="10"/>
  <c r="O79" i="10" s="1"/>
  <c r="N127" i="10"/>
  <c r="O127" i="10" s="1"/>
  <c r="N128" i="10"/>
  <c r="O128" i="10" s="1"/>
  <c r="N125" i="10"/>
  <c r="O125" i="10" s="1"/>
  <c r="N126" i="10"/>
  <c r="O126" i="10" s="1"/>
  <c r="N132" i="10"/>
  <c r="O132" i="10" s="1"/>
  <c r="N133" i="10"/>
  <c r="O133" i="10" s="1"/>
  <c r="N140" i="10"/>
  <c r="O140" i="10" s="1"/>
  <c r="N141" i="10"/>
  <c r="O141" i="10" s="1"/>
  <c r="N148" i="10"/>
  <c r="O148" i="10" s="1"/>
  <c r="N134" i="10"/>
  <c r="O134" i="10" s="1"/>
  <c r="N142" i="10"/>
  <c r="O142" i="10" s="1"/>
  <c r="N135" i="10"/>
  <c r="O135" i="10" s="1"/>
  <c r="N143" i="10"/>
  <c r="O143" i="10" s="1"/>
  <c r="N136" i="10"/>
  <c r="O136" i="10" s="1"/>
  <c r="N137" i="10"/>
  <c r="O137" i="10" s="1"/>
  <c r="N144" i="10"/>
  <c r="O144" i="10" s="1"/>
  <c r="N145" i="10"/>
  <c r="O145" i="10" s="1"/>
  <c r="H229" i="10"/>
  <c r="K69" i="14"/>
  <c r="O10" i="14"/>
  <c r="P10" i="12"/>
  <c r="N149" i="10"/>
  <c r="O149" i="10" s="1"/>
  <c r="L158" i="10" l="1"/>
  <c r="L198" i="10" s="1" a="1"/>
  <c r="L198" i="10" s="1"/>
  <c r="J190" i="10" a="1"/>
  <c r="J190" i="10" s="1"/>
  <c r="J222" i="10" a="1"/>
  <c r="J222" i="10" s="1"/>
  <c r="J184" i="10" a="1"/>
  <c r="J184" i="10" s="1"/>
  <c r="J178" i="10" a="1"/>
  <c r="J178" i="10" s="1"/>
  <c r="J187" i="10" a="1"/>
  <c r="J187" i="10" s="1"/>
  <c r="J221" i="10" a="1"/>
  <c r="J221" i="10" s="1"/>
  <c r="J206" i="10" a="1"/>
  <c r="J206" i="10" s="1"/>
  <c r="M131" i="10"/>
  <c r="J211" i="10" a="1"/>
  <c r="J211" i="10" s="1"/>
  <c r="M83" i="10"/>
  <c r="J163" i="10" a="1"/>
  <c r="J163" i="10" s="1"/>
  <c r="M113" i="10"/>
  <c r="J193" i="10" a="1"/>
  <c r="J193" i="10" s="1"/>
  <c r="J203" i="10" a="1"/>
  <c r="J203" i="10" s="1"/>
  <c r="M115" i="10"/>
  <c r="J195" i="10" a="1"/>
  <c r="J195" i="10" s="1"/>
  <c r="M106" i="10"/>
  <c r="J186" i="10" a="1"/>
  <c r="J186" i="10" s="1"/>
  <c r="Y3" i="10"/>
  <c r="AA3" i="10" s="1"/>
  <c r="T77" i="10" s="1"/>
  <c r="M136" i="10"/>
  <c r="J216" i="10" a="1"/>
  <c r="J216" i="10" s="1"/>
  <c r="M148" i="10"/>
  <c r="J228" i="10" a="1"/>
  <c r="J228" i="10" s="1"/>
  <c r="M89" i="10"/>
  <c r="J169" i="10" a="1"/>
  <c r="J169" i="10" s="1"/>
  <c r="M80" i="10"/>
  <c r="J160" i="10" a="1"/>
  <c r="J160" i="10" s="1"/>
  <c r="M81" i="10"/>
  <c r="J161" i="10" a="1"/>
  <c r="J161" i="10" s="1"/>
  <c r="M86" i="10"/>
  <c r="J166" i="10" a="1"/>
  <c r="J166" i="10" s="1"/>
  <c r="M90" i="10"/>
  <c r="J170" i="10" a="1"/>
  <c r="J170" i="10" s="1"/>
  <c r="M146" i="10"/>
  <c r="J226" i="10" a="1"/>
  <c r="J226" i="10" s="1"/>
  <c r="M139" i="10"/>
  <c r="J219" i="10" a="1"/>
  <c r="J219" i="10" s="1"/>
  <c r="M114" i="10"/>
  <c r="J194" i="10" a="1"/>
  <c r="J194" i="10" s="1"/>
  <c r="M122" i="10"/>
  <c r="J202" i="10" a="1"/>
  <c r="J202" i="10" s="1"/>
  <c r="M125" i="10"/>
  <c r="J205" i="10" a="1"/>
  <c r="J205" i="10" s="1"/>
  <c r="M135" i="10"/>
  <c r="J215" i="10" a="1"/>
  <c r="J215" i="10" s="1"/>
  <c r="M93" i="10"/>
  <c r="J173" i="10" a="1"/>
  <c r="J173" i="10" s="1"/>
  <c r="M94" i="10"/>
  <c r="J174" i="10" a="1"/>
  <c r="J174" i="10" s="1"/>
  <c r="M97" i="10"/>
  <c r="J177" i="10" a="1"/>
  <c r="J177" i="10" s="1"/>
  <c r="M102" i="10"/>
  <c r="J182" i="10" a="1"/>
  <c r="J182" i="10" s="1"/>
  <c r="M118" i="10"/>
  <c r="J198" i="10" a="1"/>
  <c r="J198" i="10" s="1"/>
  <c r="M82" i="10"/>
  <c r="J162" i="10" a="1"/>
  <c r="J162" i="10" s="1"/>
  <c r="M117" i="10"/>
  <c r="J197" i="10" a="1"/>
  <c r="J197" i="10" s="1"/>
  <c r="M79" i="10"/>
  <c r="J159" i="10" a="1"/>
  <c r="J159" i="10" s="1"/>
  <c r="M130" i="10"/>
  <c r="J210" i="10" a="1"/>
  <c r="J210" i="10" s="1"/>
  <c r="M119" i="10"/>
  <c r="J199" i="10" a="1"/>
  <c r="J199" i="10" s="1"/>
  <c r="M129" i="10"/>
  <c r="J209" i="10" a="1"/>
  <c r="J209" i="10" s="1"/>
  <c r="M108" i="10"/>
  <c r="J188" i="10" a="1"/>
  <c r="J188" i="10" s="1"/>
  <c r="M143" i="10"/>
  <c r="J223" i="10" a="1"/>
  <c r="J223" i="10" s="1"/>
  <c r="K161" i="10" a="1"/>
  <c r="K161" i="10" s="1"/>
  <c r="K165" i="10" a="1"/>
  <c r="K165" i="10" s="1"/>
  <c r="K169" i="10" a="1"/>
  <c r="K169" i="10" s="1"/>
  <c r="K182" i="10" a="1"/>
  <c r="K182" i="10" s="1"/>
  <c r="K190" i="10" a="1"/>
  <c r="K190" i="10" s="1"/>
  <c r="K194" i="10" a="1"/>
  <c r="K194" i="10" s="1"/>
  <c r="K199" i="10" a="1"/>
  <c r="K199" i="10" s="1"/>
  <c r="K205" i="10" a="1"/>
  <c r="K205" i="10" s="1"/>
  <c r="K206" i="10" a="1"/>
  <c r="K206" i="10" s="1"/>
  <c r="K207" i="10" a="1"/>
  <c r="K207" i="10" s="1"/>
  <c r="K210" i="10" a="1"/>
  <c r="K210" i="10" s="1"/>
  <c r="K160" i="10" a="1"/>
  <c r="K160" i="10" s="1"/>
  <c r="K173" i="10" a="1"/>
  <c r="K173" i="10" s="1"/>
  <c r="K184" i="10" a="1"/>
  <c r="K184" i="10" s="1"/>
  <c r="K193" i="10" a="1"/>
  <c r="K193" i="10" s="1"/>
  <c r="K202" i="10" a="1"/>
  <c r="K202" i="10" s="1"/>
  <c r="K203" i="10" a="1"/>
  <c r="K203" i="10" s="1"/>
  <c r="K162" i="10" a="1"/>
  <c r="K162" i="10" s="1"/>
  <c r="K168" i="10" a="1"/>
  <c r="K168" i="10" s="1"/>
  <c r="K178" i="10" a="1"/>
  <c r="K178" i="10" s="1"/>
  <c r="K181" i="10" a="1"/>
  <c r="K181" i="10" s="1"/>
  <c r="K192" i="10" a="1"/>
  <c r="K192" i="10" s="1"/>
  <c r="K195" i="10" a="1"/>
  <c r="K195" i="10" s="1"/>
  <c r="K217" i="10" a="1"/>
  <c r="K217" i="10" s="1"/>
  <c r="K218" i="10" a="1"/>
  <c r="K218" i="10" s="1"/>
  <c r="K163" i="10" a="1"/>
  <c r="K163" i="10" s="1"/>
  <c r="K196" i="10" a="1"/>
  <c r="K196" i="10" s="1"/>
  <c r="K179" i="10" a="1"/>
  <c r="K179" i="10" s="1"/>
  <c r="K185" i="10" a="1"/>
  <c r="K185" i="10" s="1"/>
  <c r="K172" i="10" a="1"/>
  <c r="K172" i="10" s="1"/>
  <c r="K180" i="10" a="1"/>
  <c r="K180" i="10" s="1"/>
  <c r="K187" i="10" a="1"/>
  <c r="K187" i="10" s="1"/>
  <c r="K212" i="10" a="1"/>
  <c r="K212" i="10" s="1"/>
  <c r="K171" i="10" a="1"/>
  <c r="K171" i="10" s="1"/>
  <c r="K186" i="10" a="1"/>
  <c r="K186" i="10" s="1"/>
  <c r="K221" i="10" a="1"/>
  <c r="K221" i="10" s="1"/>
  <c r="K159" i="10" a="1"/>
  <c r="K159" i="10" s="1"/>
  <c r="K170" i="10" a="1"/>
  <c r="K170" i="10" s="1"/>
  <c r="K208" i="10" a="1"/>
  <c r="K208" i="10" s="1"/>
  <c r="K215" i="10" a="1"/>
  <c r="K215" i="10" s="1"/>
  <c r="K219" i="10" a="1"/>
  <c r="K219" i="10" s="1"/>
  <c r="K220" i="10" a="1"/>
  <c r="K220" i="10" s="1"/>
  <c r="K227" i="10" a="1"/>
  <c r="K227" i="10" s="1"/>
  <c r="K228" i="10" a="1"/>
  <c r="K228" i="10" s="1"/>
  <c r="K167" i="10" a="1"/>
  <c r="K167" i="10" s="1"/>
  <c r="K209" i="10" a="1"/>
  <c r="K209" i="10" s="1"/>
  <c r="K213" i="10" a="1"/>
  <c r="K213" i="10" s="1"/>
  <c r="K226" i="10" a="1"/>
  <c r="K226" i="10" s="1"/>
  <c r="K166" i="10" a="1"/>
  <c r="K166" i="10" s="1"/>
  <c r="K177" i="10" a="1"/>
  <c r="K177" i="10" s="1"/>
  <c r="K191" i="10" a="1"/>
  <c r="K191" i="10" s="1"/>
  <c r="K201" i="10" a="1"/>
  <c r="K201" i="10" s="1"/>
  <c r="K176" i="10" a="1"/>
  <c r="K176" i="10" s="1"/>
  <c r="K183" i="10" a="1"/>
  <c r="K183" i="10" s="1"/>
  <c r="K189" i="10" a="1"/>
  <c r="K189" i="10" s="1"/>
  <c r="K211" i="10" a="1"/>
  <c r="K211" i="10" s="1"/>
  <c r="K216" i="10" a="1"/>
  <c r="K216" i="10" s="1"/>
  <c r="K225" i="10" a="1"/>
  <c r="K225" i="10" s="1"/>
  <c r="K204" i="10" a="1"/>
  <c r="K204" i="10" s="1"/>
  <c r="K223" i="10" a="1"/>
  <c r="K223" i="10" s="1"/>
  <c r="K164" i="10" a="1"/>
  <c r="K164" i="10" s="1"/>
  <c r="K174" i="10" a="1"/>
  <c r="K174" i="10" s="1"/>
  <c r="K175" i="10" a="1"/>
  <c r="K175" i="10" s="1"/>
  <c r="K188" i="10" a="1"/>
  <c r="K188" i="10" s="1"/>
  <c r="K200" i="10" a="1"/>
  <c r="K200" i="10" s="1"/>
  <c r="K224" i="10" a="1"/>
  <c r="K224" i="10" s="1"/>
  <c r="K197" i="10" a="1"/>
  <c r="K197" i="10" s="1"/>
  <c r="K198" i="10" a="1"/>
  <c r="K198" i="10" s="1"/>
  <c r="K214" i="10" a="1"/>
  <c r="K214" i="10" s="1"/>
  <c r="K222" i="10" a="1"/>
  <c r="K222" i="10" s="1"/>
  <c r="R75" i="10"/>
  <c r="I229" i="10"/>
  <c r="N56" i="14"/>
  <c r="Q75" i="10"/>
  <c r="N40" i="14"/>
  <c r="M63" i="12"/>
  <c r="J70" i="14"/>
  <c r="J77" i="14" s="1"/>
  <c r="N51" i="14"/>
  <c r="N59" i="14"/>
  <c r="N26" i="14"/>
  <c r="N49" i="14"/>
  <c r="N57" i="14"/>
  <c r="N55" i="14"/>
  <c r="N30" i="14"/>
  <c r="N37" i="14"/>
  <c r="N11" i="14"/>
  <c r="O11" i="12" s="1"/>
  <c r="V75" i="10"/>
  <c r="U75" i="10"/>
  <c r="N21" i="14"/>
  <c r="N58" i="14"/>
  <c r="N16" i="14"/>
  <c r="N24" i="14"/>
  <c r="N20" i="14"/>
  <c r="N22" i="14"/>
  <c r="N12" i="14"/>
  <c r="O12" i="12" s="1"/>
  <c r="N60" i="14"/>
  <c r="N53" i="14"/>
  <c r="N62" i="14"/>
  <c r="N17" i="14"/>
  <c r="N13" i="14"/>
  <c r="O13" i="12" s="1"/>
  <c r="N15" i="14"/>
  <c r="N46" i="14"/>
  <c r="N61" i="14"/>
  <c r="N33" i="14"/>
  <c r="N50" i="14"/>
  <c r="N35" i="14"/>
  <c r="N48" i="14"/>
  <c r="N39" i="14"/>
  <c r="N52" i="14"/>
  <c r="N54" i="14"/>
  <c r="N43" i="14"/>
  <c r="N45" i="14"/>
  <c r="N47" i="14"/>
  <c r="N34" i="14"/>
  <c r="N41" i="14"/>
  <c r="N42" i="14"/>
  <c r="N19" i="14"/>
  <c r="N32" i="14"/>
  <c r="N23" i="14"/>
  <c r="N36" i="14"/>
  <c r="N38" i="14"/>
  <c r="N27" i="14"/>
  <c r="N28" i="14"/>
  <c r="N44" i="14"/>
  <c r="N25" i="14"/>
  <c r="N14" i="14"/>
  <c r="N29" i="14"/>
  <c r="N31" i="14"/>
  <c r="P82" i="10"/>
  <c r="Q82" i="10" s="1"/>
  <c r="P86" i="10"/>
  <c r="Q86" i="10" s="1"/>
  <c r="P92" i="10"/>
  <c r="Q92" i="10" s="1"/>
  <c r="P99" i="10"/>
  <c r="Q99" i="10" s="1"/>
  <c r="P100" i="10"/>
  <c r="Q100" i="10" s="1"/>
  <c r="P111" i="10"/>
  <c r="Q111" i="10" s="1"/>
  <c r="P112" i="10"/>
  <c r="Q112" i="10" s="1"/>
  <c r="P116" i="10"/>
  <c r="Q116" i="10" s="1"/>
  <c r="P117" i="10"/>
  <c r="Q117" i="10" s="1"/>
  <c r="P120" i="10"/>
  <c r="Q120" i="10" s="1"/>
  <c r="P124" i="10"/>
  <c r="Q124" i="10" s="1"/>
  <c r="P91" i="10"/>
  <c r="Q91" i="10" s="1"/>
  <c r="P98" i="10"/>
  <c r="Q98" i="10" s="1"/>
  <c r="P107" i="10"/>
  <c r="Q107" i="10" s="1"/>
  <c r="P118" i="10"/>
  <c r="Q118" i="10" s="1"/>
  <c r="P119" i="10"/>
  <c r="Q119" i="10" s="1"/>
  <c r="P81" i="10"/>
  <c r="Q81" i="10" s="1"/>
  <c r="P85" i="10"/>
  <c r="Q85" i="10" s="1"/>
  <c r="P106" i="10"/>
  <c r="Q106" i="10" s="1"/>
  <c r="P115" i="10"/>
  <c r="Q115" i="10" s="1"/>
  <c r="P123" i="10"/>
  <c r="Q123" i="10" s="1"/>
  <c r="P90" i="10"/>
  <c r="Q90" i="10" s="1"/>
  <c r="P97" i="10"/>
  <c r="Q97" i="10" s="1"/>
  <c r="P108" i="10"/>
  <c r="Q108" i="10" s="1"/>
  <c r="P80" i="10"/>
  <c r="Q80" i="10" s="1"/>
  <c r="P84" i="10"/>
  <c r="Q84" i="10" s="1"/>
  <c r="P96" i="10"/>
  <c r="Q96" i="10" s="1"/>
  <c r="P105" i="10"/>
  <c r="Q105" i="10" s="1"/>
  <c r="P114" i="10"/>
  <c r="Q114" i="10" s="1"/>
  <c r="P122" i="10"/>
  <c r="Q122" i="10" s="1"/>
  <c r="P89" i="10"/>
  <c r="Q89" i="10" s="1"/>
  <c r="P95" i="10"/>
  <c r="Q95" i="10" s="1"/>
  <c r="P104" i="10"/>
  <c r="Q104" i="10" s="1"/>
  <c r="P109" i="10"/>
  <c r="Q109" i="10" s="1"/>
  <c r="P83" i="10"/>
  <c r="Q83" i="10" s="1"/>
  <c r="P88" i="10"/>
  <c r="Q88" i="10" s="1"/>
  <c r="P94" i="10"/>
  <c r="Q94" i="10" s="1"/>
  <c r="P103" i="10"/>
  <c r="Q103" i="10" s="1"/>
  <c r="P110" i="10"/>
  <c r="Q110" i="10" s="1"/>
  <c r="P113" i="10"/>
  <c r="Q113" i="10" s="1"/>
  <c r="P121" i="10"/>
  <c r="Q121" i="10" s="1"/>
  <c r="P87" i="10"/>
  <c r="Q87" i="10" s="1"/>
  <c r="P93" i="10"/>
  <c r="Q93" i="10" s="1"/>
  <c r="P101" i="10"/>
  <c r="Q101" i="10" s="1"/>
  <c r="P102" i="10"/>
  <c r="Q102" i="10" s="1"/>
  <c r="P136" i="10"/>
  <c r="Q136" i="10" s="1"/>
  <c r="P137" i="10"/>
  <c r="Q137" i="10" s="1"/>
  <c r="P144" i="10"/>
  <c r="Q144" i="10" s="1"/>
  <c r="P145" i="10"/>
  <c r="Q145" i="10" s="1"/>
  <c r="P79" i="10"/>
  <c r="Q79" i="10" s="1"/>
  <c r="P138" i="10"/>
  <c r="Q138" i="10" s="1"/>
  <c r="P146" i="10"/>
  <c r="Q146" i="10" s="1"/>
  <c r="P129" i="10"/>
  <c r="Q129" i="10" s="1"/>
  <c r="P130" i="10"/>
  <c r="Q130" i="10" s="1"/>
  <c r="P131" i="10"/>
  <c r="Q131" i="10" s="1"/>
  <c r="P127" i="10"/>
  <c r="Q127" i="10" s="1"/>
  <c r="P128" i="10"/>
  <c r="Q128" i="10" s="1"/>
  <c r="P139" i="10"/>
  <c r="Q139" i="10" s="1"/>
  <c r="P147" i="10"/>
  <c r="Q147" i="10" s="1"/>
  <c r="P148" i="10"/>
  <c r="Q148" i="10" s="1"/>
  <c r="P125" i="10"/>
  <c r="Q125" i="10" s="1"/>
  <c r="P126" i="10"/>
  <c r="Q126" i="10" s="1"/>
  <c r="P132" i="10"/>
  <c r="Q132" i="10" s="1"/>
  <c r="P133" i="10"/>
  <c r="Q133" i="10" s="1"/>
  <c r="P140" i="10"/>
  <c r="Q140" i="10" s="1"/>
  <c r="P141" i="10"/>
  <c r="Q141" i="10" s="1"/>
  <c r="P134" i="10"/>
  <c r="Q134" i="10" s="1"/>
  <c r="P142" i="10"/>
  <c r="Q142" i="10" s="1"/>
  <c r="P135" i="10"/>
  <c r="Q135" i="10" s="1"/>
  <c r="P143" i="10"/>
  <c r="Q143" i="10" s="1"/>
  <c r="O58" i="14"/>
  <c r="O29" i="14"/>
  <c r="O31" i="14"/>
  <c r="O33" i="14"/>
  <c r="L69" i="14"/>
  <c r="P10" i="14"/>
  <c r="Q10" i="12"/>
  <c r="P149" i="10"/>
  <c r="Q149" i="10" s="1"/>
  <c r="L190" i="10" l="1" a="1"/>
  <c r="L190" i="10" s="1"/>
  <c r="L179" i="10" a="1"/>
  <c r="L179" i="10" s="1"/>
  <c r="L192" i="10" a="1"/>
  <c r="L192" i="10" s="1"/>
  <c r="M158" i="10"/>
  <c r="L194" i="10" a="1"/>
  <c r="L194" i="10" s="1"/>
  <c r="L167" i="10" a="1"/>
  <c r="L167" i="10" s="1"/>
  <c r="R77" i="10"/>
  <c r="R92" i="10" s="1"/>
  <c r="S92" i="10" s="1"/>
  <c r="L221" i="10" a="1"/>
  <c r="L221" i="10" s="1"/>
  <c r="L165" i="10" a="1"/>
  <c r="L165" i="10" s="1"/>
  <c r="L159" i="10" a="1"/>
  <c r="L159" i="10" s="1"/>
  <c r="L203" i="10" a="1"/>
  <c r="L203" i="10" s="1"/>
  <c r="L166" i="10" a="1"/>
  <c r="L166" i="10" s="1"/>
  <c r="L180" i="10" a="1"/>
  <c r="L180" i="10" s="1"/>
  <c r="L178" i="10" a="1"/>
  <c r="L178" i="10" s="1"/>
  <c r="J229" i="10"/>
  <c r="L224" i="10" a="1"/>
  <c r="L224" i="10" s="1"/>
  <c r="L172" i="10" a="1"/>
  <c r="L172" i="10" s="1"/>
  <c r="L196" i="10" a="1"/>
  <c r="L196" i="10" s="1"/>
  <c r="L207" i="10" a="1"/>
  <c r="L207" i="10" s="1"/>
  <c r="L164" i="10" a="1"/>
  <c r="L164" i="10" s="1"/>
  <c r="L218" i="10" a="1"/>
  <c r="L218" i="10" s="1"/>
  <c r="L210" i="10" a="1"/>
  <c r="L210" i="10" s="1"/>
  <c r="L193" i="10" a="1"/>
  <c r="L193" i="10" s="1"/>
  <c r="L169" i="10" a="1"/>
  <c r="L169" i="10" s="1"/>
  <c r="L215" i="10" a="1"/>
  <c r="L215" i="10" s="1"/>
  <c r="L160" i="10" a="1"/>
  <c r="L160" i="10" s="1"/>
  <c r="L200" i="10" a="1"/>
  <c r="L200" i="10" s="1"/>
  <c r="L195" i="10" a="1"/>
  <c r="L195" i="10" s="1"/>
  <c r="L163" i="10" a="1"/>
  <c r="L163" i="10" s="1"/>
  <c r="L201" i="10" a="1"/>
  <c r="L201" i="10" s="1"/>
  <c r="L184" i="10" a="1"/>
  <c r="L184" i="10" s="1"/>
  <c r="L216" i="10" a="1"/>
  <c r="L216" i="10" s="1"/>
  <c r="L191" i="10" a="1"/>
  <c r="L191" i="10" s="1"/>
  <c r="L228" i="10" a="1"/>
  <c r="L228" i="10" s="1"/>
  <c r="L161" i="10" a="1"/>
  <c r="L161" i="10" s="1"/>
  <c r="L223" i="10" a="1"/>
  <c r="L223" i="10" s="1"/>
  <c r="L199" i="10" a="1"/>
  <c r="L199" i="10" s="1"/>
  <c r="L187" i="10" a="1"/>
  <c r="L187" i="10" s="1"/>
  <c r="L185" i="10" a="1"/>
  <c r="L185" i="10" s="1"/>
  <c r="L175" i="10" a="1"/>
  <c r="L175" i="10" s="1"/>
  <c r="S75" i="10"/>
  <c r="L189" i="10" a="1"/>
  <c r="L189" i="10" s="1"/>
  <c r="L177" i="10" a="1"/>
  <c r="L177" i="10" s="1"/>
  <c r="L227" i="10" a="1"/>
  <c r="L227" i="10" s="1"/>
  <c r="L217" i="10" a="1"/>
  <c r="L217" i="10" s="1"/>
  <c r="L222" i="10" a="1"/>
  <c r="L222" i="10" s="1"/>
  <c r="L188" i="10" a="1"/>
  <c r="L188" i="10" s="1"/>
  <c r="L173" i="10" a="1"/>
  <c r="L173" i="10" s="1"/>
  <c r="L181" i="10" a="1"/>
  <c r="L181" i="10" s="1"/>
  <c r="L170" i="10" a="1"/>
  <c r="L170" i="10" s="1"/>
  <c r="L214" i="10" a="1"/>
  <c r="L214" i="10" s="1"/>
  <c r="L183" i="10" a="1"/>
  <c r="L183" i="10" s="1"/>
  <c r="L226" i="10" a="1"/>
  <c r="L226" i="10" s="1"/>
  <c r="L220" i="10" a="1"/>
  <c r="L220" i="10" s="1"/>
  <c r="L212" i="10" a="1"/>
  <c r="L212" i="10" s="1"/>
  <c r="L206" i="10" a="1"/>
  <c r="L206" i="10" s="1"/>
  <c r="L176" i="10" a="1"/>
  <c r="L176" i="10" s="1"/>
  <c r="L211" i="10" a="1"/>
  <c r="L211" i="10" s="1"/>
  <c r="L174" i="10" a="1"/>
  <c r="L174" i="10" s="1"/>
  <c r="L162" i="10" a="1"/>
  <c r="L162" i="10" s="1"/>
  <c r="L186" i="10" a="1"/>
  <c r="L186" i="10" s="1"/>
  <c r="L225" i="10" a="1"/>
  <c r="L225" i="10" s="1"/>
  <c r="L208" i="10" a="1"/>
  <c r="L208" i="10" s="1"/>
  <c r="L182" i="10" a="1"/>
  <c r="L182" i="10" s="1"/>
  <c r="L219" i="10" a="1"/>
  <c r="L219" i="10" s="1"/>
  <c r="L202" i="10" a="1"/>
  <c r="L202" i="10" s="1"/>
  <c r="L205" i="10" a="1"/>
  <c r="L205" i="10" s="1"/>
  <c r="L197" i="10" a="1"/>
  <c r="L197" i="10" s="1"/>
  <c r="L171" i="10" a="1"/>
  <c r="L171" i="10" s="1"/>
  <c r="L209" i="10" a="1"/>
  <c r="L209" i="10" s="1"/>
  <c r="L168" i="10" a="1"/>
  <c r="L168" i="10" s="1"/>
  <c r="L213" i="10" a="1"/>
  <c r="L213" i="10" s="1"/>
  <c r="L204" i="10" a="1"/>
  <c r="L204" i="10" s="1"/>
  <c r="T75" i="10"/>
  <c r="O57" i="14"/>
  <c r="O54" i="14"/>
  <c r="O38" i="14"/>
  <c r="K229" i="10"/>
  <c r="N63" i="12"/>
  <c r="K70" i="14"/>
  <c r="K77" i="14" s="1"/>
  <c r="O63" i="12"/>
  <c r="O49" i="14"/>
  <c r="O42" i="14"/>
  <c r="O37" i="14"/>
  <c r="O26" i="14"/>
  <c r="O12" i="14"/>
  <c r="P12" i="12" s="1"/>
  <c r="O22" i="14"/>
  <c r="AC3" i="10"/>
  <c r="AE3" i="10" s="1"/>
  <c r="W75" i="10"/>
  <c r="O19" i="14"/>
  <c r="O23" i="14"/>
  <c r="O61" i="14"/>
  <c r="O62" i="14"/>
  <c r="O46" i="14"/>
  <c r="O30" i="14"/>
  <c r="O14" i="14"/>
  <c r="O53" i="14"/>
  <c r="O45" i="14"/>
  <c r="O60" i="14"/>
  <c r="O44" i="14"/>
  <c r="O28" i="14"/>
  <c r="O17" i="14"/>
  <c r="O21" i="14"/>
  <c r="O13" i="14"/>
  <c r="P13" i="12" s="1"/>
  <c r="O56" i="14"/>
  <c r="O40" i="14"/>
  <c r="O24" i="14"/>
  <c r="X75" i="10"/>
  <c r="O51" i="14"/>
  <c r="O15" i="14"/>
  <c r="O59" i="14"/>
  <c r="O41" i="14"/>
  <c r="O52" i="14"/>
  <c r="O36" i="14"/>
  <c r="O20" i="14"/>
  <c r="O47" i="14"/>
  <c r="O55" i="14"/>
  <c r="O43" i="14"/>
  <c r="O25" i="14"/>
  <c r="O50" i="14"/>
  <c r="O34" i="14"/>
  <c r="O18" i="14"/>
  <c r="O35" i="14"/>
  <c r="O39" i="14"/>
  <c r="O27" i="14"/>
  <c r="O11" i="14"/>
  <c r="P11" i="12" s="1"/>
  <c r="O48" i="14"/>
  <c r="O32" i="14"/>
  <c r="T83" i="10"/>
  <c r="U83" i="10" s="1"/>
  <c r="T88" i="10"/>
  <c r="U88" i="10" s="1"/>
  <c r="T94" i="10"/>
  <c r="U94" i="10" s="1"/>
  <c r="T103" i="10"/>
  <c r="U103" i="10" s="1"/>
  <c r="T110" i="10"/>
  <c r="U110" i="10" s="1"/>
  <c r="T113" i="10"/>
  <c r="U113" i="10" s="1"/>
  <c r="T121" i="10"/>
  <c r="U121" i="10" s="1"/>
  <c r="T87" i="10"/>
  <c r="U87" i="10" s="1"/>
  <c r="T93" i="10"/>
  <c r="U93" i="10" s="1"/>
  <c r="T101" i="10"/>
  <c r="U101" i="10" s="1"/>
  <c r="T102" i="10"/>
  <c r="U102" i="10" s="1"/>
  <c r="T82" i="10"/>
  <c r="U82" i="10" s="1"/>
  <c r="T86" i="10"/>
  <c r="U86" i="10" s="1"/>
  <c r="T92" i="10"/>
  <c r="U92" i="10" s="1"/>
  <c r="T99" i="10"/>
  <c r="U99" i="10" s="1"/>
  <c r="T100" i="10"/>
  <c r="U100" i="10" s="1"/>
  <c r="T112" i="10"/>
  <c r="U112" i="10" s="1"/>
  <c r="T120" i="10"/>
  <c r="U120" i="10" s="1"/>
  <c r="T98" i="10"/>
  <c r="U98" i="10" s="1"/>
  <c r="T111" i="10"/>
  <c r="U111" i="10" s="1"/>
  <c r="T116" i="10"/>
  <c r="U116" i="10" s="1"/>
  <c r="T117" i="10"/>
  <c r="U117" i="10" s="1"/>
  <c r="T118" i="10"/>
  <c r="U118" i="10" s="1"/>
  <c r="T119" i="10"/>
  <c r="U119" i="10" s="1"/>
  <c r="T124" i="10"/>
  <c r="U124" i="10" s="1"/>
  <c r="T81" i="10"/>
  <c r="U81" i="10" s="1"/>
  <c r="T85" i="10"/>
  <c r="U85" i="10" s="1"/>
  <c r="T91" i="10"/>
  <c r="U91" i="10" s="1"/>
  <c r="T106" i="10"/>
  <c r="U106" i="10" s="1"/>
  <c r="T107" i="10"/>
  <c r="U107" i="10" s="1"/>
  <c r="T115" i="10"/>
  <c r="U115" i="10" s="1"/>
  <c r="T123" i="10"/>
  <c r="U123" i="10" s="1"/>
  <c r="T90" i="10"/>
  <c r="U90" i="10" s="1"/>
  <c r="T97" i="10"/>
  <c r="U97" i="10" s="1"/>
  <c r="T80" i="10"/>
  <c r="U80" i="10" s="1"/>
  <c r="T84" i="10"/>
  <c r="U84" i="10" s="1"/>
  <c r="T96" i="10"/>
  <c r="U96" i="10" s="1"/>
  <c r="T105" i="10"/>
  <c r="U105" i="10" s="1"/>
  <c r="T108" i="10"/>
  <c r="U108" i="10" s="1"/>
  <c r="T114" i="10"/>
  <c r="U114" i="10" s="1"/>
  <c r="T122" i="10"/>
  <c r="U122" i="10" s="1"/>
  <c r="T89" i="10"/>
  <c r="U89" i="10" s="1"/>
  <c r="T95" i="10"/>
  <c r="U95" i="10" s="1"/>
  <c r="T104" i="10"/>
  <c r="U104" i="10" s="1"/>
  <c r="T109" i="10"/>
  <c r="U109" i="10" s="1"/>
  <c r="T134" i="10"/>
  <c r="U134" i="10" s="1"/>
  <c r="T142" i="10"/>
  <c r="U142" i="10" s="1"/>
  <c r="T135" i="10"/>
  <c r="U135" i="10" s="1"/>
  <c r="T143" i="10"/>
  <c r="U143" i="10" s="1"/>
  <c r="T136" i="10"/>
  <c r="U136" i="10" s="1"/>
  <c r="T144" i="10"/>
  <c r="U144" i="10" s="1"/>
  <c r="T137" i="10"/>
  <c r="U137" i="10" s="1"/>
  <c r="T145" i="10"/>
  <c r="U145" i="10" s="1"/>
  <c r="T148" i="10"/>
  <c r="U148" i="10" s="1"/>
  <c r="T129" i="10"/>
  <c r="U129" i="10" s="1"/>
  <c r="T130" i="10"/>
  <c r="U130" i="10" s="1"/>
  <c r="T138" i="10"/>
  <c r="U138" i="10" s="1"/>
  <c r="T146" i="10"/>
  <c r="U146" i="10" s="1"/>
  <c r="T79" i="10"/>
  <c r="U79" i="10" s="1"/>
  <c r="T127" i="10"/>
  <c r="U127" i="10" s="1"/>
  <c r="T128" i="10"/>
  <c r="U128" i="10" s="1"/>
  <c r="T139" i="10"/>
  <c r="U139" i="10" s="1"/>
  <c r="T147" i="10"/>
  <c r="U147" i="10" s="1"/>
  <c r="T126" i="10"/>
  <c r="U126" i="10" s="1"/>
  <c r="T131" i="10"/>
  <c r="U131" i="10" s="1"/>
  <c r="T132" i="10"/>
  <c r="U132" i="10" s="1"/>
  <c r="T140" i="10"/>
  <c r="U140" i="10" s="1"/>
  <c r="T125" i="10"/>
  <c r="U125" i="10" s="1"/>
  <c r="T133" i="10"/>
  <c r="U133" i="10" s="1"/>
  <c r="T141" i="10"/>
  <c r="U141" i="10" s="1"/>
  <c r="N158" i="10"/>
  <c r="P47" i="14"/>
  <c r="P49" i="14"/>
  <c r="P51" i="14"/>
  <c r="M69" i="14"/>
  <c r="Q10" i="14"/>
  <c r="R10" i="14" s="1"/>
  <c r="R10" i="12"/>
  <c r="T149" i="10"/>
  <c r="U149" i="10" s="1"/>
  <c r="R79" i="10" l="1"/>
  <c r="S79" i="10" s="1"/>
  <c r="R116" i="10"/>
  <c r="S116" i="10" s="1"/>
  <c r="R132" i="10"/>
  <c r="S132" i="10" s="1"/>
  <c r="R89" i="10"/>
  <c r="S89" i="10" s="1"/>
  <c r="R94" i="10"/>
  <c r="S94" i="10" s="1"/>
  <c r="R86" i="10"/>
  <c r="S86" i="10" s="1"/>
  <c r="R146" i="10"/>
  <c r="S146" i="10" s="1"/>
  <c r="R85" i="10"/>
  <c r="S85" i="10" s="1"/>
  <c r="R136" i="10"/>
  <c r="S136" i="10" s="1"/>
  <c r="R124" i="10"/>
  <c r="S124" i="10" s="1"/>
  <c r="R122" i="10"/>
  <c r="S122" i="10" s="1"/>
  <c r="R142" i="10"/>
  <c r="S142" i="10" s="1"/>
  <c r="M172" i="10" a="1"/>
  <c r="M172" i="10" s="1"/>
  <c r="R103" i="10"/>
  <c r="S103" i="10" s="1"/>
  <c r="R104" i="10"/>
  <c r="S104" i="10" s="1"/>
  <c r="R138" i="10"/>
  <c r="S138" i="10" s="1"/>
  <c r="R97" i="10"/>
  <c r="S97" i="10" s="1"/>
  <c r="M174" i="10" a="1"/>
  <c r="M174" i="10" s="1"/>
  <c r="R105" i="10"/>
  <c r="S105" i="10" s="1"/>
  <c r="R118" i="10"/>
  <c r="S118" i="10" s="1"/>
  <c r="R121" i="10"/>
  <c r="R83" i="10"/>
  <c r="R108" i="10"/>
  <c r="S108" i="10" s="1"/>
  <c r="R123" i="10"/>
  <c r="S123" i="10" s="1"/>
  <c r="R119" i="10"/>
  <c r="S119" i="10" s="1"/>
  <c r="R112" i="10"/>
  <c r="S112" i="10" s="1"/>
  <c r="R82" i="10"/>
  <c r="S82" i="10" s="1"/>
  <c r="R139" i="10"/>
  <c r="S139" i="10" s="1"/>
  <c r="R130" i="10"/>
  <c r="S130" i="10" s="1"/>
  <c r="R91" i="10"/>
  <c r="R84" i="10"/>
  <c r="S84" i="10" s="1"/>
  <c r="R115" i="10"/>
  <c r="S115" i="10" s="1"/>
  <c r="R111" i="10"/>
  <c r="S111" i="10" s="1"/>
  <c r="R101" i="10"/>
  <c r="S101" i="10" s="1"/>
  <c r="R148" i="10"/>
  <c r="S148" i="10" s="1"/>
  <c r="R145" i="10"/>
  <c r="S145" i="10" s="1"/>
  <c r="R135" i="10"/>
  <c r="S135" i="10" s="1"/>
  <c r="R120" i="10"/>
  <c r="S120" i="10" s="1"/>
  <c r="R143" i="10"/>
  <c r="S143" i="10" s="1"/>
  <c r="R88" i="10"/>
  <c r="S88" i="10" s="1"/>
  <c r="R114" i="10"/>
  <c r="R90" i="10"/>
  <c r="S90" i="10" s="1"/>
  <c r="R81" i="10"/>
  <c r="S81" i="10" s="1"/>
  <c r="R102" i="10"/>
  <c r="S102" i="10" s="1"/>
  <c r="R125" i="10"/>
  <c r="S125" i="10" s="1"/>
  <c r="R126" i="10"/>
  <c r="M216" i="10" a="1"/>
  <c r="M216" i="10" s="1"/>
  <c r="M222" i="10" a="1"/>
  <c r="M222" i="10" s="1"/>
  <c r="R149" i="10"/>
  <c r="S149" i="10" s="1"/>
  <c r="R133" i="10"/>
  <c r="S133" i="10" s="1"/>
  <c r="R127" i="10"/>
  <c r="S127" i="10" s="1"/>
  <c r="R137" i="10"/>
  <c r="R110" i="10"/>
  <c r="S110" i="10" s="1"/>
  <c r="R80" i="10"/>
  <c r="S80" i="10" s="1"/>
  <c r="R106" i="10"/>
  <c r="S106" i="10" s="1"/>
  <c r="R129" i="10"/>
  <c r="S129" i="10" s="1"/>
  <c r="M226" i="10" a="1"/>
  <c r="M226" i="10" s="1"/>
  <c r="M204" i="10" a="1"/>
  <c r="M204" i="10" s="1"/>
  <c r="R98" i="10"/>
  <c r="S98" i="10" s="1"/>
  <c r="R99" i="10"/>
  <c r="S99" i="10" s="1"/>
  <c r="R87" i="10"/>
  <c r="S87" i="10" s="1"/>
  <c r="R140" i="10"/>
  <c r="R128" i="10"/>
  <c r="S128" i="10" s="1"/>
  <c r="R144" i="10"/>
  <c r="S144" i="10" s="1"/>
  <c r="R95" i="10"/>
  <c r="R96" i="10"/>
  <c r="R147" i="10"/>
  <c r="S147" i="10" s="1"/>
  <c r="M182" i="10" a="1"/>
  <c r="M182" i="10" s="1"/>
  <c r="R107" i="10"/>
  <c r="S107" i="10" s="1"/>
  <c r="R117" i="10"/>
  <c r="R100" i="10"/>
  <c r="S100" i="10" s="1"/>
  <c r="R93" i="10"/>
  <c r="S93" i="10" s="1"/>
  <c r="R141" i="10"/>
  <c r="S141" i="10" s="1"/>
  <c r="R131" i="10"/>
  <c r="S131" i="10" s="1"/>
  <c r="R113" i="10"/>
  <c r="S113" i="10" s="1"/>
  <c r="R109" i="10"/>
  <c r="S109" i="10" s="1"/>
  <c r="R134" i="10"/>
  <c r="S134" i="10" s="1"/>
  <c r="V77" i="10"/>
  <c r="V103" i="10" s="1"/>
  <c r="W103" i="10" s="1"/>
  <c r="O158" i="10"/>
  <c r="M227" i="10" a="1"/>
  <c r="M227" i="10" s="1"/>
  <c r="M161" i="10" a="1"/>
  <c r="M161" i="10" s="1"/>
  <c r="M224" i="10" a="1"/>
  <c r="M224" i="10" s="1"/>
  <c r="M169" i="10" a="1"/>
  <c r="M169" i="10" s="1"/>
  <c r="M207" i="10" a="1"/>
  <c r="M207" i="10" s="1"/>
  <c r="M183" i="10" a="1"/>
  <c r="M183" i="10" s="1"/>
  <c r="M198" i="10" a="1"/>
  <c r="M198" i="10" s="1"/>
  <c r="M202" i="10" a="1"/>
  <c r="M202" i="10" s="1"/>
  <c r="M178" i="10" a="1"/>
  <c r="M178" i="10" s="1"/>
  <c r="M166" i="10" a="1"/>
  <c r="M166" i="10" s="1"/>
  <c r="M211" i="10" a="1"/>
  <c r="M211" i="10" s="1"/>
  <c r="M160" i="10" a="1"/>
  <c r="M160" i="10" s="1"/>
  <c r="M203" i="10" a="1"/>
  <c r="M203" i="10" s="1"/>
  <c r="M184" i="10" a="1"/>
  <c r="M184" i="10" s="1"/>
  <c r="M162" i="10" a="1"/>
  <c r="M162" i="10" s="1"/>
  <c r="M199" i="10" a="1"/>
  <c r="M199" i="10" s="1"/>
  <c r="M159" i="10" a="1"/>
  <c r="M159" i="10" s="1"/>
  <c r="M223" i="10" a="1"/>
  <c r="M223" i="10" s="1"/>
  <c r="M196" i="10" a="1"/>
  <c r="M196" i="10" s="1"/>
  <c r="M210" i="10" a="1"/>
  <c r="M210" i="10" s="1"/>
  <c r="M200" i="10" a="1"/>
  <c r="M200" i="10" s="1"/>
  <c r="M225" i="10" a="1"/>
  <c r="M225" i="10" s="1"/>
  <c r="M165" i="10" a="1"/>
  <c r="M165" i="10" s="1"/>
  <c r="M209" i="10" a="1"/>
  <c r="M209" i="10" s="1"/>
  <c r="M191" i="10" a="1"/>
  <c r="M191" i="10" s="1"/>
  <c r="M228" i="10" a="1"/>
  <c r="M228" i="10" s="1"/>
  <c r="N167" i="10" a="1"/>
  <c r="N167" i="10" s="1"/>
  <c r="N172" i="10" a="1"/>
  <c r="N172" i="10" s="1"/>
  <c r="N180" i="10" a="1"/>
  <c r="N180" i="10" s="1"/>
  <c r="N192" i="10" a="1"/>
  <c r="N192" i="10" s="1"/>
  <c r="N196" i="10" a="1"/>
  <c r="N196" i="10" s="1"/>
  <c r="N203" i="10" a="1"/>
  <c r="N203" i="10" s="1"/>
  <c r="N161" i="10" a="1"/>
  <c r="N161" i="10" s="1"/>
  <c r="N165" i="10" a="1"/>
  <c r="N165" i="10" s="1"/>
  <c r="N169" i="10" a="1"/>
  <c r="N169" i="10" s="1"/>
  <c r="N170" i="10" a="1"/>
  <c r="N170" i="10" s="1"/>
  <c r="N175" i="10" a="1"/>
  <c r="N175" i="10" s="1"/>
  <c r="N182" i="10" a="1"/>
  <c r="N182" i="10" s="1"/>
  <c r="N190" i="10" a="1"/>
  <c r="N190" i="10" s="1"/>
  <c r="N199" i="10" a="1"/>
  <c r="N199" i="10" s="1"/>
  <c r="N204" i="10" a="1"/>
  <c r="N204" i="10" s="1"/>
  <c r="N177" i="10" a="1"/>
  <c r="N177" i="10" s="1"/>
  <c r="N183" i="10" a="1"/>
  <c r="N183" i="10" s="1"/>
  <c r="N186" i="10" a="1"/>
  <c r="N186" i="10" s="1"/>
  <c r="N197" i="10" a="1"/>
  <c r="N197" i="10" s="1"/>
  <c r="N213" i="10" a="1"/>
  <c r="N213" i="10" s="1"/>
  <c r="N162" i="10" a="1"/>
  <c r="N162" i="10" s="1"/>
  <c r="N178" i="10" a="1"/>
  <c r="N178" i="10" s="1"/>
  <c r="N181" i="10" a="1"/>
  <c r="N181" i="10" s="1"/>
  <c r="N195" i="10" a="1"/>
  <c r="N195" i="10" s="1"/>
  <c r="N200" i="10" a="1"/>
  <c r="N200" i="10" s="1"/>
  <c r="N173" i="10" a="1"/>
  <c r="N173" i="10" s="1"/>
  <c r="N201" i="10" a="1"/>
  <c r="N201" i="10" s="1"/>
  <c r="N216" i="10" a="1"/>
  <c r="N216" i="10" s="1"/>
  <c r="N217" i="10" a="1"/>
  <c r="N217" i="10" s="1"/>
  <c r="N163" i="10" a="1"/>
  <c r="N163" i="10" s="1"/>
  <c r="N164" i="10" a="1"/>
  <c r="N164" i="10" s="1"/>
  <c r="N174" i="10" a="1"/>
  <c r="N174" i="10" s="1"/>
  <c r="N188" i="10" a="1"/>
  <c r="N188" i="10" s="1"/>
  <c r="N198" i="10" a="1"/>
  <c r="N198" i="10" s="1"/>
  <c r="N187" i="10" a="1"/>
  <c r="N187" i="10" s="1"/>
  <c r="N206" i="10" a="1"/>
  <c r="N206" i="10" s="1"/>
  <c r="N224" i="10" a="1"/>
  <c r="N224" i="10" s="1"/>
  <c r="N225" i="10" a="1"/>
  <c r="N225" i="10" s="1"/>
  <c r="N171" i="10" a="1"/>
  <c r="N171" i="10" s="1"/>
  <c r="N205" i="10" a="1"/>
  <c r="N205" i="10" s="1"/>
  <c r="N207" i="10" a="1"/>
  <c r="N207" i="10" s="1"/>
  <c r="N212" i="10" a="1"/>
  <c r="N212" i="10" s="1"/>
  <c r="N214" i="10" a="1"/>
  <c r="N214" i="10" s="1"/>
  <c r="N223" i="10" a="1"/>
  <c r="N223" i="10" s="1"/>
  <c r="N208" i="10" a="1"/>
  <c r="N208" i="10" s="1"/>
  <c r="N222" i="10" a="1"/>
  <c r="N222" i="10" s="1"/>
  <c r="N168" i="10" a="1"/>
  <c r="N168" i="10" s="1"/>
  <c r="N179" i="10" a="1"/>
  <c r="N179" i="10" s="1"/>
  <c r="N185" i="10" a="1"/>
  <c r="N185" i="10" s="1"/>
  <c r="N193" i="10" a="1"/>
  <c r="N193" i="10" s="1"/>
  <c r="N194" i="10" a="1"/>
  <c r="N194" i="10" s="1"/>
  <c r="N221" i="10" a="1"/>
  <c r="N221" i="10" s="1"/>
  <c r="N160" i="10" a="1"/>
  <c r="N160" i="10" s="1"/>
  <c r="N166" i="10" a="1"/>
  <c r="N166" i="10" s="1"/>
  <c r="N184" i="10" a="1"/>
  <c r="N184" i="10" s="1"/>
  <c r="N202" i="10" a="1"/>
  <c r="N202" i="10" s="1"/>
  <c r="N209" i="10" a="1"/>
  <c r="N209" i="10" s="1"/>
  <c r="N210" i="10" a="1"/>
  <c r="N210" i="10" s="1"/>
  <c r="N215" i="10" a="1"/>
  <c r="N215" i="10" s="1"/>
  <c r="N220" i="10" a="1"/>
  <c r="N220" i="10" s="1"/>
  <c r="N227" i="10" a="1"/>
  <c r="N227" i="10" s="1"/>
  <c r="N176" i="10" a="1"/>
  <c r="N176" i="10" s="1"/>
  <c r="N191" i="10" a="1"/>
  <c r="N191" i="10" s="1"/>
  <c r="N219" i="10" a="1"/>
  <c r="N219" i="10" s="1"/>
  <c r="N226" i="10" a="1"/>
  <c r="N226" i="10" s="1"/>
  <c r="N228" i="10" a="1"/>
  <c r="N228" i="10" s="1"/>
  <c r="N159" i="10" a="1"/>
  <c r="N159" i="10" s="1"/>
  <c r="N189" i="10" a="1"/>
  <c r="N189" i="10" s="1"/>
  <c r="N211" i="10" a="1"/>
  <c r="N211" i="10" s="1"/>
  <c r="N218" i="10" a="1"/>
  <c r="N218" i="10" s="1"/>
  <c r="P25" i="14"/>
  <c r="P19" i="14"/>
  <c r="P52" i="14"/>
  <c r="P48" i="14"/>
  <c r="P20" i="14"/>
  <c r="L70" i="14"/>
  <c r="L77" i="14" s="1"/>
  <c r="P63" i="12"/>
  <c r="P40" i="14"/>
  <c r="P43" i="14"/>
  <c r="P38" i="14"/>
  <c r="P15" i="14"/>
  <c r="P11" i="14"/>
  <c r="Q11" i="12" s="1"/>
  <c r="P41" i="14"/>
  <c r="P12" i="14"/>
  <c r="Q12" i="12" s="1"/>
  <c r="P36" i="14"/>
  <c r="P59" i="14"/>
  <c r="P62" i="14"/>
  <c r="P17" i="14"/>
  <c r="P35" i="14"/>
  <c r="P33" i="14"/>
  <c r="P32" i="14"/>
  <c r="P57" i="14"/>
  <c r="P31" i="14"/>
  <c r="P56" i="14"/>
  <c r="P24" i="14"/>
  <c r="P27" i="14"/>
  <c r="P54" i="14"/>
  <c r="P22" i="14"/>
  <c r="L229" i="10"/>
  <c r="P61" i="14"/>
  <c r="P45" i="14"/>
  <c r="P29" i="14"/>
  <c r="P13" i="14"/>
  <c r="Q13" i="12" s="1"/>
  <c r="P50" i="14"/>
  <c r="P34" i="14"/>
  <c r="P18" i="14"/>
  <c r="P16" i="14"/>
  <c r="P46" i="14"/>
  <c r="P30" i="14"/>
  <c r="P14" i="14"/>
  <c r="P55" i="14"/>
  <c r="P39" i="14"/>
  <c r="P23" i="14"/>
  <c r="P60" i="14"/>
  <c r="P44" i="14"/>
  <c r="P28" i="14"/>
  <c r="P53" i="14"/>
  <c r="P37" i="14"/>
  <c r="P21" i="14"/>
  <c r="P58" i="14"/>
  <c r="P42" i="14"/>
  <c r="V89" i="10"/>
  <c r="W89" i="10" s="1"/>
  <c r="AA75" i="10"/>
  <c r="AB75" i="10"/>
  <c r="N69" i="14"/>
  <c r="P158" i="10"/>
  <c r="AG3" i="10"/>
  <c r="X77" i="10"/>
  <c r="M164" i="10" l="1" a="1"/>
  <c r="M164" i="10" s="1"/>
  <c r="V102" i="10"/>
  <c r="M187" i="10" a="1"/>
  <c r="M187" i="10" s="1"/>
  <c r="V129" i="10"/>
  <c r="W129" i="10" s="1"/>
  <c r="M214" i="10" a="1"/>
  <c r="M214" i="10" s="1"/>
  <c r="M212" i="10" a="1"/>
  <c r="M212" i="10" s="1"/>
  <c r="M221" i="10" a="1"/>
  <c r="M221" i="10" s="1"/>
  <c r="V135" i="10"/>
  <c r="W135" i="10" s="1"/>
  <c r="M213" i="10" a="1"/>
  <c r="M213" i="10" s="1"/>
  <c r="V122" i="10"/>
  <c r="W122" i="10" s="1"/>
  <c r="M177" i="10" a="1"/>
  <c r="M177" i="10" s="1"/>
  <c r="M173" i="10" a="1"/>
  <c r="M173" i="10" s="1"/>
  <c r="V115" i="10"/>
  <c r="W115" i="10" s="1"/>
  <c r="M208" i="10" a="1"/>
  <c r="M208" i="10" s="1"/>
  <c r="V98" i="10"/>
  <c r="W98" i="10" s="1"/>
  <c r="M218" i="10" a="1"/>
  <c r="M218" i="10" s="1"/>
  <c r="M188" i="10" a="1"/>
  <c r="M188" i="10" s="1"/>
  <c r="V146" i="10"/>
  <c r="W146" i="10" s="1"/>
  <c r="V142" i="10"/>
  <c r="W142" i="10" s="1"/>
  <c r="V108" i="10"/>
  <c r="W108" i="10" s="1"/>
  <c r="V107" i="10"/>
  <c r="W107" i="10" s="1"/>
  <c r="V120" i="10"/>
  <c r="W120" i="10" s="1"/>
  <c r="V87" i="10"/>
  <c r="W87" i="10" s="1"/>
  <c r="V105" i="10"/>
  <c r="W105" i="10" s="1"/>
  <c r="V131" i="10"/>
  <c r="W131" i="10" s="1"/>
  <c r="V130" i="10"/>
  <c r="W130" i="10" s="1"/>
  <c r="V148" i="10"/>
  <c r="W148" i="10" s="1"/>
  <c r="V96" i="10"/>
  <c r="W96" i="10" s="1"/>
  <c r="V85" i="10"/>
  <c r="W85" i="10" s="1"/>
  <c r="V100" i="10"/>
  <c r="W100" i="10" s="1"/>
  <c r="V113" i="10"/>
  <c r="W113" i="10" s="1"/>
  <c r="V112" i="10"/>
  <c r="W112" i="10" s="1"/>
  <c r="V127" i="10"/>
  <c r="W127" i="10" s="1"/>
  <c r="V141" i="10"/>
  <c r="W141" i="10" s="1"/>
  <c r="V81" i="10"/>
  <c r="W81" i="10" s="1"/>
  <c r="V99" i="10"/>
  <c r="W99" i="10" s="1"/>
  <c r="V94" i="10"/>
  <c r="W94" i="10" s="1"/>
  <c r="V134" i="10"/>
  <c r="W134" i="10" s="1"/>
  <c r="V145" i="10"/>
  <c r="W145" i="10" s="1"/>
  <c r="V80" i="10"/>
  <c r="W80" i="10" s="1"/>
  <c r="V126" i="10"/>
  <c r="W126" i="10" s="1"/>
  <c r="V144" i="10"/>
  <c r="W144" i="10" s="1"/>
  <c r="V140" i="10"/>
  <c r="W140" i="10" s="1"/>
  <c r="V97" i="10"/>
  <c r="W97" i="10" s="1"/>
  <c r="V118" i="10"/>
  <c r="W118" i="10" s="1"/>
  <c r="V92" i="10"/>
  <c r="W92" i="10" s="1"/>
  <c r="V88" i="10"/>
  <c r="V138" i="10"/>
  <c r="W138" i="10" s="1"/>
  <c r="V121" i="10"/>
  <c r="W121" i="10" s="1"/>
  <c r="V137" i="10"/>
  <c r="W137" i="10" s="1"/>
  <c r="V90" i="10"/>
  <c r="W90" i="10" s="1"/>
  <c r="V104" i="10"/>
  <c r="W104" i="10" s="1"/>
  <c r="V91" i="10"/>
  <c r="V147" i="10"/>
  <c r="W147" i="10" s="1"/>
  <c r="V132" i="10"/>
  <c r="W132" i="10" s="1"/>
  <c r="V117" i="10"/>
  <c r="W117" i="10" s="1"/>
  <c r="V82" i="10"/>
  <c r="W82" i="10" s="1"/>
  <c r="V149" i="10"/>
  <c r="W149" i="10" s="1"/>
  <c r="V139" i="10"/>
  <c r="W139" i="10" s="1"/>
  <c r="V136" i="10"/>
  <c r="W136" i="10" s="1"/>
  <c r="V125" i="10"/>
  <c r="W125" i="10" s="1"/>
  <c r="V119" i="10"/>
  <c r="W119" i="10" s="1"/>
  <c r="V116" i="10"/>
  <c r="W116" i="10" s="1"/>
  <c r="V110" i="10"/>
  <c r="W110" i="10" s="1"/>
  <c r="V95" i="10"/>
  <c r="W95" i="10" s="1"/>
  <c r="V83" i="10"/>
  <c r="O216" i="10" a="1"/>
  <c r="O216" i="10" s="1"/>
  <c r="M168" i="10" a="1"/>
  <c r="M168" i="10" s="1"/>
  <c r="M170" i="10" a="1"/>
  <c r="M170" i="10" s="1"/>
  <c r="M181" i="10" a="1"/>
  <c r="M181" i="10" s="1"/>
  <c r="S91" i="10"/>
  <c r="M171" i="10" a="1"/>
  <c r="M171" i="10" s="1"/>
  <c r="S83" i="10"/>
  <c r="M163" i="10" a="1"/>
  <c r="M163" i="10" s="1"/>
  <c r="S137" i="10"/>
  <c r="M217" i="10" a="1"/>
  <c r="M217" i="10" s="1"/>
  <c r="V79" i="10"/>
  <c r="W79" i="10" s="1"/>
  <c r="V114" i="10"/>
  <c r="W114" i="10" s="1"/>
  <c r="V123" i="10"/>
  <c r="W123" i="10" s="1"/>
  <c r="V124" i="10"/>
  <c r="W124" i="10" s="1"/>
  <c r="V101" i="10"/>
  <c r="W101" i="10" s="1"/>
  <c r="V93" i="10"/>
  <c r="W93" i="10" s="1"/>
  <c r="V109" i="10"/>
  <c r="W109" i="10" s="1"/>
  <c r="O190" i="10" a="1"/>
  <c r="O190" i="10" s="1"/>
  <c r="M193" i="10" a="1"/>
  <c r="M193" i="10" s="1"/>
  <c r="M192" i="10" a="1"/>
  <c r="M192" i="10" s="1"/>
  <c r="M215" i="10" a="1"/>
  <c r="M215" i="10" s="1"/>
  <c r="M219" i="10" a="1"/>
  <c r="M219" i="10" s="1"/>
  <c r="S96" i="10"/>
  <c r="M176" i="10" a="1"/>
  <c r="M176" i="10" s="1"/>
  <c r="O165" i="10" a="1"/>
  <c r="O165" i="10" s="1"/>
  <c r="O202" i="10" a="1"/>
  <c r="O202" i="10" s="1"/>
  <c r="M185" i="10" a="1"/>
  <c r="M185" i="10" s="1"/>
  <c r="M186" i="10" a="1"/>
  <c r="M186" i="10" s="1"/>
  <c r="M195" i="10" a="1"/>
  <c r="M195" i="10" s="1"/>
  <c r="M180" i="10" a="1"/>
  <c r="M180" i="10" s="1"/>
  <c r="S114" i="10"/>
  <c r="M194" i="10" a="1"/>
  <c r="M194" i="10" s="1"/>
  <c r="S95" i="10"/>
  <c r="M175" i="10" a="1"/>
  <c r="M175" i="10" s="1"/>
  <c r="S121" i="10"/>
  <c r="M201" i="10" a="1"/>
  <c r="M201" i="10" s="1"/>
  <c r="O200" i="10" a="1"/>
  <c r="O200" i="10" s="1"/>
  <c r="S117" i="10"/>
  <c r="M197" i="10" a="1"/>
  <c r="M197" i="10" s="1"/>
  <c r="M205" i="10" a="1"/>
  <c r="M205" i="10" s="1"/>
  <c r="V128" i="10"/>
  <c r="W128" i="10" s="1"/>
  <c r="V143" i="10"/>
  <c r="W143" i="10" s="1"/>
  <c r="V133" i="10"/>
  <c r="W133" i="10" s="1"/>
  <c r="V84" i="10"/>
  <c r="W84" i="10" s="1"/>
  <c r="V106" i="10"/>
  <c r="W106" i="10" s="1"/>
  <c r="V111" i="10"/>
  <c r="W111" i="10" s="1"/>
  <c r="V86" i="10"/>
  <c r="W86" i="10" s="1"/>
  <c r="O160" i="10" a="1"/>
  <c r="O160" i="10" s="1"/>
  <c r="M167" i="10" a="1"/>
  <c r="M167" i="10" s="1"/>
  <c r="M190" i="10" a="1"/>
  <c r="M190" i="10" s="1"/>
  <c r="S140" i="10"/>
  <c r="M220" i="10" a="1"/>
  <c r="M220" i="10" s="1"/>
  <c r="M189" i="10" a="1"/>
  <c r="M189" i="10" s="1"/>
  <c r="O227" i="10" a="1"/>
  <c r="O227" i="10" s="1"/>
  <c r="S126" i="10"/>
  <c r="M206" i="10" a="1"/>
  <c r="M206" i="10" s="1"/>
  <c r="M179" i="10" a="1"/>
  <c r="M179" i="10" s="1"/>
  <c r="O183" i="10" a="1"/>
  <c r="O183" i="10" s="1"/>
  <c r="O192" i="10" a="1"/>
  <c r="O192" i="10" s="1"/>
  <c r="O193" i="10" a="1"/>
  <c r="O193" i="10" s="1"/>
  <c r="O207" i="10" a="1"/>
  <c r="O207" i="10" s="1"/>
  <c r="O169" i="10" a="1"/>
  <c r="O169" i="10" s="1"/>
  <c r="O198" i="10" a="1"/>
  <c r="O198" i="10" s="1"/>
  <c r="O214" i="10" a="1"/>
  <c r="O214" i="10" s="1"/>
  <c r="O186" i="10" a="1"/>
  <c r="O186" i="10" s="1"/>
  <c r="O185" i="10" a="1"/>
  <c r="O185" i="10" s="1"/>
  <c r="O179" i="10" a="1"/>
  <c r="O179" i="10" s="1"/>
  <c r="O176" i="10" a="1"/>
  <c r="O176" i="10" s="1"/>
  <c r="O166" i="10" a="1"/>
  <c r="O166" i="10" s="1"/>
  <c r="O180" i="10" a="1"/>
  <c r="O180" i="10" s="1"/>
  <c r="O187" i="10" a="1"/>
  <c r="O187" i="10" s="1"/>
  <c r="O194" i="10" a="1"/>
  <c r="O194" i="10" s="1"/>
  <c r="O162" i="10" a="1"/>
  <c r="O162" i="10" s="1"/>
  <c r="O196" i="10" a="1"/>
  <c r="O196" i="10" s="1"/>
  <c r="O191" i="10" a="1"/>
  <c r="O191" i="10" s="1"/>
  <c r="O201" i="10" a="1"/>
  <c r="O201" i="10" s="1"/>
  <c r="O228" i="10" a="1"/>
  <c r="O228" i="10" s="1"/>
  <c r="O215" i="10" a="1"/>
  <c r="O215" i="10" s="1"/>
  <c r="O226" i="10" a="1"/>
  <c r="O226" i="10" s="1"/>
  <c r="O222" i="10" a="1"/>
  <c r="O222" i="10" s="1"/>
  <c r="O205" i="10" a="1"/>
  <c r="O205" i="10" s="1"/>
  <c r="O174" i="10" a="1"/>
  <c r="O174" i="10" s="1"/>
  <c r="O197" i="10" a="1"/>
  <c r="O197" i="10" s="1"/>
  <c r="O220" i="10" a="1"/>
  <c r="O220" i="10" s="1"/>
  <c r="O159" i="10" a="1"/>
  <c r="O159" i="10" s="1"/>
  <c r="O217" i="10" a="1"/>
  <c r="O217" i="10" s="1"/>
  <c r="O224" i="10" a="1"/>
  <c r="O224" i="10" s="1"/>
  <c r="O211" i="10" a="1"/>
  <c r="O211" i="10" s="1"/>
  <c r="O189" i="10" a="1"/>
  <c r="O189" i="10" s="1"/>
  <c r="O188" i="10" a="1"/>
  <c r="O188" i="10" s="1"/>
  <c r="O219" i="10" a="1"/>
  <c r="O219" i="10" s="1"/>
  <c r="O210" i="10" a="1"/>
  <c r="O210" i="10" s="1"/>
  <c r="O221" i="10" a="1"/>
  <c r="O221" i="10" s="1"/>
  <c r="O206" i="10" a="1"/>
  <c r="O206" i="10" s="1"/>
  <c r="O199" i="10" a="1"/>
  <c r="O199" i="10" s="1"/>
  <c r="O175" i="10" a="1"/>
  <c r="O175" i="10" s="1"/>
  <c r="O161" i="10" a="1"/>
  <c r="O161" i="10" s="1"/>
  <c r="O184" i="10" a="1"/>
  <c r="O184" i="10" s="1"/>
  <c r="O195" i="10" a="1"/>
  <c r="O195" i="10" s="1"/>
  <c r="O203" i="10" a="1"/>
  <c r="O203" i="10" s="1"/>
  <c r="O209" i="10" a="1"/>
  <c r="O209" i="10" s="1"/>
  <c r="O223" i="10" a="1"/>
  <c r="O223" i="10" s="1"/>
  <c r="O172" i="10" a="1"/>
  <c r="O172" i="10" s="1"/>
  <c r="O218" i="10" a="1"/>
  <c r="O218" i="10" s="1"/>
  <c r="O170" i="10" a="1"/>
  <c r="O170" i="10" s="1"/>
  <c r="O177" i="10" a="1"/>
  <c r="O177" i="10" s="1"/>
  <c r="P199" i="10" a="1"/>
  <c r="P199" i="10" s="1"/>
  <c r="P205" i="10" a="1"/>
  <c r="P205" i="10" s="1"/>
  <c r="M70" i="14"/>
  <c r="M77" i="14" s="1"/>
  <c r="Q63" i="12"/>
  <c r="Q55" i="14"/>
  <c r="Q49" i="14"/>
  <c r="Q33" i="14"/>
  <c r="Q17" i="14"/>
  <c r="Q56" i="14"/>
  <c r="Q40" i="14"/>
  <c r="Q24" i="14"/>
  <c r="Q47" i="14"/>
  <c r="Q31" i="14"/>
  <c r="Q15" i="14"/>
  <c r="Q54" i="14"/>
  <c r="Q38" i="14"/>
  <c r="Q22" i="14"/>
  <c r="Q61" i="14"/>
  <c r="Q45" i="14"/>
  <c r="Q29" i="14"/>
  <c r="Q13" i="14"/>
  <c r="R13" i="12" s="1"/>
  <c r="Q52" i="14"/>
  <c r="Q36" i="14"/>
  <c r="Q20" i="14"/>
  <c r="Q59" i="14"/>
  <c r="Q43" i="14"/>
  <c r="Q27" i="14"/>
  <c r="Q12" i="14"/>
  <c r="R12" i="12" s="1"/>
  <c r="Q50" i="14"/>
  <c r="Q34" i="14"/>
  <c r="Q18" i="14"/>
  <c r="Q57" i="14"/>
  <c r="Q41" i="14"/>
  <c r="Q25" i="14"/>
  <c r="Q11" i="14"/>
  <c r="Q48" i="14"/>
  <c r="Q32" i="14"/>
  <c r="Q16" i="14"/>
  <c r="Q39" i="14"/>
  <c r="Q23" i="14"/>
  <c r="Q62" i="14"/>
  <c r="Q46" i="14"/>
  <c r="Q30" i="14"/>
  <c r="Q14" i="14"/>
  <c r="Q53" i="14"/>
  <c r="Q37" i="14"/>
  <c r="Q60" i="14"/>
  <c r="Q44" i="14"/>
  <c r="Q28" i="14"/>
  <c r="Q21" i="14"/>
  <c r="Q51" i="14"/>
  <c r="Q35" i="14"/>
  <c r="Q19" i="14"/>
  <c r="Q58" i="14"/>
  <c r="Q42" i="14"/>
  <c r="X80" i="10"/>
  <c r="Y80" i="10" s="1"/>
  <c r="X84" i="10"/>
  <c r="Y84" i="10" s="1"/>
  <c r="X96" i="10"/>
  <c r="Y96" i="10" s="1"/>
  <c r="X105" i="10"/>
  <c r="Y105" i="10" s="1"/>
  <c r="X108" i="10"/>
  <c r="Y108" i="10" s="1"/>
  <c r="X114" i="10"/>
  <c r="Y114" i="10" s="1"/>
  <c r="X122" i="10"/>
  <c r="Y122" i="10" s="1"/>
  <c r="X89" i="10"/>
  <c r="Y89" i="10" s="1"/>
  <c r="X95" i="10"/>
  <c r="Y95" i="10" s="1"/>
  <c r="X104" i="10"/>
  <c r="Y104" i="10" s="1"/>
  <c r="X83" i="10"/>
  <c r="Y83" i="10" s="1"/>
  <c r="X88" i="10"/>
  <c r="Y88" i="10" s="1"/>
  <c r="X94" i="10"/>
  <c r="Y94" i="10" s="1"/>
  <c r="X103" i="10"/>
  <c r="Y103" i="10" s="1"/>
  <c r="X109" i="10"/>
  <c r="Y109" i="10" s="1"/>
  <c r="X113" i="10"/>
  <c r="Y113" i="10" s="1"/>
  <c r="X121" i="10"/>
  <c r="Y121" i="10" s="1"/>
  <c r="X87" i="10"/>
  <c r="Y87" i="10" s="1"/>
  <c r="X93" i="10"/>
  <c r="Y93" i="10" s="1"/>
  <c r="X102" i="10"/>
  <c r="Y102" i="10" s="1"/>
  <c r="X82" i="10"/>
  <c r="Y82" i="10" s="1"/>
  <c r="X86" i="10"/>
  <c r="Y86" i="10" s="1"/>
  <c r="X92" i="10"/>
  <c r="Y92" i="10" s="1"/>
  <c r="X99" i="10"/>
  <c r="Y99" i="10" s="1"/>
  <c r="X101" i="10"/>
  <c r="Y101" i="10" s="1"/>
  <c r="X110" i="10"/>
  <c r="Y110" i="10" s="1"/>
  <c r="X112" i="10"/>
  <c r="Y112" i="10" s="1"/>
  <c r="X120" i="10"/>
  <c r="Y120" i="10" s="1"/>
  <c r="X98" i="10"/>
  <c r="Y98" i="10" s="1"/>
  <c r="X100" i="10"/>
  <c r="Y100" i="10" s="1"/>
  <c r="X111" i="10"/>
  <c r="Y111" i="10" s="1"/>
  <c r="X116" i="10"/>
  <c r="Y116" i="10" s="1"/>
  <c r="X117" i="10"/>
  <c r="Y117" i="10" s="1"/>
  <c r="X124" i="10"/>
  <c r="Y124" i="10" s="1"/>
  <c r="X81" i="10"/>
  <c r="Y81" i="10" s="1"/>
  <c r="X85" i="10"/>
  <c r="Y85" i="10" s="1"/>
  <c r="X91" i="10"/>
  <c r="Y91" i="10" s="1"/>
  <c r="X106" i="10"/>
  <c r="Y106" i="10" s="1"/>
  <c r="X107" i="10"/>
  <c r="Y107" i="10" s="1"/>
  <c r="X115" i="10"/>
  <c r="Y115" i="10" s="1"/>
  <c r="X118" i="10"/>
  <c r="Y118" i="10" s="1"/>
  <c r="X119" i="10"/>
  <c r="Y119" i="10" s="1"/>
  <c r="X123" i="10"/>
  <c r="Y123" i="10" s="1"/>
  <c r="X90" i="10"/>
  <c r="Y90" i="10" s="1"/>
  <c r="X97" i="10"/>
  <c r="Y97" i="10" s="1"/>
  <c r="X126" i="10"/>
  <c r="Y126" i="10" s="1"/>
  <c r="X127" i="10"/>
  <c r="Y127" i="10" s="1"/>
  <c r="X131" i="10"/>
  <c r="Y131" i="10" s="1"/>
  <c r="X139" i="10"/>
  <c r="Y139" i="10" s="1"/>
  <c r="X147" i="10"/>
  <c r="Y147" i="10" s="1"/>
  <c r="X125" i="10"/>
  <c r="Y125" i="10" s="1"/>
  <c r="X132" i="10"/>
  <c r="Y132" i="10" s="1"/>
  <c r="X133" i="10"/>
  <c r="Y133" i="10" s="1"/>
  <c r="X140" i="10"/>
  <c r="Y140" i="10" s="1"/>
  <c r="X141" i="10"/>
  <c r="Y141" i="10" s="1"/>
  <c r="X148" i="10"/>
  <c r="Y148" i="10" s="1"/>
  <c r="X134" i="10"/>
  <c r="Y134" i="10" s="1"/>
  <c r="X142" i="10"/>
  <c r="Y142" i="10" s="1"/>
  <c r="X135" i="10"/>
  <c r="Y135" i="10" s="1"/>
  <c r="X143" i="10"/>
  <c r="Y143" i="10" s="1"/>
  <c r="X79" i="10"/>
  <c r="Y79" i="10" s="1"/>
  <c r="X136" i="10"/>
  <c r="Y136" i="10" s="1"/>
  <c r="X137" i="10"/>
  <c r="Y137" i="10" s="1"/>
  <c r="X144" i="10"/>
  <c r="Y144" i="10" s="1"/>
  <c r="X145" i="10"/>
  <c r="Y145" i="10" s="1"/>
  <c r="X130" i="10"/>
  <c r="Y130" i="10" s="1"/>
  <c r="X138" i="10"/>
  <c r="Y138" i="10" s="1"/>
  <c r="X146" i="10"/>
  <c r="Y146" i="10" s="1"/>
  <c r="X128" i="10"/>
  <c r="Y128" i="10" s="1"/>
  <c r="X129" i="10"/>
  <c r="Y129" i="10" s="1"/>
  <c r="N229" i="10"/>
  <c r="X149" i="10"/>
  <c r="Y149" i="10" s="1"/>
  <c r="Q158" i="10"/>
  <c r="Z77" i="10"/>
  <c r="P206" i="10" l="1" a="1"/>
  <c r="P206" i="10" s="1"/>
  <c r="O164" i="10" a="1"/>
  <c r="O164" i="10" s="1"/>
  <c r="W88" i="10"/>
  <c r="O168" i="10" a="1"/>
  <c r="O168" i="10" s="1"/>
  <c r="P220" i="10" a="1"/>
  <c r="P220" i="10" s="1"/>
  <c r="O208" i="10" a="1"/>
  <c r="O208" i="10" s="1"/>
  <c r="O225" i="10" a="1"/>
  <c r="O225" i="10" s="1"/>
  <c r="P194" i="10" a="1"/>
  <c r="P194" i="10" s="1"/>
  <c r="O212" i="10" a="1"/>
  <c r="O212" i="10" s="1"/>
  <c r="W91" i="10"/>
  <c r="O171" i="10" a="1"/>
  <c r="O171" i="10" s="1"/>
  <c r="O204" i="10" a="1"/>
  <c r="O204" i="10" s="1"/>
  <c r="O167" i="10" a="1"/>
  <c r="O167" i="10" s="1"/>
  <c r="W102" i="10"/>
  <c r="O182" i="10" a="1"/>
  <c r="O182" i="10" s="1"/>
  <c r="P190" i="10" a="1"/>
  <c r="P190" i="10" s="1"/>
  <c r="O178" i="10" a="1"/>
  <c r="O178" i="10" s="1"/>
  <c r="M229" i="10"/>
  <c r="N70" i="14"/>
  <c r="N77" i="14" s="1"/>
  <c r="R11" i="12"/>
  <c r="Z75" i="10"/>
  <c r="Y75" i="10"/>
  <c r="P198" i="10" a="1"/>
  <c r="P198" i="10" s="1"/>
  <c r="P166" i="10" a="1"/>
  <c r="P166" i="10" s="1"/>
  <c r="O181" i="10" a="1"/>
  <c r="O181" i="10" s="1"/>
  <c r="P226" i="10" a="1"/>
  <c r="P226" i="10" s="1"/>
  <c r="P202" i="10" a="1"/>
  <c r="P202" i="10" s="1"/>
  <c r="P210" i="10" a="1"/>
  <c r="P210" i="10" s="1"/>
  <c r="P212" i="10" a="1"/>
  <c r="P212" i="10" s="1"/>
  <c r="O213" i="10" a="1"/>
  <c r="O213" i="10" s="1"/>
  <c r="O173" i="10" a="1"/>
  <c r="O173" i="10" s="1"/>
  <c r="P209" i="10" a="1"/>
  <c r="P209" i="10" s="1"/>
  <c r="P179" i="10" a="1"/>
  <c r="P179" i="10" s="1"/>
  <c r="P165" i="10" a="1"/>
  <c r="P165" i="10" s="1"/>
  <c r="W83" i="10"/>
  <c r="O163" i="10" a="1"/>
  <c r="O163" i="10" s="1"/>
  <c r="P188" i="10" a="1"/>
  <c r="P188" i="10" s="1"/>
  <c r="P213" i="10" a="1"/>
  <c r="P213" i="10" s="1"/>
  <c r="P217" i="10" a="1"/>
  <c r="P217" i="10" s="1"/>
  <c r="P214" i="10" a="1"/>
  <c r="P214" i="10" s="1"/>
  <c r="P211" i="10" a="1"/>
  <c r="P211" i="10" s="1"/>
  <c r="P227" i="10" a="1"/>
  <c r="P227" i="10" s="1"/>
  <c r="P175" i="10" a="1"/>
  <c r="P175" i="10" s="1"/>
  <c r="P178" i="10" a="1"/>
  <c r="P178" i="10" s="1"/>
  <c r="P208" i="10" a="1"/>
  <c r="P208" i="10" s="1"/>
  <c r="P171" i="10" a="1"/>
  <c r="P171" i="10" s="1"/>
  <c r="P159" i="10" a="1"/>
  <c r="P159" i="10" s="1"/>
  <c r="P162" i="10" a="1"/>
  <c r="P162" i="10" s="1"/>
  <c r="P177" i="10" a="1"/>
  <c r="P177" i="10" s="1"/>
  <c r="P170" i="10" a="1"/>
  <c r="P170" i="10" s="1"/>
  <c r="P186" i="10" a="1"/>
  <c r="P186" i="10" s="1"/>
  <c r="P174" i="10" a="1"/>
  <c r="P174" i="10" s="1"/>
  <c r="P219" i="10" a="1"/>
  <c r="P219" i="10" s="1"/>
  <c r="P207" i="10" a="1"/>
  <c r="P207" i="10" s="1"/>
  <c r="P203" i="10" a="1"/>
  <c r="P203" i="10" s="1"/>
  <c r="P193" i="10" a="1"/>
  <c r="P193" i="10" s="1"/>
  <c r="P221" i="10" a="1"/>
  <c r="P221" i="10" s="1"/>
  <c r="P169" i="10" a="1"/>
  <c r="P169" i="10" s="1"/>
  <c r="P216" i="10" a="1"/>
  <c r="P216" i="10" s="1"/>
  <c r="P173" i="10" a="1"/>
  <c r="P173" i="10" s="1"/>
  <c r="P218" i="10" a="1"/>
  <c r="P218" i="10" s="1"/>
  <c r="P195" i="10" a="1"/>
  <c r="P195" i="10" s="1"/>
  <c r="P180" i="10" a="1"/>
  <c r="P180" i="10" s="1"/>
  <c r="P191" i="10" a="1"/>
  <c r="P191" i="10" s="1"/>
  <c r="P168" i="10" a="1"/>
  <c r="P168" i="10" s="1"/>
  <c r="P185" i="10" a="1"/>
  <c r="P185" i="10" s="1"/>
  <c r="P201" i="10" a="1"/>
  <c r="P201" i="10" s="1"/>
  <c r="P161" i="10" a="1"/>
  <c r="P161" i="10" s="1"/>
  <c r="P204" i="10" a="1"/>
  <c r="P204" i="10" s="1"/>
  <c r="P164" i="10" a="1"/>
  <c r="P164" i="10" s="1"/>
  <c r="P200" i="10" a="1"/>
  <c r="P200" i="10" s="1"/>
  <c r="P192" i="10" a="1"/>
  <c r="P192" i="10" s="1"/>
  <c r="P172" i="10" a="1"/>
  <c r="P172" i="10" s="1"/>
  <c r="P187" i="10" a="1"/>
  <c r="P187" i="10" s="1"/>
  <c r="P160" i="10" a="1"/>
  <c r="P160" i="10" s="1"/>
  <c r="P223" i="10" a="1"/>
  <c r="P223" i="10" s="1"/>
  <c r="P225" i="10" a="1"/>
  <c r="P225" i="10" s="1"/>
  <c r="P197" i="10" a="1"/>
  <c r="P197" i="10" s="1"/>
  <c r="P163" i="10" a="1"/>
  <c r="P163" i="10" s="1"/>
  <c r="P189" i="10" a="1"/>
  <c r="P189" i="10" s="1"/>
  <c r="P184" i="10" a="1"/>
  <c r="P184" i="10" s="1"/>
  <c r="P167" i="10" a="1"/>
  <c r="P167" i="10" s="1"/>
  <c r="P183" i="10" a="1"/>
  <c r="P183" i="10" s="1"/>
  <c r="P222" i="10" a="1"/>
  <c r="P222" i="10" s="1"/>
  <c r="P224" i="10" a="1"/>
  <c r="P224" i="10" s="1"/>
  <c r="P196" i="10" a="1"/>
  <c r="P196" i="10" s="1"/>
  <c r="P228" i="10" a="1"/>
  <c r="P228" i="10" s="1"/>
  <c r="P182" i="10" a="1"/>
  <c r="P182" i="10" s="1"/>
  <c r="P181" i="10" a="1"/>
  <c r="P181" i="10" s="1"/>
  <c r="P215" i="10" a="1"/>
  <c r="P215" i="10" s="1"/>
  <c r="P176" i="10" a="1"/>
  <c r="P176" i="10" s="1"/>
  <c r="AE75" i="10"/>
  <c r="R55" i="14"/>
  <c r="R35" i="14"/>
  <c r="R17" i="14"/>
  <c r="R50" i="14"/>
  <c r="R51" i="14"/>
  <c r="R62" i="14"/>
  <c r="R13" i="14"/>
  <c r="R47" i="14"/>
  <c r="R27" i="14"/>
  <c r="R61" i="14"/>
  <c r="R53" i="14"/>
  <c r="R52" i="14"/>
  <c r="R24" i="14"/>
  <c r="R57" i="14"/>
  <c r="R49" i="14"/>
  <c r="R21" i="14"/>
  <c r="R30" i="14"/>
  <c r="R36" i="14"/>
  <c r="R12" i="14"/>
  <c r="R34" i="14"/>
  <c r="R16" i="14"/>
  <c r="R59" i="14"/>
  <c r="R32" i="14"/>
  <c r="R20" i="14"/>
  <c r="R54" i="14"/>
  <c r="R11" i="14"/>
  <c r="R45" i="14"/>
  <c r="R26" i="14"/>
  <c r="R39" i="14"/>
  <c r="R42" i="14"/>
  <c r="R22" i="14"/>
  <c r="R44" i="14"/>
  <c r="R23" i="14"/>
  <c r="R56" i="14"/>
  <c r="R37" i="14"/>
  <c r="R18" i="14"/>
  <c r="R19" i="14"/>
  <c r="R38" i="14"/>
  <c r="R46" i="14"/>
  <c r="R33" i="14"/>
  <c r="R15" i="14"/>
  <c r="R48" i="14"/>
  <c r="R29" i="14"/>
  <c r="R31" i="14"/>
  <c r="R14" i="14"/>
  <c r="R28" i="14"/>
  <c r="R43" i="14"/>
  <c r="R25" i="14"/>
  <c r="R58" i="14"/>
  <c r="R40" i="14"/>
  <c r="R41" i="14"/>
  <c r="R60" i="14"/>
  <c r="Z90" i="10"/>
  <c r="AA90" i="10" s="1"/>
  <c r="Z97" i="10"/>
  <c r="AA97" i="10" s="1"/>
  <c r="Z107" i="10"/>
  <c r="AA107" i="10" s="1"/>
  <c r="Z80" i="10"/>
  <c r="AA80" i="10" s="1"/>
  <c r="Z84" i="10"/>
  <c r="AA84" i="10" s="1"/>
  <c r="Z96" i="10"/>
  <c r="AA96" i="10" s="1"/>
  <c r="Z105" i="10"/>
  <c r="AA105" i="10" s="1"/>
  <c r="Z114" i="10"/>
  <c r="AA114" i="10" s="1"/>
  <c r="Z122" i="10"/>
  <c r="AA122" i="10" s="1"/>
  <c r="Z89" i="10"/>
  <c r="AA89" i="10" s="1"/>
  <c r="Z95" i="10"/>
  <c r="AA95" i="10" s="1"/>
  <c r="Z104" i="10"/>
  <c r="AA104" i="10" s="1"/>
  <c r="Z108" i="10"/>
  <c r="AA108" i="10" s="1"/>
  <c r="Z83" i="10"/>
  <c r="AA83" i="10" s="1"/>
  <c r="Z88" i="10"/>
  <c r="AA88" i="10" s="1"/>
  <c r="Z94" i="10"/>
  <c r="AA94" i="10" s="1"/>
  <c r="Z103" i="10"/>
  <c r="AA103" i="10" s="1"/>
  <c r="Z109" i="10"/>
  <c r="AA109" i="10" s="1"/>
  <c r="Z113" i="10"/>
  <c r="AA113" i="10" s="1"/>
  <c r="Z121" i="10"/>
  <c r="AA121" i="10" s="1"/>
  <c r="Z87" i="10"/>
  <c r="AA87" i="10" s="1"/>
  <c r="Z93" i="10"/>
  <c r="AA93" i="10" s="1"/>
  <c r="Z102" i="10"/>
  <c r="AA102" i="10" s="1"/>
  <c r="Z82" i="10"/>
  <c r="AA82" i="10" s="1"/>
  <c r="Z86" i="10"/>
  <c r="AA86" i="10" s="1"/>
  <c r="Z92" i="10"/>
  <c r="AA92" i="10" s="1"/>
  <c r="Z101" i="10"/>
  <c r="AA101" i="10" s="1"/>
  <c r="Z110" i="10"/>
  <c r="AA110" i="10" s="1"/>
  <c r="Z112" i="10"/>
  <c r="AA112" i="10" s="1"/>
  <c r="Z120" i="10"/>
  <c r="AA120" i="10" s="1"/>
  <c r="Z98" i="10"/>
  <c r="AA98" i="10" s="1"/>
  <c r="Z99" i="10"/>
  <c r="AA99" i="10" s="1"/>
  <c r="Z100" i="10"/>
  <c r="AA100" i="10" s="1"/>
  <c r="Z111" i="10"/>
  <c r="AA111" i="10" s="1"/>
  <c r="Z116" i="10"/>
  <c r="AA116" i="10" s="1"/>
  <c r="Z124" i="10"/>
  <c r="AA124" i="10" s="1"/>
  <c r="Z81" i="10"/>
  <c r="AA81" i="10" s="1"/>
  <c r="Z85" i="10"/>
  <c r="AA85" i="10" s="1"/>
  <c r="Z91" i="10"/>
  <c r="AA91" i="10" s="1"/>
  <c r="Z106" i="10"/>
  <c r="AA106" i="10" s="1"/>
  <c r="Z115" i="10"/>
  <c r="AA115" i="10" s="1"/>
  <c r="Z117" i="10"/>
  <c r="AA117" i="10" s="1"/>
  <c r="Z118" i="10"/>
  <c r="AA118" i="10" s="1"/>
  <c r="Z119" i="10"/>
  <c r="AA119" i="10" s="1"/>
  <c r="Z123" i="10"/>
  <c r="AA123" i="10" s="1"/>
  <c r="Z128" i="10"/>
  <c r="AA128" i="10" s="1"/>
  <c r="Z138" i="10"/>
  <c r="AA138" i="10" s="1"/>
  <c r="Z146" i="10"/>
  <c r="AA146" i="10" s="1"/>
  <c r="Z126" i="10"/>
  <c r="AA126" i="10" s="1"/>
  <c r="Z129" i="10"/>
  <c r="AA129" i="10" s="1"/>
  <c r="Z131" i="10"/>
  <c r="AA131" i="10" s="1"/>
  <c r="Z139" i="10"/>
  <c r="AA139" i="10" s="1"/>
  <c r="Z147" i="10"/>
  <c r="AA147" i="10" s="1"/>
  <c r="Z127" i="10"/>
  <c r="AA127" i="10" s="1"/>
  <c r="Z132" i="10"/>
  <c r="AA132" i="10" s="1"/>
  <c r="Z133" i="10"/>
  <c r="AA133" i="10" s="1"/>
  <c r="Z140" i="10"/>
  <c r="AA140" i="10" s="1"/>
  <c r="Z141" i="10"/>
  <c r="AA141" i="10" s="1"/>
  <c r="Z148" i="10"/>
  <c r="AA148" i="10" s="1"/>
  <c r="Z125" i="10"/>
  <c r="AA125" i="10" s="1"/>
  <c r="Z79" i="10"/>
  <c r="AA79" i="10" s="1"/>
  <c r="Z134" i="10"/>
  <c r="AA134" i="10" s="1"/>
  <c r="Z142" i="10"/>
  <c r="AA142" i="10" s="1"/>
  <c r="Z135" i="10"/>
  <c r="AA135" i="10" s="1"/>
  <c r="Z143" i="10"/>
  <c r="AA143" i="10" s="1"/>
  <c r="Z136" i="10"/>
  <c r="AA136" i="10" s="1"/>
  <c r="Z137" i="10"/>
  <c r="AA137" i="10" s="1"/>
  <c r="Z144" i="10"/>
  <c r="AA144" i="10" s="1"/>
  <c r="Z145" i="10"/>
  <c r="AA145" i="10" s="1"/>
  <c r="Z130" i="10"/>
  <c r="AA130" i="10" s="1"/>
  <c r="AF75" i="10"/>
  <c r="Z149" i="10"/>
  <c r="AA149" i="10" s="1"/>
  <c r="L7" i="4"/>
  <c r="L8" i="4"/>
  <c r="L9" i="4"/>
  <c r="C12" i="5"/>
  <c r="B153" i="10" s="1" a="1"/>
  <c r="C15" i="2" s="1"/>
  <c r="Q187" i="10" l="1" a="1"/>
  <c r="Q187" i="10" s="1"/>
  <c r="R187" i="10" s="1"/>
  <c r="O229" i="10"/>
  <c r="Q207" i="10" a="1"/>
  <c r="Q207" i="10" s="1"/>
  <c r="Q217" i="10" a="1"/>
  <c r="Q217" i="10" s="1"/>
  <c r="AD75" i="10"/>
  <c r="AC75" i="10"/>
  <c r="Q224" i="10" a="1"/>
  <c r="Q224" i="10" s="1"/>
  <c r="R224" i="10" s="1"/>
  <c r="Q199" i="10" a="1"/>
  <c r="Q199" i="10" s="1"/>
  <c r="R199" i="10" s="1"/>
  <c r="Q189" i="10" a="1"/>
  <c r="Q189" i="10" s="1"/>
  <c r="Q216" i="10" a="1"/>
  <c r="Q216" i="10" s="1"/>
  <c r="Q201" i="10" a="1"/>
  <c r="Q201" i="10" s="1"/>
  <c r="R201" i="10" s="1"/>
  <c r="Q223" i="10" a="1"/>
  <c r="Q223" i="10" s="1"/>
  <c r="R223" i="10" s="1"/>
  <c r="Q225" i="10" a="1"/>
  <c r="Q225" i="10" s="1"/>
  <c r="R225" i="10" s="1"/>
  <c r="Q211" i="10" a="1"/>
  <c r="Q211" i="10" s="1"/>
  <c r="R211" i="10" s="1"/>
  <c r="Q219" i="10" a="1"/>
  <c r="Q219" i="10" s="1"/>
  <c r="R219" i="10" s="1"/>
  <c r="Q200" i="10" a="1"/>
  <c r="Q200" i="10" s="1"/>
  <c r="R200" i="10" s="1"/>
  <c r="Q161" i="10" a="1"/>
  <c r="Q161" i="10" s="1"/>
  <c r="Q160" i="10" a="1"/>
  <c r="Q160" i="10" s="1"/>
  <c r="R160" i="10" s="1"/>
  <c r="Q208" i="10" a="1"/>
  <c r="Q208" i="10" s="1"/>
  <c r="R208" i="10" s="1"/>
  <c r="Q164" i="10" a="1"/>
  <c r="Q164" i="10" s="1"/>
  <c r="R164" i="10" s="1"/>
  <c r="Q202" i="10" a="1"/>
  <c r="Q202" i="10" s="1"/>
  <c r="R202" i="10" s="1"/>
  <c r="Q214" i="10" a="1"/>
  <c r="Q214" i="10" s="1"/>
  <c r="R214" i="10" s="1"/>
  <c r="Q173" i="10" a="1"/>
  <c r="Q173" i="10" s="1"/>
  <c r="R173" i="10" s="1"/>
  <c r="Q182" i="10" a="1"/>
  <c r="Q182" i="10" s="1"/>
  <c r="R182" i="10" s="1"/>
  <c r="Q175" i="10" a="1"/>
  <c r="Q175" i="10" s="1"/>
  <c r="R175" i="10" s="1"/>
  <c r="Q210" i="10" a="1"/>
  <c r="Q210" i="10" s="1"/>
  <c r="R210" i="10" s="1"/>
  <c r="Q196" i="10" a="1"/>
  <c r="Q196" i="10" s="1"/>
  <c r="R196" i="10" s="1"/>
  <c r="Q206" i="10" a="1"/>
  <c r="Q206" i="10" s="1"/>
  <c r="R206" i="10" s="1"/>
  <c r="Q222" i="10" a="1"/>
  <c r="Q222" i="10" s="1"/>
  <c r="R222" i="10" s="1"/>
  <c r="Q193" i="10" a="1"/>
  <c r="Q193" i="10" s="1"/>
  <c r="R193" i="10" s="1"/>
  <c r="Q195" i="10" a="1"/>
  <c r="Q195" i="10" s="1"/>
  <c r="R195" i="10" s="1"/>
  <c r="Q163" i="10" a="1"/>
  <c r="Q163" i="10" s="1"/>
  <c r="R163" i="10" s="1"/>
  <c r="Q213" i="10" a="1"/>
  <c r="Q213" i="10" s="1"/>
  <c r="R213" i="10" s="1"/>
  <c r="Q170" i="10" a="1"/>
  <c r="Q170" i="10" s="1"/>
  <c r="R170" i="10" s="1"/>
  <c r="Q203" i="10" a="1"/>
  <c r="Q203" i="10" s="1"/>
  <c r="R203" i="10" s="1"/>
  <c r="Q192" i="10" a="1"/>
  <c r="Q192" i="10" s="1"/>
  <c r="R192" i="10" s="1"/>
  <c r="Q198" i="10" a="1"/>
  <c r="Q198" i="10" s="1"/>
  <c r="R198" i="10" s="1"/>
  <c r="Q221" i="10" a="1"/>
  <c r="Q221" i="10" s="1"/>
  <c r="R221" i="10" s="1"/>
  <c r="Q184" i="10" a="1"/>
  <c r="Q184" i="10" s="1"/>
  <c r="R184" i="10" s="1"/>
  <c r="Q159" i="10" a="1"/>
  <c r="Q159" i="10" s="1"/>
  <c r="R159" i="10" s="1"/>
  <c r="Q228" i="10" a="1"/>
  <c r="Q228" i="10" s="1"/>
  <c r="R228" i="10" s="1"/>
  <c r="Q190" i="10" a="1"/>
  <c r="Q190" i="10" s="1"/>
  <c r="R190" i="10" s="1"/>
  <c r="Q197" i="10" a="1"/>
  <c r="Q197" i="10" s="1"/>
  <c r="R197" i="10" s="1"/>
  <c r="Q188" i="10" a="1"/>
  <c r="Q188" i="10" s="1"/>
  <c r="R188" i="10" s="1"/>
  <c r="Q180" i="10" a="1"/>
  <c r="Q180" i="10" s="1"/>
  <c r="R180" i="10" s="1"/>
  <c r="Q194" i="10" a="1"/>
  <c r="Q194" i="10" s="1"/>
  <c r="R194" i="10" s="1"/>
  <c r="Q215" i="10" a="1"/>
  <c r="Q215" i="10" s="1"/>
  <c r="R215" i="10" s="1"/>
  <c r="Q178" i="10" a="1"/>
  <c r="Q178" i="10" s="1"/>
  <c r="R178" i="10" s="1"/>
  <c r="Q204" i="10" a="1"/>
  <c r="Q204" i="10" s="1"/>
  <c r="R204" i="10" s="1"/>
  <c r="Q227" i="10" a="1"/>
  <c r="Q227" i="10" s="1"/>
  <c r="R227" i="10" s="1"/>
  <c r="Q176" i="10" a="1"/>
  <c r="Q176" i="10" s="1"/>
  <c r="R176" i="10" s="1"/>
  <c r="Q186" i="10" a="1"/>
  <c r="Q186" i="10" s="1"/>
  <c r="Q179" i="10" a="1"/>
  <c r="Q179" i="10" s="1"/>
  <c r="R179" i="10" s="1"/>
  <c r="Q172" i="10" a="1"/>
  <c r="Q172" i="10" s="1"/>
  <c r="R172" i="10" s="1"/>
  <c r="Q185" i="10" a="1"/>
  <c r="Q185" i="10" s="1"/>
  <c r="R185" i="10" s="1"/>
  <c r="Q191" i="10" a="1"/>
  <c r="Q191" i="10" s="1"/>
  <c r="R191" i="10" s="1"/>
  <c r="Q212" i="10" a="1"/>
  <c r="Q212" i="10" s="1"/>
  <c r="R212" i="10" s="1"/>
  <c r="Q162" i="10" a="1"/>
  <c r="Q162" i="10" s="1"/>
  <c r="R162" i="10" s="1"/>
  <c r="Q226" i="10" a="1"/>
  <c r="Q226" i="10" s="1"/>
  <c r="R226" i="10" s="1"/>
  <c r="Q165" i="10" a="1"/>
  <c r="Q165" i="10" s="1"/>
  <c r="R165" i="10" s="1"/>
  <c r="Q183" i="10" a="1"/>
  <c r="Q183" i="10" s="1"/>
  <c r="R183" i="10" s="1"/>
  <c r="Q171" i="10" a="1"/>
  <c r="Q171" i="10" s="1"/>
  <c r="R171" i="10" s="1"/>
  <c r="Q167" i="10" a="1"/>
  <c r="Q167" i="10" s="1"/>
  <c r="R167" i="10" s="1"/>
  <c r="Q181" i="10" a="1"/>
  <c r="Q181" i="10" s="1"/>
  <c r="R181" i="10" s="1"/>
  <c r="Q166" i="10" a="1"/>
  <c r="Q166" i="10" s="1"/>
  <c r="R166" i="10" s="1"/>
  <c r="Q168" i="10" a="1"/>
  <c r="Q168" i="10" s="1"/>
  <c r="R168" i="10" s="1"/>
  <c r="Q218" i="10" a="1"/>
  <c r="Q218" i="10" s="1"/>
  <c r="R218" i="10" s="1"/>
  <c r="Q220" i="10" a="1"/>
  <c r="Q220" i="10" s="1"/>
  <c r="R220" i="10" s="1"/>
  <c r="Q205" i="10" a="1"/>
  <c r="Q205" i="10" s="1"/>
  <c r="R205" i="10" s="1"/>
  <c r="Q177" i="10" a="1"/>
  <c r="Q177" i="10" s="1"/>
  <c r="R177" i="10" s="1"/>
  <c r="Q169" i="10" a="1"/>
  <c r="Q169" i="10" s="1"/>
  <c r="R169" i="10" s="1"/>
  <c r="Q209" i="10" a="1"/>
  <c r="Q209" i="10" s="1"/>
  <c r="R209" i="10" s="1"/>
  <c r="Q174" i="10" a="1"/>
  <c r="Q174" i="10" s="1"/>
  <c r="R174" i="10" s="1"/>
  <c r="R189" i="10"/>
  <c r="R207" i="10"/>
  <c r="R186" i="10"/>
  <c r="R217" i="10"/>
  <c r="R63" i="12"/>
  <c r="P229" i="10"/>
  <c r="R216" i="10"/>
  <c r="I14" i="2"/>
  <c r="J14" i="2"/>
  <c r="E15" i="2"/>
  <c r="E14" i="2"/>
  <c r="G15" i="2"/>
  <c r="F15" i="2"/>
  <c r="F14" i="2"/>
  <c r="H15" i="2"/>
  <c r="G14" i="2"/>
  <c r="I15" i="2"/>
  <c r="H14" i="2"/>
  <c r="J15" i="2"/>
  <c r="B153" i="10"/>
  <c r="C14" i="2" s="1"/>
  <c r="D15" i="2"/>
  <c r="D14" i="2"/>
  <c r="L10" i="4"/>
  <c r="L12" i="4" s="1"/>
  <c r="L14" i="4" s="1"/>
  <c r="AH75" i="10" l="1"/>
  <c r="E35" i="2"/>
  <c r="G35" i="2"/>
  <c r="C35" i="2"/>
  <c r="F35" i="2"/>
  <c r="D35" i="2"/>
  <c r="H35" i="2"/>
  <c r="I35" i="2"/>
  <c r="J35" i="2"/>
  <c r="AI5" i="10"/>
  <c r="AJ5" i="10"/>
  <c r="R161" i="10"/>
  <c r="Q229" i="10"/>
  <c r="AG75" i="10"/>
  <c r="F20" i="2"/>
  <c r="F26" i="2" s="1"/>
  <c r="F42" i="2" s="1"/>
  <c r="E20" i="2"/>
  <c r="E26" i="2" s="1"/>
  <c r="E42" i="2" s="1"/>
  <c r="D20" i="2"/>
  <c r="D26" i="2" s="1"/>
  <c r="C20" i="2"/>
  <c r="J20" i="2"/>
  <c r="J26" i="2" s="1"/>
  <c r="J42" i="2" s="1"/>
  <c r="H20" i="2"/>
  <c r="H26" i="2" s="1"/>
  <c r="H42" i="2" s="1"/>
  <c r="G20" i="2"/>
  <c r="G26" i="2" s="1"/>
  <c r="G42" i="2" s="1"/>
  <c r="I20" i="2"/>
  <c r="I26" i="2" s="1"/>
  <c r="I42" i="2" s="1"/>
  <c r="B35" i="2" l="1"/>
  <c r="B16" i="2"/>
  <c r="C26" i="2"/>
  <c r="B20" i="2"/>
  <c r="B9" i="2" s="1"/>
  <c r="B26" i="2" l="1"/>
  <c r="AJ75" i="10" l="1"/>
  <c r="I7" i="3" l="1"/>
  <c r="D88" i="4"/>
  <c r="E88" i="4" s="1"/>
  <c r="D87" i="4"/>
  <c r="E87" i="4" s="1"/>
  <c r="D46" i="4"/>
  <c r="E46" i="4" s="1"/>
  <c r="D86" i="4"/>
  <c r="E86" i="4" s="1"/>
  <c r="D45" i="4"/>
  <c r="E45" i="4" s="1"/>
  <c r="D85" i="4"/>
  <c r="E85" i="4" s="1"/>
  <c r="D44" i="4"/>
  <c r="E44" i="4" s="1"/>
  <c r="D84" i="4"/>
  <c r="E84" i="4" s="1"/>
  <c r="D43" i="4"/>
  <c r="E43" i="4" s="1"/>
  <c r="D83" i="4"/>
  <c r="E83" i="4" s="1"/>
  <c r="D42" i="4"/>
  <c r="E42" i="4" s="1"/>
  <c r="D82" i="4"/>
  <c r="E82" i="4" s="1"/>
  <c r="D41" i="4"/>
  <c r="E41" i="4" s="1"/>
  <c r="D81" i="4"/>
  <c r="E81" i="4" s="1"/>
  <c r="D40" i="4"/>
  <c r="E40" i="4" s="1"/>
  <c r="D80" i="4"/>
  <c r="E80" i="4" s="1"/>
  <c r="D39" i="4"/>
  <c r="E39" i="4" s="1"/>
  <c r="D79" i="4"/>
  <c r="E79" i="4" s="1"/>
  <c r="D38" i="4"/>
  <c r="E38" i="4" s="1"/>
  <c r="D78" i="4"/>
  <c r="E78" i="4" s="1"/>
  <c r="D37" i="4"/>
  <c r="E37" i="4" s="1"/>
  <c r="D77" i="4"/>
  <c r="E77" i="4" s="1"/>
  <c r="D36" i="4"/>
  <c r="E36" i="4" s="1"/>
  <c r="D76" i="4"/>
  <c r="E76" i="4" s="1"/>
  <c r="D35" i="4"/>
  <c r="E35" i="4" s="1"/>
  <c r="D75" i="4"/>
  <c r="E75" i="4" s="1"/>
  <c r="D34" i="4"/>
  <c r="E34" i="4" s="1"/>
  <c r="D74" i="4"/>
  <c r="E74" i="4" s="1"/>
  <c r="D33" i="4"/>
  <c r="E33" i="4" s="1"/>
  <c r="D73" i="4"/>
  <c r="E73" i="4" s="1"/>
  <c r="D32" i="4"/>
  <c r="E32" i="4" s="1"/>
  <c r="D72" i="4"/>
  <c r="E72" i="4" s="1"/>
  <c r="D31" i="4"/>
  <c r="E31" i="4" s="1"/>
  <c r="D71" i="4"/>
  <c r="E71" i="4" s="1"/>
  <c r="D30" i="4"/>
  <c r="E30" i="4" s="1"/>
  <c r="D70" i="4"/>
  <c r="E70" i="4" s="1"/>
  <c r="D29" i="4"/>
  <c r="E29" i="4" s="1"/>
  <c r="D69" i="4"/>
  <c r="E69" i="4" s="1"/>
  <c r="D28" i="4"/>
  <c r="E28" i="4" s="1"/>
  <c r="D68" i="4"/>
  <c r="E68" i="4" s="1"/>
  <c r="D27" i="4"/>
  <c r="E27" i="4" s="1"/>
  <c r="D67" i="4"/>
  <c r="E67" i="4" s="1"/>
  <c r="D26" i="4"/>
  <c r="E26" i="4" s="1"/>
  <c r="D66" i="4"/>
  <c r="E66" i="4" s="1"/>
  <c r="D25" i="4"/>
  <c r="E25" i="4" s="1"/>
  <c r="D65" i="4"/>
  <c r="E65" i="4" s="1"/>
  <c r="D24" i="4"/>
  <c r="E24" i="4" s="1"/>
  <c r="D64" i="4"/>
  <c r="E64" i="4" s="1"/>
  <c r="D23" i="4"/>
  <c r="E23" i="4" s="1"/>
  <c r="D63" i="4"/>
  <c r="E63" i="4" s="1"/>
  <c r="D22" i="4"/>
  <c r="E22" i="4" s="1"/>
  <c r="D62" i="4"/>
  <c r="E62" i="4" s="1"/>
  <c r="D21" i="4"/>
  <c r="E21" i="4" s="1"/>
  <c r="D61" i="4"/>
  <c r="E61" i="4" s="1"/>
  <c r="D20" i="4"/>
  <c r="E20" i="4" s="1"/>
  <c r="D60" i="4"/>
  <c r="E60" i="4" s="1"/>
  <c r="D19" i="4"/>
  <c r="E19" i="4" s="1"/>
  <c r="D59" i="4"/>
  <c r="E59" i="4" s="1"/>
  <c r="D18" i="4"/>
  <c r="E18" i="4" s="1"/>
  <c r="D58" i="4"/>
  <c r="E58" i="4" s="1"/>
  <c r="D17" i="4"/>
  <c r="E17" i="4" s="1"/>
  <c r="D57" i="4"/>
  <c r="E57" i="4" s="1"/>
  <c r="D16" i="4"/>
  <c r="E16" i="4" s="1"/>
  <c r="D56" i="4"/>
  <c r="E56" i="4" s="1"/>
  <c r="D15" i="4"/>
  <c r="E15" i="4" s="1"/>
  <c r="D55" i="4"/>
  <c r="E55" i="4" s="1"/>
  <c r="D14" i="4"/>
  <c r="E14" i="4" s="1"/>
  <c r="D54" i="4"/>
  <c r="E54" i="4" s="1"/>
  <c r="D13" i="4"/>
  <c r="E13" i="4" s="1"/>
  <c r="D53" i="4"/>
  <c r="E53" i="4" s="1"/>
  <c r="D12" i="4"/>
  <c r="E12" i="4" s="1"/>
  <c r="D52" i="4"/>
  <c r="E52" i="4" s="1"/>
  <c r="D11" i="4"/>
  <c r="E11" i="4" s="1"/>
  <c r="D51" i="4"/>
  <c r="E51" i="4" s="1"/>
  <c r="D10" i="4"/>
  <c r="E10" i="4" s="1"/>
  <c r="D50" i="4"/>
  <c r="E50" i="4" s="1"/>
  <c r="D9" i="4"/>
  <c r="E9" i="4" s="1"/>
  <c r="D49" i="4"/>
  <c r="E49" i="4" s="1"/>
  <c r="D8" i="4"/>
  <c r="E8" i="4" s="1"/>
  <c r="D48" i="4"/>
  <c r="E48" i="4" s="1"/>
  <c r="D7" i="4"/>
  <c r="E7" i="4" s="1"/>
  <c r="D47" i="4"/>
  <c r="E47" i="4" s="1"/>
  <c r="D6" i="4"/>
  <c r="E6" i="4" s="1"/>
  <c r="B37" i="2"/>
  <c r="H28" i="4" l="1"/>
  <c r="F28" i="4"/>
  <c r="G28" i="4"/>
  <c r="H57" i="4"/>
  <c r="G57" i="4"/>
  <c r="F57" i="4"/>
  <c r="H81" i="4"/>
  <c r="F81" i="4"/>
  <c r="G81" i="4"/>
  <c r="F13" i="4"/>
  <c r="G13" i="4"/>
  <c r="H13" i="4"/>
  <c r="G17" i="4"/>
  <c r="H17" i="4"/>
  <c r="F17" i="4"/>
  <c r="F21" i="4"/>
  <c r="G21" i="4"/>
  <c r="H21" i="4"/>
  <c r="H25" i="4"/>
  <c r="G25" i="4"/>
  <c r="F25" i="4"/>
  <c r="F29" i="4"/>
  <c r="G29" i="4"/>
  <c r="H29" i="4"/>
  <c r="G33" i="4"/>
  <c r="H33" i="4"/>
  <c r="F33" i="4"/>
  <c r="F37" i="4"/>
  <c r="G37" i="4"/>
  <c r="H37" i="4"/>
  <c r="H41" i="4"/>
  <c r="G41" i="4"/>
  <c r="F41" i="4"/>
  <c r="F45" i="4"/>
  <c r="G45" i="4"/>
  <c r="H45" i="4"/>
  <c r="H12" i="4"/>
  <c r="F12" i="4"/>
  <c r="G12" i="4"/>
  <c r="F32" i="4"/>
  <c r="G32" i="4"/>
  <c r="H32" i="4"/>
  <c r="F53" i="4"/>
  <c r="G53" i="4"/>
  <c r="H53" i="4"/>
  <c r="G73" i="4"/>
  <c r="F73" i="4"/>
  <c r="H73" i="4"/>
  <c r="H9" i="4"/>
  <c r="G9" i="4"/>
  <c r="F9" i="4"/>
  <c r="F50" i="4"/>
  <c r="G50" i="4"/>
  <c r="H50" i="4"/>
  <c r="H54" i="4"/>
  <c r="F54" i="4"/>
  <c r="G54" i="4"/>
  <c r="F58" i="4"/>
  <c r="G58" i="4"/>
  <c r="H58" i="4"/>
  <c r="F62" i="4"/>
  <c r="G62" i="4"/>
  <c r="H62" i="4"/>
  <c r="F66" i="4"/>
  <c r="G66" i="4"/>
  <c r="H66" i="4"/>
  <c r="H70" i="4"/>
  <c r="F70" i="4"/>
  <c r="G70" i="4"/>
  <c r="F74" i="4"/>
  <c r="G74" i="4"/>
  <c r="H74" i="4"/>
  <c r="F78" i="4"/>
  <c r="H78" i="4"/>
  <c r="G78" i="4"/>
  <c r="F82" i="4"/>
  <c r="G82" i="4"/>
  <c r="H82" i="4"/>
  <c r="H86" i="4"/>
  <c r="F86" i="4"/>
  <c r="G86" i="4"/>
  <c r="F24" i="4"/>
  <c r="G24" i="4"/>
  <c r="H24" i="4"/>
  <c r="G49" i="4"/>
  <c r="H49" i="4"/>
  <c r="F49" i="4"/>
  <c r="F77" i="4"/>
  <c r="G77" i="4"/>
  <c r="H77" i="4"/>
  <c r="F10" i="4"/>
  <c r="G10" i="4"/>
  <c r="H10" i="4"/>
  <c r="F14" i="4"/>
  <c r="H14" i="4"/>
  <c r="G14" i="4"/>
  <c r="F18" i="4"/>
  <c r="G18" i="4"/>
  <c r="H18" i="4"/>
  <c r="F22" i="4"/>
  <c r="G22" i="4"/>
  <c r="H22" i="4"/>
  <c r="F26" i="4"/>
  <c r="G26" i="4"/>
  <c r="H26" i="4"/>
  <c r="F30" i="4"/>
  <c r="H30" i="4"/>
  <c r="G30" i="4"/>
  <c r="F34" i="4"/>
  <c r="G34" i="4"/>
  <c r="H34" i="4"/>
  <c r="H38" i="4"/>
  <c r="F38" i="4"/>
  <c r="G38" i="4"/>
  <c r="F42" i="4"/>
  <c r="G42" i="4"/>
  <c r="H42" i="4"/>
  <c r="F46" i="4"/>
  <c r="H46" i="4"/>
  <c r="G46" i="4"/>
  <c r="F8" i="4"/>
  <c r="G8" i="4"/>
  <c r="H8" i="4"/>
  <c r="H36" i="4"/>
  <c r="F36" i="4"/>
  <c r="G36" i="4"/>
  <c r="F61" i="4"/>
  <c r="G61" i="4"/>
  <c r="H61" i="4"/>
  <c r="F69" i="4"/>
  <c r="G69" i="4"/>
  <c r="H69" i="4"/>
  <c r="G47" i="4"/>
  <c r="H47" i="4"/>
  <c r="F47" i="4"/>
  <c r="F51" i="4"/>
  <c r="G51" i="4"/>
  <c r="H51" i="4"/>
  <c r="G55" i="4"/>
  <c r="H55" i="4"/>
  <c r="F55" i="4"/>
  <c r="F59" i="4"/>
  <c r="G59" i="4"/>
  <c r="H59" i="4"/>
  <c r="G63" i="4"/>
  <c r="H63" i="4"/>
  <c r="F63" i="4"/>
  <c r="F67" i="4"/>
  <c r="G67" i="4"/>
  <c r="H67" i="4"/>
  <c r="G71" i="4"/>
  <c r="F71" i="4"/>
  <c r="H71" i="4"/>
  <c r="F75" i="4"/>
  <c r="G75" i="4"/>
  <c r="H75" i="4"/>
  <c r="G79" i="4"/>
  <c r="H79" i="4"/>
  <c r="F79" i="4"/>
  <c r="F83" i="4"/>
  <c r="G83" i="4"/>
  <c r="H83" i="4"/>
  <c r="G87" i="4"/>
  <c r="F87" i="4"/>
  <c r="H87" i="4"/>
  <c r="F16" i="4"/>
  <c r="G16" i="4"/>
  <c r="H16" i="4"/>
  <c r="F40" i="4"/>
  <c r="G40" i="4"/>
  <c r="H40" i="4"/>
  <c r="F85" i="4"/>
  <c r="G85" i="4"/>
  <c r="H85" i="4"/>
  <c r="G7" i="4"/>
  <c r="H7" i="4"/>
  <c r="F7" i="4"/>
  <c r="G15" i="4"/>
  <c r="H15" i="4"/>
  <c r="F15" i="4"/>
  <c r="F19" i="4"/>
  <c r="G19" i="4"/>
  <c r="H19" i="4"/>
  <c r="G23" i="4"/>
  <c r="H23" i="4"/>
  <c r="F23" i="4"/>
  <c r="F27" i="4"/>
  <c r="G27" i="4"/>
  <c r="H27" i="4"/>
  <c r="G31" i="4"/>
  <c r="H31" i="4"/>
  <c r="F31" i="4"/>
  <c r="F35" i="4"/>
  <c r="G35" i="4"/>
  <c r="H35" i="4"/>
  <c r="G39" i="4"/>
  <c r="H39" i="4"/>
  <c r="F39" i="4"/>
  <c r="F43" i="4"/>
  <c r="G43" i="4"/>
  <c r="H43" i="4"/>
  <c r="F88" i="4"/>
  <c r="G88" i="4"/>
  <c r="H88" i="4"/>
  <c r="H20" i="4"/>
  <c r="F20" i="4"/>
  <c r="G20" i="4"/>
  <c r="H44" i="4"/>
  <c r="G44" i="4"/>
  <c r="F44" i="4"/>
  <c r="H65" i="4"/>
  <c r="G65" i="4"/>
  <c r="F65" i="4"/>
  <c r="H6" i="4"/>
  <c r="G6" i="4"/>
  <c r="F6" i="4"/>
  <c r="F11" i="4"/>
  <c r="G11" i="4"/>
  <c r="H11" i="4"/>
  <c r="F48" i="4"/>
  <c r="G48" i="4"/>
  <c r="H48" i="4"/>
  <c r="H52" i="4"/>
  <c r="F52" i="4"/>
  <c r="G52" i="4"/>
  <c r="F56" i="4"/>
  <c r="G56" i="4"/>
  <c r="H56" i="4"/>
  <c r="H60" i="4"/>
  <c r="F60" i="4"/>
  <c r="G60" i="4"/>
  <c r="F64" i="4"/>
  <c r="G64" i="4"/>
  <c r="H64" i="4"/>
  <c r="H68" i="4"/>
  <c r="F68" i="4"/>
  <c r="G68" i="4"/>
  <c r="F72" i="4"/>
  <c r="G72" i="4"/>
  <c r="H72" i="4"/>
  <c r="H76" i="4"/>
  <c r="F76" i="4"/>
  <c r="G76" i="4"/>
  <c r="F80" i="4"/>
  <c r="G80" i="4"/>
  <c r="H80" i="4"/>
  <c r="H84" i="4"/>
  <c r="F84" i="4"/>
  <c r="G84" i="4"/>
  <c r="I8" i="3"/>
  <c r="J7" i="3"/>
  <c r="K7" i="3"/>
  <c r="L7" i="3"/>
  <c r="I9" i="3" l="1"/>
  <c r="L8" i="3"/>
  <c r="J8" i="3"/>
  <c r="K8" i="3"/>
  <c r="I10" i="3" l="1"/>
  <c r="L9" i="3"/>
  <c r="J9" i="3"/>
  <c r="K9" i="3"/>
  <c r="I11" i="3" l="1"/>
  <c r="L10" i="3"/>
  <c r="J10" i="3"/>
  <c r="K10" i="3"/>
  <c r="I12" i="3" l="1"/>
  <c r="K11" i="3"/>
  <c r="J11" i="3"/>
  <c r="L11" i="3"/>
  <c r="I13" i="3" l="1"/>
  <c r="J12" i="3"/>
  <c r="K12" i="3"/>
  <c r="L12" i="3"/>
  <c r="I14" i="3" l="1"/>
  <c r="K13" i="3"/>
  <c r="J13" i="3"/>
  <c r="L13" i="3"/>
  <c r="I15" i="3" l="1"/>
  <c r="J14" i="3"/>
  <c r="K14" i="3"/>
  <c r="L14" i="3"/>
  <c r="I16" i="3" l="1"/>
  <c r="J15" i="3"/>
  <c r="K15" i="3"/>
  <c r="L15" i="3"/>
  <c r="I17" i="3" l="1"/>
  <c r="L16" i="3"/>
  <c r="J16" i="3"/>
  <c r="K16" i="3"/>
  <c r="I18" i="3" l="1"/>
  <c r="J17" i="3"/>
  <c r="K17" i="3"/>
  <c r="L17" i="3"/>
  <c r="I19" i="3" l="1"/>
  <c r="L18" i="3"/>
  <c r="J18" i="3"/>
  <c r="K18" i="3"/>
  <c r="I20" i="3" l="1"/>
  <c r="K19" i="3"/>
  <c r="J19" i="3"/>
  <c r="L19" i="3"/>
  <c r="I21" i="3" l="1"/>
  <c r="K20" i="3"/>
  <c r="L20" i="3"/>
  <c r="J20" i="3"/>
  <c r="I22" i="3" l="1"/>
  <c r="K21" i="3"/>
  <c r="J21" i="3"/>
  <c r="L21" i="3"/>
  <c r="I23" i="3" l="1"/>
  <c r="J22" i="3"/>
  <c r="K22" i="3"/>
  <c r="L22" i="3"/>
  <c r="I24" i="3" l="1"/>
  <c r="L23" i="3"/>
  <c r="J23" i="3"/>
  <c r="K23" i="3"/>
  <c r="I25" i="3" l="1"/>
  <c r="L24" i="3"/>
  <c r="J24" i="3"/>
  <c r="K24" i="3"/>
  <c r="I26" i="3" l="1"/>
  <c r="J25" i="3"/>
  <c r="K25" i="3"/>
  <c r="L25" i="3"/>
  <c r="I27" i="3" l="1"/>
  <c r="L26" i="3"/>
  <c r="J26" i="3"/>
  <c r="K26" i="3"/>
  <c r="I28" i="3" l="1"/>
  <c r="K27" i="3"/>
  <c r="L27" i="3"/>
  <c r="J27" i="3"/>
  <c r="I29" i="3" l="1"/>
  <c r="J28" i="3"/>
  <c r="K28" i="3"/>
  <c r="L28" i="3"/>
  <c r="I30" i="3" l="1"/>
  <c r="K29" i="3"/>
  <c r="J29" i="3"/>
  <c r="L29" i="3"/>
  <c r="I31" i="3" l="1"/>
  <c r="J30" i="3"/>
  <c r="K30" i="3"/>
  <c r="L30" i="3"/>
  <c r="I32" i="3" l="1"/>
  <c r="J31" i="3"/>
  <c r="K31" i="3"/>
  <c r="L31" i="3"/>
  <c r="I33" i="3" l="1"/>
  <c r="L32" i="3"/>
  <c r="J32" i="3"/>
  <c r="K32" i="3"/>
  <c r="I34" i="3" l="1"/>
  <c r="J33" i="3"/>
  <c r="K33" i="3"/>
  <c r="L33" i="3"/>
  <c r="I35" i="3" l="1"/>
  <c r="L34" i="3"/>
  <c r="K34" i="3"/>
  <c r="J34" i="3"/>
  <c r="I36" i="3" l="1"/>
  <c r="K35" i="3"/>
  <c r="J35" i="3"/>
  <c r="L35" i="3"/>
  <c r="I37" i="3" l="1"/>
  <c r="J36" i="3"/>
  <c r="K36" i="3"/>
  <c r="L36" i="3"/>
  <c r="I38" i="3" l="1"/>
  <c r="K37" i="3"/>
  <c r="J37" i="3"/>
  <c r="L37" i="3"/>
  <c r="I39" i="3" l="1"/>
  <c r="J38" i="3"/>
  <c r="K38" i="3"/>
  <c r="L38" i="3"/>
  <c r="I40" i="3" l="1"/>
  <c r="J39" i="3"/>
  <c r="K39" i="3"/>
  <c r="L39" i="3"/>
  <c r="I41" i="3" l="1"/>
  <c r="L40" i="3"/>
  <c r="J40" i="3"/>
  <c r="K40" i="3"/>
  <c r="I42" i="3" l="1"/>
  <c r="L41" i="3"/>
  <c r="J41" i="3"/>
  <c r="K41" i="3"/>
  <c r="I43" i="3" l="1"/>
  <c r="L42" i="3"/>
  <c r="J42" i="3"/>
  <c r="K42" i="3"/>
  <c r="I44" i="3" l="1"/>
  <c r="K43" i="3"/>
  <c r="J43" i="3"/>
  <c r="L43" i="3"/>
  <c r="I45" i="3" l="1"/>
  <c r="J44" i="3"/>
  <c r="K44" i="3"/>
  <c r="L44" i="3"/>
  <c r="I46" i="3" l="1"/>
  <c r="K45" i="3"/>
  <c r="J45" i="3"/>
  <c r="L45" i="3"/>
  <c r="I47" i="3" l="1"/>
  <c r="J46" i="3"/>
  <c r="K46" i="3"/>
  <c r="L46" i="3"/>
  <c r="I48" i="3" l="1"/>
  <c r="J47" i="3"/>
  <c r="K47" i="3"/>
  <c r="L47" i="3"/>
  <c r="I49" i="3" l="1"/>
  <c r="L48" i="3"/>
  <c r="J48" i="3"/>
  <c r="K48" i="3"/>
  <c r="I50" i="3" l="1"/>
  <c r="J49" i="3"/>
  <c r="K49" i="3"/>
  <c r="L49" i="3"/>
  <c r="I51" i="3" l="1"/>
  <c r="L50" i="3"/>
  <c r="J50" i="3"/>
  <c r="K50" i="3"/>
  <c r="I52" i="3" l="1"/>
  <c r="K51" i="3"/>
  <c r="J51" i="3"/>
  <c r="L51" i="3"/>
  <c r="I53" i="3" l="1"/>
  <c r="K52" i="3"/>
  <c r="L52" i="3"/>
  <c r="J52" i="3"/>
  <c r="I54" i="3" l="1"/>
  <c r="K53" i="3"/>
  <c r="J53" i="3"/>
  <c r="L53" i="3"/>
  <c r="I55" i="3" l="1"/>
  <c r="J54" i="3"/>
  <c r="K54" i="3"/>
  <c r="L54" i="3"/>
  <c r="I56" i="3" l="1"/>
  <c r="L55" i="3"/>
  <c r="J55" i="3"/>
  <c r="K55" i="3"/>
  <c r="I57" i="3" l="1"/>
  <c r="L56" i="3"/>
  <c r="J56" i="3"/>
  <c r="K56" i="3"/>
  <c r="I58" i="3" l="1"/>
  <c r="J57" i="3"/>
  <c r="K57" i="3"/>
  <c r="L57" i="3"/>
  <c r="I59" i="3" l="1"/>
  <c r="L58" i="3"/>
  <c r="J58" i="3"/>
  <c r="K58" i="3"/>
  <c r="I60" i="3" l="1"/>
  <c r="K59" i="3"/>
  <c r="L59" i="3"/>
  <c r="J59" i="3"/>
  <c r="I61" i="3" l="1"/>
  <c r="J60" i="3"/>
  <c r="K60" i="3"/>
  <c r="L60" i="3"/>
  <c r="I62" i="3" l="1"/>
  <c r="K61" i="3"/>
  <c r="J61" i="3"/>
  <c r="L61" i="3"/>
  <c r="I63" i="3" l="1"/>
  <c r="J62" i="3"/>
  <c r="K62" i="3"/>
  <c r="L62" i="3"/>
  <c r="I64" i="3" l="1"/>
  <c r="J63" i="3"/>
  <c r="K63" i="3"/>
  <c r="L63" i="3"/>
  <c r="I65" i="3" l="1"/>
  <c r="L64" i="3"/>
  <c r="J64" i="3"/>
  <c r="K64" i="3"/>
  <c r="I66" i="3" l="1"/>
  <c r="J65" i="3"/>
  <c r="K65" i="3"/>
  <c r="L65" i="3"/>
  <c r="I67" i="3" l="1"/>
  <c r="L66" i="3"/>
  <c r="K66" i="3"/>
  <c r="J66" i="3"/>
  <c r="I68" i="3" l="1"/>
  <c r="K67" i="3"/>
  <c r="J67" i="3"/>
  <c r="L67" i="3"/>
  <c r="I69" i="3" l="1"/>
  <c r="J68" i="3"/>
  <c r="K68" i="3"/>
  <c r="L68" i="3"/>
  <c r="I70" i="3" l="1"/>
  <c r="K69" i="3"/>
  <c r="J69" i="3"/>
  <c r="L69" i="3"/>
  <c r="I71" i="3" l="1"/>
  <c r="J70" i="3"/>
  <c r="K70" i="3"/>
  <c r="L70" i="3"/>
  <c r="I72" i="3" l="1"/>
  <c r="J71" i="3"/>
  <c r="K71" i="3"/>
  <c r="L71" i="3"/>
  <c r="I73" i="3" l="1"/>
  <c r="L72" i="3"/>
  <c r="J72" i="3"/>
  <c r="K72" i="3"/>
  <c r="I74" i="3" l="1"/>
  <c r="L73" i="3"/>
  <c r="J73" i="3"/>
  <c r="K73" i="3"/>
  <c r="I75" i="3" l="1"/>
  <c r="L74" i="3"/>
  <c r="J74" i="3"/>
  <c r="K74" i="3"/>
  <c r="I76" i="3" l="1"/>
  <c r="K75" i="3"/>
  <c r="J75" i="3"/>
  <c r="L75" i="3"/>
  <c r="I77" i="3" l="1"/>
  <c r="J76" i="3"/>
  <c r="K76" i="3"/>
  <c r="L76" i="3"/>
  <c r="I78" i="3" l="1"/>
  <c r="K77" i="3"/>
  <c r="J77" i="3"/>
  <c r="L77" i="3"/>
  <c r="I79" i="3" l="1"/>
  <c r="J78" i="3"/>
  <c r="K78" i="3"/>
  <c r="L78" i="3"/>
  <c r="I80" i="3" l="1"/>
  <c r="J79" i="3"/>
  <c r="K79" i="3"/>
  <c r="L79" i="3"/>
  <c r="I81" i="3" l="1"/>
  <c r="L80" i="3"/>
  <c r="J80" i="3"/>
  <c r="K80" i="3"/>
  <c r="I82" i="3" l="1"/>
  <c r="J81" i="3"/>
  <c r="K81" i="3"/>
  <c r="L81" i="3"/>
  <c r="I83" i="3" l="1"/>
  <c r="L82" i="3"/>
  <c r="J82" i="3"/>
  <c r="K82" i="3"/>
  <c r="I84" i="3" l="1"/>
  <c r="K83" i="3"/>
  <c r="J83" i="3"/>
  <c r="L83" i="3"/>
  <c r="I85" i="3" l="1"/>
  <c r="K84" i="3"/>
  <c r="L84" i="3"/>
  <c r="J84" i="3"/>
  <c r="I86" i="3" l="1"/>
  <c r="K85" i="3"/>
  <c r="J85" i="3"/>
  <c r="L85" i="3"/>
  <c r="I87" i="3" l="1"/>
  <c r="J86" i="3"/>
  <c r="K86" i="3"/>
  <c r="L86" i="3"/>
  <c r="I88" i="3" l="1"/>
  <c r="L87" i="3"/>
  <c r="J87" i="3"/>
  <c r="K87" i="3"/>
  <c r="I89" i="3" l="1"/>
  <c r="L88" i="3"/>
  <c r="J88" i="3"/>
  <c r="K88" i="3"/>
  <c r="I90" i="3" l="1"/>
  <c r="J89" i="3"/>
  <c r="K89" i="3"/>
  <c r="L89" i="3"/>
  <c r="I91" i="3" l="1"/>
  <c r="L90" i="3"/>
  <c r="J90" i="3"/>
  <c r="K90" i="3"/>
  <c r="I92" i="3" l="1"/>
  <c r="K91" i="3"/>
  <c r="L91" i="3"/>
  <c r="J91" i="3"/>
  <c r="I93" i="3" l="1"/>
  <c r="J92" i="3"/>
  <c r="K92" i="3"/>
  <c r="L92" i="3"/>
  <c r="I94" i="3" l="1"/>
  <c r="K93" i="3"/>
  <c r="J93" i="3"/>
  <c r="L93" i="3"/>
  <c r="I95" i="3" l="1"/>
  <c r="J94" i="3"/>
  <c r="K94" i="3"/>
  <c r="L94" i="3"/>
  <c r="I96" i="3" l="1"/>
  <c r="J95" i="3"/>
  <c r="K95" i="3"/>
  <c r="L95" i="3"/>
  <c r="I97" i="3" l="1"/>
  <c r="L96" i="3"/>
  <c r="J96" i="3"/>
  <c r="K96" i="3"/>
  <c r="I98" i="3" l="1"/>
  <c r="J97" i="3"/>
  <c r="K97" i="3"/>
  <c r="L97" i="3"/>
  <c r="I99" i="3" l="1"/>
  <c r="L98" i="3"/>
  <c r="K98" i="3"/>
  <c r="J98" i="3"/>
  <c r="I100" i="3" l="1"/>
  <c r="K99" i="3"/>
  <c r="J99" i="3"/>
  <c r="L99" i="3"/>
  <c r="I101" i="3" l="1"/>
  <c r="J100" i="3"/>
  <c r="K100" i="3"/>
  <c r="L100" i="3"/>
  <c r="I102" i="3" l="1"/>
  <c r="K101" i="3"/>
  <c r="J101" i="3"/>
  <c r="L101" i="3"/>
  <c r="I103" i="3" l="1"/>
  <c r="J102" i="3"/>
  <c r="K102" i="3"/>
  <c r="L102" i="3"/>
  <c r="I104" i="3" l="1"/>
  <c r="J103" i="3"/>
  <c r="K103" i="3"/>
  <c r="L103" i="3"/>
  <c r="I105" i="3" l="1"/>
  <c r="L104" i="3"/>
  <c r="J104" i="3"/>
  <c r="K104" i="3"/>
  <c r="I106" i="3" l="1"/>
  <c r="L105" i="3"/>
  <c r="J105" i="3"/>
  <c r="K105" i="3"/>
  <c r="I107" i="3" l="1"/>
  <c r="L106" i="3"/>
  <c r="J106" i="3"/>
  <c r="K106" i="3"/>
  <c r="I108" i="3" l="1"/>
  <c r="K107" i="3"/>
  <c r="J107" i="3"/>
  <c r="L107" i="3"/>
  <c r="I109" i="3" l="1"/>
  <c r="J108" i="3"/>
  <c r="K108" i="3"/>
  <c r="L108" i="3"/>
  <c r="I110" i="3" l="1"/>
  <c r="K109" i="3"/>
  <c r="J109" i="3"/>
  <c r="L109" i="3"/>
  <c r="I111" i="3" l="1"/>
  <c r="J110" i="3"/>
  <c r="K110" i="3"/>
  <c r="L110" i="3"/>
  <c r="I112" i="3" l="1"/>
  <c r="J111" i="3"/>
  <c r="K111" i="3"/>
  <c r="L111" i="3"/>
  <c r="I113" i="3" l="1"/>
  <c r="L112" i="3"/>
  <c r="J112" i="3"/>
  <c r="K112" i="3"/>
  <c r="I114" i="3" l="1"/>
  <c r="J113" i="3"/>
  <c r="K113" i="3"/>
  <c r="L113" i="3"/>
  <c r="I115" i="3" l="1"/>
  <c r="L114" i="3"/>
  <c r="J114" i="3"/>
  <c r="K114" i="3"/>
  <c r="I116" i="3" l="1"/>
  <c r="K115" i="3"/>
  <c r="J115" i="3"/>
  <c r="L115" i="3"/>
  <c r="I117" i="3" l="1"/>
  <c r="K116" i="3"/>
  <c r="L116" i="3"/>
  <c r="J116" i="3"/>
  <c r="I118" i="3" l="1"/>
  <c r="K117" i="3"/>
  <c r="J117" i="3"/>
  <c r="L117" i="3"/>
  <c r="I119" i="3" l="1"/>
  <c r="J118" i="3"/>
  <c r="K118" i="3"/>
  <c r="L118" i="3"/>
  <c r="I120" i="3" l="1"/>
  <c r="L119" i="3"/>
  <c r="J119" i="3"/>
  <c r="K119" i="3"/>
  <c r="I121" i="3" l="1"/>
  <c r="L120" i="3"/>
  <c r="J120" i="3"/>
  <c r="K120" i="3"/>
  <c r="I122" i="3" l="1"/>
  <c r="J121" i="3"/>
  <c r="K121" i="3"/>
  <c r="L121" i="3"/>
  <c r="I123" i="3" l="1"/>
  <c r="L122" i="3"/>
  <c r="J122" i="3"/>
  <c r="K122" i="3"/>
  <c r="I124" i="3" l="1"/>
  <c r="K123" i="3"/>
  <c r="L123" i="3"/>
  <c r="J123" i="3"/>
  <c r="I125" i="3" l="1"/>
  <c r="J124" i="3"/>
  <c r="K124" i="3"/>
  <c r="L124" i="3"/>
  <c r="I126" i="3" l="1"/>
  <c r="K125" i="3"/>
  <c r="J125" i="3"/>
  <c r="L125" i="3"/>
  <c r="I127" i="3" l="1"/>
  <c r="J126" i="3"/>
  <c r="K126" i="3"/>
  <c r="L126" i="3"/>
  <c r="I128" i="3" l="1"/>
  <c r="J127" i="3"/>
  <c r="K127" i="3"/>
  <c r="L127" i="3"/>
  <c r="I129" i="3" l="1"/>
  <c r="L128" i="3"/>
  <c r="J128" i="3"/>
  <c r="K128" i="3"/>
  <c r="I130" i="3" l="1"/>
  <c r="J129" i="3"/>
  <c r="K129" i="3"/>
  <c r="L129" i="3"/>
  <c r="I131" i="3" l="1"/>
  <c r="L130" i="3"/>
  <c r="K130" i="3"/>
  <c r="J130" i="3"/>
  <c r="I132" i="3" l="1"/>
  <c r="K131" i="3"/>
  <c r="J131" i="3"/>
  <c r="L131" i="3"/>
  <c r="I133" i="3" l="1"/>
  <c r="J132" i="3"/>
  <c r="K132" i="3"/>
  <c r="L132" i="3"/>
  <c r="I134" i="3" l="1"/>
  <c r="K133" i="3"/>
  <c r="J133" i="3"/>
  <c r="L133" i="3"/>
  <c r="I135" i="3" l="1"/>
  <c r="J134" i="3"/>
  <c r="K134" i="3"/>
  <c r="L134" i="3"/>
  <c r="I136" i="3" l="1"/>
  <c r="J135" i="3"/>
  <c r="K135" i="3"/>
  <c r="L135" i="3"/>
  <c r="I137" i="3" l="1"/>
  <c r="L136" i="3"/>
  <c r="J136" i="3"/>
  <c r="K136" i="3"/>
  <c r="I138" i="3" l="1"/>
  <c r="L137" i="3"/>
  <c r="J137" i="3"/>
  <c r="K137" i="3"/>
  <c r="I139" i="3" l="1"/>
  <c r="L138" i="3"/>
  <c r="J138" i="3"/>
  <c r="K138" i="3"/>
  <c r="I140" i="3" l="1"/>
  <c r="K139" i="3"/>
  <c r="J139" i="3"/>
  <c r="L139" i="3"/>
  <c r="I141" i="3" l="1"/>
  <c r="J140" i="3"/>
  <c r="K140" i="3"/>
  <c r="L140" i="3"/>
  <c r="I142" i="3" l="1"/>
  <c r="K141" i="3"/>
  <c r="J141" i="3"/>
  <c r="L141" i="3"/>
  <c r="I143" i="3" l="1"/>
  <c r="J142" i="3"/>
  <c r="K142" i="3"/>
  <c r="L142" i="3"/>
  <c r="I144" i="3" l="1"/>
  <c r="J143" i="3"/>
  <c r="K143" i="3"/>
  <c r="L143" i="3"/>
  <c r="I145" i="3" l="1"/>
  <c r="L144" i="3"/>
  <c r="J144" i="3"/>
  <c r="K144" i="3"/>
  <c r="I146" i="3" l="1"/>
  <c r="J145" i="3"/>
  <c r="K145" i="3"/>
  <c r="L145" i="3"/>
  <c r="I147" i="3" l="1"/>
  <c r="L146" i="3"/>
  <c r="J146" i="3"/>
  <c r="K146" i="3"/>
  <c r="I148" i="3" l="1"/>
  <c r="K147" i="3"/>
  <c r="J147" i="3"/>
  <c r="L147" i="3"/>
  <c r="I149" i="3" l="1"/>
  <c r="K148" i="3"/>
  <c r="L148" i="3"/>
  <c r="J148" i="3"/>
  <c r="I150" i="3" l="1"/>
  <c r="K149" i="3"/>
  <c r="J149" i="3"/>
  <c r="L149" i="3"/>
  <c r="I151" i="3" l="1"/>
  <c r="J150" i="3"/>
  <c r="K150" i="3"/>
  <c r="L150" i="3"/>
  <c r="I152" i="3" l="1"/>
  <c r="L151" i="3"/>
  <c r="J151" i="3"/>
  <c r="K151" i="3"/>
  <c r="I153" i="3" l="1"/>
  <c r="L152" i="3"/>
  <c r="J152" i="3"/>
  <c r="K152" i="3"/>
  <c r="I154" i="3" l="1"/>
  <c r="J153" i="3"/>
  <c r="K153" i="3"/>
  <c r="L153" i="3"/>
  <c r="I155" i="3" l="1"/>
  <c r="L154" i="3"/>
  <c r="J154" i="3"/>
  <c r="K154" i="3"/>
  <c r="I156" i="3" l="1"/>
  <c r="K155" i="3"/>
  <c r="L155" i="3"/>
  <c r="J155" i="3"/>
  <c r="I157" i="3" l="1"/>
  <c r="J156" i="3"/>
  <c r="K156" i="3"/>
  <c r="L156" i="3"/>
  <c r="I158" i="3" l="1"/>
  <c r="K157" i="3"/>
  <c r="J157" i="3"/>
  <c r="L157" i="3"/>
  <c r="I159" i="3" l="1"/>
  <c r="J158" i="3"/>
  <c r="K158" i="3"/>
  <c r="L158" i="3"/>
  <c r="I160" i="3" l="1"/>
  <c r="J159" i="3"/>
  <c r="K159" i="3"/>
  <c r="L159" i="3"/>
  <c r="I161" i="3" l="1"/>
  <c r="L160" i="3"/>
  <c r="J160" i="3"/>
  <c r="K160" i="3"/>
  <c r="I162" i="3" l="1"/>
  <c r="J161" i="3"/>
  <c r="K161" i="3"/>
  <c r="L161" i="3"/>
  <c r="I163" i="3" l="1"/>
  <c r="L162" i="3"/>
  <c r="K162" i="3"/>
  <c r="J162" i="3"/>
  <c r="I164" i="3" l="1"/>
  <c r="K163" i="3"/>
  <c r="J163" i="3"/>
  <c r="L163" i="3"/>
  <c r="I165" i="3" l="1"/>
  <c r="J164" i="3"/>
  <c r="K164" i="3"/>
  <c r="L164" i="3"/>
  <c r="I166" i="3" l="1"/>
  <c r="K165" i="3"/>
  <c r="J165" i="3"/>
  <c r="L165" i="3"/>
  <c r="I167" i="3" l="1"/>
  <c r="J166" i="3"/>
  <c r="K166" i="3"/>
  <c r="L166" i="3"/>
  <c r="I168" i="3" l="1"/>
  <c r="J167" i="3"/>
  <c r="K167" i="3"/>
  <c r="L167" i="3"/>
  <c r="I169" i="3" l="1"/>
  <c r="L168" i="3"/>
  <c r="J168" i="3"/>
  <c r="K168" i="3"/>
  <c r="I170" i="3" l="1"/>
  <c r="L169" i="3"/>
  <c r="J169" i="3"/>
  <c r="K169" i="3"/>
  <c r="I171" i="3" l="1"/>
  <c r="L170" i="3"/>
  <c r="J170" i="3"/>
  <c r="K170" i="3"/>
  <c r="I172" i="3" l="1"/>
  <c r="K171" i="3"/>
  <c r="J171" i="3"/>
  <c r="L171" i="3"/>
  <c r="I173" i="3" l="1"/>
  <c r="J172" i="3"/>
  <c r="K172" i="3"/>
  <c r="L172" i="3"/>
  <c r="I174" i="3" l="1"/>
  <c r="K173" i="3"/>
  <c r="J173" i="3"/>
  <c r="L173" i="3"/>
  <c r="I175" i="3" l="1"/>
  <c r="J174" i="3"/>
  <c r="K174" i="3"/>
  <c r="L174" i="3"/>
  <c r="I176" i="3" l="1"/>
  <c r="J175" i="3"/>
  <c r="K175" i="3"/>
  <c r="L175" i="3"/>
  <c r="I177" i="3" l="1"/>
  <c r="L176" i="3"/>
  <c r="J176" i="3"/>
  <c r="K176" i="3"/>
  <c r="I178" i="3" l="1"/>
  <c r="J177" i="3"/>
  <c r="K177" i="3"/>
  <c r="L177" i="3"/>
  <c r="I179" i="3" l="1"/>
  <c r="L178" i="3"/>
  <c r="J178" i="3"/>
  <c r="K178" i="3"/>
  <c r="I180" i="3" l="1"/>
  <c r="K179" i="3"/>
  <c r="J179" i="3"/>
  <c r="L179" i="3"/>
  <c r="I181" i="3" l="1"/>
  <c r="K180" i="3"/>
  <c r="L180" i="3"/>
  <c r="J180" i="3"/>
  <c r="I182" i="3" l="1"/>
  <c r="K181" i="3"/>
  <c r="J181" i="3"/>
  <c r="L181" i="3"/>
  <c r="I183" i="3" l="1"/>
  <c r="J182" i="3"/>
  <c r="K182" i="3"/>
  <c r="L182" i="3"/>
  <c r="I184" i="3" l="1"/>
  <c r="L183" i="3"/>
  <c r="J183" i="3"/>
  <c r="K183" i="3"/>
  <c r="I185" i="3" l="1"/>
  <c r="L184" i="3"/>
  <c r="J184" i="3"/>
  <c r="K184" i="3"/>
  <c r="I186" i="3" l="1"/>
  <c r="J185" i="3"/>
  <c r="K185" i="3"/>
  <c r="L185" i="3"/>
  <c r="I187" i="3" l="1"/>
  <c r="L186" i="3"/>
  <c r="J186" i="3"/>
  <c r="K186" i="3"/>
  <c r="I188" i="3" l="1"/>
  <c r="K187" i="3"/>
  <c r="L187" i="3"/>
  <c r="J187" i="3"/>
  <c r="I189" i="3" l="1"/>
  <c r="J188" i="3"/>
  <c r="K188" i="3"/>
  <c r="L188" i="3"/>
  <c r="I190" i="3" l="1"/>
  <c r="K189" i="3"/>
  <c r="J189" i="3"/>
  <c r="L189" i="3"/>
  <c r="I191" i="3" l="1"/>
  <c r="J190" i="3"/>
  <c r="K190" i="3"/>
  <c r="L190" i="3"/>
  <c r="I192" i="3" l="1"/>
  <c r="J191" i="3"/>
  <c r="K191" i="3"/>
  <c r="L191" i="3"/>
  <c r="I193" i="3" l="1"/>
  <c r="L192" i="3"/>
  <c r="J192" i="3"/>
  <c r="K192" i="3"/>
  <c r="I194" i="3" l="1"/>
  <c r="J193" i="3"/>
  <c r="K193" i="3"/>
  <c r="L193" i="3"/>
  <c r="I195" i="3" l="1"/>
  <c r="L194" i="3"/>
  <c r="K194" i="3"/>
  <c r="J194" i="3"/>
  <c r="I196" i="3" l="1"/>
  <c r="K195" i="3"/>
  <c r="J195" i="3"/>
  <c r="L195" i="3"/>
  <c r="I197" i="3" l="1"/>
  <c r="J196" i="3"/>
  <c r="K196" i="3"/>
  <c r="L196" i="3"/>
  <c r="I198" i="3" l="1"/>
  <c r="K197" i="3"/>
  <c r="J197" i="3"/>
  <c r="L197" i="3"/>
  <c r="I199" i="3" l="1"/>
  <c r="J198" i="3"/>
  <c r="K198" i="3"/>
  <c r="L198" i="3"/>
  <c r="I200" i="3" l="1"/>
  <c r="J199" i="3"/>
  <c r="K199" i="3"/>
  <c r="L199" i="3"/>
  <c r="I201" i="3" l="1"/>
  <c r="L200" i="3"/>
  <c r="J200" i="3"/>
  <c r="K200" i="3"/>
  <c r="I202" i="3" l="1"/>
  <c r="L201" i="3"/>
  <c r="J201" i="3"/>
  <c r="K201" i="3"/>
  <c r="I203" i="3" l="1"/>
  <c r="L202" i="3"/>
  <c r="J202" i="3"/>
  <c r="K202" i="3"/>
  <c r="I204" i="3" l="1"/>
  <c r="K203" i="3"/>
  <c r="J203" i="3"/>
  <c r="L203" i="3"/>
  <c r="I205" i="3" l="1"/>
  <c r="J204" i="3"/>
  <c r="K204" i="3"/>
  <c r="L204" i="3"/>
  <c r="I206" i="3" l="1"/>
  <c r="K205" i="3"/>
  <c r="J205" i="3"/>
  <c r="L205" i="3"/>
  <c r="I207" i="3" l="1"/>
  <c r="J206" i="3"/>
  <c r="K206" i="3"/>
  <c r="L206" i="3"/>
  <c r="I208" i="3" l="1"/>
  <c r="J207" i="3"/>
  <c r="K207" i="3"/>
  <c r="L207" i="3"/>
  <c r="I209" i="3" l="1"/>
  <c r="L208" i="3"/>
  <c r="J208" i="3"/>
  <c r="K208" i="3"/>
  <c r="I210" i="3" l="1"/>
  <c r="J209" i="3"/>
  <c r="K209" i="3"/>
  <c r="L209" i="3"/>
  <c r="I211" i="3" l="1"/>
  <c r="L210" i="3"/>
  <c r="J210" i="3"/>
  <c r="K210" i="3"/>
  <c r="I212" i="3" l="1"/>
  <c r="K211" i="3"/>
  <c r="J211" i="3"/>
  <c r="L211" i="3"/>
  <c r="I213" i="3" l="1"/>
  <c r="K212" i="3"/>
  <c r="L212" i="3"/>
  <c r="J212" i="3"/>
  <c r="I214" i="3" l="1"/>
  <c r="K213" i="3"/>
  <c r="J213" i="3"/>
  <c r="L213" i="3"/>
  <c r="I215" i="3" l="1"/>
  <c r="J214" i="3"/>
  <c r="K214" i="3"/>
  <c r="L214" i="3"/>
  <c r="I216" i="3" l="1"/>
  <c r="L215" i="3"/>
  <c r="J215" i="3"/>
  <c r="K215" i="3"/>
  <c r="I217" i="3" l="1"/>
  <c r="L216" i="3"/>
  <c r="J216" i="3"/>
  <c r="K216" i="3"/>
  <c r="I218" i="3" l="1"/>
  <c r="J217" i="3"/>
  <c r="K217" i="3"/>
  <c r="L217" i="3"/>
  <c r="I219" i="3" l="1"/>
  <c r="L218" i="3"/>
  <c r="J218" i="3"/>
  <c r="K218" i="3"/>
  <c r="I220" i="3" l="1"/>
  <c r="K219" i="3"/>
  <c r="L219" i="3"/>
  <c r="J219" i="3"/>
  <c r="I221" i="3" l="1"/>
  <c r="J220" i="3"/>
  <c r="K220" i="3"/>
  <c r="L220" i="3"/>
  <c r="I222" i="3" l="1"/>
  <c r="K221" i="3"/>
  <c r="J221" i="3"/>
  <c r="L221" i="3"/>
  <c r="I223" i="3" l="1"/>
  <c r="J222" i="3"/>
  <c r="K222" i="3"/>
  <c r="L222" i="3"/>
  <c r="I224" i="3" l="1"/>
  <c r="J223" i="3"/>
  <c r="K223" i="3"/>
  <c r="L223" i="3"/>
  <c r="I225" i="3" l="1"/>
  <c r="L224" i="3"/>
  <c r="J224" i="3"/>
  <c r="K224" i="3"/>
  <c r="I226" i="3" l="1"/>
  <c r="J225" i="3"/>
  <c r="K225" i="3"/>
  <c r="L225" i="3"/>
  <c r="I227" i="3" l="1"/>
  <c r="L226" i="3"/>
  <c r="K226" i="3"/>
  <c r="J226" i="3"/>
  <c r="I228" i="3" l="1"/>
  <c r="K227" i="3"/>
  <c r="J227" i="3"/>
  <c r="L227" i="3"/>
  <c r="I229" i="3" l="1"/>
  <c r="J228" i="3"/>
  <c r="K228" i="3"/>
  <c r="L228" i="3"/>
  <c r="I230" i="3" l="1"/>
  <c r="K229" i="3"/>
  <c r="J229" i="3"/>
  <c r="L229" i="3"/>
  <c r="I231" i="3" l="1"/>
  <c r="J230" i="3"/>
  <c r="K230" i="3"/>
  <c r="L230" i="3"/>
  <c r="I232" i="3" l="1"/>
  <c r="J231" i="3"/>
  <c r="K231" i="3"/>
  <c r="L231" i="3"/>
  <c r="I233" i="3" l="1"/>
  <c r="J232" i="3"/>
  <c r="K232" i="3"/>
  <c r="L232" i="3"/>
  <c r="I234" i="3" l="1"/>
  <c r="K233" i="3"/>
  <c r="L233" i="3"/>
  <c r="J233" i="3"/>
  <c r="I235" i="3" l="1"/>
  <c r="J234" i="3"/>
  <c r="K234" i="3"/>
  <c r="L234" i="3"/>
  <c r="I236" i="3" l="1"/>
  <c r="J235" i="3"/>
  <c r="K235" i="3"/>
  <c r="L235" i="3"/>
  <c r="I237" i="3" l="1"/>
  <c r="J236" i="3"/>
  <c r="K236" i="3"/>
  <c r="L236" i="3"/>
  <c r="I238" i="3" l="1"/>
  <c r="J237" i="3"/>
  <c r="K237" i="3"/>
  <c r="L237" i="3"/>
  <c r="I239" i="3" l="1"/>
  <c r="L238" i="3"/>
  <c r="J238" i="3"/>
  <c r="K238" i="3"/>
  <c r="I240" i="3" l="1"/>
  <c r="J239" i="3"/>
  <c r="K239" i="3"/>
  <c r="L239" i="3"/>
  <c r="J240" i="3" l="1"/>
  <c r="K240" i="3"/>
  <c r="L240" i="3"/>
  <c r="Q13" i="1" l="1"/>
  <c r="R13" i="1"/>
  <c r="C33" i="2" s="1"/>
  <c r="AJ74" i="10"/>
  <c r="R82" i="1" s="1"/>
  <c r="AJ72" i="10"/>
  <c r="R80" i="1" s="1"/>
  <c r="AJ73" i="10"/>
  <c r="R81" i="1" s="1"/>
  <c r="AJ70" i="10"/>
  <c r="R78" i="1" s="1"/>
  <c r="AJ71" i="10"/>
  <c r="R79" i="1" s="1"/>
  <c r="AJ68" i="10"/>
  <c r="R76" i="1" s="1"/>
  <c r="AJ69" i="10"/>
  <c r="R77" i="1" s="1"/>
  <c r="AJ67" i="10"/>
  <c r="R75" i="1" s="1"/>
  <c r="AJ66" i="10"/>
  <c r="R74" i="1" s="1"/>
  <c r="AJ64" i="10"/>
  <c r="R72" i="1" s="1"/>
  <c r="AJ65" i="10"/>
  <c r="R73" i="1" s="1"/>
  <c r="AJ62" i="10"/>
  <c r="R70" i="1" s="1"/>
  <c r="AJ63" i="10"/>
  <c r="R71" i="1" s="1"/>
  <c r="AJ61" i="10"/>
  <c r="R69" i="1" s="1"/>
  <c r="AJ60" i="10"/>
  <c r="R68" i="1" s="1"/>
  <c r="AJ58" i="10"/>
  <c r="R66" i="1" s="1"/>
  <c r="AJ59" i="10"/>
  <c r="R67" i="1" s="1"/>
  <c r="AJ57" i="10"/>
  <c r="R65" i="1" s="1"/>
  <c r="AJ56" i="10"/>
  <c r="R64" i="1" s="1"/>
  <c r="AJ55" i="10"/>
  <c r="R63" i="1" s="1"/>
  <c r="AJ54" i="10"/>
  <c r="R62" i="1" s="1"/>
  <c r="AJ53" i="10"/>
  <c r="R61" i="1" s="1"/>
  <c r="AJ52" i="10"/>
  <c r="R60" i="1" s="1"/>
  <c r="AJ50" i="10"/>
  <c r="R58" i="1" s="1"/>
  <c r="AJ51" i="10"/>
  <c r="R59" i="1" s="1"/>
  <c r="AJ48" i="10"/>
  <c r="R56" i="1" s="1"/>
  <c r="AJ49" i="10"/>
  <c r="R57" i="1" s="1"/>
  <c r="AJ47" i="10"/>
  <c r="R55" i="1" s="1"/>
  <c r="AJ46" i="10"/>
  <c r="R54" i="1" s="1"/>
  <c r="AJ45" i="10"/>
  <c r="R53" i="1" s="1"/>
  <c r="AJ44" i="10"/>
  <c r="R52" i="1" s="1"/>
  <c r="AJ42" i="10"/>
  <c r="R50" i="1" s="1"/>
  <c r="AJ43" i="10"/>
  <c r="R51" i="1" s="1"/>
  <c r="AJ41" i="10"/>
  <c r="R49" i="1" s="1"/>
  <c r="AJ40" i="10"/>
  <c r="R48" i="1" s="1"/>
  <c r="AJ39" i="10"/>
  <c r="R47" i="1" s="1"/>
  <c r="AJ38" i="10"/>
  <c r="R46" i="1" s="1"/>
  <c r="AJ36" i="10"/>
  <c r="R44" i="1" s="1"/>
  <c r="AJ37" i="10"/>
  <c r="R45" i="1" s="1"/>
  <c r="AJ35" i="10"/>
  <c r="R43" i="1" s="1"/>
  <c r="AJ34" i="10"/>
  <c r="R42" i="1" s="1"/>
  <c r="AJ32" i="10"/>
  <c r="R40" i="1" s="1"/>
  <c r="AJ33" i="10"/>
  <c r="R41" i="1" s="1"/>
  <c r="AJ30" i="10"/>
  <c r="R38" i="1" s="1"/>
  <c r="AJ31" i="10"/>
  <c r="R39" i="1" s="1"/>
  <c r="AJ29" i="10"/>
  <c r="R37" i="1" s="1"/>
  <c r="AJ28" i="10"/>
  <c r="R36" i="1" s="1"/>
  <c r="AJ27" i="10"/>
  <c r="R35" i="1" s="1"/>
  <c r="AJ26" i="10"/>
  <c r="R34" i="1" s="1"/>
  <c r="AJ25" i="10"/>
  <c r="R33" i="1" s="1"/>
  <c r="AJ24" i="10"/>
  <c r="R32" i="1" s="1"/>
  <c r="AJ22" i="10"/>
  <c r="R30" i="1" s="1"/>
  <c r="AJ23" i="10"/>
  <c r="R31" i="1" s="1"/>
  <c r="AJ21" i="10"/>
  <c r="R29" i="1" s="1"/>
  <c r="AJ20" i="10"/>
  <c r="R28" i="1" s="1"/>
  <c r="AJ19" i="10"/>
  <c r="R27" i="1" s="1"/>
  <c r="AJ18" i="10"/>
  <c r="R26" i="1" s="1"/>
  <c r="AJ16" i="10"/>
  <c r="R24" i="1" s="1"/>
  <c r="AJ17" i="10"/>
  <c r="R25" i="1" s="1"/>
  <c r="AJ15" i="10"/>
  <c r="R23" i="1" s="1"/>
  <c r="AJ14" i="10"/>
  <c r="R22" i="1" s="1"/>
  <c r="AJ13" i="10"/>
  <c r="R21" i="1" s="1"/>
  <c r="AJ12" i="10"/>
  <c r="R20" i="1" s="1"/>
  <c r="AJ10" i="10"/>
  <c r="R18" i="1" s="1"/>
  <c r="AJ11" i="10"/>
  <c r="R19" i="1" s="1"/>
  <c r="AJ9" i="10"/>
  <c r="R17" i="1" s="1"/>
  <c r="AJ8" i="10"/>
  <c r="R16" i="1" s="1"/>
  <c r="AJ7" i="10"/>
  <c r="R15" i="1" s="1"/>
  <c r="D34" i="2" s="1"/>
  <c r="AJ6" i="10"/>
  <c r="R14" i="1" s="1"/>
  <c r="AI75" i="10"/>
  <c r="AI74" i="10"/>
  <c r="AI70" i="10"/>
  <c r="AI66" i="10"/>
  <c r="Q74" i="1" s="1"/>
  <c r="P74" i="1" s="1"/>
  <c r="AI57" i="10"/>
  <c r="Q65" i="1" s="1"/>
  <c r="P65" i="1" s="1"/>
  <c r="AI73" i="10"/>
  <c r="AI69" i="10"/>
  <c r="AI65" i="10"/>
  <c r="Q73" i="1" s="1"/>
  <c r="AI61" i="10"/>
  <c r="Q69" i="1" s="1"/>
  <c r="P69" i="1" s="1"/>
  <c r="AI53" i="10"/>
  <c r="Q61" i="1" s="1"/>
  <c r="AI71" i="10"/>
  <c r="AI67" i="10"/>
  <c r="AI59" i="10"/>
  <c r="Q67" i="1" s="1"/>
  <c r="P67" i="1" s="1"/>
  <c r="AI49" i="10"/>
  <c r="Q57" i="1" s="1"/>
  <c r="P57" i="1" s="1"/>
  <c r="AI63" i="10"/>
  <c r="Q71" i="1" s="1"/>
  <c r="AI72" i="10"/>
  <c r="AI68" i="10"/>
  <c r="AI64" i="10"/>
  <c r="Q72" i="1" s="1"/>
  <c r="AI60" i="10"/>
  <c r="Q68" i="1" s="1"/>
  <c r="AI62" i="10"/>
  <c r="Q70" i="1" s="1"/>
  <c r="AI58" i="10"/>
  <c r="Q66" i="1" s="1"/>
  <c r="P66" i="1" s="1"/>
  <c r="AI54" i="10"/>
  <c r="Q62" i="1" s="1"/>
  <c r="AI50" i="10"/>
  <c r="Q58" i="1" s="1"/>
  <c r="P58" i="1" s="1"/>
  <c r="AI46" i="10"/>
  <c r="Q54" i="1" s="1"/>
  <c r="P54" i="1" s="1"/>
  <c r="AI35" i="10"/>
  <c r="Q43" i="1" s="1"/>
  <c r="P43" i="1" s="1"/>
  <c r="AI16" i="10"/>
  <c r="Q24" i="1" s="1"/>
  <c r="AI37" i="10"/>
  <c r="Q45" i="1" s="1"/>
  <c r="AI12" i="10"/>
  <c r="Q20" i="1" s="1"/>
  <c r="AI33" i="10"/>
  <c r="Q41" i="1" s="1"/>
  <c r="AI56" i="10"/>
  <c r="Q64" i="1" s="1"/>
  <c r="P64" i="1" s="1"/>
  <c r="AI52" i="10"/>
  <c r="Q60" i="1" s="1"/>
  <c r="AI48" i="10"/>
  <c r="Q56" i="1" s="1"/>
  <c r="AI44" i="10"/>
  <c r="Q52" i="1" s="1"/>
  <c r="AI43" i="10"/>
  <c r="Q51" i="1" s="1"/>
  <c r="P51" i="1" s="1"/>
  <c r="AI39" i="10"/>
  <c r="Q47" i="1" s="1"/>
  <c r="AI41" i="10"/>
  <c r="Q49" i="1" s="1"/>
  <c r="AI55" i="10"/>
  <c r="Q63" i="1" s="1"/>
  <c r="AI51" i="10"/>
  <c r="Q59" i="1" s="1"/>
  <c r="P59" i="1" s="1"/>
  <c r="AI47" i="10"/>
  <c r="Q55" i="1" s="1"/>
  <c r="P55" i="1" s="1"/>
  <c r="AI45" i="10"/>
  <c r="Q53" i="1" s="1"/>
  <c r="AI42" i="10"/>
  <c r="Q50" i="1" s="1"/>
  <c r="P50" i="1" s="1"/>
  <c r="AI38" i="10"/>
  <c r="Q46" i="1" s="1"/>
  <c r="AI34" i="10"/>
  <c r="Q42" i="1" s="1"/>
  <c r="P42" i="1" s="1"/>
  <c r="AI24" i="10"/>
  <c r="Q32" i="1" s="1"/>
  <c r="AI20" i="10"/>
  <c r="Q28" i="1" s="1"/>
  <c r="AI40" i="10"/>
  <c r="Q48" i="1" s="1"/>
  <c r="P48" i="1" s="1"/>
  <c r="AI36" i="10"/>
  <c r="Q44" i="1" s="1"/>
  <c r="AI32" i="10"/>
  <c r="Q40" i="1" s="1"/>
  <c r="AI8" i="10"/>
  <c r="Q16" i="1" s="1"/>
  <c r="AI28" i="10"/>
  <c r="Q36" i="1" s="1"/>
  <c r="P36" i="1" s="1"/>
  <c r="AI29" i="10"/>
  <c r="Q37" i="1" s="1"/>
  <c r="AI25" i="10"/>
  <c r="Q33" i="1" s="1"/>
  <c r="AI21" i="10"/>
  <c r="Q29" i="1" s="1"/>
  <c r="AI17" i="10"/>
  <c r="Q25" i="1" s="1"/>
  <c r="P25" i="1" s="1"/>
  <c r="AI13" i="10"/>
  <c r="Q21" i="1" s="1"/>
  <c r="AI9" i="10"/>
  <c r="Q17" i="1" s="1"/>
  <c r="AI31" i="10"/>
  <c r="Q39" i="1" s="1"/>
  <c r="AI27" i="10"/>
  <c r="Q35" i="1" s="1"/>
  <c r="P35" i="1" s="1"/>
  <c r="AI23" i="10"/>
  <c r="Q31" i="1" s="1"/>
  <c r="AI19" i="10"/>
  <c r="Q27" i="1" s="1"/>
  <c r="P27" i="1" s="1"/>
  <c r="AI15" i="10"/>
  <c r="Q23" i="1" s="1"/>
  <c r="AI11" i="10"/>
  <c r="Q19" i="1" s="1"/>
  <c r="AI7" i="10"/>
  <c r="Q15" i="1" s="1"/>
  <c r="D36" i="2" s="1"/>
  <c r="AI30" i="10"/>
  <c r="Q38" i="1" s="1"/>
  <c r="AI26" i="10"/>
  <c r="Q34" i="1" s="1"/>
  <c r="P34" i="1" s="1"/>
  <c r="AI22" i="10"/>
  <c r="Q30" i="1" s="1"/>
  <c r="AI18" i="10"/>
  <c r="Q26" i="1" s="1"/>
  <c r="P26" i="1" s="1"/>
  <c r="AI14" i="10"/>
  <c r="Q22" i="1" s="1"/>
  <c r="AI10" i="10"/>
  <c r="Q18" i="1" s="1"/>
  <c r="AI6" i="10"/>
  <c r="Q14" i="1" s="1"/>
  <c r="P38" i="1" l="1"/>
  <c r="P40" i="1"/>
  <c r="P56" i="1"/>
  <c r="P73" i="1"/>
  <c r="P33" i="1"/>
  <c r="P32" i="1"/>
  <c r="P49" i="1"/>
  <c r="P41" i="1"/>
  <c r="P24" i="1"/>
  <c r="P72" i="1"/>
  <c r="D33" i="2"/>
  <c r="D38" i="2" s="1"/>
  <c r="J33" i="2"/>
  <c r="G33" i="2"/>
  <c r="E33" i="2"/>
  <c r="F33" i="2"/>
  <c r="H33" i="2"/>
  <c r="I33" i="2"/>
  <c r="C34" i="2"/>
  <c r="E34" i="2"/>
  <c r="F34" i="2"/>
  <c r="G34" i="2"/>
  <c r="H34" i="2"/>
  <c r="I34" i="2"/>
  <c r="J34" i="2"/>
  <c r="C36" i="2"/>
  <c r="I36" i="2"/>
  <c r="J36" i="2"/>
  <c r="H36" i="2"/>
  <c r="E36" i="2"/>
  <c r="F36" i="2"/>
  <c r="G36" i="2"/>
  <c r="P63" i="1"/>
  <c r="P70" i="1"/>
  <c r="P47" i="1"/>
  <c r="P30" i="1"/>
  <c r="P39" i="1"/>
  <c r="P71" i="1"/>
  <c r="P62" i="1"/>
  <c r="P31" i="1"/>
  <c r="P46" i="1"/>
  <c r="P53" i="1"/>
  <c r="P44" i="1"/>
  <c r="P29" i="1"/>
  <c r="P37" i="1"/>
  <c r="P61" i="1"/>
  <c r="P52" i="1"/>
  <c r="P16" i="1"/>
  <c r="Q76" i="1"/>
  <c r="P76" i="1" s="1"/>
  <c r="P23" i="1"/>
  <c r="P20" i="1"/>
  <c r="Q80" i="1"/>
  <c r="P80" i="1" s="1"/>
  <c r="P22" i="1"/>
  <c r="Q82" i="1"/>
  <c r="P82" i="1" s="1"/>
  <c r="P60" i="1"/>
  <c r="P17" i="1"/>
  <c r="Q77" i="1"/>
  <c r="P77" i="1" s="1"/>
  <c r="P21" i="1"/>
  <c r="Q81" i="1"/>
  <c r="P81" i="1" s="1"/>
  <c r="P28" i="1"/>
  <c r="P15" i="1"/>
  <c r="Q75" i="1"/>
  <c r="P75" i="1" s="1"/>
  <c r="P45" i="1"/>
  <c r="P68" i="1"/>
  <c r="P19" i="1"/>
  <c r="Q79" i="1"/>
  <c r="P79" i="1" s="1"/>
  <c r="P18" i="1"/>
  <c r="Q78" i="1"/>
  <c r="P78" i="1" s="1"/>
  <c r="P14" i="1"/>
  <c r="P13" i="1"/>
  <c r="F38" i="2" l="1"/>
  <c r="H38" i="2"/>
  <c r="E38" i="2"/>
  <c r="J38" i="2"/>
  <c r="I38" i="2"/>
  <c r="D25" i="2"/>
  <c r="D28" i="2" s="1"/>
  <c r="D39" i="2" s="1"/>
  <c r="D40" i="2" s="1"/>
  <c r="D42" i="2" s="1"/>
  <c r="G38" i="2"/>
  <c r="B34" i="2"/>
  <c r="C38" i="2"/>
  <c r="B36" i="2"/>
  <c r="B33" i="2"/>
  <c r="F25" i="2"/>
  <c r="F28" i="2" s="1"/>
  <c r="J25" i="2"/>
  <c r="E25" i="2"/>
  <c r="E28" i="2" s="1"/>
  <c r="H25" i="2"/>
  <c r="H28" i="2" s="1"/>
  <c r="G25" i="2"/>
  <c r="G28" i="2" s="1"/>
  <c r="I25" i="2"/>
  <c r="I28" i="2" s="1"/>
  <c r="D30" i="2" l="1"/>
  <c r="B38" i="2"/>
  <c r="I39" i="2"/>
  <c r="I40" i="2" s="1"/>
  <c r="I30" i="2"/>
  <c r="G39" i="2"/>
  <c r="G40" i="2" s="1"/>
  <c r="G30" i="2"/>
  <c r="H39" i="2"/>
  <c r="H40" i="2" s="1"/>
  <c r="H30" i="2"/>
  <c r="F39" i="2"/>
  <c r="F40" i="2" s="1"/>
  <c r="F30" i="2"/>
  <c r="E39" i="2"/>
  <c r="E40" i="2" s="1"/>
  <c r="E30" i="2"/>
  <c r="J28" i="2"/>
  <c r="J30" i="2" s="1"/>
  <c r="J39" i="2" l="1"/>
  <c r="J40" i="2" s="1"/>
  <c r="F12" i="14" l="1"/>
  <c r="F63" i="14" l="1"/>
  <c r="G12" i="12"/>
  <c r="G63" i="12" s="1"/>
  <c r="K21" i="14" l="1"/>
  <c r="K63" i="14" s="1"/>
  <c r="M19" i="14"/>
  <c r="M63" i="14" s="1"/>
  <c r="O16" i="14"/>
  <c r="O63" i="14" s="1"/>
  <c r="Q26" i="14"/>
  <c r="Q63" i="14" s="1"/>
  <c r="N18" i="14"/>
  <c r="N63" i="14" s="1"/>
  <c r="L25" i="14"/>
  <c r="L63" i="14" s="1"/>
  <c r="P26" i="14"/>
  <c r="P63" i="14" s="1"/>
  <c r="G12" i="14" l="1"/>
  <c r="H12" i="12" s="1"/>
  <c r="G33" i="14"/>
  <c r="G35" i="14"/>
  <c r="G22" i="14"/>
  <c r="G15" i="14"/>
  <c r="G24" i="14"/>
  <c r="G18" i="14"/>
  <c r="G48" i="14"/>
  <c r="G23" i="14"/>
  <c r="G47" i="14"/>
  <c r="G44" i="14"/>
  <c r="G13" i="14"/>
  <c r="H13" i="12" s="1"/>
  <c r="G41" i="14"/>
  <c r="G58" i="14"/>
  <c r="G17" i="14"/>
  <c r="G49" i="14"/>
  <c r="G21" i="14"/>
  <c r="G36" i="14"/>
  <c r="G19" i="14"/>
  <c r="G57" i="14"/>
  <c r="G50" i="14"/>
  <c r="G40" i="14"/>
  <c r="G32" i="14"/>
  <c r="G61" i="14"/>
  <c r="G29" i="14"/>
  <c r="G43" i="14"/>
  <c r="G14" i="14"/>
  <c r="G56" i="14"/>
  <c r="G54" i="14"/>
  <c r="G25" i="14"/>
  <c r="G20" i="14"/>
  <c r="G31" i="14"/>
  <c r="G62" i="14"/>
  <c r="G34" i="14"/>
  <c r="G27" i="14"/>
  <c r="G16" i="14"/>
  <c r="G30" i="14"/>
  <c r="G53" i="14"/>
  <c r="G51" i="14"/>
  <c r="G42" i="14"/>
  <c r="G46" i="14"/>
  <c r="G38" i="14"/>
  <c r="G26" i="14"/>
  <c r="G59" i="14"/>
  <c r="G52" i="14"/>
  <c r="G45" i="14"/>
  <c r="G39" i="14"/>
  <c r="G28" i="14"/>
  <c r="G60" i="14"/>
  <c r="G55" i="14"/>
  <c r="G37" i="14"/>
  <c r="G11" i="14"/>
  <c r="H11" i="12" s="1"/>
  <c r="H56" i="14"/>
  <c r="S56" i="14" s="1"/>
  <c r="H63" i="12" l="1"/>
  <c r="D70" i="14"/>
  <c r="H23" i="14"/>
  <c r="S23" i="14" s="1"/>
  <c r="G63" i="14"/>
  <c r="H57" i="14"/>
  <c r="H62" i="14"/>
  <c r="S62" i="14" s="1"/>
  <c r="H51" i="14"/>
  <c r="S51" i="14" s="1"/>
  <c r="H40" i="14"/>
  <c r="S40" i="14" s="1"/>
  <c r="H16" i="14"/>
  <c r="S16" i="14" s="1"/>
  <c r="H25" i="14"/>
  <c r="S25" i="14" s="1"/>
  <c r="H54" i="14"/>
  <c r="S54" i="14" s="1"/>
  <c r="H34" i="14"/>
  <c r="H14" i="14"/>
  <c r="S14" i="14" s="1"/>
  <c r="H49" i="14"/>
  <c r="S49" i="14" s="1"/>
  <c r="H39" i="14"/>
  <c r="S39" i="14" s="1"/>
  <c r="H38" i="14"/>
  <c r="S38" i="14" s="1"/>
  <c r="H46" i="14"/>
  <c r="S46" i="14" s="1"/>
  <c r="H53" i="14"/>
  <c r="S53" i="14" s="1"/>
  <c r="S34" i="14"/>
  <c r="H21" i="14"/>
  <c r="S21" i="14" s="1"/>
  <c r="H22" i="14"/>
  <c r="S22" i="14" s="1"/>
  <c r="H41" i="14"/>
  <c r="S41" i="14" s="1"/>
  <c r="S57" i="14"/>
  <c r="H33" i="14"/>
  <c r="S33" i="14" s="1"/>
  <c r="H58" i="14"/>
  <c r="S58" i="14" s="1"/>
  <c r="H30" i="14"/>
  <c r="S30" i="14" s="1"/>
  <c r="H52" i="14"/>
  <c r="S52" i="14" s="1"/>
  <c r="H42" i="14"/>
  <c r="S42" i="14" s="1"/>
  <c r="H11" i="14"/>
  <c r="I11" i="12" s="1"/>
  <c r="H44" i="14"/>
  <c r="S44" i="14" s="1"/>
  <c r="H20" i="14"/>
  <c r="S20" i="14" s="1"/>
  <c r="H24" i="14"/>
  <c r="S24" i="14" s="1"/>
  <c r="H26" i="14"/>
  <c r="S26" i="14" s="1"/>
  <c r="H31" i="14"/>
  <c r="S31" i="14" s="1"/>
  <c r="H28" i="14"/>
  <c r="S28" i="14" s="1"/>
  <c r="H18" i="14"/>
  <c r="S18" i="14" s="1"/>
  <c r="H13" i="14"/>
  <c r="I13" i="12" s="1"/>
  <c r="S13" i="12" s="1"/>
  <c r="H59" i="14"/>
  <c r="S59" i="14" s="1"/>
  <c r="H15" i="14"/>
  <c r="S15" i="14" s="1"/>
  <c r="H48" i="14"/>
  <c r="S48" i="14" s="1"/>
  <c r="H27" i="14"/>
  <c r="S27" i="14" s="1"/>
  <c r="H61" i="14"/>
  <c r="S61" i="14" s="1"/>
  <c r="H45" i="14"/>
  <c r="S45" i="14" s="1"/>
  <c r="H35" i="14"/>
  <c r="S35" i="14" s="1"/>
  <c r="H50" i="14"/>
  <c r="S50" i="14" s="1"/>
  <c r="H17" i="14"/>
  <c r="S17" i="14" s="1"/>
  <c r="H32" i="14"/>
  <c r="S32" i="14" s="1"/>
  <c r="H43" i="14"/>
  <c r="S43" i="14" s="1"/>
  <c r="H29" i="14"/>
  <c r="S29" i="14" s="1"/>
  <c r="H19" i="14"/>
  <c r="S19" i="14" s="1"/>
  <c r="H12" i="14"/>
  <c r="I12" i="12" s="1"/>
  <c r="S12" i="12" s="1"/>
  <c r="H47" i="14"/>
  <c r="S47" i="14" s="1"/>
  <c r="H55" i="14"/>
  <c r="S55" i="14" s="1"/>
  <c r="H60" i="14"/>
  <c r="S60" i="14" s="1"/>
  <c r="H36" i="14"/>
  <c r="S36" i="14" s="1"/>
  <c r="H37" i="14"/>
  <c r="S37" i="14" s="1"/>
  <c r="S13" i="14" l="1"/>
  <c r="S12" i="14"/>
  <c r="E70" i="14"/>
  <c r="E77" i="14" s="1"/>
  <c r="D77" i="14"/>
  <c r="S11" i="12"/>
  <c r="S63" i="12" s="1"/>
  <c r="H63" i="14"/>
  <c r="S11" i="14"/>
  <c r="I63" i="12" l="1"/>
  <c r="O70" i="14"/>
  <c r="O77" i="14"/>
  <c r="S63" i="14"/>
  <c r="C25" i="2"/>
  <c r="B25" i="2" l="1"/>
  <c r="C28" i="2"/>
  <c r="B28" i="2" l="1"/>
  <c r="B30" i="2" s="1"/>
  <c r="C30" i="2"/>
  <c r="C39" i="2"/>
  <c r="C40" i="2" l="1"/>
  <c r="C42" i="2" s="1"/>
  <c r="B39" i="2"/>
  <c r="B40" i="2" s="1"/>
  <c r="B4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tc={E7F06905-31DD-4A00-8C9B-C8E707448C7C}</author>
  </authors>
  <commentList>
    <comment ref="N7" authorId="0" shapeId="0" xr:uid="{E7F06905-31DD-4A00-8C9B-C8E707448C7C}">
      <text>
        <t>[Threaded comment]
Your version of Excel allows you to read this threaded comment; however, any edits to it will get removed if the file is opened in a newer version of Excel. Learn more: https://go.microsoft.com/fwlink/?linkid=870924
Comment:
    NB: hvis årsverk er valgt som enhet må input i 
kolonnen "Antall enheter" være 0% - 100%
(det er f.eks. feil å registrere 300% selv om det budsjetteres en person med 100% i 3 år)</t>
      </text>
    </comment>
  </commentList>
</comments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<sst xmlns="http://schemas.openxmlformats.org/spreadsheetml/2006/main" count="751" uniqueCount="628">
  <si>
    <t>Navn</t>
  </si>
  <si>
    <t>Rolle</t>
  </si>
  <si>
    <t>Koststed</t>
  </si>
  <si>
    <t>Lønnsbånd</t>
  </si>
  <si>
    <t>Startdato</t>
  </si>
  <si>
    <t>Varighet</t>
  </si>
  <si>
    <t>Sluttdato</t>
  </si>
  <si>
    <t>Budsjettenhet</t>
  </si>
  <si>
    <t>Ramme-/prosjektlønnet</t>
  </si>
  <si>
    <t>APL</t>
  </si>
  <si>
    <t>FOR</t>
  </si>
  <si>
    <t>POST</t>
  </si>
  <si>
    <t>PROF</t>
  </si>
  <si>
    <t>PL</t>
  </si>
  <si>
    <t>PHD</t>
  </si>
  <si>
    <t>Prosjektinformasjon</t>
  </si>
  <si>
    <t xml:space="preserve"> </t>
  </si>
  <si>
    <t>Prosjektnavn</t>
  </si>
  <si>
    <t>Planlagt prosjekttoppstart</t>
  </si>
  <si>
    <t>Planlagt sluttdato</t>
  </si>
  <si>
    <t>Totalt søknadsbeløp universitet</t>
  </si>
  <si>
    <t>Totalt søknadsbeløp inklusive eksterne partnere</t>
  </si>
  <si>
    <t>Sammendrag</t>
  </si>
  <si>
    <t>Budsjetterte totale kostnader</t>
  </si>
  <si>
    <t>Ekstern finansiering</t>
  </si>
  <si>
    <t>Sentral (evt. fra fakultet) finansiering</t>
  </si>
  <si>
    <t>Egenfinansiering koststed</t>
  </si>
  <si>
    <t>Inntekt fra indirekte kostnader for prosjektlønnede</t>
  </si>
  <si>
    <t>Inntekt fra indirekte kostnader for allokerte personressurser</t>
  </si>
  <si>
    <t>Inntekt fra lønnsoverføring for allokerte personressurser</t>
  </si>
  <si>
    <t>Inntekt fra bruk av egne leiesteder</t>
  </si>
  <si>
    <t>Bruttobidrag fra prosjektet</t>
  </si>
  <si>
    <t>Koststedets egenfinansiering</t>
  </si>
  <si>
    <t>Nettobidrag fra prosjektet</t>
  </si>
  <si>
    <t>Nettobidrag (%)</t>
  </si>
  <si>
    <t>Beskrivelse</t>
  </si>
  <si>
    <t>Ford.balanse og usikkerhetsmargin</t>
  </si>
  <si>
    <t>Topposteringer</t>
  </si>
  <si>
    <t>RE-Rektor</t>
  </si>
  <si>
    <t>RE-Styret</t>
  </si>
  <si>
    <t>FO-Prorektor forskning</t>
  </si>
  <si>
    <t>FO-UB stab</t>
  </si>
  <si>
    <t>FO-UB felles</t>
  </si>
  <si>
    <t>FO-UB-BKI</t>
  </si>
  <si>
    <t>FO-UB-FDA</t>
  </si>
  <si>
    <t>FO-UB-UL</t>
  </si>
  <si>
    <t>FO-UB-SRD</t>
  </si>
  <si>
    <t>FO-UB-KIK</t>
  </si>
  <si>
    <t>FO-UB Litt.- og publ</t>
  </si>
  <si>
    <t>UTD-Prorektor utdanning</t>
  </si>
  <si>
    <t>UTD-AUK felles</t>
  </si>
  <si>
    <t>UTD-Seksjon EVU</t>
  </si>
  <si>
    <t>UTD-Fjernund og EVU</t>
  </si>
  <si>
    <t>UTD-Seksjon læringsstøtte</t>
  </si>
  <si>
    <t>UTD-ASA felles</t>
  </si>
  <si>
    <t>UTD-Seksjon utd Gjøvik</t>
  </si>
  <si>
    <t>UTD-Seksjon utd Ålesund</t>
  </si>
  <si>
    <t>UTD-AST felles</t>
  </si>
  <si>
    <t>UTD-Studentdemokratiet</t>
  </si>
  <si>
    <t>UTD-Internasjonal seksj</t>
  </si>
  <si>
    <t>DOI-OK Stab</t>
  </si>
  <si>
    <t>DOI-OK-TJENFA</t>
  </si>
  <si>
    <t>DOI-OK-ANSINN</t>
  </si>
  <si>
    <t>DOI-OK-REGPRO</t>
  </si>
  <si>
    <t>DOI-OK-REGPRO-EU</t>
  </si>
  <si>
    <t>DOI-EA Driftssjef</t>
  </si>
  <si>
    <t>DOI-EA Seksjon BD</t>
  </si>
  <si>
    <t>DOI-EA BD Nord</t>
  </si>
  <si>
    <t>DOI-EA BD Sør</t>
  </si>
  <si>
    <t>DOI-EA BD Øst</t>
  </si>
  <si>
    <t>DOI-EA BD Øya</t>
  </si>
  <si>
    <t>DOI-EA BD Kalvskinnet</t>
  </si>
  <si>
    <t>DOI-EA BD Logistikk/Park</t>
  </si>
  <si>
    <t>DOI-EA Servicesenter</t>
  </si>
  <si>
    <t>DOI-EA Seksjon TD</t>
  </si>
  <si>
    <t>DOI-EA TD Bygg</t>
  </si>
  <si>
    <t>DOI-EA TD Elektro</t>
  </si>
  <si>
    <t>DOI-EA TD VVS</t>
  </si>
  <si>
    <t>DOI-EA TD Vakt &amp; Service</t>
  </si>
  <si>
    <t>DOI-EA-PUF</t>
  </si>
  <si>
    <t>DOI-EA-PUF Leieavtaler</t>
  </si>
  <si>
    <t>DOI-EA-PUF Seksjon Prosjekt</t>
  </si>
  <si>
    <t>DOI-EA-PUF Prosjekter</t>
  </si>
  <si>
    <t>DOI-EA-PUF Eksternfinansiert</t>
  </si>
  <si>
    <t>DOI-NTNU CU</t>
  </si>
  <si>
    <t>DOI-VIRK</t>
  </si>
  <si>
    <t>DOI</t>
  </si>
  <si>
    <t>DOI-Universitetsavisa</t>
  </si>
  <si>
    <t>DOI-Dig.programmet</t>
  </si>
  <si>
    <t>DOI-DOKU</t>
  </si>
  <si>
    <t>DOI-HRHMS</t>
  </si>
  <si>
    <t>DOI-HRHMS Fellestiltak</t>
  </si>
  <si>
    <t>DOI-HMS</t>
  </si>
  <si>
    <t>DOI-BHT</t>
  </si>
  <si>
    <t>Seksjon for HR-FA</t>
  </si>
  <si>
    <t>Seksjon for HR-NTNU</t>
  </si>
  <si>
    <t>Seksjon for lønn og HR-tjen</t>
  </si>
  <si>
    <t>DOI-IT-avdelingen</t>
  </si>
  <si>
    <t>DOI-IT Seksjon for IT-Drift</t>
  </si>
  <si>
    <t>DOI-ITApplikasjon</t>
  </si>
  <si>
    <t>DOI-IT-Klient</t>
  </si>
  <si>
    <t>DOI-IT-Nett</t>
  </si>
  <si>
    <t>DOI-IT-Server</t>
  </si>
  <si>
    <t>DOI-IT Campus Ålesund</t>
  </si>
  <si>
    <t>DOI-IT - IT-brukerstøtte</t>
  </si>
  <si>
    <t>DOI-IT Campusnære tjenester</t>
  </si>
  <si>
    <t>DOI-IT forvaltning</t>
  </si>
  <si>
    <t>DOI-IT utvikling</t>
  </si>
  <si>
    <t>DOI-IT Forskningsstøtte</t>
  </si>
  <si>
    <t>DOI-IT-strategi og styring</t>
  </si>
  <si>
    <t>DOI-IT - Komm og lederst</t>
  </si>
  <si>
    <t>DOI-IT - Prosjekt</t>
  </si>
  <si>
    <t>DOI-IT - Arkitekt og rådg</t>
  </si>
  <si>
    <t>DOI-IT digital sikkerhet</t>
  </si>
  <si>
    <t>DOI-IT campus Gjøvik</t>
  </si>
  <si>
    <t>DOI-Kommunikasjon</t>
  </si>
  <si>
    <t>DOI-KOMM-GS</t>
  </si>
  <si>
    <t>NY-Prorektor nyskaping</t>
  </si>
  <si>
    <t>VRG-Viserektor Gjøvik</t>
  </si>
  <si>
    <t>VRG-Eiendom drift Gjøvik</t>
  </si>
  <si>
    <t>VRG-Driftsenheter Gjøvik</t>
  </si>
  <si>
    <t>VRA-Viserektor Ålesund</t>
  </si>
  <si>
    <t>VRA-Eiendom drift Ålesund</t>
  </si>
  <si>
    <t>VRA-Driftsenheter Ålesund</t>
  </si>
  <si>
    <t>OK - fak felles</t>
  </si>
  <si>
    <t>OK - fak adm</t>
  </si>
  <si>
    <t>OK - HHS</t>
  </si>
  <si>
    <t>OK - IIF</t>
  </si>
  <si>
    <t>OK - ISØ</t>
  </si>
  <si>
    <t>OK - IØT - T</t>
  </si>
  <si>
    <t>OK - IØT - cluster</t>
  </si>
  <si>
    <t>OK - IØT - klimalab</t>
  </si>
  <si>
    <t>OK - IØT - hms lab</t>
  </si>
  <si>
    <t>OK - IØT - MTM</t>
  </si>
  <si>
    <t>OK - IØT - G</t>
  </si>
  <si>
    <t>OK - IØT - E</t>
  </si>
  <si>
    <t>Felleskost AD FAK</t>
  </si>
  <si>
    <t>AD - adm utd forsk</t>
  </si>
  <si>
    <t>AD - adm hr øk</t>
  </si>
  <si>
    <t>AD  Kunstakademiet</t>
  </si>
  <si>
    <t>AD - ID</t>
  </si>
  <si>
    <t>AD - ID - Gjøvik</t>
  </si>
  <si>
    <t>AD - IAP</t>
  </si>
  <si>
    <t>AD - IAT</t>
  </si>
  <si>
    <t>AD - IAT- ZEN</t>
  </si>
  <si>
    <t>HF - Adm</t>
  </si>
  <si>
    <t>HF - FME</t>
  </si>
  <si>
    <t>HF - IKM</t>
  </si>
  <si>
    <t>HF - KULT</t>
  </si>
  <si>
    <t>HF - IMU</t>
  </si>
  <si>
    <t>HF - ISL</t>
  </si>
  <si>
    <t>HF - ISL Språklab</t>
  </si>
  <si>
    <t>HF - IFR</t>
  </si>
  <si>
    <t>HF - IHK</t>
  </si>
  <si>
    <t>HF - IMS</t>
  </si>
  <si>
    <t>IE Fakultetsnivå</t>
  </si>
  <si>
    <t>IE Adm</t>
  </si>
  <si>
    <t>IE Felles</t>
  </si>
  <si>
    <t>IE NSR</t>
  </si>
  <si>
    <t>IE - IDI</t>
  </si>
  <si>
    <t>IE - IDI Gjøvik</t>
  </si>
  <si>
    <t>IE - IDI AIT</t>
  </si>
  <si>
    <t>IE - IDI Comp</t>
  </si>
  <si>
    <t>IE - IDI Data</t>
  </si>
  <si>
    <t>IE - IDI Software</t>
  </si>
  <si>
    <t>IE - IDI Leiest Color</t>
  </si>
  <si>
    <t>IE - IDI SFU Exc</t>
  </si>
  <si>
    <t>IE - IDI NAIL</t>
  </si>
  <si>
    <t>IE - IDI SFI AI</t>
  </si>
  <si>
    <t>IE - IMF</t>
  </si>
  <si>
    <t>IE - IMF Matbib</t>
  </si>
  <si>
    <t>IE - IMF Dataut</t>
  </si>
  <si>
    <t>IE - IMF Realfag</t>
  </si>
  <si>
    <t>IE - IMF Forkurs</t>
  </si>
  <si>
    <t>IE - IEL</t>
  </si>
  <si>
    <t>IE - IEL Verksted</t>
  </si>
  <si>
    <t>IE - IEL Kraft</t>
  </si>
  <si>
    <t>IE - IEL Energi</t>
  </si>
  <si>
    <t>IE - IEL Elektriske</t>
  </si>
  <si>
    <t>IE - IEL Leiest lab</t>
  </si>
  <si>
    <t>IE - IEL Leiest celle</t>
  </si>
  <si>
    <t>IE - IEL Leiest ELA</t>
  </si>
  <si>
    <t>IE - IEL Leiest smart</t>
  </si>
  <si>
    <t>IE - IEL Leiest verk</t>
  </si>
  <si>
    <t>IE - ITK</t>
  </si>
  <si>
    <t>IE - ITK Elektronikk</t>
  </si>
  <si>
    <t>IE - ITK Datalab</t>
  </si>
  <si>
    <t>IE - ITK Leiest forsk</t>
  </si>
  <si>
    <t>IE - ITK Leiest verk</t>
  </si>
  <si>
    <t>IE - ITK Leiest robot</t>
  </si>
  <si>
    <t>IE - ITK SFI Autoship</t>
  </si>
  <si>
    <t>IE - IIK</t>
  </si>
  <si>
    <t>IE - IIK Menneske</t>
  </si>
  <si>
    <t>IE-IIK Kommunikasjon</t>
  </si>
  <si>
    <t>IE - IIK Informasjon</t>
  </si>
  <si>
    <t>IE - IIK CCIS</t>
  </si>
  <si>
    <t>IE-IIK Leiest forens</t>
  </si>
  <si>
    <t>IE-IIK Leiest biomet</t>
  </si>
  <si>
    <t>IE -IIK Leiest cisco</t>
  </si>
  <si>
    <t>IE - IIK Leiest NCR</t>
  </si>
  <si>
    <t>IE-IIK Leiest server</t>
  </si>
  <si>
    <t>IE - IIK Leiest IoT</t>
  </si>
  <si>
    <t>IE - IIK SFI NORCICS</t>
  </si>
  <si>
    <t>IE - IES</t>
  </si>
  <si>
    <t>IE - IES Elektro</t>
  </si>
  <si>
    <t>IE - -IES Material</t>
  </si>
  <si>
    <t>IE -IES Krets og sys</t>
  </si>
  <si>
    <t>IE - IES Elektrofag</t>
  </si>
  <si>
    <t>IE - IES Akustikk</t>
  </si>
  <si>
    <t>IE - IES IEFE</t>
  </si>
  <si>
    <t>IE - IES Signalbeh</t>
  </si>
  <si>
    <t>IE - IES Datainv</t>
  </si>
  <si>
    <t>IE - IES Leiest verk</t>
  </si>
  <si>
    <t>IE - IES Leiest krets</t>
  </si>
  <si>
    <t>IE - IES Leiest MBE</t>
  </si>
  <si>
    <t>IE - IES Leiest III-V</t>
  </si>
  <si>
    <t>IE - IES Leiest oksid</t>
  </si>
  <si>
    <t>IE - IES Leiest elektro</t>
  </si>
  <si>
    <t>IE - IES Leiest elpro</t>
  </si>
  <si>
    <t>IE - IES Leiest H3</t>
  </si>
  <si>
    <t>IE - IES Leiest el</t>
  </si>
  <si>
    <t>IE - IES Leiest farg</t>
  </si>
  <si>
    <t>IE - IES Leiest forsk</t>
  </si>
  <si>
    <t>IE - IES SFI CGF</t>
  </si>
  <si>
    <t>IE - IIR</t>
  </si>
  <si>
    <t>IE - IIR IKT</t>
  </si>
  <si>
    <t>IE - IIR Realfag</t>
  </si>
  <si>
    <t>IE - IIR Leiest vislab</t>
  </si>
  <si>
    <t>IE - IIR Leiest data</t>
  </si>
  <si>
    <t>IE - IIR Leiest auto</t>
  </si>
  <si>
    <t>IV Fak.adm</t>
  </si>
  <si>
    <t>IV Felles</t>
  </si>
  <si>
    <t>IV FSO</t>
  </si>
  <si>
    <t>IV IMT</t>
  </si>
  <si>
    <t>IV IMT - Hydrolab</t>
  </si>
  <si>
    <t>IV IMT - AURlab</t>
  </si>
  <si>
    <t>IV IMT - Mlab</t>
  </si>
  <si>
    <t>IV IMT - Klab</t>
  </si>
  <si>
    <t>IV EPT</t>
  </si>
  <si>
    <t>IV EPT - TF lab</t>
  </si>
  <si>
    <t>IV EPT - SES lab</t>
  </si>
  <si>
    <t>IV EPT - PP lab</t>
  </si>
  <si>
    <t>IV EPT - Indecol lab</t>
  </si>
  <si>
    <t>IV EPT - Datalab</t>
  </si>
  <si>
    <t>IV EPT-FME Hydrocen</t>
  </si>
  <si>
    <t>IV KT</t>
  </si>
  <si>
    <t>IV KT - MatTestLab</t>
  </si>
  <si>
    <t>IV KT - ConcreteLab</t>
  </si>
  <si>
    <t>IV KT - ChemistryLab</t>
  </si>
  <si>
    <t>IV KT - SensorLab</t>
  </si>
  <si>
    <t>IV KT - Warehouse</t>
  </si>
  <si>
    <t>IV KT - SFI CASA</t>
  </si>
  <si>
    <t>IV IMT - SFF AMOS</t>
  </si>
  <si>
    <t>IV IGP</t>
  </si>
  <si>
    <t>IV IGP – Oppdredning</t>
  </si>
  <si>
    <t>IV IGP – Ing.Berglab</t>
  </si>
  <si>
    <t>IV IGP – KMlab</t>
  </si>
  <si>
    <t>IV IGP – Sliplab</t>
  </si>
  <si>
    <t>IV IGP – EMlab</t>
  </si>
  <si>
    <t>IV IGP – Magnometri</t>
  </si>
  <si>
    <t>IV IGP – Reservoar</t>
  </si>
  <si>
    <t>IV IGP – Verksted</t>
  </si>
  <si>
    <t>IV IGP – Forsøkshall</t>
  </si>
  <si>
    <t>IV IBM</t>
  </si>
  <si>
    <t>IV IBM - F.verksted</t>
  </si>
  <si>
    <t>IV IBM - Islab</t>
  </si>
  <si>
    <t>IV IBM - VJT lab</t>
  </si>
  <si>
    <t>IV IBM - GT lab</t>
  </si>
  <si>
    <t>IV IBM - Snølab</t>
  </si>
  <si>
    <t>IV IBM - Trafikk lab</t>
  </si>
  <si>
    <t>IV IBM - El.verksted</t>
  </si>
  <si>
    <t>IV IBM - VT lab</t>
  </si>
  <si>
    <t>IV IBM - VA lab</t>
  </si>
  <si>
    <t>IV IBM - SIAT</t>
  </si>
  <si>
    <t>IV MTP</t>
  </si>
  <si>
    <t>IV MTP - Forskning</t>
  </si>
  <si>
    <t>IV MTP - Manulab I40</t>
  </si>
  <si>
    <t>IV MTP - Manulab Nap</t>
  </si>
  <si>
    <t>IV MTP - PFIB</t>
  </si>
  <si>
    <t>IV MTP - Nanomek</t>
  </si>
  <si>
    <t>IV MTP - Utmatting</t>
  </si>
  <si>
    <t>IV MTP - Kompositt</t>
  </si>
  <si>
    <t>IV MTP - Korrosjon</t>
  </si>
  <si>
    <t>IV MTP - Translate</t>
  </si>
  <si>
    <t>IV MTP - Undervisnin</t>
  </si>
  <si>
    <t>IV MTP - Verksted</t>
  </si>
  <si>
    <t>IV IHB</t>
  </si>
  <si>
    <t>IV IHB - Maritim tek</t>
  </si>
  <si>
    <t>IV IHB - Mech lab</t>
  </si>
  <si>
    <t>IV IHB - Manulab</t>
  </si>
  <si>
    <t>IV IHB - Masch lab</t>
  </si>
  <si>
    <t>IV IHB - Skips lab</t>
  </si>
  <si>
    <t>IV IHB - Proto lab</t>
  </si>
  <si>
    <t>IV IHB - Innovat lab</t>
  </si>
  <si>
    <t>IV IHB - SFI MOVE</t>
  </si>
  <si>
    <t>IV IHB - Maritime op</t>
  </si>
  <si>
    <t>IV IHB - Mar Sim lab</t>
  </si>
  <si>
    <t>IV IHB - Sim Senter</t>
  </si>
  <si>
    <t>IV IHB - Byggteknikk</t>
  </si>
  <si>
    <t>IV IHB - Smart W lab</t>
  </si>
  <si>
    <t>IV IHB - Byggtek lab</t>
  </si>
  <si>
    <t>IV IHB - Vei lab</t>
  </si>
  <si>
    <t>IV IVB</t>
  </si>
  <si>
    <t>IV IVB - Lab</t>
  </si>
  <si>
    <t>IV IVB - ManuLab</t>
  </si>
  <si>
    <t>MH-ADM-Stab</t>
  </si>
  <si>
    <t>MH-ADM-Forskning</t>
  </si>
  <si>
    <t>MH-ADM-Utdanning</t>
  </si>
  <si>
    <t>MH-ADM-Økonomi</t>
  </si>
  <si>
    <t>MH-ADM-IT</t>
  </si>
  <si>
    <t>MH-ADM-HR</t>
  </si>
  <si>
    <t>MH-ADM-REK</t>
  </si>
  <si>
    <t>MH-ADM-CoMed</t>
  </si>
  <si>
    <t>MH-ADM-Klinforsk</t>
  </si>
  <si>
    <t>MH-IKOM</t>
  </si>
  <si>
    <t>MH-IKOM-leiested</t>
  </si>
  <si>
    <t>MH-IKOM-CEMIR</t>
  </si>
  <si>
    <t>MH-IKOM-GCF</t>
  </si>
  <si>
    <t>MH-IKOM-BioCore</t>
  </si>
  <si>
    <t>MH-IKOM-Promec</t>
  </si>
  <si>
    <t>MH-IKOM-CMIC</t>
  </si>
  <si>
    <t>MH-IKOM-CMIC-Alm</t>
  </si>
  <si>
    <t>MH-IKOM-CMIC-EM</t>
  </si>
  <si>
    <t>MH-IKOM-CMIC-Hist</t>
  </si>
  <si>
    <t>MH-ISM</t>
  </si>
  <si>
    <t>MH-ISM-HUNT</t>
  </si>
  <si>
    <t>MH-ISB</t>
  </si>
  <si>
    <t>MH-ISB-MRCore</t>
  </si>
  <si>
    <t>MH-ISB-CIUS</t>
  </si>
  <si>
    <t>MH-ISB-Ultralydlab</t>
  </si>
  <si>
    <t>MH-ISB-Generellab</t>
  </si>
  <si>
    <t>MH-ISB-Norwegian 7T</t>
  </si>
  <si>
    <t>MH-INB</t>
  </si>
  <si>
    <t>MH-INB-Stamcellelab</t>
  </si>
  <si>
    <t>MH-INB-Nevrobiolab</t>
  </si>
  <si>
    <t>MH-INB-Klinikknærlab</t>
  </si>
  <si>
    <t>MH-INB-NextMove</t>
  </si>
  <si>
    <t>MH-INB-SenTIF</t>
  </si>
  <si>
    <t>MH-IPH</t>
  </si>
  <si>
    <t>MH-IPH-NAKU</t>
  </si>
  <si>
    <t>MH-IPH-RKBU</t>
  </si>
  <si>
    <t>MH-KIN</t>
  </si>
  <si>
    <t>MH-KIN-Virallab</t>
  </si>
  <si>
    <t>MH-KIN-Moser</t>
  </si>
  <si>
    <t>MH-KIN-Witter</t>
  </si>
  <si>
    <t>MH-KIN-Roudi</t>
  </si>
  <si>
    <t>MH-KIN-Kentros</t>
  </si>
  <si>
    <t>MH-KIN-Yaksi</t>
  </si>
  <si>
    <t>MH-KIN-Whitlock</t>
  </si>
  <si>
    <t>MH-KIN-Quatrocolo</t>
  </si>
  <si>
    <t>MH-KIN-Nigro</t>
  </si>
  <si>
    <t>MH-KIN-Schroeder</t>
  </si>
  <si>
    <t>MH-KIN-Ziaei</t>
  </si>
  <si>
    <t>MH-KIN-Doeller</t>
  </si>
  <si>
    <t>MH-IHG</t>
  </si>
  <si>
    <t>MH-IHG-SOF</t>
  </si>
  <si>
    <t>MH-IHA</t>
  </si>
  <si>
    <t>MH-IHA-Leiested</t>
  </si>
  <si>
    <t>NV Felles- Dekanat</t>
  </si>
  <si>
    <t>NV Felles- Stab</t>
  </si>
  <si>
    <t>NV Felles- FoI</t>
  </si>
  <si>
    <t>NV Felles- Utdanning</t>
  </si>
  <si>
    <t>NV Felles- HR/HMS</t>
  </si>
  <si>
    <t>NV Felles- ØPS</t>
  </si>
  <si>
    <t>NV ADM - Dekanat</t>
  </si>
  <si>
    <t>NV ADM - Stabseksjon</t>
  </si>
  <si>
    <t>NV ADM - FoI-seksjon</t>
  </si>
  <si>
    <t>NV ADM - Utdanning</t>
  </si>
  <si>
    <t>NV ADM - HR/HMS</t>
  </si>
  <si>
    <t>NV ADM - ØP-seksjon</t>
  </si>
  <si>
    <t>NV Finmek verksted</t>
  </si>
  <si>
    <t>NV Glassblåserverkst</t>
  </si>
  <si>
    <t>NV Elektronikkverkst</t>
  </si>
  <si>
    <t>NV IBI Institutt</t>
  </si>
  <si>
    <t>NV-IBI-Økologi-sekv.</t>
  </si>
  <si>
    <t>NV-IBI-Dyrestall</t>
  </si>
  <si>
    <t>NV-IBI-Veksthus PBS</t>
  </si>
  <si>
    <t>NV-IBI-TBS</t>
  </si>
  <si>
    <t>NV-IBI-GMO-Lab</t>
  </si>
  <si>
    <t>NV-IBI-SFF-CBD</t>
  </si>
  <si>
    <t>NV-IBT-Institutt</t>
  </si>
  <si>
    <t>NV-IBT-Mikrob Biotek</t>
  </si>
  <si>
    <t>NV-IBT-Biopolymerer</t>
  </si>
  <si>
    <t>NV-IBT-MNM</t>
  </si>
  <si>
    <t>NV-IBT-NMR</t>
  </si>
  <si>
    <t>NV-IBT-Teknologilab</t>
  </si>
  <si>
    <t>NV-IFY-Institutt</t>
  </si>
  <si>
    <t>NV-IFY-Skolelab</t>
  </si>
  <si>
    <t>NV-IFY-Tekn. Tjenest</t>
  </si>
  <si>
    <t>NV-IFY-NORTEM</t>
  </si>
  <si>
    <t>NV-IFY-Molekylær avb</t>
  </si>
  <si>
    <t>NV-IFY-Xray Phys Lab</t>
  </si>
  <si>
    <t>NV-IFY-BioplymerfysI</t>
  </si>
  <si>
    <t>NV-IFY-Lysspektrosk.</t>
  </si>
  <si>
    <t>NV-IFY-MykeKomplekse</t>
  </si>
  <si>
    <t>NV-IFY-Atmosf./miljø</t>
  </si>
  <si>
    <t>NV-IFY-Materialvekst</t>
  </si>
  <si>
    <t>NV-IFY-Ultrar. laser</t>
  </si>
  <si>
    <t>NV-IFY-Linux</t>
  </si>
  <si>
    <t>NV-IFY-SFF-QuSpin</t>
  </si>
  <si>
    <t>NV-IFY-SFF-PoreLab</t>
  </si>
  <si>
    <t>NV-IKJ-Institutt</t>
  </si>
  <si>
    <t>NV-IKJ-ICPMS</t>
  </si>
  <si>
    <t>NV-IKJ-MS-konsortiet</t>
  </si>
  <si>
    <t>NV-IKJ-Analysetjenes</t>
  </si>
  <si>
    <t>NV-IKJ-Lab.Arbeidspl</t>
  </si>
  <si>
    <t>NV-IKP-Institutt</t>
  </si>
  <si>
    <t>NV-IKP-Katalyselab</t>
  </si>
  <si>
    <t>NV-IKP-Kolloidlab</t>
  </si>
  <si>
    <t>NV-IKP-Miljøreaktorl</t>
  </si>
  <si>
    <t>NV-IKP-Monteringshal</t>
  </si>
  <si>
    <t>NV-IKP-CO2-Pilot</t>
  </si>
  <si>
    <t>NV-IKP-CybProSystlab</t>
  </si>
  <si>
    <t>NV-IKP-Pros&amp;Systtekn</t>
  </si>
  <si>
    <t>NV-IKP-PEC Centre</t>
  </si>
  <si>
    <t>NV-IKP-SFI-ICSI</t>
  </si>
  <si>
    <t>NV-IKP-SFI-SUBPRO</t>
  </si>
  <si>
    <t>NV-IMA-Institutt</t>
  </si>
  <si>
    <t>NV-IMA-XRD</t>
  </si>
  <si>
    <t>NV-IMA-EM-lab</t>
  </si>
  <si>
    <t>NV-IMA-FACET</t>
  </si>
  <si>
    <t>NV-IMA-Felles  lab</t>
  </si>
  <si>
    <t>NV-IMA-REM</t>
  </si>
  <si>
    <t>NV-IMA-FysMet</t>
  </si>
  <si>
    <t>NV-IMA-Elektrokjemi</t>
  </si>
  <si>
    <t>NV-IMA-APT</t>
  </si>
  <si>
    <t>NV-IMA-SPS</t>
  </si>
  <si>
    <t>NV-IMA-GDMS/GDOES</t>
  </si>
  <si>
    <t>NV-IMA-BET</t>
  </si>
  <si>
    <t>NV-IMA-Consarq</t>
  </si>
  <si>
    <t>NV-IMA-Varmelab</t>
  </si>
  <si>
    <t>NV-IMA-PLDS-lab</t>
  </si>
  <si>
    <t>NV-IMA-SPM-lab</t>
  </si>
  <si>
    <t>NV-IMA-SSB-lab</t>
  </si>
  <si>
    <t>NV-IMA-SFI-Metal Pro</t>
  </si>
  <si>
    <t>NV-IMA-SFI-PhysMet</t>
  </si>
  <si>
    <t>NV-IBF-Institutt</t>
  </si>
  <si>
    <t>NV-IBF-CEMIR</t>
  </si>
  <si>
    <t>NV-IBF-LK 21</t>
  </si>
  <si>
    <t>NV-IBA-Institutt</t>
  </si>
  <si>
    <t>NV-IBA-Laksekonsesj.</t>
  </si>
  <si>
    <t>NV-IBA-Forskerlab</t>
  </si>
  <si>
    <t>NV-FFI-NTNU</t>
  </si>
  <si>
    <t>NV-FFI-NTNU-Nanolab</t>
  </si>
  <si>
    <t>NV-FFI-NTNU-Sealab</t>
  </si>
  <si>
    <t>NV-FFI-NTNU-Gunnerus</t>
  </si>
  <si>
    <t>SU - fak - felles</t>
  </si>
  <si>
    <t>SU - adm</t>
  </si>
  <si>
    <t>SU-adm-stab</t>
  </si>
  <si>
    <t>SU-adm-forskning</t>
  </si>
  <si>
    <t>SU-adm-HR</t>
  </si>
  <si>
    <t>SU-adm-studie</t>
  </si>
  <si>
    <t>SU-adm-VØ</t>
  </si>
  <si>
    <t>SU - GEO</t>
  </si>
  <si>
    <t>SU - GEO -GIS-lab</t>
  </si>
  <si>
    <t>SU - ISS</t>
  </si>
  <si>
    <t>SU - PSY</t>
  </si>
  <si>
    <t>SU - PSY - leiested</t>
  </si>
  <si>
    <t>SU - PSY - TtiT</t>
  </si>
  <si>
    <t>SU - SA</t>
  </si>
  <si>
    <t>SU - IPL</t>
  </si>
  <si>
    <t>SU - Uniped</t>
  </si>
  <si>
    <t>SU - ILU</t>
  </si>
  <si>
    <t>SU - ILU - ADM</t>
  </si>
  <si>
    <t>SU - ILU - FEF</t>
  </si>
  <si>
    <t>SU - ILU - FKKI</t>
  </si>
  <si>
    <t>SU - ILU - FMAT</t>
  </si>
  <si>
    <t>SU - ILU - FNAT</t>
  </si>
  <si>
    <t>SU - ILU - FNOR</t>
  </si>
  <si>
    <t>SU - ILU - FPED</t>
  </si>
  <si>
    <t>SU - ILU - FSAM</t>
  </si>
  <si>
    <t>SU - ILU - FYSU</t>
  </si>
  <si>
    <t>SU - ILU - SL</t>
  </si>
  <si>
    <t>SU - ILU - NSM</t>
  </si>
  <si>
    <t>SU - ILU - NSS</t>
  </si>
  <si>
    <t>SU - ISA</t>
  </si>
  <si>
    <t>SU - ISA - ARK</t>
  </si>
  <si>
    <t>VM Adm og felles</t>
  </si>
  <si>
    <t>VM UPS</t>
  </si>
  <si>
    <t>VM NLD</t>
  </si>
  <si>
    <t>VM NLD AMS</t>
  </si>
  <si>
    <t>VM NLD Dendrokronolo</t>
  </si>
  <si>
    <t>VM NLD Stabile isot</t>
  </si>
  <si>
    <t>VM IAK</t>
  </si>
  <si>
    <t>VM IAK Konservering</t>
  </si>
  <si>
    <t>VM IAK GIS/Geof/Mari</t>
  </si>
  <si>
    <t>VM INH</t>
  </si>
  <si>
    <t>VM INH NorBOL</t>
  </si>
  <si>
    <t>VM INH Øko-mikrolab</t>
  </si>
  <si>
    <t>VM INH Telemetribåt</t>
  </si>
  <si>
    <t>VM INH Molekylærlab</t>
  </si>
  <si>
    <t>VM INH Videoovervåk</t>
  </si>
  <si>
    <t>Koststeder</t>
  </si>
  <si>
    <t>Lønnstrinn</t>
  </si>
  <si>
    <t>Brutto årslønn i kr</t>
  </si>
  <si>
    <t>Sosiale kostn. - Sone 1</t>
  </si>
  <si>
    <t>Totale dir. kostnader</t>
  </si>
  <si>
    <t>TEK</t>
  </si>
  <si>
    <t>ADMIN</t>
  </si>
  <si>
    <t>Stipendiat</t>
  </si>
  <si>
    <t>Prosjektleder</t>
  </si>
  <si>
    <t>Professor eller førsteaman.</t>
  </si>
  <si>
    <t>Postdoc</t>
  </si>
  <si>
    <t>Forsker</t>
  </si>
  <si>
    <t>Tekniker</t>
  </si>
  <si>
    <t>Assisterende prosjektleder</t>
  </si>
  <si>
    <t>Administrativ ressurs</t>
  </si>
  <si>
    <t>Begrep</t>
  </si>
  <si>
    <t>Rundsum</t>
  </si>
  <si>
    <t>Nei</t>
  </si>
  <si>
    <t>Årsverk (%-vis innsats pr. år)</t>
  </si>
  <si>
    <t>Prosjekttittel</t>
  </si>
  <si>
    <t>Budsjettmal</t>
  </si>
  <si>
    <t>Ola Nordmann</t>
  </si>
  <si>
    <t>Prosjekttype</t>
  </si>
  <si>
    <t>Bidrag</t>
  </si>
  <si>
    <t>Hovedfinansieringsskilde</t>
  </si>
  <si>
    <t>Deltaker 1</t>
  </si>
  <si>
    <t>Deltaker 2</t>
  </si>
  <si>
    <t>Deltaker 3</t>
  </si>
  <si>
    <t>Deltaker 4</t>
  </si>
  <si>
    <t>Deltaker 5</t>
  </si>
  <si>
    <t>Deltaker 6</t>
  </si>
  <si>
    <t>Deltaker 7</t>
  </si>
  <si>
    <t>Deltaker 8</t>
  </si>
  <si>
    <t>Vitensk./Tekn.adm</t>
  </si>
  <si>
    <t>Vitenskapelig</t>
  </si>
  <si>
    <t>Tekn./adm</t>
  </si>
  <si>
    <t>Varighet (T)</t>
  </si>
  <si>
    <t>Koord. enhet</t>
  </si>
  <si>
    <t>Prosentsats for sosiale kostnader</t>
  </si>
  <si>
    <t>Utg.pkt. lønn 1000</t>
  </si>
  <si>
    <t>Feriepenger</t>
  </si>
  <si>
    <t>Pensjonsavg.</t>
  </si>
  <si>
    <t>AGA</t>
  </si>
  <si>
    <t>Årslønn</t>
  </si>
  <si>
    <t>FP-grunnlag</t>
  </si>
  <si>
    <t>Sum kostnad (ex. Gr.liv)</t>
  </si>
  <si>
    <t>AGA &gt; 750'</t>
  </si>
  <si>
    <t xml:space="preserve">Årslønn &gt; </t>
  </si>
  <si>
    <t>NTNU-enheter som deltar (alle involverte enheter må angis her)</t>
  </si>
  <si>
    <t>Tot. timer (i hele prosj.)</t>
  </si>
  <si>
    <t>Vitenskapelige</t>
  </si>
  <si>
    <t>BOA</t>
  </si>
  <si>
    <t>EVU</t>
  </si>
  <si>
    <t>Tekn./adm.</t>
  </si>
  <si>
    <t>Arb.plass</t>
  </si>
  <si>
    <t>Totalkostnad</t>
  </si>
  <si>
    <t>Vit./Tekn.Adm</t>
  </si>
  <si>
    <t>Dir.kost</t>
  </si>
  <si>
    <t>Indir. Kost</t>
  </si>
  <si>
    <t>Personalkostnader</t>
  </si>
  <si>
    <t>DA/DI</t>
  </si>
  <si>
    <t>Andel</t>
  </si>
  <si>
    <t>Inflasjonsjust. Lønn</t>
  </si>
  <si>
    <t>Start</t>
  </si>
  <si>
    <t>Slutt</t>
  </si>
  <si>
    <t>Sum dir.kost</t>
  </si>
  <si>
    <t>Sum Indir.kost</t>
  </si>
  <si>
    <t>Dir. kostn.</t>
  </si>
  <si>
    <t>Indir. Kostn.</t>
  </si>
  <si>
    <t>Blå celler fylles ut</t>
  </si>
  <si>
    <t>Kostnadstype</t>
  </si>
  <si>
    <t>Total</t>
  </si>
  <si>
    <t>Sum total</t>
  </si>
  <si>
    <t>Oppsummering driftskostnader</t>
  </si>
  <si>
    <t>Reisekostnader</t>
  </si>
  <si>
    <t>Innkjøp av FoU-tjen.</t>
  </si>
  <si>
    <t>Andre leiested</t>
  </si>
  <si>
    <t>Investeringer</t>
  </si>
  <si>
    <t>Eget leiested</t>
  </si>
  <si>
    <t>Andre driftskostnader</t>
  </si>
  <si>
    <t>Indir. Kostn. - studenter</t>
  </si>
  <si>
    <t>Sum</t>
  </si>
  <si>
    <t>Rundsumsatser NFR</t>
  </si>
  <si>
    <t>Just. år 1</t>
  </si>
  <si>
    <t>Just. år 2</t>
  </si>
  <si>
    <t>Kostnadskateg.</t>
  </si>
  <si>
    <t>Underleverandører</t>
  </si>
  <si>
    <t>Leiestedskostnader</t>
  </si>
  <si>
    <t>Forbruksmateriell</t>
  </si>
  <si>
    <t>Møtekostnader</t>
  </si>
  <si>
    <t>Andre/div. kostnader</t>
  </si>
  <si>
    <t>Konto</t>
  </si>
  <si>
    <t>Betegnelse</t>
  </si>
  <si>
    <t>Utstyr (kostn.føres)</t>
  </si>
  <si>
    <t>Utstyr (aktiveres)</t>
  </si>
  <si>
    <t>Flat period.?</t>
  </si>
  <si>
    <t>Totalkostn.</t>
  </si>
  <si>
    <t>Totalt</t>
  </si>
  <si>
    <t>Finansieringskilde 3</t>
  </si>
  <si>
    <t>Finansieringskilde 4</t>
  </si>
  <si>
    <t>Sum Ekstern finansiering</t>
  </si>
  <si>
    <t>Finansiering</t>
  </si>
  <si>
    <t>Sentral egenfinansiering (RSO) - på eget delprosjekt</t>
  </si>
  <si>
    <t>NTNU Totalt</t>
  </si>
  <si>
    <t>Prosjektets økonomiske effekt (samspill)</t>
  </si>
  <si>
    <t>Koststeder (fra prosjektopplysninger)</t>
  </si>
  <si>
    <t>Rundsumfinansiering</t>
  </si>
  <si>
    <t>Egenfinansieringsandel (%)</t>
  </si>
  <si>
    <t>Årsverksatser</t>
  </si>
  <si>
    <t>9402 Frikjøp - DA (Rammelønnet)</t>
  </si>
  <si>
    <t>9404 Timeføring - DA (Rammelønnet)</t>
  </si>
  <si>
    <t>5100 - DI (Prosjektlønnet)</t>
  </si>
  <si>
    <t>Andel reg. i Unit4</t>
  </si>
  <si>
    <t>Budsj. konto</t>
  </si>
  <si>
    <t>Versjon 1</t>
  </si>
  <si>
    <t>Ant. Mndr</t>
  </si>
  <si>
    <t>Alle rettelser og innspill som var kommet inn til NFR budsjettmal tom. Versjon 4 er innarbeidet i denne versjonen</t>
  </si>
  <si>
    <t>Finansieringskilde 2</t>
  </si>
  <si>
    <t>Hovedfinansiør</t>
  </si>
  <si>
    <t>Indir. Kostn. Studenter</t>
  </si>
  <si>
    <t>Inntekt fra indirekte kostnader studenter</t>
  </si>
  <si>
    <t>Regulering av TDI-satser</t>
  </si>
  <si>
    <t>Arb.pl</t>
  </si>
  <si>
    <t>Forskning</t>
  </si>
  <si>
    <t>Året</t>
  </si>
  <si>
    <t>Akkum.</t>
  </si>
  <si>
    <t>Oppdatert med ny lønnstabell i Staten fra 1.5.23</t>
  </si>
  <si>
    <t>Oppdatert med beregnet TDI-satser for 2024, samt økt forventet økning etterfølgende år</t>
  </si>
  <si>
    <t xml:space="preserve">Dersom det er et BOA EVU-prosjekt som budsjetteres må man huske å budsjettere for indirekte kostnader studenter. </t>
  </si>
  <si>
    <t xml:space="preserve"> - Konto 9416 Indirekte kostnader studenter er ikke tilgjengelig for budsjettering, så konto 9414 benyttes for budsjettformål</t>
  </si>
  <si>
    <t>Versjon 3</t>
  </si>
  <si>
    <t>Versjon 4</t>
  </si>
  <si>
    <t>Rettet en feil som gjorde at det kom feilmelding (og derved ingen tall) ved beregning av indirekte kostnader for Tekn./adm. Personale</t>
  </si>
  <si>
    <t>Fjernet låsingen av cellen for å registrere finansiør i Prosjektopplysninger</t>
  </si>
  <si>
    <t>Lønn for arbeidstakere i staten gjeldende fra 1. mai 2023</t>
  </si>
  <si>
    <t>Rettet en feil som gjorde at personalkostnader (både direkte og indirekte ble bitte litt for lave)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</si>
</sst>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 * #,##0_ ;_ * \-#,##0_ ;_ * &quot;-&quot;??_ ;_ @_ "/>
    <numFmt numFmtId="165" formatCode="_-* #,##0_-;\-* #,##0_-;_-* &quot;-&quot;??_-;_-@_-"/>
    <numFmt numFmtId="166" formatCode="0.0\ %"/>
    <numFmt numFmtId="167" formatCode="_-* #,##0.000_-;\-* #,##0.000_-;_-* &quot;-&quot;??_-;_-@_-"/>
    <numFmt numFmtId="168" formatCode="0_ ;\-0\ "/>
    <numFmt numFmtId="169" formatCode="_ * #,##0_ ;_ * \-#,##0_ ;_ * &quot;-&quot;_ ;_ @_ "/>
    <numFmt numFmtId="170" formatCode="_ * #,##0.00_ ;_ * \-#,##0.00_ ;_ * &quot;-&quot;??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162C49"/>
      <name val="Arial"/>
      <family val="2"/>
    </font>
    <font>
      <sz val="11"/>
      <color rgb="FFFF0000"/>
      <name val="Arial"/>
      <family val="2"/>
    </font>
    <font>
      <sz val="11"/>
      <color rgb="FF00B05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Times New Roman"/>
      <family val="1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0" fillId="0" borderId="0"/>
  </cellStyleXfs>
  <cellXfs count="146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2" applyFont="1"/>
    <xf numFmtId="0" fontId="5" fillId="0" borderId="0" xfId="2"/>
    <xf numFmtId="0" fontId="5" fillId="0" borderId="1" xfId="2" applyBorder="1"/>
    <xf numFmtId="14" fontId="5" fillId="0" borderId="1" xfId="2" applyNumberFormat="1" applyBorder="1" applyAlignment="1">
      <alignment horizontal="right"/>
    </xf>
    <xf numFmtId="0" fontId="5" fillId="0" borderId="0" xfId="2" applyAlignment="1">
      <alignment horizontal="right"/>
    </xf>
    <xf numFmtId="0" fontId="5" fillId="0" borderId="1" xfId="2" applyBorder="1" applyAlignment="1">
      <alignment horizontal="right" wrapText="1"/>
    </xf>
    <xf numFmtId="164" fontId="5" fillId="0" borderId="1" xfId="2" applyNumberFormat="1" applyBorder="1" applyAlignment="1">
      <alignment horizontal="right"/>
    </xf>
    <xf numFmtId="0" fontId="5" fillId="0" borderId="3" xfId="2" applyBorder="1"/>
    <xf numFmtId="164" fontId="5" fillId="0" borderId="1" xfId="2" applyNumberFormat="1" applyBorder="1"/>
    <xf numFmtId="0" fontId="8" fillId="0" borderId="0" xfId="4" applyFont="1"/>
    <xf numFmtId="0" fontId="9" fillId="2" borderId="1" xfId="4" applyFont="1" applyFill="1" applyBorder="1"/>
    <xf numFmtId="164" fontId="9" fillId="2" borderId="1" xfId="4" applyNumberFormat="1" applyFont="1" applyFill="1" applyBorder="1"/>
    <xf numFmtId="0" fontId="7" fillId="0" borderId="1" xfId="4" applyBorder="1"/>
    <xf numFmtId="0" fontId="10" fillId="0" borderId="0" xfId="2" applyFont="1"/>
    <xf numFmtId="9" fontId="5" fillId="0" borderId="0" xfId="2" applyNumberFormat="1"/>
    <xf numFmtId="3" fontId="0" fillId="0" borderId="0" xfId="0" applyNumberFormat="1"/>
    <xf numFmtId="0" fontId="8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165" fontId="0" fillId="0" borderId="0" xfId="1" applyNumberFormat="1" applyFont="1"/>
    <xf numFmtId="165" fontId="0" fillId="0" borderId="0" xfId="0" applyNumberFormat="1" applyAlignment="1">
      <alignment horizontal="center"/>
    </xf>
    <xf numFmtId="1" fontId="15" fillId="0" borderId="0" xfId="0" applyNumberFormat="1" applyFont="1"/>
    <xf numFmtId="0" fontId="2" fillId="0" borderId="8" xfId="0" applyFont="1" applyBorder="1"/>
    <xf numFmtId="0" fontId="0" fillId="5" borderId="9" xfId="0" applyFill="1" applyBorder="1" applyProtection="1">
      <protection locked="0"/>
    </xf>
    <xf numFmtId="0" fontId="2" fillId="0" borderId="10" xfId="0" applyFont="1" applyBorder="1"/>
    <xf numFmtId="0" fontId="0" fillId="5" borderId="11" xfId="0" applyFill="1" applyBorder="1" applyProtection="1">
      <protection locked="0"/>
    </xf>
    <xf numFmtId="14" fontId="0" fillId="5" borderId="11" xfId="0" applyNumberFormat="1" applyFill="1" applyBorder="1" applyAlignment="1" applyProtection="1">
      <alignment horizontal="left"/>
      <protection locked="0"/>
    </xf>
    <xf numFmtId="0" fontId="2" fillId="0" borderId="12" xfId="0" applyFont="1" applyBorder="1"/>
    <xf numFmtId="9" fontId="0" fillId="0" borderId="0" xfId="0" applyNumberFormat="1"/>
    <xf numFmtId="43" fontId="0" fillId="0" borderId="0" xfId="1" applyFont="1"/>
    <xf numFmtId="43" fontId="2" fillId="0" borderId="0" xfId="1" applyFont="1" applyAlignment="1">
      <alignment horizontal="right"/>
    </xf>
    <xf numFmtId="43" fontId="2" fillId="0" borderId="2" xfId="1" applyFont="1" applyBorder="1"/>
    <xf numFmtId="43" fontId="0" fillId="0" borderId="2" xfId="1" applyFont="1" applyBorder="1"/>
    <xf numFmtId="43" fontId="0" fillId="0" borderId="0" xfId="1" applyFont="1" applyBorder="1"/>
    <xf numFmtId="9" fontId="0" fillId="0" borderId="0" xfId="6" applyFont="1"/>
    <xf numFmtId="166" fontId="0" fillId="0" borderId="0" xfId="6" applyNumberFormat="1" applyFont="1"/>
    <xf numFmtId="10" fontId="0" fillId="0" borderId="0" xfId="6" applyNumberFormat="1" applyFont="1"/>
    <xf numFmtId="0" fontId="0" fillId="0" borderId="9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3" xfId="0" applyBorder="1" applyProtection="1">
      <protection locked="0"/>
    </xf>
    <xf numFmtId="14" fontId="0" fillId="0" borderId="11" xfId="0" applyNumberFormat="1" applyBorder="1" applyAlignment="1" applyProtection="1">
      <alignment horizontal="left"/>
      <protection locked="0"/>
    </xf>
    <xf numFmtId="0" fontId="15" fillId="0" borderId="0" xfId="0" applyFont="1"/>
    <xf numFmtId="165" fontId="0" fillId="0" borderId="0" xfId="0" applyNumberFormat="1"/>
    <xf numFmtId="166" fontId="0" fillId="0" borderId="0" xfId="0" applyNumberFormat="1"/>
    <xf numFmtId="0" fontId="19" fillId="0" borderId="0" xfId="0" applyFont="1"/>
    <xf numFmtId="14" fontId="0" fillId="0" borderId="0" xfId="0" applyNumberFormat="1"/>
    <xf numFmtId="43" fontId="2" fillId="0" borderId="0" xfId="1" applyFont="1"/>
    <xf numFmtId="0" fontId="2" fillId="5" borderId="0" xfId="0" applyFont="1" applyFill="1"/>
    <xf numFmtId="164" fontId="2" fillId="0" borderId="1" xfId="0" applyNumberFormat="1" applyFont="1" applyBorder="1" applyAlignment="1" applyProtection="1">
      <alignment wrapText="1"/>
      <protection locked="0"/>
    </xf>
    <xf numFmtId="164" fontId="0" fillId="5" borderId="1" xfId="0" applyNumberFormat="1" applyFill="1" applyBorder="1" applyProtection="1">
      <protection locked="0"/>
    </xf>
    <xf numFmtId="164" fontId="2" fillId="0" borderId="10" xfId="0" applyNumberFormat="1" applyFont="1" applyBorder="1" applyAlignment="1" applyProtection="1">
      <alignment wrapText="1"/>
      <protection locked="0"/>
    </xf>
    <xf numFmtId="168" fontId="2" fillId="0" borderId="0" xfId="0" applyNumberFormat="1" applyFont="1" applyAlignment="1">
      <alignment wrapText="1"/>
    </xf>
    <xf numFmtId="164" fontId="2" fillId="0" borderId="11" xfId="0" applyNumberFormat="1" applyFont="1" applyBorder="1" applyAlignment="1" applyProtection="1">
      <alignment wrapText="1"/>
      <protection locked="0"/>
    </xf>
    <xf numFmtId="0" fontId="0" fillId="0" borderId="10" xfId="0" applyBorder="1"/>
    <xf numFmtId="169" fontId="0" fillId="0" borderId="0" xfId="0" applyNumberFormat="1"/>
    <xf numFmtId="169" fontId="2" fillId="0" borderId="11" xfId="0" applyNumberFormat="1" applyFont="1" applyBorder="1"/>
    <xf numFmtId="169" fontId="2" fillId="0" borderId="15" xfId="0" applyNumberFormat="1" applyFont="1" applyBorder="1"/>
    <xf numFmtId="169" fontId="2" fillId="0" borderId="13" xfId="0" applyNumberFormat="1" applyFont="1" applyBorder="1"/>
    <xf numFmtId="164" fontId="2" fillId="0" borderId="0" xfId="0" applyNumberFormat="1" applyFont="1" applyAlignment="1" applyProtection="1">
      <alignment horizontal="left" wrapText="1"/>
      <protection locked="0"/>
    </xf>
    <xf numFmtId="169" fontId="2" fillId="6" borderId="0" xfId="0" applyNumberFormat="1" applyFont="1" applyFill="1"/>
    <xf numFmtId="164" fontId="2" fillId="0" borderId="16" xfId="0" applyNumberFormat="1" applyFont="1" applyBorder="1" applyAlignment="1" applyProtection="1">
      <alignment horizontal="left" wrapText="1"/>
      <protection locked="0"/>
    </xf>
    <xf numFmtId="165" fontId="0" fillId="5" borderId="1" xfId="1" applyNumberFormat="1" applyFont="1" applyFill="1" applyBorder="1" applyProtection="1">
      <protection locked="0"/>
    </xf>
    <xf numFmtId="165" fontId="2" fillId="6" borderId="1" xfId="1" applyNumberFormat="1" applyFont="1" applyFill="1" applyBorder="1"/>
    <xf numFmtId="165" fontId="2" fillId="0" borderId="16" xfId="1" applyNumberFormat="1" applyFont="1" applyBorder="1" applyAlignment="1" applyProtection="1">
      <alignment horizontal="left" wrapText="1"/>
      <protection locked="0"/>
    </xf>
    <xf numFmtId="0" fontId="2" fillId="0" borderId="1" xfId="0" applyFont="1" applyBorder="1"/>
    <xf numFmtId="164" fontId="5" fillId="0" borderId="0" xfId="2" applyNumberFormat="1" applyAlignment="1">
      <alignment horizontal="right"/>
    </xf>
    <xf numFmtId="164" fontId="21" fillId="0" borderId="0" xfId="2" applyNumberFormat="1" applyFont="1" applyAlignment="1">
      <alignment horizontal="right"/>
    </xf>
    <xf numFmtId="0" fontId="5" fillId="0" borderId="0" xfId="2" applyAlignment="1">
      <alignment horizontal="center"/>
    </xf>
    <xf numFmtId="164" fontId="21" fillId="0" borderId="1" xfId="2" applyNumberFormat="1" applyFont="1" applyBorder="1" applyAlignment="1">
      <alignment horizontal="right"/>
    </xf>
    <xf numFmtId="43" fontId="2" fillId="0" borderId="0" xfId="0" applyNumberFormat="1" applyFont="1"/>
    <xf numFmtId="165" fontId="5" fillId="6" borderId="1" xfId="1" applyNumberFormat="1" applyFont="1" applyFill="1" applyBorder="1"/>
    <xf numFmtId="165" fontId="21" fillId="0" borderId="1" xfId="1" applyNumberFormat="1" applyFont="1" applyBorder="1"/>
    <xf numFmtId="0" fontId="0" fillId="5" borderId="1" xfId="0" applyFill="1" applyBorder="1" applyProtection="1">
      <protection locked="0"/>
    </xf>
    <xf numFmtId="165" fontId="0" fillId="0" borderId="1" xfId="1" applyNumberFormat="1" applyFont="1" applyBorder="1"/>
    <xf numFmtId="0" fontId="21" fillId="0" borderId="0" xfId="2" applyFont="1"/>
    <xf numFmtId="9" fontId="5" fillId="0" borderId="0" xfId="6" applyFont="1"/>
    <xf numFmtId="166" fontId="5" fillId="0" borderId="0" xfId="6" applyNumberFormat="1" applyFont="1" applyBorder="1"/>
    <xf numFmtId="165" fontId="0" fillId="8" borderId="0" xfId="1" applyNumberFormat="1" applyFont="1" applyFill="1"/>
    <xf numFmtId="166" fontId="0" fillId="8" borderId="0" xfId="6" applyNumberFormat="1" applyFont="1" applyFill="1"/>
    <xf numFmtId="165" fontId="2" fillId="8" borderId="0" xfId="1" applyNumberFormat="1" applyFont="1" applyFill="1" applyAlignment="1">
      <alignment horizontal="center"/>
    </xf>
    <xf numFmtId="10" fontId="0" fillId="8" borderId="0" xfId="0" applyNumberFormat="1" applyFill="1"/>
    <xf numFmtId="165" fontId="0" fillId="5" borderId="0" xfId="1" applyNumberFormat="1" applyFont="1" applyFill="1" applyProtection="1"/>
    <xf numFmtId="165" fontId="0" fillId="0" borderId="0" xfId="1" applyNumberFormat="1" applyFont="1" applyProtection="1"/>
    <xf numFmtId="0" fontId="16" fillId="0" borderId="0" xfId="0" applyFont="1"/>
    <xf numFmtId="0" fontId="17" fillId="0" borderId="0" xfId="0" applyFont="1"/>
    <xf numFmtId="165" fontId="17" fillId="0" borderId="0" xfId="1" applyNumberFormat="1" applyFont="1" applyProtection="1"/>
    <xf numFmtId="0" fontId="5" fillId="3" borderId="4" xfId="0" applyFont="1" applyFill="1" applyBorder="1" applyAlignment="1">
      <alignment horizontal="left" vertical="center" wrapText="1"/>
    </xf>
    <xf numFmtId="10" fontId="0" fillId="0" borderId="0" xfId="6" applyNumberFormat="1" applyFont="1" applyProtection="1"/>
    <xf numFmtId="0" fontId="0" fillId="4" borderId="0" xfId="0" applyFill="1"/>
    <xf numFmtId="0" fontId="12" fillId="0" borderId="5" xfId="5" applyFont="1" applyBorder="1"/>
    <xf numFmtId="167" fontId="0" fillId="0" borderId="0" xfId="1" applyNumberFormat="1" applyFont="1" applyProtection="1"/>
    <xf numFmtId="0" fontId="0" fillId="8" borderId="0" xfId="0" applyFill="1"/>
    <xf numFmtId="165" fontId="0" fillId="8" borderId="0" xfId="1" applyNumberFormat="1" applyFont="1" applyFill="1" applyProtection="1"/>
    <xf numFmtId="9" fontId="0" fillId="8" borderId="0" xfId="0" applyNumberFormat="1" applyFill="1"/>
    <xf numFmtId="0" fontId="13" fillId="0" borderId="5" xfId="5" applyFont="1" applyBorder="1"/>
    <xf numFmtId="0" fontId="14" fillId="0" borderId="5" xfId="5" applyFont="1" applyBorder="1"/>
    <xf numFmtId="0" fontId="14" fillId="0" borderId="6" xfId="5" applyFont="1" applyBorder="1"/>
    <xf numFmtId="0" fontId="12" fillId="0" borderId="7" xfId="5" applyFont="1" applyBorder="1"/>
    <xf numFmtId="0" fontId="0" fillId="4" borderId="13" xfId="0" applyFill="1" applyBorder="1"/>
    <xf numFmtId="0" fontId="0" fillId="4" borderId="9" xfId="0" applyFill="1" applyBorder="1"/>
    <xf numFmtId="0" fontId="0" fillId="4" borderId="11" xfId="0" applyFill="1" applyBorder="1"/>
    <xf numFmtId="0" fontId="0" fillId="5" borderId="14" xfId="0" applyFill="1" applyBorder="1" applyProtection="1">
      <protection locked="0"/>
    </xf>
    <xf numFmtId="0" fontId="0" fillId="5" borderId="0" xfId="0" applyFill="1" applyProtection="1">
      <protection locked="0"/>
    </xf>
    <xf numFmtId="0" fontId="0" fillId="5" borderId="15" xfId="0" applyFill="1" applyBorder="1" applyProtection="1">
      <protection locked="0"/>
    </xf>
    <xf numFmtId="0" fontId="0" fillId="0" borderId="9" xfId="0" applyBorder="1"/>
    <xf numFmtId="0" fontId="0" fillId="0" borderId="11" xfId="0" applyBorder="1"/>
    <xf numFmtId="14" fontId="0" fillId="0" borderId="11" xfId="0" applyNumberFormat="1" applyBorder="1" applyAlignment="1">
      <alignment horizontal="left"/>
    </xf>
    <xf numFmtId="0" fontId="0" fillId="0" borderId="13" xfId="0" applyBorder="1"/>
    <xf numFmtId="165" fontId="2" fillId="0" borderId="0" xfId="1" applyNumberFormat="1" applyFont="1" applyProtection="1"/>
    <xf numFmtId="0" fontId="4" fillId="0" borderId="0" xfId="0" applyFont="1"/>
    <xf numFmtId="165" fontId="4" fillId="0" borderId="0" xfId="1" applyNumberFormat="1" applyFont="1" applyProtection="1"/>
    <xf numFmtId="0" fontId="18" fillId="0" borderId="0" xfId="0" applyFont="1"/>
    <xf numFmtId="14" fontId="0" fillId="5" borderId="0" xfId="0" applyNumberFormat="1" applyFill="1" applyProtection="1">
      <protection locked="0"/>
    </xf>
    <xf numFmtId="2" fontId="0" fillId="5" borderId="0" xfId="0" applyNumberFormat="1" applyFill="1" applyProtection="1">
      <protection locked="0"/>
    </xf>
    <xf numFmtId="164" fontId="2" fillId="0" borderId="1" xfId="0" applyNumberFormat="1" applyFont="1" applyBorder="1" applyAlignment="1">
      <alignment wrapText="1"/>
    </xf>
    <xf numFmtId="165" fontId="2" fillId="6" borderId="1" xfId="1" applyNumberFormat="1" applyFont="1" applyFill="1" applyBorder="1" applyProtection="1"/>
    <xf numFmtId="164" fontId="2" fillId="0" borderId="16" xfId="0" applyNumberFormat="1" applyFont="1" applyBorder="1" applyAlignment="1">
      <alignment horizontal="left" wrapText="1"/>
    </xf>
    <xf numFmtId="165" fontId="2" fillId="0" borderId="16" xfId="1" applyNumberFormat="1" applyFont="1" applyBorder="1" applyAlignment="1" applyProtection="1">
      <alignment horizontal="left" wrapText="1"/>
    </xf>
    <xf numFmtId="164" fontId="2" fillId="0" borderId="0" xfId="0" applyNumberFormat="1" applyFont="1" applyAlignment="1">
      <alignment horizontal="left" wrapText="1"/>
    </xf>
    <xf numFmtId="164" fontId="5" fillId="5" borderId="1" xfId="2" applyNumberFormat="1" applyFill="1" applyBorder="1" applyAlignment="1" applyProtection="1">
      <alignment horizontal="right"/>
      <protection locked="0"/>
    </xf>
    <xf numFmtId="0" fontId="2" fillId="5" borderId="10" xfId="0" applyFont="1" applyFill="1" applyBorder="1" applyProtection="1">
      <protection locked="0"/>
    </xf>
    <xf numFmtId="165" fontId="5" fillId="5" borderId="1" xfId="1" applyNumberFormat="1" applyFont="1" applyFill="1" applyBorder="1" applyProtection="1">
      <protection locked="0"/>
    </xf>
    <xf numFmtId="164" fontId="5" fillId="5" borderId="1" xfId="2" applyNumberFormat="1" applyFill="1" applyBorder="1" applyProtection="1">
      <protection locked="0"/>
    </xf>
    <xf numFmtId="0" fontId="0" fillId="0" borderId="0" xfId="0" applyProtection="1">
      <protection locked="0"/>
    </xf>
    <xf numFmtId="2" fontId="0" fillId="0" borderId="0" xfId="0" applyNumberFormat="1"/>
    <xf numFmtId="2" fontId="0" fillId="0" borderId="0" xfId="6" applyNumberFormat="1" applyFont="1"/>
    <xf numFmtId="0" fontId="0" fillId="0" borderId="1" xfId="0" applyBorder="1"/>
    <xf numFmtId="0" fontId="0" fillId="0" borderId="0" xfId="0" quotePrefix="1"/>
    <xf numFmtId="0" fontId="2" fillId="5" borderId="10" xfId="0" applyFont="1" applyFill="1" applyBorder="1"/>
    <xf numFmtId="3" fontId="0" fillId="4" borderId="0" xfId="0" applyNumberFormat="1" applyFill="1"/>
    <xf numFmtId="164" fontId="2" fillId="0" borderId="3" xfId="0" applyNumberFormat="1" applyFont="1" applyBorder="1" applyAlignment="1">
      <alignment horizontal="left" wrapText="1"/>
    </xf>
    <xf numFmtId="164" fontId="2" fillId="0" borderId="16" xfId="0" applyNumberFormat="1" applyFont="1" applyBorder="1" applyAlignment="1">
      <alignment horizontal="left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3" xfId="0" applyNumberFormat="1" applyFont="1" applyBorder="1" applyAlignment="1" applyProtection="1">
      <alignment horizontal="left" wrapText="1"/>
      <protection locked="0"/>
    </xf>
    <xf numFmtId="164" fontId="2" fillId="0" borderId="16" xfId="0" applyNumberFormat="1" applyFont="1" applyBorder="1" applyAlignment="1" applyProtection="1">
      <alignment horizontal="left" wrapText="1"/>
      <protection locked="0"/>
    </xf>
    <xf numFmtId="164" fontId="2" fillId="7" borderId="8" xfId="0" applyNumberFormat="1" applyFont="1" applyFill="1" applyBorder="1" applyAlignment="1" applyProtection="1">
      <alignment horizontal="center"/>
      <protection locked="0"/>
    </xf>
    <xf numFmtId="164" fontId="2" fillId="7" borderId="14" xfId="0" applyNumberFormat="1" applyFont="1" applyFill="1" applyBorder="1" applyAlignment="1" applyProtection="1">
      <alignment horizontal="center"/>
      <protection locked="0"/>
    </xf>
    <xf numFmtId="164" fontId="2" fillId="7" borderId="9" xfId="0" applyNumberFormat="1" applyFont="1" applyFill="1" applyBorder="1" applyAlignment="1" applyProtection="1">
      <alignment horizontal="center"/>
      <protection locked="0"/>
    </xf>
    <xf numFmtId="0" fontId="0" fillId="5" borderId="13" xfId="0" applyFill="1" applyBorder="1" applyProtection="1">
      <protection locked="0"/>
    </xf>
  </cellXfs>
  <cellStyles count="9">
    <cellStyle name="Comma" xfId="1" builtinId="3"/>
    <cellStyle name="Comma 2" xfId="3" xr:uid="{5861A9C4-7B4B-4B1E-B067-AD9D3CF6F19D}"/>
    <cellStyle name="Comma 3" xfId="7" xr:uid="{C764CB81-9756-4A84-8D21-3A7F475DCF09}"/>
    <cellStyle name="Normal" xfId="0" builtinId="0"/>
    <cellStyle name="Normal 2" xfId="2" xr:uid="{6C08F58E-9C5F-470A-A686-C6DC0AD4B005}"/>
    <cellStyle name="Normal 2 2" xfId="5" xr:uid="{53A4EAB6-9215-4F48-B5C9-54BF977342D2}"/>
    <cellStyle name="Normal 2 3" xfId="8" xr:uid="{EFDCDEC9-32D2-4C7C-B50E-EF7AD1AF8318}"/>
    <cellStyle name="Normal 3" xfId="4" xr:uid="{444F8628-C347-459C-A040-7DF5164E7C88}"/>
    <cellStyle name="Percent" xfId="6" builtinId="5"/>
  </cellStyles>
  <dxfs count="8">
    <dxf>
      <font>
        <color theme="2" tint="-0.2499465926084170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theme="2" tint="-9.9948118533890809E-2"/>
      </font>
      <fill>
        <patternFill>
          <bgColor theme="0"/>
        </patternFill>
      </fill>
    </dxf>
    <dxf>
      <font>
        <color theme="2" tint="-0.499984740745262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eetMetadata" Target="metadata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15</xdr:row>
      <xdr:rowOff>95250</xdr:rowOff>
    </xdr:from>
    <xdr:to>
      <xdr:col>4</xdr:col>
      <xdr:colOff>28575</xdr:colOff>
      <xdr:row>18</xdr:row>
      <xdr:rowOff>28575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33CD608-3B1E-2728-3ACE-73B09E715A3A}"/>
            </a:ext>
          </a:extLst>
        </xdr:cNvPr>
        <xdr:cNvSpPr txBox="1"/>
      </xdr:nvSpPr>
      <xdr:spPr>
        <a:xfrm>
          <a:off x="2838450" y="4248150"/>
          <a:ext cx="1790700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Infoen i disse kolonnene</a:t>
          </a:r>
        </a:p>
        <a:p>
          <a:r>
            <a:rPr lang="nb-NO" sz="1100"/>
            <a:t> er for beregnings-formål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e/ok/radg/Prosjektst&#248;tte/BOA/Budsjettmaler/2022/Gjeldende%20versjon/NFR_v6.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iledning"/>
      <sheetName val="1. Prosjektinfo"/>
      <sheetName val="2. Budsjettering - Direkte lønn"/>
      <sheetName val="3. Budsjettering - Timer"/>
      <sheetName val="4. Budsjettering -Drift"/>
      <sheetName val="5. Oppsummering Budsjett"/>
      <sheetName val="6. NFR-søknad"/>
      <sheetName val="7. Samspill BOA-BFV"/>
      <sheetName val="Oppslag"/>
    </sheetNames>
    <sheetDataSet>
      <sheetData sheetId="0" refreshError="1"/>
      <sheetData sheetId="1"/>
      <sheetData sheetId="2"/>
      <sheetData sheetId="3"/>
      <sheetData sheetId="4"/>
      <sheetData sheetId="5">
        <row r="15">
          <cell r="A15" t="str">
            <v>Direkte personalkostnader - rammelønnede</v>
          </cell>
        </row>
      </sheetData>
      <sheetData sheetId="6" refreshError="1"/>
      <sheetData sheetId="7" refreshError="1"/>
      <sheetData sheetId="8">
        <row r="3">
          <cell r="B3" t="str">
            <v>Stipendiat</v>
          </cell>
          <cell r="AX3" t="str">
            <v>År</v>
          </cell>
          <cell r="AY3" t="str">
            <v>Reisekostnader</v>
          </cell>
          <cell r="BA3" t="str">
            <v>Ja</v>
          </cell>
        </row>
        <row r="4">
          <cell r="B4" t="str">
            <v>Postdoktor</v>
          </cell>
          <cell r="AX4" t="str">
            <v>Måneder</v>
          </cell>
          <cell r="AY4" t="str">
            <v>Innkjøp av FoU-tjen.</v>
          </cell>
          <cell r="BA4" t="str">
            <v>Nei</v>
          </cell>
        </row>
        <row r="5">
          <cell r="B5" t="str">
            <v>Forsker</v>
          </cell>
          <cell r="AY5" t="str">
            <v>Andre leiested</v>
          </cell>
        </row>
        <row r="6">
          <cell r="B6" t="str">
            <v>Professor</v>
          </cell>
          <cell r="AY6" t="str">
            <v>Investeringer</v>
          </cell>
        </row>
        <row r="7">
          <cell r="B7" t="str">
            <v>Professor II</v>
          </cell>
          <cell r="AY7" t="str">
            <v>Eget leiested</v>
          </cell>
        </row>
        <row r="8">
          <cell r="B8" t="str">
            <v>Vitenskapelig assistent</v>
          </cell>
          <cell r="AY8" t="str">
            <v>Andre driftskostnader</v>
          </cell>
          <cell r="BA8" t="str">
            <v>NFR</v>
          </cell>
        </row>
        <row r="9">
          <cell r="B9" t="str">
            <v>Førsteamanuensis</v>
          </cell>
          <cell r="AY9" t="str">
            <v>Indir. Kostn. - studenter</v>
          </cell>
          <cell r="BA9" t="str">
            <v>RSO</v>
          </cell>
        </row>
        <row r="10">
          <cell r="B10" t="str">
            <v>Avdelingsingeniør</v>
          </cell>
          <cell r="BA10" t="str">
            <v>Nei</v>
          </cell>
        </row>
        <row r="11">
          <cell r="B11" t="str">
            <v>Førsteamanuensis II</v>
          </cell>
        </row>
        <row r="12">
          <cell r="B12" t="str">
            <v>Prosjektleder</v>
          </cell>
        </row>
        <row r="13">
          <cell r="B13" t="str">
            <v>Ingeniør</v>
          </cell>
        </row>
        <row r="14">
          <cell r="B14" t="str">
            <v>Hjelpearbeider</v>
          </cell>
          <cell r="S14" t="str">
            <v>Tekn./Adm. 7</v>
          </cell>
        </row>
        <row r="15">
          <cell r="B15" t="str">
            <v>Unge arbeidstakere</v>
          </cell>
          <cell r="S15" t="str">
            <v>Tekn./Adm. 6</v>
          </cell>
        </row>
        <row r="16">
          <cell r="B16" t="str">
            <v>Laboratorieassistent</v>
          </cell>
          <cell r="S16" t="str">
            <v>Tekn./Adm. 5</v>
          </cell>
        </row>
        <row r="17">
          <cell r="B17" t="str">
            <v>Lærling</v>
          </cell>
          <cell r="S17" t="str">
            <v>Tekn./Adm. 4</v>
          </cell>
        </row>
        <row r="18">
          <cell r="B18" t="str">
            <v>Lærling (reform  94)</v>
          </cell>
          <cell r="S18" t="str">
            <v>Tekn./Adm. 3</v>
          </cell>
        </row>
        <row r="19">
          <cell r="B19" t="str">
            <v>Sekretær</v>
          </cell>
          <cell r="S19" t="str">
            <v>Tekn./Adm. 2</v>
          </cell>
        </row>
        <row r="20">
          <cell r="B20" t="str">
            <v>Renholder</v>
          </cell>
          <cell r="S20" t="str">
            <v>Tekn./Adm. 1</v>
          </cell>
        </row>
        <row r="21">
          <cell r="B21" t="str">
            <v>Fullmektig</v>
          </cell>
          <cell r="S21" t="str">
            <v>Forsker 7</v>
          </cell>
        </row>
        <row r="22">
          <cell r="B22" t="str">
            <v>Førstefullmektig</v>
          </cell>
          <cell r="S22" t="str">
            <v>Forsker 6</v>
          </cell>
        </row>
        <row r="23">
          <cell r="B23" t="str">
            <v>Driftsoperatør</v>
          </cell>
          <cell r="S23" t="str">
            <v>Forsker 5</v>
          </cell>
        </row>
        <row r="24">
          <cell r="B24" t="str">
            <v>Driftstekniker</v>
          </cell>
          <cell r="S24" t="str">
            <v>Forsker 4</v>
          </cell>
        </row>
        <row r="25">
          <cell r="B25" t="str">
            <v>Førstesekretær</v>
          </cell>
          <cell r="S25" t="str">
            <v>Forsker 3</v>
          </cell>
        </row>
        <row r="26">
          <cell r="B26" t="str">
            <v>Fagarbeider m/fagbrev</v>
          </cell>
          <cell r="S26" t="str">
            <v>Forsker 2</v>
          </cell>
        </row>
        <row r="27">
          <cell r="B27" t="str">
            <v>Bibliotekar</v>
          </cell>
          <cell r="S27" t="str">
            <v>Forsker 1</v>
          </cell>
        </row>
        <row r="28">
          <cell r="B28" t="str">
            <v>Sjåfør</v>
          </cell>
        </row>
        <row r="29">
          <cell r="B29" t="str">
            <v>Renholdsleder</v>
          </cell>
        </row>
        <row r="30">
          <cell r="B30" t="str">
            <v>Tekniker</v>
          </cell>
        </row>
        <row r="31">
          <cell r="B31" t="str">
            <v>Driftsleder</v>
          </cell>
        </row>
        <row r="32">
          <cell r="B32" t="str">
            <v>Konsulent</v>
          </cell>
        </row>
        <row r="33">
          <cell r="B33" t="str">
            <v>Førstekonsulent</v>
          </cell>
        </row>
        <row r="34">
          <cell r="B34" t="str">
            <v>Spesialbibliotekar</v>
          </cell>
        </row>
        <row r="35">
          <cell r="B35" t="str">
            <v>Seniorkonsulent</v>
          </cell>
        </row>
        <row r="36">
          <cell r="B36" t="str">
            <v>Hovedbibliotekar</v>
          </cell>
        </row>
        <row r="37">
          <cell r="B37" t="str">
            <v>Overingeniør</v>
          </cell>
        </row>
        <row r="38">
          <cell r="B38" t="str">
            <v>Høgskolelærer/øvingslærer</v>
          </cell>
        </row>
        <row r="39">
          <cell r="B39" t="str">
            <v>Avdelingsleder</v>
          </cell>
        </row>
        <row r="40">
          <cell r="B40" t="str">
            <v>Rådgiver</v>
          </cell>
        </row>
        <row r="41">
          <cell r="B41" t="str">
            <v>Universitetslektor</v>
          </cell>
        </row>
        <row r="42">
          <cell r="B42" t="str">
            <v>Universitetslektor I</v>
          </cell>
        </row>
        <row r="43">
          <cell r="B43" t="str">
            <v>Avdelingssykepleier</v>
          </cell>
        </row>
        <row r="44">
          <cell r="B44" t="str">
            <v>Undervisningsleder</v>
          </cell>
        </row>
        <row r="45">
          <cell r="B45" t="str">
            <v>Universitetsbibliotekar</v>
          </cell>
        </row>
        <row r="46">
          <cell r="B46" t="str">
            <v>Bedriftsfysioterapeut</v>
          </cell>
        </row>
        <row r="47">
          <cell r="B47" t="str">
            <v>Bedriftssykepleier</v>
          </cell>
        </row>
        <row r="48">
          <cell r="B48" t="str">
            <v>Senioringeniør</v>
          </cell>
        </row>
        <row r="49">
          <cell r="B49" t="str">
            <v>Amanuensis</v>
          </cell>
        </row>
        <row r="50">
          <cell r="B50" t="str">
            <v>Førstebibliotekar</v>
          </cell>
        </row>
        <row r="51">
          <cell r="B51" t="str">
            <v>Høgskolelektor</v>
          </cell>
        </row>
        <row r="52">
          <cell r="B52" t="str">
            <v>Klinikkveterinær</v>
          </cell>
        </row>
        <row r="53">
          <cell r="B53" t="str">
            <v>Førstelektor</v>
          </cell>
        </row>
        <row r="54">
          <cell r="B54" t="str">
            <v>Kontorsjef</v>
          </cell>
        </row>
        <row r="55">
          <cell r="B55" t="str">
            <v>Seniorrådgiver</v>
          </cell>
        </row>
        <row r="56">
          <cell r="B56" t="str">
            <v>Sjefingeniør</v>
          </cell>
        </row>
        <row r="57">
          <cell r="B57" t="str">
            <v>Psykolog med godkjent spesiali</v>
          </cell>
        </row>
        <row r="58">
          <cell r="B58" t="str">
            <v>Seniorarkitekt</v>
          </cell>
        </row>
        <row r="59">
          <cell r="B59" t="str">
            <v>Seksjonssjef</v>
          </cell>
        </row>
        <row r="60">
          <cell r="B60" t="str">
            <v>Dosent</v>
          </cell>
        </row>
        <row r="61">
          <cell r="B61" t="str">
            <v>Bedriftslege</v>
          </cell>
        </row>
        <row r="62">
          <cell r="B62" t="str">
            <v>Avdelingsdirektør</v>
          </cell>
        </row>
        <row r="63">
          <cell r="B63" t="str">
            <v>Instituttleder</v>
          </cell>
        </row>
        <row r="64">
          <cell r="B64" t="str">
            <v>Forskningssjef</v>
          </cell>
        </row>
        <row r="65">
          <cell r="B65" t="str">
            <v>Dekan</v>
          </cell>
        </row>
        <row r="66">
          <cell r="B66" t="str">
            <v>Prorektor</v>
          </cell>
        </row>
        <row r="67">
          <cell r="B67" t="str">
            <v>Direktør</v>
          </cell>
        </row>
        <row r="68">
          <cell r="B68" t="str">
            <v>Næringsphd</v>
          </cell>
        </row>
        <row r="69">
          <cell r="B69" t="str">
            <v>Tekn./Adm. 7 ikke ferieuttak</v>
          </cell>
        </row>
        <row r="70">
          <cell r="B70" t="str">
            <v>Tekn./Adm. 6 ikke ferieuttak</v>
          </cell>
        </row>
        <row r="71">
          <cell r="B71" t="str">
            <v>Tekn./Adm. 5 ikke ferieuttak</v>
          </cell>
        </row>
        <row r="72">
          <cell r="B72" t="str">
            <v>Tekn./Adm. 4 ikke ferieuttak</v>
          </cell>
        </row>
        <row r="73">
          <cell r="B73" t="str">
            <v>Tekn./Adm. 3 ikke ferieuttak</v>
          </cell>
        </row>
        <row r="74">
          <cell r="B74" t="str">
            <v>Tekn./Adm. 2 ikke ferieuttak</v>
          </cell>
        </row>
        <row r="75">
          <cell r="B75" t="str">
            <v>Tekn./Adm. 1 ikke ferieuttak</v>
          </cell>
        </row>
        <row r="76">
          <cell r="B76" t="str">
            <v>Forsker 7 ikke ferieuttak</v>
          </cell>
        </row>
        <row r="77">
          <cell r="B77" t="str">
            <v>Forsker 6 ikke ferieuttak</v>
          </cell>
        </row>
        <row r="78">
          <cell r="B78" t="str">
            <v>Forsker 5 ikke ferieuttak</v>
          </cell>
        </row>
        <row r="79">
          <cell r="B79" t="str">
            <v>Forsker 4 ikke ferieuttak</v>
          </cell>
        </row>
        <row r="80">
          <cell r="B80" t="str">
            <v>Forsker 3 ikke ferieuttak</v>
          </cell>
        </row>
        <row r="81">
          <cell r="B81" t="str">
            <v>Forsker 2 ikke ferieuttak</v>
          </cell>
        </row>
        <row r="82">
          <cell r="B82" t="str">
            <v>Forsker 1 ikke ferieuttak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Terje Ruud" id="{54478348-DF9C-43A0-895E-FCF0D43A9A9B}" userId="S::terjru@ntnu.no::80210fc6-dbb7-49cc-ba3b-9524c1a7b20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7" dT="2022-10-20T07:51:49.47" personId="{54478348-DF9C-43A0-895E-FCF0D43A9A9B}" id="{E7F06905-31DD-4A00-8C9B-C8E707448C7C}">
    <text>NB: hvis årsverk er valgt som enhet må input i 
kolonnen "Antall enheter" være 0% - 100%
(det er f.eks. feil å registrere 300% selv om det budsjetteres en person med 100% i 3 år)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9D012-EE14-4B50-AD4E-0819BBFDBCBB}">
  <dimension ref="A2:B19"/>
  <sheetViews>
    <sheetView workbookViewId="0">
      <selection activeCell="A11" sqref="A11:B11"/>
    </sheetView>
  </sheetViews>
  <sheetFormatPr defaultRowHeight="15" x14ac:dyDescent="0.25"/>
  <cols>
    <col min="1" max="1" width="11.42578125" customWidth="1"/>
  </cols>
  <sheetData>
    <row r="2" spans="1:2" x14ac:dyDescent="0.25">
      <c r="A2" s="49">
        <v>44956</v>
      </c>
      <c r="B2" s="1" t="s">
        <v>606</v>
      </c>
    </row>
    <row r="3" spans="1:2" x14ac:dyDescent="0.25">
      <c r="B3" t="s">
        <v>608</v>
      </c>
    </row>
    <row r="4" spans="1:2" x14ac:dyDescent="0.25">
      <c r="A4" s="49"/>
      <c r="B4" s="1"/>
    </row>
    <row r="5" spans="1:2" x14ac:dyDescent="0.25">
      <c r="A5" s="49">
        <v>45098</v>
      </c>
      <c r="B5" s="1" t="s">
        <v>622</v>
      </c>
    </row>
    <row r="6" spans="1:2" x14ac:dyDescent="0.25">
      <c r="B6" t="s">
        <v>618</v>
      </c>
    </row>
    <row r="7" spans="1:2" x14ac:dyDescent="0.25">
      <c r="B7" t="s">
        <v>619</v>
      </c>
    </row>
    <row r="8" spans="1:2" x14ac:dyDescent="0.25">
      <c r="B8" t="s">
        <v>620</v>
      </c>
    </row>
    <row r="9" spans="1:2" x14ac:dyDescent="0.25">
      <c r="B9" s="131" t="s">
        <v>621</v>
      </c>
    </row>
    <row r="11" spans="1:2" x14ac:dyDescent="0.25">
      <c r="A11" s="49">
        <v>45140</v>
      </c>
      <c r="B11" s="1" t="s">
        <v>623</v>
      </c>
    </row>
    <row r="12" spans="1:2" x14ac:dyDescent="0.25">
      <c r="B12" t="s">
        <v>624</v>
      </c>
    </row>
    <row r="13" spans="1:2" x14ac:dyDescent="0.25">
      <c r="B13" t="s">
        <v>625</v>
      </c>
    </row>
    <row r="14" spans="1:2" x14ac:dyDescent="0.25">
      <c r="B14" t="s">
        <v>627</v>
      </c>
    </row>
    <row r="17" spans="1:2" x14ac:dyDescent="0.25">
      <c r="A17" s="49"/>
      <c r="B17" s="1"/>
    </row>
    <row r="19" spans="1:2" x14ac:dyDescent="0.25">
      <c r="B19" s="131"/>
    </row>
  </sheetData>
  <sheetProtection algorithmName="SHA-512" hashValue="GJDwmXFApjGssVmGL9tOZ77q/Ojk3u3wVi3QZvUW9Xb/J4hmLqjqkWM6H8rqRJmJWFqUrlzqoutwEVfKo4YKmA==" saltValue="DL0AZmlx47GtPF7TbNF0iw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09D90-CDA0-4732-816D-CEB46F43ADA3}">
  <sheetPr>
    <tabColor theme="3" tint="0.79998168889431442"/>
  </sheetPr>
  <dimension ref="A2:X80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33.85546875" customWidth="1"/>
    <col min="2" max="2" width="21.28515625" customWidth="1"/>
    <col min="3" max="3" width="27.42578125" customWidth="1"/>
    <col min="4" max="24" width="8.7109375" style="127"/>
  </cols>
  <sheetData>
    <row r="2" spans="1:3" ht="15.75" thickBot="1" x14ac:dyDescent="0.3"/>
    <row r="3" spans="1:3" x14ac:dyDescent="0.25">
      <c r="A3" s="26" t="s">
        <v>511</v>
      </c>
      <c r="B3" s="27" t="s">
        <v>512</v>
      </c>
    </row>
    <row r="4" spans="1:3" x14ac:dyDescent="0.25">
      <c r="A4" s="28" t="s">
        <v>500</v>
      </c>
      <c r="B4" s="29" t="s">
        <v>513</v>
      </c>
    </row>
    <row r="5" spans="1:3" x14ac:dyDescent="0.25">
      <c r="A5" s="28" t="s">
        <v>4</v>
      </c>
      <c r="B5" s="30"/>
    </row>
    <row r="6" spans="1:3" x14ac:dyDescent="0.25">
      <c r="A6" s="28" t="s">
        <v>6</v>
      </c>
      <c r="B6" s="30"/>
    </row>
    <row r="7" spans="1:3" x14ac:dyDescent="0.25">
      <c r="A7" s="28" t="s">
        <v>514</v>
      </c>
      <c r="B7" s="29" t="s">
        <v>515</v>
      </c>
    </row>
    <row r="8" spans="1:3" ht="15.75" thickBot="1" x14ac:dyDescent="0.3">
      <c r="A8" s="31" t="s">
        <v>516</v>
      </c>
      <c r="B8" s="145"/>
    </row>
    <row r="11" spans="1:3" ht="21.75" thickBot="1" x14ac:dyDescent="0.4">
      <c r="A11" s="19" t="s">
        <v>540</v>
      </c>
    </row>
    <row r="12" spans="1:3" x14ac:dyDescent="0.25">
      <c r="A12" s="26" t="s">
        <v>529</v>
      </c>
      <c r="B12" s="105"/>
      <c r="C12" s="103" t="str">
        <f t="shared" ref="C12:C20" si="0">IF(B12="","",VLOOKUP(B12,LstKsted_navn,2,FALSE))</f>
        <v/>
      </c>
    </row>
    <row r="13" spans="1:3" x14ac:dyDescent="0.25">
      <c r="A13" s="28" t="s">
        <v>517</v>
      </c>
      <c r="B13" s="106"/>
      <c r="C13" s="104" t="str">
        <f t="shared" si="0"/>
        <v/>
      </c>
    </row>
    <row r="14" spans="1:3" x14ac:dyDescent="0.25">
      <c r="A14" s="28" t="s">
        <v>518</v>
      </c>
      <c r="B14" s="106"/>
      <c r="C14" s="104" t="str">
        <f t="shared" si="0"/>
        <v/>
      </c>
    </row>
    <row r="15" spans="1:3" x14ac:dyDescent="0.25">
      <c r="A15" s="28" t="s">
        <v>519</v>
      </c>
      <c r="B15" s="106"/>
      <c r="C15" s="104" t="str">
        <f t="shared" si="0"/>
        <v/>
      </c>
    </row>
    <row r="16" spans="1:3" x14ac:dyDescent="0.25">
      <c r="A16" s="28" t="s">
        <v>520</v>
      </c>
      <c r="B16" s="106"/>
      <c r="C16" s="104" t="str">
        <f t="shared" si="0"/>
        <v/>
      </c>
    </row>
    <row r="17" spans="1:3" x14ac:dyDescent="0.25">
      <c r="A17" s="28" t="s">
        <v>521</v>
      </c>
      <c r="B17" s="106"/>
      <c r="C17" s="104" t="str">
        <f t="shared" si="0"/>
        <v/>
      </c>
    </row>
    <row r="18" spans="1:3" x14ac:dyDescent="0.25">
      <c r="A18" s="28" t="s">
        <v>522</v>
      </c>
      <c r="B18" s="106"/>
      <c r="C18" s="104" t="str">
        <f t="shared" si="0"/>
        <v/>
      </c>
    </row>
    <row r="19" spans="1:3" x14ac:dyDescent="0.25">
      <c r="A19" s="28" t="s">
        <v>523</v>
      </c>
      <c r="B19" s="106"/>
      <c r="C19" s="104" t="str">
        <f t="shared" si="0"/>
        <v/>
      </c>
    </row>
    <row r="20" spans="1:3" ht="15.75" thickBot="1" x14ac:dyDescent="0.3">
      <c r="A20" s="31" t="s">
        <v>524</v>
      </c>
      <c r="B20" s="107"/>
      <c r="C20" s="102" t="str">
        <f t="shared" si="0"/>
        <v/>
      </c>
    </row>
    <row r="21" spans="1:3" s="127" customFormat="1" x14ac:dyDescent="0.25"/>
    <row r="22" spans="1:3" s="127" customFormat="1" x14ac:dyDescent="0.25"/>
    <row r="23" spans="1:3" s="127" customFormat="1" x14ac:dyDescent="0.25"/>
    <row r="24" spans="1:3" s="127" customFormat="1" x14ac:dyDescent="0.25"/>
    <row r="25" spans="1:3" s="127" customFormat="1" x14ac:dyDescent="0.25"/>
    <row r="26" spans="1:3" s="127" customFormat="1" x14ac:dyDescent="0.25"/>
    <row r="27" spans="1:3" s="127" customFormat="1" x14ac:dyDescent="0.25"/>
    <row r="28" spans="1:3" s="127" customFormat="1" x14ac:dyDescent="0.25"/>
    <row r="29" spans="1:3" s="127" customFormat="1" x14ac:dyDescent="0.25"/>
    <row r="30" spans="1:3" s="127" customFormat="1" x14ac:dyDescent="0.25"/>
    <row r="31" spans="1:3" s="127" customFormat="1" x14ac:dyDescent="0.25"/>
    <row r="32" spans="1:3" s="127" customFormat="1" x14ac:dyDescent="0.25"/>
    <row r="33" spans="1:3" s="127" customFormat="1" x14ac:dyDescent="0.25"/>
    <row r="34" spans="1:3" s="127" customFormat="1" x14ac:dyDescent="0.25"/>
    <row r="35" spans="1:3" s="127" customFormat="1" x14ac:dyDescent="0.25"/>
    <row r="36" spans="1:3" s="127" customFormat="1" x14ac:dyDescent="0.25"/>
    <row r="37" spans="1:3" s="127" customFormat="1" x14ac:dyDescent="0.25"/>
    <row r="38" spans="1:3" s="127" customFormat="1" x14ac:dyDescent="0.25"/>
    <row r="39" spans="1:3" s="127" customFormat="1" x14ac:dyDescent="0.25"/>
    <row r="40" spans="1:3" s="127" customFormat="1" x14ac:dyDescent="0.25"/>
    <row r="41" spans="1:3" s="127" customFormat="1" x14ac:dyDescent="0.25"/>
    <row r="42" spans="1:3" s="127" customFormat="1" x14ac:dyDescent="0.25"/>
    <row r="43" spans="1:3" s="127" customFormat="1" x14ac:dyDescent="0.25"/>
    <row r="44" spans="1:3" s="127" customFormat="1" x14ac:dyDescent="0.25"/>
    <row r="45" spans="1:3" s="127" customFormat="1" x14ac:dyDescent="0.25"/>
    <row r="46" spans="1:3" s="127" customFormat="1" x14ac:dyDescent="0.25"/>
    <row r="47" spans="1:3" x14ac:dyDescent="0.25">
      <c r="A47" s="127"/>
      <c r="B47" s="127"/>
      <c r="C47" s="127"/>
    </row>
    <row r="48" spans="1:3" x14ac:dyDescent="0.25">
      <c r="A48" s="127"/>
      <c r="B48" s="127"/>
      <c r="C48" s="127"/>
    </row>
    <row r="49" spans="1:3" x14ac:dyDescent="0.25">
      <c r="A49" s="127"/>
      <c r="B49" s="127"/>
      <c r="C49" s="127"/>
    </row>
    <row r="50" spans="1:3" x14ac:dyDescent="0.25">
      <c r="A50" s="127"/>
      <c r="B50" s="127"/>
      <c r="C50" s="127"/>
    </row>
    <row r="51" spans="1:3" x14ac:dyDescent="0.25">
      <c r="A51" s="127"/>
      <c r="B51" s="127"/>
      <c r="C51" s="127"/>
    </row>
    <row r="52" spans="1:3" x14ac:dyDescent="0.25">
      <c r="A52" s="127"/>
      <c r="B52" s="127"/>
      <c r="C52" s="127"/>
    </row>
    <row r="53" spans="1:3" x14ac:dyDescent="0.25">
      <c r="A53" s="127"/>
      <c r="B53" s="127"/>
      <c r="C53" s="127"/>
    </row>
    <row r="54" spans="1:3" x14ac:dyDescent="0.25">
      <c r="A54" s="127"/>
      <c r="B54" s="127"/>
      <c r="C54" s="127"/>
    </row>
    <row r="55" spans="1:3" x14ac:dyDescent="0.25">
      <c r="A55" s="127"/>
      <c r="B55" s="127"/>
      <c r="C55" s="127"/>
    </row>
    <row r="56" spans="1:3" x14ac:dyDescent="0.25">
      <c r="A56" s="127"/>
      <c r="B56" s="127"/>
      <c r="C56" s="127"/>
    </row>
    <row r="57" spans="1:3" x14ac:dyDescent="0.25">
      <c r="A57" s="127"/>
      <c r="B57" s="127"/>
      <c r="C57" s="127"/>
    </row>
    <row r="58" spans="1:3" x14ac:dyDescent="0.25">
      <c r="A58" s="127"/>
      <c r="B58" s="127"/>
      <c r="C58" s="127"/>
    </row>
    <row r="59" spans="1:3" x14ac:dyDescent="0.25">
      <c r="A59" s="127"/>
      <c r="B59" s="127"/>
      <c r="C59" s="127"/>
    </row>
    <row r="60" spans="1:3" x14ac:dyDescent="0.25">
      <c r="A60" s="127"/>
      <c r="B60" s="127"/>
      <c r="C60" s="127"/>
    </row>
    <row r="61" spans="1:3" x14ac:dyDescent="0.25">
      <c r="A61" s="127"/>
      <c r="B61" s="127"/>
      <c r="C61" s="127"/>
    </row>
    <row r="62" spans="1:3" x14ac:dyDescent="0.25">
      <c r="A62" s="127"/>
      <c r="B62" s="127"/>
      <c r="C62" s="127"/>
    </row>
    <row r="63" spans="1:3" x14ac:dyDescent="0.25">
      <c r="A63" s="127"/>
      <c r="B63" s="127"/>
      <c r="C63" s="127"/>
    </row>
    <row r="64" spans="1:3" x14ac:dyDescent="0.25">
      <c r="A64" s="127"/>
      <c r="B64" s="127"/>
      <c r="C64" s="127"/>
    </row>
    <row r="65" spans="1:3" x14ac:dyDescent="0.25">
      <c r="A65" s="127"/>
      <c r="B65" s="127"/>
      <c r="C65" s="127"/>
    </row>
    <row r="66" spans="1:3" x14ac:dyDescent="0.25">
      <c r="A66" s="127"/>
      <c r="B66" s="127"/>
      <c r="C66" s="127"/>
    </row>
    <row r="67" spans="1:3" x14ac:dyDescent="0.25">
      <c r="A67" s="127"/>
      <c r="B67" s="127"/>
      <c r="C67" s="127"/>
    </row>
    <row r="68" spans="1:3" x14ac:dyDescent="0.25">
      <c r="A68" s="127"/>
      <c r="B68" s="127"/>
      <c r="C68" s="127"/>
    </row>
    <row r="69" spans="1:3" x14ac:dyDescent="0.25">
      <c r="A69" s="127"/>
      <c r="B69" s="127"/>
      <c r="C69" s="127"/>
    </row>
    <row r="70" spans="1:3" x14ac:dyDescent="0.25">
      <c r="A70" s="127"/>
      <c r="B70" s="127"/>
      <c r="C70" s="127"/>
    </row>
    <row r="71" spans="1:3" x14ac:dyDescent="0.25">
      <c r="A71" s="127"/>
      <c r="B71" s="127"/>
      <c r="C71" s="127"/>
    </row>
    <row r="72" spans="1:3" x14ac:dyDescent="0.25">
      <c r="A72" s="127"/>
      <c r="B72" s="127"/>
      <c r="C72" s="127"/>
    </row>
    <row r="73" spans="1:3" x14ac:dyDescent="0.25">
      <c r="A73" s="127"/>
      <c r="B73" s="127"/>
      <c r="C73" s="127"/>
    </row>
    <row r="74" spans="1:3" x14ac:dyDescent="0.25">
      <c r="A74" s="127"/>
      <c r="B74" s="127"/>
      <c r="C74" s="127"/>
    </row>
    <row r="75" spans="1:3" x14ac:dyDescent="0.25">
      <c r="A75" s="127"/>
      <c r="B75" s="127"/>
      <c r="C75" s="127"/>
    </row>
    <row r="76" spans="1:3" x14ac:dyDescent="0.25">
      <c r="A76" s="127"/>
      <c r="B76" s="127"/>
      <c r="C76" s="127"/>
    </row>
    <row r="77" spans="1:3" x14ac:dyDescent="0.25">
      <c r="A77" s="127"/>
      <c r="B77" s="127"/>
      <c r="C77" s="127"/>
    </row>
    <row r="78" spans="1:3" x14ac:dyDescent="0.25">
      <c r="A78" s="127"/>
      <c r="B78" s="127"/>
      <c r="C78" s="127"/>
    </row>
    <row r="79" spans="1:3" x14ac:dyDescent="0.25">
      <c r="A79" s="127"/>
      <c r="B79" s="127"/>
      <c r="C79" s="127"/>
    </row>
    <row r="80" spans="1:3" x14ac:dyDescent="0.25">
      <c r="A80" s="127"/>
      <c r="B80" s="127"/>
      <c r="C80" s="127"/>
    </row>
  </sheetData>
  <sheetProtection algorithmName="SHA-512" hashValue="iHMkjzTWzi9WqYL2JXtKV/7S4C7GrLJQxv4lSQtDQT51TQ1UCw9fhDvRc4xv8Rmn+ZWb27fSRT3/kmmiilYr7g==" saltValue="lNiEb4/rIxAT+AlH07Ajng==" spinCount="100000" sheet="1" formatColumns="0" formatRows="0"/>
  <phoneticPr fontId="11" type="noConversion"/>
  <dataValidations count="2">
    <dataValidation type="date" operator="greaterThanOrEqual" allowBlank="1" showInputMessage="1" showErrorMessage="1" sqref="B5" xr:uid="{802FBE70-2BCF-448A-82DB-9A1F472861D0}">
      <formula1>44562</formula1>
    </dataValidation>
    <dataValidation type="list" allowBlank="1" showInputMessage="1" showErrorMessage="1" sqref="B12:B20" xr:uid="{D316D69B-53AF-49CB-B6BB-2DAB59C5FA42}">
      <formula1>LstKsteder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05784-C6EC-4F5B-8F53-CE110878B907}">
  <sheetPr>
    <tabColor theme="4" tint="0.79998168889431442"/>
  </sheetPr>
  <dimension ref="A1:R82"/>
  <sheetViews>
    <sheetView zoomScale="85" zoomScaleNormal="85" workbookViewId="0">
      <selection activeCell="A13" sqref="A13"/>
    </sheetView>
  </sheetViews>
  <sheetFormatPr defaultColWidth="8.7109375" defaultRowHeight="15" outlineLevelRow="1" x14ac:dyDescent="0.25"/>
  <cols>
    <col min="1" max="1" width="26.85546875" customWidth="1"/>
    <col min="2" max="2" width="22.28515625" customWidth="1"/>
    <col min="3" max="3" width="14.5703125" hidden="1" customWidth="1"/>
    <col min="4" max="4" width="17" bestFit="1" customWidth="1"/>
    <col min="5" max="5" width="11.5703125" customWidth="1"/>
    <col min="6" max="6" width="32.5703125" customWidth="1"/>
    <col min="7" max="7" width="13.42578125" customWidth="1"/>
    <col min="8" max="8" width="12.140625" customWidth="1"/>
    <col min="9" max="9" width="9.85546875" customWidth="1"/>
    <col min="10" max="10" width="24.85546875" customWidth="1"/>
    <col min="11" max="11" width="13.5703125" customWidth="1"/>
    <col min="12" max="12" width="26.28515625" bestFit="1" customWidth="1"/>
    <col min="13" max="14" width="15.7109375" customWidth="1"/>
    <col min="15" max="15" width="22.42578125" customWidth="1"/>
    <col min="16" max="16" width="14.28515625" style="86" customWidth="1"/>
    <col min="17" max="17" width="12.42578125" style="86" customWidth="1"/>
    <col min="18" max="18" width="14.5703125" style="86" customWidth="1"/>
  </cols>
  <sheetData>
    <row r="1" spans="1:18" ht="15.75" thickBot="1" x14ac:dyDescent="0.3"/>
    <row r="2" spans="1:18" x14ac:dyDescent="0.25">
      <c r="A2" s="26" t="s">
        <v>511</v>
      </c>
      <c r="B2" s="108" t="str">
        <f>Prosjektopplysninger!B3</f>
        <v>Budsjettmal</v>
      </c>
    </row>
    <row r="3" spans="1:18" x14ac:dyDescent="0.25">
      <c r="A3" s="28" t="s">
        <v>500</v>
      </c>
      <c r="B3" s="109" t="str">
        <f>Prosjektopplysninger!B4</f>
        <v>Ola Nordmann</v>
      </c>
    </row>
    <row r="4" spans="1:18" x14ac:dyDescent="0.25">
      <c r="A4" s="28" t="s">
        <v>4</v>
      </c>
      <c r="B4" s="110">
        <f>Prosjektopplysninger!B5</f>
        <v>0</v>
      </c>
    </row>
    <row r="5" spans="1:18" x14ac:dyDescent="0.25">
      <c r="A5" s="28" t="s">
        <v>6</v>
      </c>
      <c r="B5" s="110">
        <f>Prosjektopplysninger!B6</f>
        <v>0</v>
      </c>
    </row>
    <row r="6" spans="1:18" x14ac:dyDescent="0.25">
      <c r="A6" s="28" t="s">
        <v>514</v>
      </c>
      <c r="B6" s="109" t="str">
        <f>Prosjektopplysninger!B7</f>
        <v>Bidrag</v>
      </c>
    </row>
    <row r="7" spans="1:18" ht="15.75" thickBot="1" x14ac:dyDescent="0.3">
      <c r="A7" s="31" t="s">
        <v>516</v>
      </c>
      <c r="B7" s="111">
        <f>Prosjektopplysninger!B8</f>
        <v>0</v>
      </c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12"/>
    </row>
    <row r="10" spans="1:18" x14ac:dyDescent="0.25"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4"/>
    </row>
    <row r="12" spans="1:18" x14ac:dyDescent="0.25">
      <c r="A12" s="1" t="s">
        <v>0</v>
      </c>
      <c r="B12" s="1" t="s">
        <v>1</v>
      </c>
      <c r="C12" s="1" t="s">
        <v>508</v>
      </c>
      <c r="D12" s="1" t="s">
        <v>525</v>
      </c>
      <c r="E12" s="1" t="s">
        <v>2</v>
      </c>
      <c r="F12" s="1" t="s">
        <v>2</v>
      </c>
      <c r="G12" s="1" t="s">
        <v>3</v>
      </c>
      <c r="H12" s="1" t="s">
        <v>4</v>
      </c>
      <c r="I12" s="1" t="s">
        <v>5</v>
      </c>
      <c r="J12" s="1" t="s">
        <v>528</v>
      </c>
      <c r="K12" s="1" t="s">
        <v>6</v>
      </c>
      <c r="L12" s="1" t="s">
        <v>7</v>
      </c>
      <c r="M12" s="1" t="str">
        <f>IF(L13="Tot. timer (i hele prosj.)","Ant. Timer","%-andel Årsverk")</f>
        <v>%-andel Årsverk</v>
      </c>
      <c r="N12" s="1" t="s">
        <v>604</v>
      </c>
      <c r="O12" s="1" t="s">
        <v>8</v>
      </c>
      <c r="P12" s="112" t="s">
        <v>547</v>
      </c>
      <c r="Q12" s="112" t="s">
        <v>559</v>
      </c>
      <c r="R12" s="112" t="s">
        <v>560</v>
      </c>
    </row>
    <row r="13" spans="1:18" x14ac:dyDescent="0.25">
      <c r="A13" s="106"/>
      <c r="B13" s="106"/>
      <c r="C13" t="str">
        <f>(_xlfn.XLOOKUP($B13,'Oppslag-fane'!$B$7:$B$14,'Oppslag-fane'!$C$7:$C$14,"",0))</f>
        <v/>
      </c>
      <c r="D13" t="str">
        <f>(_xlfn.XLOOKUP($B13,'Oppslag-fane'!$B$7:$B$14,'Oppslag-fane'!$D$7:$D$14,"",0))</f>
        <v/>
      </c>
      <c r="E13" s="106"/>
      <c r="F13" s="115" t="str">
        <f>IF(E13="","",_xlfn.XLOOKUP(E13,'Oppslag-fane'!$F$7:$F$462,'Oppslag-fane'!$G$7:$G$462))</f>
        <v/>
      </c>
      <c r="G13" s="106"/>
      <c r="H13" s="116"/>
      <c r="I13" t="str">
        <f>IF(H13="","",K13-H13)</f>
        <v/>
      </c>
      <c r="J13" t="str">
        <f>IF(I13="","",DATEDIF(H13,K13+1,"y")&amp;" år " &amp;DATEDIF(H13,K13+1,"ym")&amp;" mndr "&amp;DATEDIF(H13,K13+1,"md")&amp;" dager")</f>
        <v/>
      </c>
      <c r="K13" s="116"/>
      <c r="L13" s="106"/>
      <c r="M13" s="117"/>
      <c r="N13" s="128" t="str">
        <f>IF(I13="","",IF(L13="Tot. timer (i hele prosj.)",(M13/(1628*(I13/365)))*100,M13))</f>
        <v/>
      </c>
      <c r="O13" s="106"/>
      <c r="P13" s="86">
        <f>SUM(Q13:R13)</f>
        <v>0</v>
      </c>
      <c r="Q13" s="86">
        <f>Hjelpeberegn_personal!AI5</f>
        <v>0</v>
      </c>
      <c r="R13" s="86">
        <f>Hjelpeberegn_personal!AJ5</f>
        <v>0</v>
      </c>
    </row>
    <row r="14" spans="1:18" x14ac:dyDescent="0.25">
      <c r="A14" s="106"/>
      <c r="B14" s="106"/>
      <c r="C14" t="str">
        <f>(_xlfn.XLOOKUP($B14,'Oppslag-fane'!$B$7:$B$14,'Oppslag-fane'!$C$7:$C$14,"",0))</f>
        <v/>
      </c>
      <c r="D14" t="str">
        <f>(_xlfn.XLOOKUP($B14,'Oppslag-fane'!$B$7:$B$14,'Oppslag-fane'!$D$7:$D$14,"",0))</f>
        <v/>
      </c>
      <c r="E14" s="106"/>
      <c r="F14" s="115" t="str">
        <f>IF(E14="","",_xlfn.XLOOKUP(E14,'Oppslag-fane'!$F$7:$F$462,'Oppslag-fane'!$G$7:$G$462))</f>
        <v/>
      </c>
      <c r="G14" s="106"/>
      <c r="H14" s="116"/>
      <c r="I14" t="str">
        <f t="shared" ref="I14:I77" si="0">IF(H14="","",K14-H14)</f>
        <v/>
      </c>
      <c r="J14" t="str">
        <f t="shared" ref="J14:J77" si="1">IF(I14="","",DATEDIF(H14,K14+1,"y")&amp;" år " &amp;DATEDIF(H14,K14+1,"ym")&amp;" mndr "&amp;DATEDIF(H14,K14+1,"md")&amp;" dager")</f>
        <v/>
      </c>
      <c r="K14" s="116"/>
      <c r="L14" s="106"/>
      <c r="M14" s="117"/>
      <c r="N14" s="128" t="str">
        <f t="shared" ref="N14:N77" si="2">IF(I14="","",IF(L14="Tot. timer (i hele prosj.)",(M14/(1628*(I14/365)))*100,M14))</f>
        <v/>
      </c>
      <c r="O14" s="106"/>
      <c r="P14" s="86">
        <f>SUM(Q14:R14)</f>
        <v>0</v>
      </c>
      <c r="Q14" s="86">
        <f>Hjelpeberegn_personal!AI6</f>
        <v>0</v>
      </c>
      <c r="R14" s="86">
        <f>Hjelpeberegn_personal!AJ6</f>
        <v>0</v>
      </c>
    </row>
    <row r="15" spans="1:18" x14ac:dyDescent="0.25">
      <c r="A15" s="106"/>
      <c r="B15" s="106"/>
      <c r="C15" t="str">
        <f>(_xlfn.XLOOKUP($B15,'Oppslag-fane'!$B$7:$B$14,'Oppslag-fane'!$C$7:$C$14,"",0))</f>
        <v/>
      </c>
      <c r="D15" t="str">
        <f>(_xlfn.XLOOKUP($B15,'Oppslag-fane'!$B$7:$B$14,'Oppslag-fane'!$D$7:$D$14,"",0))</f>
        <v/>
      </c>
      <c r="E15" s="106"/>
      <c r="F15" s="115" t="str">
        <f>IF(E15="","",_xlfn.XLOOKUP(E15,'Oppslag-fane'!$F$7:$F$462,'Oppslag-fane'!$G$7:$G$462))</f>
        <v/>
      </c>
      <c r="G15" s="106"/>
      <c r="H15" s="116"/>
      <c r="I15" t="str">
        <f t="shared" si="0"/>
        <v/>
      </c>
      <c r="J15" t="str">
        <f t="shared" si="1"/>
        <v/>
      </c>
      <c r="K15" s="116"/>
      <c r="L15" s="106"/>
      <c r="M15" s="117"/>
      <c r="N15" s="128" t="str">
        <f t="shared" si="2"/>
        <v/>
      </c>
      <c r="O15" s="106"/>
      <c r="P15" s="86">
        <f t="shared" ref="P15:P77" si="3">SUM(Q15:R15)</f>
        <v>0</v>
      </c>
      <c r="Q15" s="86">
        <f>Hjelpeberegn_personal!AI7</f>
        <v>0</v>
      </c>
      <c r="R15" s="86">
        <f>Hjelpeberegn_personal!AJ7</f>
        <v>0</v>
      </c>
    </row>
    <row r="16" spans="1:18" x14ac:dyDescent="0.25">
      <c r="A16" s="106"/>
      <c r="B16" s="106"/>
      <c r="C16" t="str">
        <f>(_xlfn.XLOOKUP($B16,'Oppslag-fane'!$B$7:$B$14,'Oppslag-fane'!$C$7:$C$14,"",0))</f>
        <v/>
      </c>
      <c r="D16" t="str">
        <f>(_xlfn.XLOOKUP($B16,'Oppslag-fane'!$B$7:$B$14,'Oppslag-fane'!$D$7:$D$14,"",0))</f>
        <v/>
      </c>
      <c r="E16" s="106"/>
      <c r="F16" s="115" t="str">
        <f>IF(E16="","",_xlfn.XLOOKUP(E16,'Oppslag-fane'!$F$7:$F$462,'Oppslag-fane'!$G$7:$G$462))</f>
        <v/>
      </c>
      <c r="G16" s="106"/>
      <c r="H16" s="116"/>
      <c r="I16" t="str">
        <f t="shared" si="0"/>
        <v/>
      </c>
      <c r="J16" t="str">
        <f t="shared" si="1"/>
        <v/>
      </c>
      <c r="K16" s="116"/>
      <c r="L16" s="106"/>
      <c r="M16" s="117"/>
      <c r="N16" s="128" t="str">
        <f t="shared" si="2"/>
        <v/>
      </c>
      <c r="O16" s="106"/>
      <c r="P16" s="86">
        <f t="shared" si="3"/>
        <v>0</v>
      </c>
      <c r="Q16" s="86">
        <f>Hjelpeberegn_personal!AI8</f>
        <v>0</v>
      </c>
      <c r="R16" s="86">
        <f>Hjelpeberegn_personal!AJ8</f>
        <v>0</v>
      </c>
    </row>
    <row r="17" spans="1:18" x14ac:dyDescent="0.25">
      <c r="A17" s="106"/>
      <c r="B17" s="106"/>
      <c r="C17" t="str">
        <f>(_xlfn.XLOOKUP($B17,'Oppslag-fane'!$B$7:$B$14,'Oppslag-fane'!$C$7:$C$14,"",0))</f>
        <v/>
      </c>
      <c r="D17" t="str">
        <f>(_xlfn.XLOOKUP($B17,'Oppslag-fane'!$B$7:$B$14,'Oppslag-fane'!$D$7:$D$14,"",0))</f>
        <v/>
      </c>
      <c r="E17" s="106"/>
      <c r="F17" s="115" t="str">
        <f>IF(E17="","",_xlfn.XLOOKUP(E17,'Oppslag-fane'!$F$7:$F$462,'Oppslag-fane'!$G$7:$G$462))</f>
        <v/>
      </c>
      <c r="G17" s="106"/>
      <c r="H17" s="116"/>
      <c r="I17" t="str">
        <f t="shared" si="0"/>
        <v/>
      </c>
      <c r="J17" t="str">
        <f t="shared" si="1"/>
        <v/>
      </c>
      <c r="K17" s="116"/>
      <c r="L17" s="106"/>
      <c r="M17" s="117"/>
      <c r="N17" s="128" t="str">
        <f t="shared" si="2"/>
        <v/>
      </c>
      <c r="O17" s="106"/>
      <c r="P17" s="86">
        <f t="shared" si="3"/>
        <v>0</v>
      </c>
      <c r="Q17" s="86">
        <f>Hjelpeberegn_personal!AI9</f>
        <v>0</v>
      </c>
      <c r="R17" s="86">
        <f>Hjelpeberegn_personal!AJ9</f>
        <v>0</v>
      </c>
    </row>
    <row r="18" spans="1:18" x14ac:dyDescent="0.25">
      <c r="A18" s="106"/>
      <c r="B18" s="106"/>
      <c r="C18" t="str">
        <f>(_xlfn.XLOOKUP($B18,'Oppslag-fane'!$B$7:$B$14,'Oppslag-fane'!$C$7:$C$14,"",0))</f>
        <v/>
      </c>
      <c r="D18" t="str">
        <f>(_xlfn.XLOOKUP($B18,'Oppslag-fane'!$B$7:$B$14,'Oppslag-fane'!$D$7:$D$14,"",0))</f>
        <v/>
      </c>
      <c r="E18" s="106"/>
      <c r="F18" s="115" t="str">
        <f>IF(E18="","",_xlfn.XLOOKUP(E18,'Oppslag-fane'!$F$7:$F$462,'Oppslag-fane'!$G$7:$G$462))</f>
        <v/>
      </c>
      <c r="G18" s="106"/>
      <c r="H18" s="116"/>
      <c r="I18" t="str">
        <f t="shared" si="0"/>
        <v/>
      </c>
      <c r="J18" t="str">
        <f t="shared" si="1"/>
        <v/>
      </c>
      <c r="K18" s="116"/>
      <c r="L18" s="106"/>
      <c r="M18" s="117"/>
      <c r="N18" s="128" t="str">
        <f t="shared" si="2"/>
        <v/>
      </c>
      <c r="O18" s="106"/>
      <c r="P18" s="86">
        <f t="shared" si="3"/>
        <v>0</v>
      </c>
      <c r="Q18" s="86">
        <f>Hjelpeberegn_personal!AI10</f>
        <v>0</v>
      </c>
      <c r="R18" s="86">
        <f>Hjelpeberegn_personal!AJ10</f>
        <v>0</v>
      </c>
    </row>
    <row r="19" spans="1:18" x14ac:dyDescent="0.25">
      <c r="A19" s="106"/>
      <c r="B19" s="106"/>
      <c r="C19" t="str">
        <f>(_xlfn.XLOOKUP($B19,'Oppslag-fane'!$B$7:$B$14,'Oppslag-fane'!$C$7:$C$14,"",0))</f>
        <v/>
      </c>
      <c r="D19" t="str">
        <f>(_xlfn.XLOOKUP($B19,'Oppslag-fane'!$B$7:$B$14,'Oppslag-fane'!$D$7:$D$14,"",0))</f>
        <v/>
      </c>
      <c r="E19" s="106"/>
      <c r="F19" s="115" t="str">
        <f>IF(E19="","",_xlfn.XLOOKUP(E19,'Oppslag-fane'!$F$7:$F$462,'Oppslag-fane'!$G$7:$G$462))</f>
        <v/>
      </c>
      <c r="G19" s="106"/>
      <c r="H19" s="116"/>
      <c r="I19" t="str">
        <f t="shared" si="0"/>
        <v/>
      </c>
      <c r="J19" t="str">
        <f t="shared" si="1"/>
        <v/>
      </c>
      <c r="K19" s="116"/>
      <c r="L19" s="106"/>
      <c r="M19" s="117"/>
      <c r="N19" s="128" t="str">
        <f t="shared" si="2"/>
        <v/>
      </c>
      <c r="O19" s="106"/>
      <c r="P19" s="86">
        <f t="shared" si="3"/>
        <v>0</v>
      </c>
      <c r="Q19" s="86">
        <f>Hjelpeberegn_personal!AI11</f>
        <v>0</v>
      </c>
      <c r="R19" s="86">
        <f>Hjelpeberegn_personal!AJ11</f>
        <v>0</v>
      </c>
    </row>
    <row r="20" spans="1:18" x14ac:dyDescent="0.25">
      <c r="A20" s="106"/>
      <c r="B20" s="106"/>
      <c r="C20" t="str">
        <f>(_xlfn.XLOOKUP($B20,'Oppslag-fane'!$B$7:$B$14,'Oppslag-fane'!$C$7:$C$14,"",0))</f>
        <v/>
      </c>
      <c r="D20" t="str">
        <f>(_xlfn.XLOOKUP($B20,'Oppslag-fane'!$B$7:$B$14,'Oppslag-fane'!$D$7:$D$14,"",0))</f>
        <v/>
      </c>
      <c r="E20" s="106"/>
      <c r="F20" s="115" t="str">
        <f>IF(E20="","",_xlfn.XLOOKUP(E20,'Oppslag-fane'!$F$7:$F$462,'Oppslag-fane'!$G$7:$G$462))</f>
        <v/>
      </c>
      <c r="G20" s="106"/>
      <c r="H20" s="116"/>
      <c r="I20" t="str">
        <f t="shared" si="0"/>
        <v/>
      </c>
      <c r="J20" t="str">
        <f t="shared" si="1"/>
        <v/>
      </c>
      <c r="K20" s="116"/>
      <c r="L20" s="106"/>
      <c r="M20" s="117"/>
      <c r="N20" s="128" t="str">
        <f t="shared" si="2"/>
        <v/>
      </c>
      <c r="O20" s="106"/>
      <c r="P20" s="86">
        <f t="shared" si="3"/>
        <v>0</v>
      </c>
      <c r="Q20" s="86">
        <f>Hjelpeberegn_personal!AI12</f>
        <v>0</v>
      </c>
      <c r="R20" s="86">
        <f>Hjelpeberegn_personal!AJ12</f>
        <v>0</v>
      </c>
    </row>
    <row r="21" spans="1:18" x14ac:dyDescent="0.25">
      <c r="A21" s="106"/>
      <c r="B21" s="106"/>
      <c r="C21" t="str">
        <f>(_xlfn.XLOOKUP($B21,'Oppslag-fane'!$B$7:$B$14,'Oppslag-fane'!$C$7:$C$14,"",0))</f>
        <v/>
      </c>
      <c r="D21" t="str">
        <f>(_xlfn.XLOOKUP($B21,'Oppslag-fane'!$B$7:$B$14,'Oppslag-fane'!$D$7:$D$14,"",0))</f>
        <v/>
      </c>
      <c r="E21" s="106"/>
      <c r="F21" s="115" t="str">
        <f>IF(E21="","",_xlfn.XLOOKUP(E21,'Oppslag-fane'!$F$7:$F$462,'Oppslag-fane'!$G$7:$G$462))</f>
        <v/>
      </c>
      <c r="G21" s="106"/>
      <c r="H21" s="116"/>
      <c r="I21" t="str">
        <f t="shared" si="0"/>
        <v/>
      </c>
      <c r="J21" t="str">
        <f t="shared" si="1"/>
        <v/>
      </c>
      <c r="K21" s="116"/>
      <c r="L21" s="106"/>
      <c r="M21" s="117"/>
      <c r="N21" s="128" t="str">
        <f t="shared" si="2"/>
        <v/>
      </c>
      <c r="O21" s="106"/>
      <c r="P21" s="86">
        <f t="shared" si="3"/>
        <v>0</v>
      </c>
      <c r="Q21" s="86">
        <f>Hjelpeberegn_personal!AI13</f>
        <v>0</v>
      </c>
      <c r="R21" s="86">
        <f>Hjelpeberegn_personal!AJ13</f>
        <v>0</v>
      </c>
    </row>
    <row r="22" spans="1:18" x14ac:dyDescent="0.25">
      <c r="A22" s="106"/>
      <c r="B22" s="106"/>
      <c r="C22" t="str">
        <f>(_xlfn.XLOOKUP($B22,'Oppslag-fane'!$B$7:$B$14,'Oppslag-fane'!$C$7:$C$14,"",0))</f>
        <v/>
      </c>
      <c r="D22" t="str">
        <f>(_xlfn.XLOOKUP($B22,'Oppslag-fane'!$B$7:$B$14,'Oppslag-fane'!$D$7:$D$14,"",0))</f>
        <v/>
      </c>
      <c r="E22" s="106"/>
      <c r="F22" s="115" t="str">
        <f>IF(E22="","",_xlfn.XLOOKUP(E22,'Oppslag-fane'!$F$7:$F$462,'Oppslag-fane'!$G$7:$G$462))</f>
        <v/>
      </c>
      <c r="G22" s="106"/>
      <c r="H22" s="116"/>
      <c r="I22" t="str">
        <f t="shared" si="0"/>
        <v/>
      </c>
      <c r="J22" t="str">
        <f t="shared" si="1"/>
        <v/>
      </c>
      <c r="K22" s="116"/>
      <c r="L22" s="106"/>
      <c r="M22" s="117"/>
      <c r="N22" s="128" t="str">
        <f t="shared" si="2"/>
        <v/>
      </c>
      <c r="O22" s="106"/>
      <c r="P22" s="86">
        <f t="shared" si="3"/>
        <v>0</v>
      </c>
      <c r="Q22" s="86">
        <f>Hjelpeberegn_personal!AI14</f>
        <v>0</v>
      </c>
      <c r="R22" s="86">
        <f>Hjelpeberegn_personal!AJ14</f>
        <v>0</v>
      </c>
    </row>
    <row r="23" spans="1:18" x14ac:dyDescent="0.25">
      <c r="A23" s="106"/>
      <c r="B23" s="106"/>
      <c r="C23" t="str">
        <f>(_xlfn.XLOOKUP($B23,'Oppslag-fane'!$B$7:$B$14,'Oppslag-fane'!$C$7:$C$14,"",0))</f>
        <v/>
      </c>
      <c r="D23" t="str">
        <f>(_xlfn.XLOOKUP($B23,'Oppslag-fane'!$B$7:$B$14,'Oppslag-fane'!$D$7:$D$14,"",0))</f>
        <v/>
      </c>
      <c r="E23" s="106"/>
      <c r="F23" s="115" t="str">
        <f>IF(E23="","",_xlfn.XLOOKUP(E23,'Oppslag-fane'!$F$7:$F$462,'Oppslag-fane'!$G$7:$G$462))</f>
        <v/>
      </c>
      <c r="G23" s="106"/>
      <c r="H23" s="116"/>
      <c r="I23" t="str">
        <f t="shared" si="0"/>
        <v/>
      </c>
      <c r="J23" t="str">
        <f t="shared" si="1"/>
        <v/>
      </c>
      <c r="K23" s="116"/>
      <c r="L23" s="106"/>
      <c r="M23" s="117"/>
      <c r="N23" s="128" t="str">
        <f t="shared" si="2"/>
        <v/>
      </c>
      <c r="O23" s="106"/>
      <c r="P23" s="86">
        <f t="shared" ref="P23:P24" si="4">SUM(Q23:R23)</f>
        <v>0</v>
      </c>
      <c r="Q23" s="86">
        <f>Hjelpeberegn_personal!AI15</f>
        <v>0</v>
      </c>
      <c r="R23" s="86">
        <f>Hjelpeberegn_personal!AJ15</f>
        <v>0</v>
      </c>
    </row>
    <row r="24" spans="1:18" outlineLevel="1" x14ac:dyDescent="0.25">
      <c r="A24" s="106"/>
      <c r="B24" s="106"/>
      <c r="C24" t="str">
        <f>(_xlfn.XLOOKUP($B24,'Oppslag-fane'!$B$7:$B$14,'Oppslag-fane'!$C$7:$C$14,"",0))</f>
        <v/>
      </c>
      <c r="D24" t="str">
        <f>(_xlfn.XLOOKUP($B24,'Oppslag-fane'!$B$7:$B$14,'Oppslag-fane'!$D$7:$D$14,"",0))</f>
        <v/>
      </c>
      <c r="E24" s="106"/>
      <c r="F24" s="115" t="str">
        <f>IF(E24="","",_xlfn.XLOOKUP(E24,'Oppslag-fane'!$F$7:$F$462,'Oppslag-fane'!$G$7:$G$462))</f>
        <v/>
      </c>
      <c r="G24" s="106"/>
      <c r="H24" s="116"/>
      <c r="I24" t="str">
        <f t="shared" si="0"/>
        <v/>
      </c>
      <c r="J24" t="str">
        <f t="shared" si="1"/>
        <v/>
      </c>
      <c r="K24" s="116"/>
      <c r="L24" s="106"/>
      <c r="M24" s="117"/>
      <c r="N24" s="128" t="str">
        <f t="shared" si="2"/>
        <v/>
      </c>
      <c r="O24" s="106"/>
      <c r="P24" s="86">
        <f t="shared" si="4"/>
        <v>0</v>
      </c>
      <c r="Q24" s="86">
        <f>Hjelpeberegn_personal!AI16</f>
        <v>0</v>
      </c>
      <c r="R24" s="86">
        <f>Hjelpeberegn_personal!AJ16</f>
        <v>0</v>
      </c>
    </row>
    <row r="25" spans="1:18" outlineLevel="1" x14ac:dyDescent="0.25">
      <c r="A25" s="106"/>
      <c r="B25" s="106"/>
      <c r="C25" t="str">
        <f>(_xlfn.XLOOKUP($B25,'Oppslag-fane'!$B$7:$B$14,'Oppslag-fane'!$C$7:$C$14,"",0))</f>
        <v/>
      </c>
      <c r="D25" t="str">
        <f>(_xlfn.XLOOKUP($B25,'Oppslag-fane'!$B$7:$B$14,'Oppslag-fane'!$D$7:$D$14,"",0))</f>
        <v/>
      </c>
      <c r="E25" s="106"/>
      <c r="F25" s="115" t="str">
        <f>IF(E25="","",_xlfn.XLOOKUP(E25,'Oppslag-fane'!$F$7:$F$462,'Oppslag-fane'!$G$7:$G$462))</f>
        <v/>
      </c>
      <c r="G25" s="106"/>
      <c r="H25" s="116"/>
      <c r="I25" t="str">
        <f t="shared" si="0"/>
        <v/>
      </c>
      <c r="J25" t="str">
        <f t="shared" si="1"/>
        <v/>
      </c>
      <c r="K25" s="116"/>
      <c r="L25" s="106"/>
      <c r="M25" s="117"/>
      <c r="N25" s="128" t="str">
        <f t="shared" si="2"/>
        <v/>
      </c>
      <c r="O25" s="106"/>
      <c r="P25" s="86">
        <f t="shared" si="3"/>
        <v>0</v>
      </c>
      <c r="Q25" s="86">
        <f>Hjelpeberegn_personal!AI17</f>
        <v>0</v>
      </c>
      <c r="R25" s="86">
        <f>Hjelpeberegn_personal!AJ17</f>
        <v>0</v>
      </c>
    </row>
    <row r="26" spans="1:18" outlineLevel="1" x14ac:dyDescent="0.25">
      <c r="A26" s="106"/>
      <c r="B26" s="106"/>
      <c r="C26" t="str">
        <f>(_xlfn.XLOOKUP($B26,'Oppslag-fane'!$B$7:$B$14,'Oppslag-fane'!$C$7:$C$14,"",0))</f>
        <v/>
      </c>
      <c r="D26" t="str">
        <f>(_xlfn.XLOOKUP($B26,'Oppslag-fane'!$B$7:$B$14,'Oppslag-fane'!$D$7:$D$14,"",0))</f>
        <v/>
      </c>
      <c r="E26" s="106"/>
      <c r="F26" s="115" t="str">
        <f>IF(E26="","",_xlfn.XLOOKUP(E26,'Oppslag-fane'!$F$7:$F$462,'Oppslag-fane'!$G$7:$G$462))</f>
        <v/>
      </c>
      <c r="G26" s="106"/>
      <c r="H26" s="116"/>
      <c r="I26" t="str">
        <f t="shared" si="0"/>
        <v/>
      </c>
      <c r="J26" t="str">
        <f t="shared" si="1"/>
        <v/>
      </c>
      <c r="K26" s="116"/>
      <c r="L26" s="106"/>
      <c r="M26" s="117"/>
      <c r="N26" s="128" t="str">
        <f t="shared" si="2"/>
        <v/>
      </c>
      <c r="O26" s="106"/>
      <c r="P26" s="86">
        <f t="shared" si="3"/>
        <v>0</v>
      </c>
      <c r="Q26" s="86">
        <f>Hjelpeberegn_personal!AI18</f>
        <v>0</v>
      </c>
      <c r="R26" s="86">
        <f>Hjelpeberegn_personal!AJ18</f>
        <v>0</v>
      </c>
    </row>
    <row r="27" spans="1:18" outlineLevel="1" x14ac:dyDescent="0.25">
      <c r="A27" s="106"/>
      <c r="B27" s="106"/>
      <c r="C27" t="str">
        <f>(_xlfn.XLOOKUP($B27,'Oppslag-fane'!$B$7:$B$14,'Oppslag-fane'!$C$7:$C$14,"",0))</f>
        <v/>
      </c>
      <c r="D27" t="str">
        <f>(_xlfn.XLOOKUP($B27,'Oppslag-fane'!$B$7:$B$14,'Oppslag-fane'!$D$7:$D$14,"",0))</f>
        <v/>
      </c>
      <c r="E27" s="106"/>
      <c r="F27" s="115" t="str">
        <f>IF(E27="","",_xlfn.XLOOKUP(E27,'Oppslag-fane'!$F$7:$F$462,'Oppslag-fane'!$G$7:$G$462))</f>
        <v/>
      </c>
      <c r="G27" s="106"/>
      <c r="H27" s="116"/>
      <c r="I27" t="str">
        <f t="shared" si="0"/>
        <v/>
      </c>
      <c r="J27" t="str">
        <f t="shared" si="1"/>
        <v/>
      </c>
      <c r="K27" s="116"/>
      <c r="L27" s="106"/>
      <c r="M27" s="117"/>
      <c r="N27" s="128" t="str">
        <f t="shared" si="2"/>
        <v/>
      </c>
      <c r="O27" s="106"/>
      <c r="P27" s="86">
        <f t="shared" si="3"/>
        <v>0</v>
      </c>
      <c r="Q27" s="86">
        <f>Hjelpeberegn_personal!AI19</f>
        <v>0</v>
      </c>
      <c r="R27" s="86">
        <f>Hjelpeberegn_personal!AJ19</f>
        <v>0</v>
      </c>
    </row>
    <row r="28" spans="1:18" outlineLevel="1" x14ac:dyDescent="0.25">
      <c r="A28" s="106"/>
      <c r="B28" s="106"/>
      <c r="C28" t="str">
        <f>(_xlfn.XLOOKUP($B28,'Oppslag-fane'!$B$7:$B$14,'Oppslag-fane'!$C$7:$C$14,"",0))</f>
        <v/>
      </c>
      <c r="D28" t="str">
        <f>(_xlfn.XLOOKUP($B28,'Oppslag-fane'!$B$7:$B$14,'Oppslag-fane'!$D$7:$D$14,"",0))</f>
        <v/>
      </c>
      <c r="E28" s="106"/>
      <c r="F28" s="115" t="str">
        <f>IF(E28="","",_xlfn.XLOOKUP(E28,'Oppslag-fane'!$F$7:$F$462,'Oppslag-fane'!$G$7:$G$462))</f>
        <v/>
      </c>
      <c r="G28" s="106"/>
      <c r="H28" s="116"/>
      <c r="I28" t="str">
        <f t="shared" si="0"/>
        <v/>
      </c>
      <c r="J28" t="str">
        <f t="shared" si="1"/>
        <v/>
      </c>
      <c r="K28" s="116"/>
      <c r="L28" s="106"/>
      <c r="M28" s="117"/>
      <c r="N28" s="128" t="str">
        <f t="shared" si="2"/>
        <v/>
      </c>
      <c r="O28" s="106"/>
      <c r="P28" s="86">
        <f t="shared" si="3"/>
        <v>0</v>
      </c>
      <c r="Q28" s="86">
        <f>Hjelpeberegn_personal!AI20</f>
        <v>0</v>
      </c>
      <c r="R28" s="86">
        <f>Hjelpeberegn_personal!AJ20</f>
        <v>0</v>
      </c>
    </row>
    <row r="29" spans="1:18" outlineLevel="1" x14ac:dyDescent="0.25">
      <c r="A29" s="106"/>
      <c r="B29" s="106"/>
      <c r="C29" t="str">
        <f>(_xlfn.XLOOKUP($B29,'Oppslag-fane'!$B$7:$B$14,'Oppslag-fane'!$C$7:$C$14,"",0))</f>
        <v/>
      </c>
      <c r="D29" t="str">
        <f>(_xlfn.XLOOKUP($B29,'Oppslag-fane'!$B$7:$B$14,'Oppslag-fane'!$D$7:$D$14,"",0))</f>
        <v/>
      </c>
      <c r="E29" s="106"/>
      <c r="F29" s="115" t="str">
        <f>IF(E29="","",_xlfn.XLOOKUP(E29,'Oppslag-fane'!$F$7:$F$462,'Oppslag-fane'!$G$7:$G$462))</f>
        <v/>
      </c>
      <c r="G29" s="106"/>
      <c r="H29" s="116"/>
      <c r="I29" t="str">
        <f t="shared" si="0"/>
        <v/>
      </c>
      <c r="J29" t="str">
        <f t="shared" si="1"/>
        <v/>
      </c>
      <c r="K29" s="116"/>
      <c r="L29" s="106"/>
      <c r="M29" s="117"/>
      <c r="N29" s="128" t="str">
        <f t="shared" si="2"/>
        <v/>
      </c>
      <c r="O29" s="106"/>
      <c r="P29" s="86">
        <f t="shared" si="3"/>
        <v>0</v>
      </c>
      <c r="Q29" s="86">
        <f>Hjelpeberegn_personal!AI21</f>
        <v>0</v>
      </c>
      <c r="R29" s="86">
        <f>Hjelpeberegn_personal!AJ21</f>
        <v>0</v>
      </c>
    </row>
    <row r="30" spans="1:18" outlineLevel="1" x14ac:dyDescent="0.25">
      <c r="A30" s="106"/>
      <c r="B30" s="106"/>
      <c r="C30" t="str">
        <f>(_xlfn.XLOOKUP($B30,'Oppslag-fane'!$B$7:$B$14,'Oppslag-fane'!$C$7:$C$14,"",0))</f>
        <v/>
      </c>
      <c r="D30" t="str">
        <f>(_xlfn.XLOOKUP($B30,'Oppslag-fane'!$B$7:$B$14,'Oppslag-fane'!$D$7:$D$14,"",0))</f>
        <v/>
      </c>
      <c r="E30" s="106"/>
      <c r="F30" s="115" t="str">
        <f>IF(E30="","",_xlfn.XLOOKUP(E30,'Oppslag-fane'!$F$7:$F$462,'Oppslag-fane'!$G$7:$G$462))</f>
        <v/>
      </c>
      <c r="G30" s="106"/>
      <c r="H30" s="116"/>
      <c r="I30" t="str">
        <f t="shared" si="0"/>
        <v/>
      </c>
      <c r="J30" t="str">
        <f t="shared" si="1"/>
        <v/>
      </c>
      <c r="K30" s="116"/>
      <c r="L30" s="106"/>
      <c r="M30" s="117"/>
      <c r="N30" s="128" t="str">
        <f t="shared" si="2"/>
        <v/>
      </c>
      <c r="O30" s="106"/>
      <c r="P30" s="86">
        <f t="shared" si="3"/>
        <v>0</v>
      </c>
      <c r="Q30" s="86">
        <f>Hjelpeberegn_personal!AI22</f>
        <v>0</v>
      </c>
      <c r="R30" s="86">
        <f>Hjelpeberegn_personal!AJ22</f>
        <v>0</v>
      </c>
    </row>
    <row r="31" spans="1:18" outlineLevel="1" x14ac:dyDescent="0.25">
      <c r="A31" s="106"/>
      <c r="B31" s="106"/>
      <c r="C31" t="str">
        <f>(_xlfn.XLOOKUP($B31,'Oppslag-fane'!$B$7:$B$14,'Oppslag-fane'!$C$7:$C$14,"",0))</f>
        <v/>
      </c>
      <c r="D31" t="str">
        <f>(_xlfn.XLOOKUP($B31,'Oppslag-fane'!$B$7:$B$14,'Oppslag-fane'!$D$7:$D$14,"",0))</f>
        <v/>
      </c>
      <c r="E31" s="106"/>
      <c r="F31" s="115" t="str">
        <f>IF(E31="","",_xlfn.XLOOKUP(E31,'Oppslag-fane'!$F$7:$F$462,'Oppslag-fane'!$G$7:$G$462))</f>
        <v/>
      </c>
      <c r="G31" s="106"/>
      <c r="H31" s="116"/>
      <c r="I31" t="str">
        <f t="shared" si="0"/>
        <v/>
      </c>
      <c r="J31" t="str">
        <f t="shared" si="1"/>
        <v/>
      </c>
      <c r="K31" s="116"/>
      <c r="L31" s="106"/>
      <c r="M31" s="117"/>
      <c r="N31" s="128" t="str">
        <f t="shared" si="2"/>
        <v/>
      </c>
      <c r="O31" s="106"/>
      <c r="P31" s="86">
        <f t="shared" si="3"/>
        <v>0</v>
      </c>
      <c r="Q31" s="86">
        <f>Hjelpeberegn_personal!AI23</f>
        <v>0</v>
      </c>
      <c r="R31" s="86">
        <f>Hjelpeberegn_personal!AJ23</f>
        <v>0</v>
      </c>
    </row>
    <row r="32" spans="1:18" outlineLevel="1" x14ac:dyDescent="0.25">
      <c r="A32" s="106"/>
      <c r="B32" s="106"/>
      <c r="C32" t="str">
        <f>(_xlfn.XLOOKUP($B32,'Oppslag-fane'!$B$7:$B$14,'Oppslag-fane'!$C$7:$C$14,"",0))</f>
        <v/>
      </c>
      <c r="D32" t="str">
        <f>(_xlfn.XLOOKUP($B32,'Oppslag-fane'!$B$7:$B$14,'Oppslag-fane'!$D$7:$D$14,"",0))</f>
        <v/>
      </c>
      <c r="E32" s="106"/>
      <c r="F32" s="115" t="str">
        <f>IF(E32="","",_xlfn.XLOOKUP(E32,'Oppslag-fane'!$F$7:$F$462,'Oppslag-fane'!$G$7:$G$462))</f>
        <v/>
      </c>
      <c r="G32" s="106"/>
      <c r="H32" s="116"/>
      <c r="I32" t="str">
        <f t="shared" si="0"/>
        <v/>
      </c>
      <c r="J32" t="str">
        <f t="shared" si="1"/>
        <v/>
      </c>
      <c r="K32" s="116"/>
      <c r="L32" s="106"/>
      <c r="M32" s="117"/>
      <c r="N32" s="128" t="str">
        <f t="shared" si="2"/>
        <v/>
      </c>
      <c r="O32" s="106"/>
      <c r="P32" s="86">
        <f t="shared" si="3"/>
        <v>0</v>
      </c>
      <c r="Q32" s="86">
        <f>Hjelpeberegn_personal!AI24</f>
        <v>0</v>
      </c>
      <c r="R32" s="86">
        <f>Hjelpeberegn_personal!AJ24</f>
        <v>0</v>
      </c>
    </row>
    <row r="33" spans="1:18" outlineLevel="1" x14ac:dyDescent="0.25">
      <c r="A33" s="106"/>
      <c r="B33" s="106"/>
      <c r="C33" t="str">
        <f>(_xlfn.XLOOKUP($B33,'Oppslag-fane'!$B$7:$B$14,'Oppslag-fane'!$C$7:$C$14,"",0))</f>
        <v/>
      </c>
      <c r="D33" t="str">
        <f>(_xlfn.XLOOKUP($B33,'Oppslag-fane'!$B$7:$B$14,'Oppslag-fane'!$D$7:$D$14,"",0))</f>
        <v/>
      </c>
      <c r="E33" s="106"/>
      <c r="F33" s="115" t="str">
        <f>IF(E33="","",_xlfn.XLOOKUP(E33,'Oppslag-fane'!$F$7:$F$462,'Oppslag-fane'!$G$7:$G$462))</f>
        <v/>
      </c>
      <c r="G33" s="106"/>
      <c r="H33" s="116"/>
      <c r="I33" t="str">
        <f t="shared" si="0"/>
        <v/>
      </c>
      <c r="J33" t="str">
        <f t="shared" si="1"/>
        <v/>
      </c>
      <c r="K33" s="116"/>
      <c r="L33" s="106"/>
      <c r="M33" s="117"/>
      <c r="N33" s="128" t="str">
        <f t="shared" si="2"/>
        <v/>
      </c>
      <c r="O33" s="106"/>
      <c r="P33" s="86">
        <f t="shared" si="3"/>
        <v>0</v>
      </c>
      <c r="Q33" s="86">
        <f>Hjelpeberegn_personal!AI25</f>
        <v>0</v>
      </c>
      <c r="R33" s="86">
        <f>Hjelpeberegn_personal!AJ25</f>
        <v>0</v>
      </c>
    </row>
    <row r="34" spans="1:18" outlineLevel="1" x14ac:dyDescent="0.25">
      <c r="A34" s="106"/>
      <c r="B34" s="106"/>
      <c r="C34" t="str">
        <f>(_xlfn.XLOOKUP($B34,'Oppslag-fane'!$B$7:$B$14,'Oppslag-fane'!$C$7:$C$14,"",0))</f>
        <v/>
      </c>
      <c r="D34" t="str">
        <f>(_xlfn.XLOOKUP($B34,'Oppslag-fane'!$B$7:$B$14,'Oppslag-fane'!$D$7:$D$14,"",0))</f>
        <v/>
      </c>
      <c r="E34" s="106"/>
      <c r="F34" s="115" t="str">
        <f>IF(E34="","",_xlfn.XLOOKUP(E34,'Oppslag-fane'!$F$7:$F$462,'Oppslag-fane'!$G$7:$G$462))</f>
        <v/>
      </c>
      <c r="G34" s="106"/>
      <c r="H34" s="116"/>
      <c r="I34" t="str">
        <f t="shared" si="0"/>
        <v/>
      </c>
      <c r="J34" t="str">
        <f t="shared" si="1"/>
        <v/>
      </c>
      <c r="K34" s="116"/>
      <c r="L34" s="106"/>
      <c r="M34" s="117"/>
      <c r="N34" s="128" t="str">
        <f t="shared" si="2"/>
        <v/>
      </c>
      <c r="O34" s="106"/>
      <c r="P34" s="86">
        <f t="shared" si="3"/>
        <v>0</v>
      </c>
      <c r="Q34" s="86">
        <f>Hjelpeberegn_personal!AI26</f>
        <v>0</v>
      </c>
      <c r="R34" s="86">
        <f>Hjelpeberegn_personal!AJ26</f>
        <v>0</v>
      </c>
    </row>
    <row r="35" spans="1:18" outlineLevel="1" x14ac:dyDescent="0.25">
      <c r="A35" s="106"/>
      <c r="B35" s="106"/>
      <c r="C35" t="str">
        <f>(_xlfn.XLOOKUP($B35,'Oppslag-fane'!$B$7:$B$14,'Oppslag-fane'!$C$7:$C$14,"",0))</f>
        <v/>
      </c>
      <c r="D35" t="str">
        <f>(_xlfn.XLOOKUP($B35,'Oppslag-fane'!$B$7:$B$14,'Oppslag-fane'!$D$7:$D$14,"",0))</f>
        <v/>
      </c>
      <c r="E35" s="106"/>
      <c r="F35" s="115" t="str">
        <f>IF(E35="","",_xlfn.XLOOKUP(E35,'Oppslag-fane'!$F$7:$F$462,'Oppslag-fane'!$G$7:$G$462))</f>
        <v/>
      </c>
      <c r="G35" s="106"/>
      <c r="H35" s="116"/>
      <c r="I35" t="str">
        <f t="shared" si="0"/>
        <v/>
      </c>
      <c r="J35" t="str">
        <f t="shared" si="1"/>
        <v/>
      </c>
      <c r="K35" s="116"/>
      <c r="L35" s="106"/>
      <c r="M35" s="117"/>
      <c r="N35" s="128" t="str">
        <f t="shared" si="2"/>
        <v/>
      </c>
      <c r="O35" s="106"/>
      <c r="P35" s="86">
        <f t="shared" si="3"/>
        <v>0</v>
      </c>
      <c r="Q35" s="86">
        <f>Hjelpeberegn_personal!AI27</f>
        <v>0</v>
      </c>
      <c r="R35" s="86">
        <f>Hjelpeberegn_personal!AJ27</f>
        <v>0</v>
      </c>
    </row>
    <row r="36" spans="1:18" outlineLevel="1" x14ac:dyDescent="0.25">
      <c r="A36" s="106"/>
      <c r="B36" s="106"/>
      <c r="C36" t="str">
        <f>(_xlfn.XLOOKUP($B36,'Oppslag-fane'!$B$7:$B$14,'Oppslag-fane'!$C$7:$C$14,"",0))</f>
        <v/>
      </c>
      <c r="D36" t="str">
        <f>(_xlfn.XLOOKUP($B36,'Oppslag-fane'!$B$7:$B$14,'Oppslag-fane'!$D$7:$D$14,"",0))</f>
        <v/>
      </c>
      <c r="E36" s="106"/>
      <c r="F36" s="115" t="str">
        <f>IF(E36="","",_xlfn.XLOOKUP(E36,'Oppslag-fane'!$F$7:$F$462,'Oppslag-fane'!$G$7:$G$462))</f>
        <v/>
      </c>
      <c r="G36" s="106"/>
      <c r="H36" s="116"/>
      <c r="I36" t="str">
        <f t="shared" si="0"/>
        <v/>
      </c>
      <c r="J36" t="str">
        <f t="shared" si="1"/>
        <v/>
      </c>
      <c r="K36" s="116"/>
      <c r="L36" s="106"/>
      <c r="M36" s="117"/>
      <c r="N36" s="128" t="str">
        <f t="shared" si="2"/>
        <v/>
      </c>
      <c r="O36" s="106"/>
      <c r="P36" s="86">
        <f t="shared" si="3"/>
        <v>0</v>
      </c>
      <c r="Q36" s="86">
        <f>Hjelpeberegn_personal!AI28</f>
        <v>0</v>
      </c>
      <c r="R36" s="86">
        <f>Hjelpeberegn_personal!AJ28</f>
        <v>0</v>
      </c>
    </row>
    <row r="37" spans="1:18" outlineLevel="1" x14ac:dyDescent="0.25">
      <c r="A37" s="106"/>
      <c r="B37" s="106"/>
      <c r="C37" t="str">
        <f>(_xlfn.XLOOKUP($B37,'Oppslag-fane'!$B$7:$B$14,'Oppslag-fane'!$C$7:$C$14,"",0))</f>
        <v/>
      </c>
      <c r="D37" t="str">
        <f>(_xlfn.XLOOKUP($B37,'Oppslag-fane'!$B$7:$B$14,'Oppslag-fane'!$D$7:$D$14,"",0))</f>
        <v/>
      </c>
      <c r="E37" s="106"/>
      <c r="F37" s="115" t="str">
        <f>IF(E37="","",_xlfn.XLOOKUP(E37,'Oppslag-fane'!$F$7:$F$462,'Oppslag-fane'!$G$7:$G$462))</f>
        <v/>
      </c>
      <c r="G37" s="106"/>
      <c r="H37" s="116"/>
      <c r="I37" t="str">
        <f t="shared" si="0"/>
        <v/>
      </c>
      <c r="J37" t="str">
        <f t="shared" si="1"/>
        <v/>
      </c>
      <c r="K37" s="116"/>
      <c r="L37" s="106"/>
      <c r="M37" s="117"/>
      <c r="N37" s="128" t="str">
        <f t="shared" si="2"/>
        <v/>
      </c>
      <c r="O37" s="106"/>
      <c r="P37" s="86">
        <f t="shared" si="3"/>
        <v>0</v>
      </c>
      <c r="Q37" s="86">
        <f>Hjelpeberegn_personal!AI29</f>
        <v>0</v>
      </c>
      <c r="R37" s="86">
        <f>Hjelpeberegn_personal!AJ29</f>
        <v>0</v>
      </c>
    </row>
    <row r="38" spans="1:18" outlineLevel="1" x14ac:dyDescent="0.25">
      <c r="A38" s="106"/>
      <c r="B38" s="106"/>
      <c r="C38" t="str">
        <f>(_xlfn.XLOOKUP($B38,'Oppslag-fane'!$B$7:$B$14,'Oppslag-fane'!$C$7:$C$14,"",0))</f>
        <v/>
      </c>
      <c r="D38" t="str">
        <f>(_xlfn.XLOOKUP($B38,'Oppslag-fane'!$B$7:$B$14,'Oppslag-fane'!$D$7:$D$14,"",0))</f>
        <v/>
      </c>
      <c r="E38" s="106"/>
      <c r="F38" s="115" t="str">
        <f>IF(E38="","",_xlfn.XLOOKUP(E38,'Oppslag-fane'!$F$7:$F$462,'Oppslag-fane'!$G$7:$G$462))</f>
        <v/>
      </c>
      <c r="G38" s="106"/>
      <c r="H38" s="116"/>
      <c r="I38" t="str">
        <f t="shared" si="0"/>
        <v/>
      </c>
      <c r="J38" t="str">
        <f t="shared" si="1"/>
        <v/>
      </c>
      <c r="K38" s="116"/>
      <c r="L38" s="106"/>
      <c r="M38" s="117"/>
      <c r="N38" s="128" t="str">
        <f t="shared" si="2"/>
        <v/>
      </c>
      <c r="O38" s="106"/>
      <c r="P38" s="86">
        <f t="shared" si="3"/>
        <v>0</v>
      </c>
      <c r="Q38" s="86">
        <f>Hjelpeberegn_personal!AI30</f>
        <v>0</v>
      </c>
      <c r="R38" s="86">
        <f>Hjelpeberegn_personal!AJ30</f>
        <v>0</v>
      </c>
    </row>
    <row r="39" spans="1:18" outlineLevel="1" x14ac:dyDescent="0.25">
      <c r="A39" s="106"/>
      <c r="B39" s="106"/>
      <c r="C39" t="str">
        <f>(_xlfn.XLOOKUP($B39,'Oppslag-fane'!$B$7:$B$14,'Oppslag-fane'!$C$7:$C$14,"",0))</f>
        <v/>
      </c>
      <c r="D39" t="str">
        <f>(_xlfn.XLOOKUP($B39,'Oppslag-fane'!$B$7:$B$14,'Oppslag-fane'!$D$7:$D$14,"",0))</f>
        <v/>
      </c>
      <c r="E39" s="106"/>
      <c r="F39" s="115" t="str">
        <f>IF(E39="","",_xlfn.XLOOKUP(E39,'Oppslag-fane'!$F$7:$F$462,'Oppslag-fane'!$G$7:$G$462))</f>
        <v/>
      </c>
      <c r="G39" s="106"/>
      <c r="H39" s="116"/>
      <c r="I39" t="str">
        <f t="shared" si="0"/>
        <v/>
      </c>
      <c r="J39" t="str">
        <f t="shared" si="1"/>
        <v/>
      </c>
      <c r="K39" s="116"/>
      <c r="L39" s="106"/>
      <c r="M39" s="117"/>
      <c r="N39" s="128" t="str">
        <f t="shared" si="2"/>
        <v/>
      </c>
      <c r="O39" s="106"/>
      <c r="P39" s="86">
        <f t="shared" si="3"/>
        <v>0</v>
      </c>
      <c r="Q39" s="86">
        <f>Hjelpeberegn_personal!AI31</f>
        <v>0</v>
      </c>
      <c r="R39" s="86">
        <f>Hjelpeberegn_personal!AJ31</f>
        <v>0</v>
      </c>
    </row>
    <row r="40" spans="1:18" outlineLevel="1" x14ac:dyDescent="0.25">
      <c r="A40" s="106"/>
      <c r="B40" s="106"/>
      <c r="C40" t="str">
        <f>(_xlfn.XLOOKUP($B40,'Oppslag-fane'!$B$7:$B$14,'Oppslag-fane'!$C$7:$C$14,"",0))</f>
        <v/>
      </c>
      <c r="D40" t="str">
        <f>(_xlfn.XLOOKUP($B40,'Oppslag-fane'!$B$7:$B$14,'Oppslag-fane'!$D$7:$D$14,"",0))</f>
        <v/>
      </c>
      <c r="E40" s="106"/>
      <c r="F40" s="115" t="str">
        <f>IF(E40="","",_xlfn.XLOOKUP(E40,'Oppslag-fane'!$F$7:$F$462,'Oppslag-fane'!$G$7:$G$462))</f>
        <v/>
      </c>
      <c r="G40" s="106"/>
      <c r="H40" s="116"/>
      <c r="I40" t="str">
        <f t="shared" si="0"/>
        <v/>
      </c>
      <c r="J40" t="str">
        <f t="shared" si="1"/>
        <v/>
      </c>
      <c r="K40" s="116"/>
      <c r="L40" s="106"/>
      <c r="M40" s="117"/>
      <c r="N40" s="128" t="str">
        <f t="shared" si="2"/>
        <v/>
      </c>
      <c r="O40" s="106"/>
      <c r="P40" s="86">
        <f t="shared" si="3"/>
        <v>0</v>
      </c>
      <c r="Q40" s="86">
        <f>Hjelpeberegn_personal!AI32</f>
        <v>0</v>
      </c>
      <c r="R40" s="86">
        <f>Hjelpeberegn_personal!AJ32</f>
        <v>0</v>
      </c>
    </row>
    <row r="41" spans="1:18" outlineLevel="1" x14ac:dyDescent="0.25">
      <c r="A41" s="106"/>
      <c r="B41" s="106"/>
      <c r="C41" t="str">
        <f>(_xlfn.XLOOKUP($B41,'Oppslag-fane'!$B$7:$B$14,'Oppslag-fane'!$C$7:$C$14,"",0))</f>
        <v/>
      </c>
      <c r="D41" t="str">
        <f>(_xlfn.XLOOKUP($B41,'Oppslag-fane'!$B$7:$B$14,'Oppslag-fane'!$D$7:$D$14,"",0))</f>
        <v/>
      </c>
      <c r="E41" s="106"/>
      <c r="F41" s="115" t="str">
        <f>IF(E41="","",_xlfn.XLOOKUP(E41,'Oppslag-fane'!$F$7:$F$462,'Oppslag-fane'!$G$7:$G$462))</f>
        <v/>
      </c>
      <c r="G41" s="106"/>
      <c r="H41" s="116"/>
      <c r="I41" t="str">
        <f t="shared" si="0"/>
        <v/>
      </c>
      <c r="J41" t="str">
        <f t="shared" si="1"/>
        <v/>
      </c>
      <c r="K41" s="116"/>
      <c r="L41" s="106"/>
      <c r="M41" s="117"/>
      <c r="N41" s="128" t="str">
        <f t="shared" si="2"/>
        <v/>
      </c>
      <c r="O41" s="106"/>
      <c r="P41" s="86">
        <f t="shared" si="3"/>
        <v>0</v>
      </c>
      <c r="Q41" s="86">
        <f>Hjelpeberegn_personal!AI33</f>
        <v>0</v>
      </c>
      <c r="R41" s="86">
        <f>Hjelpeberegn_personal!AJ33</f>
        <v>0</v>
      </c>
    </row>
    <row r="42" spans="1:18" outlineLevel="1" x14ac:dyDescent="0.25">
      <c r="A42" s="106"/>
      <c r="B42" s="106"/>
      <c r="C42" t="str">
        <f>(_xlfn.XLOOKUP($B42,'Oppslag-fane'!$B$7:$B$14,'Oppslag-fane'!$C$7:$C$14,"",0))</f>
        <v/>
      </c>
      <c r="D42" t="str">
        <f>(_xlfn.XLOOKUP($B42,'Oppslag-fane'!$B$7:$B$14,'Oppslag-fane'!$D$7:$D$14,"",0))</f>
        <v/>
      </c>
      <c r="E42" s="106"/>
      <c r="F42" s="115" t="str">
        <f>IF(E42="","",_xlfn.XLOOKUP(E42,'Oppslag-fane'!$F$7:$F$462,'Oppslag-fane'!$G$7:$G$462))</f>
        <v/>
      </c>
      <c r="G42" s="106"/>
      <c r="H42" s="116"/>
      <c r="I42" t="str">
        <f t="shared" si="0"/>
        <v/>
      </c>
      <c r="J42" t="str">
        <f t="shared" si="1"/>
        <v/>
      </c>
      <c r="K42" s="116"/>
      <c r="L42" s="106"/>
      <c r="M42" s="117"/>
      <c r="N42" s="128" t="str">
        <f t="shared" si="2"/>
        <v/>
      </c>
      <c r="O42" s="106"/>
      <c r="P42" s="86">
        <f t="shared" si="3"/>
        <v>0</v>
      </c>
      <c r="Q42" s="86">
        <f>Hjelpeberegn_personal!AI34</f>
        <v>0</v>
      </c>
      <c r="R42" s="86">
        <f>Hjelpeberegn_personal!AJ34</f>
        <v>0</v>
      </c>
    </row>
    <row r="43" spans="1:18" outlineLevel="1" x14ac:dyDescent="0.25">
      <c r="A43" s="106"/>
      <c r="B43" s="106"/>
      <c r="C43" t="str">
        <f>(_xlfn.XLOOKUP($B43,'Oppslag-fane'!$B$7:$B$14,'Oppslag-fane'!$C$7:$C$14,"",0))</f>
        <v/>
      </c>
      <c r="D43" t="str">
        <f>(_xlfn.XLOOKUP($B43,'Oppslag-fane'!$B$7:$B$14,'Oppslag-fane'!$D$7:$D$14,"",0))</f>
        <v/>
      </c>
      <c r="E43" s="106"/>
      <c r="F43" s="115" t="str">
        <f>IF(E43="","",_xlfn.XLOOKUP(E43,'Oppslag-fane'!$F$7:$F$462,'Oppslag-fane'!$G$7:$G$462))</f>
        <v/>
      </c>
      <c r="G43" s="106"/>
      <c r="H43" s="116"/>
      <c r="I43" t="str">
        <f t="shared" si="0"/>
        <v/>
      </c>
      <c r="J43" t="str">
        <f t="shared" si="1"/>
        <v/>
      </c>
      <c r="K43" s="116"/>
      <c r="L43" s="106"/>
      <c r="M43" s="117"/>
      <c r="N43" s="128" t="str">
        <f t="shared" si="2"/>
        <v/>
      </c>
      <c r="O43" s="106"/>
      <c r="P43" s="86">
        <f t="shared" si="3"/>
        <v>0</v>
      </c>
      <c r="Q43" s="86">
        <f>Hjelpeberegn_personal!AI35</f>
        <v>0</v>
      </c>
      <c r="R43" s="86">
        <f>Hjelpeberegn_personal!AJ35</f>
        <v>0</v>
      </c>
    </row>
    <row r="44" spans="1:18" outlineLevel="1" x14ac:dyDescent="0.25">
      <c r="A44" s="106"/>
      <c r="B44" s="106"/>
      <c r="C44" t="str">
        <f>(_xlfn.XLOOKUP($B44,'Oppslag-fane'!$B$7:$B$14,'Oppslag-fane'!$C$7:$C$14,"",0))</f>
        <v/>
      </c>
      <c r="D44" t="str">
        <f>(_xlfn.XLOOKUP($B44,'Oppslag-fane'!$B$7:$B$14,'Oppslag-fane'!$D$7:$D$14,"",0))</f>
        <v/>
      </c>
      <c r="E44" s="106"/>
      <c r="F44" s="115" t="str">
        <f>IF(E44="","",_xlfn.XLOOKUP(E44,'Oppslag-fane'!$F$7:$F$462,'Oppslag-fane'!$G$7:$G$462))</f>
        <v/>
      </c>
      <c r="G44" s="106"/>
      <c r="H44" s="116"/>
      <c r="I44" t="str">
        <f t="shared" si="0"/>
        <v/>
      </c>
      <c r="J44" t="str">
        <f t="shared" si="1"/>
        <v/>
      </c>
      <c r="K44" s="116"/>
      <c r="L44" s="106"/>
      <c r="M44" s="117"/>
      <c r="N44" s="128" t="str">
        <f t="shared" si="2"/>
        <v/>
      </c>
      <c r="O44" s="106"/>
      <c r="P44" s="86">
        <f t="shared" si="3"/>
        <v>0</v>
      </c>
      <c r="Q44" s="86">
        <f>Hjelpeberegn_personal!AI36</f>
        <v>0</v>
      </c>
      <c r="R44" s="86">
        <f>Hjelpeberegn_personal!AJ36</f>
        <v>0</v>
      </c>
    </row>
    <row r="45" spans="1:18" outlineLevel="1" x14ac:dyDescent="0.25">
      <c r="A45" s="106"/>
      <c r="B45" s="106"/>
      <c r="C45" t="str">
        <f>(_xlfn.XLOOKUP($B45,'Oppslag-fane'!$B$7:$B$14,'Oppslag-fane'!$C$7:$C$14,"",0))</f>
        <v/>
      </c>
      <c r="D45" t="str">
        <f>(_xlfn.XLOOKUP($B45,'Oppslag-fane'!$B$7:$B$14,'Oppslag-fane'!$D$7:$D$14,"",0))</f>
        <v/>
      </c>
      <c r="E45" s="106"/>
      <c r="F45" s="115" t="str">
        <f>IF(E45="","",_xlfn.XLOOKUP(E45,'Oppslag-fane'!$F$7:$F$462,'Oppslag-fane'!$G$7:$G$462))</f>
        <v/>
      </c>
      <c r="G45" s="106"/>
      <c r="H45" s="116"/>
      <c r="I45" t="str">
        <f t="shared" si="0"/>
        <v/>
      </c>
      <c r="J45" t="str">
        <f t="shared" si="1"/>
        <v/>
      </c>
      <c r="K45" s="116"/>
      <c r="L45" s="106"/>
      <c r="M45" s="117"/>
      <c r="N45" s="128" t="str">
        <f t="shared" si="2"/>
        <v/>
      </c>
      <c r="O45" s="106"/>
      <c r="P45" s="86">
        <f t="shared" si="3"/>
        <v>0</v>
      </c>
      <c r="Q45" s="86">
        <f>Hjelpeberegn_personal!AI37</f>
        <v>0</v>
      </c>
      <c r="R45" s="86">
        <f>Hjelpeberegn_personal!AJ37</f>
        <v>0</v>
      </c>
    </row>
    <row r="46" spans="1:18" outlineLevel="1" x14ac:dyDescent="0.25">
      <c r="A46" s="106"/>
      <c r="B46" s="106"/>
      <c r="C46" t="str">
        <f>(_xlfn.XLOOKUP($B46,'Oppslag-fane'!$B$7:$B$14,'Oppslag-fane'!$C$7:$C$14,"",0))</f>
        <v/>
      </c>
      <c r="D46" t="str">
        <f>(_xlfn.XLOOKUP($B46,'Oppslag-fane'!$B$7:$B$14,'Oppslag-fane'!$D$7:$D$14,"",0))</f>
        <v/>
      </c>
      <c r="E46" s="106"/>
      <c r="F46" s="115" t="str">
        <f>IF(E46="","",_xlfn.XLOOKUP(E46,'Oppslag-fane'!$F$7:$F$462,'Oppslag-fane'!$G$7:$G$462))</f>
        <v/>
      </c>
      <c r="G46" s="106"/>
      <c r="H46" s="116"/>
      <c r="I46" t="str">
        <f t="shared" si="0"/>
        <v/>
      </c>
      <c r="J46" t="str">
        <f t="shared" si="1"/>
        <v/>
      </c>
      <c r="K46" s="116"/>
      <c r="L46" s="106"/>
      <c r="M46" s="117"/>
      <c r="N46" s="128" t="str">
        <f t="shared" si="2"/>
        <v/>
      </c>
      <c r="O46" s="106"/>
      <c r="P46" s="86">
        <f t="shared" si="3"/>
        <v>0</v>
      </c>
      <c r="Q46" s="86">
        <f>Hjelpeberegn_personal!AI38</f>
        <v>0</v>
      </c>
      <c r="R46" s="86">
        <f>Hjelpeberegn_personal!AJ38</f>
        <v>0</v>
      </c>
    </row>
    <row r="47" spans="1:18" outlineLevel="1" x14ac:dyDescent="0.25">
      <c r="A47" s="106"/>
      <c r="B47" s="106"/>
      <c r="C47" t="str">
        <f>(_xlfn.XLOOKUP($B47,'Oppslag-fane'!$B$7:$B$14,'Oppslag-fane'!$C$7:$C$14,"",0))</f>
        <v/>
      </c>
      <c r="D47" t="str">
        <f>(_xlfn.XLOOKUP($B47,'Oppslag-fane'!$B$7:$B$14,'Oppslag-fane'!$D$7:$D$14,"",0))</f>
        <v/>
      </c>
      <c r="E47" s="106"/>
      <c r="F47" s="115" t="str">
        <f>IF(E47="","",_xlfn.XLOOKUP(E47,'Oppslag-fane'!$F$7:$F$462,'Oppslag-fane'!$G$7:$G$462))</f>
        <v/>
      </c>
      <c r="G47" s="106"/>
      <c r="H47" s="116"/>
      <c r="I47" t="str">
        <f t="shared" si="0"/>
        <v/>
      </c>
      <c r="J47" t="str">
        <f t="shared" si="1"/>
        <v/>
      </c>
      <c r="K47" s="116"/>
      <c r="L47" s="106"/>
      <c r="M47" s="117"/>
      <c r="N47" s="128" t="str">
        <f t="shared" si="2"/>
        <v/>
      </c>
      <c r="O47" s="106"/>
      <c r="P47" s="86">
        <f t="shared" si="3"/>
        <v>0</v>
      </c>
      <c r="Q47" s="86">
        <f>Hjelpeberegn_personal!AI39</f>
        <v>0</v>
      </c>
      <c r="R47" s="86">
        <f>Hjelpeberegn_personal!AJ39</f>
        <v>0</v>
      </c>
    </row>
    <row r="48" spans="1:18" outlineLevel="1" x14ac:dyDescent="0.25">
      <c r="A48" s="106"/>
      <c r="B48" s="106"/>
      <c r="C48" t="str">
        <f>(_xlfn.XLOOKUP($B48,'Oppslag-fane'!$B$7:$B$14,'Oppslag-fane'!$C$7:$C$14,"",0))</f>
        <v/>
      </c>
      <c r="D48" t="str">
        <f>(_xlfn.XLOOKUP($B48,'Oppslag-fane'!$B$7:$B$14,'Oppslag-fane'!$D$7:$D$14,"",0))</f>
        <v/>
      </c>
      <c r="E48" s="106"/>
      <c r="F48" s="115" t="str">
        <f>IF(E48="","",_xlfn.XLOOKUP(E48,'Oppslag-fane'!$F$7:$F$462,'Oppslag-fane'!$G$7:$G$462))</f>
        <v/>
      </c>
      <c r="G48" s="106"/>
      <c r="H48" s="116"/>
      <c r="I48" t="str">
        <f t="shared" si="0"/>
        <v/>
      </c>
      <c r="J48" t="str">
        <f t="shared" si="1"/>
        <v/>
      </c>
      <c r="K48" s="116"/>
      <c r="L48" s="106"/>
      <c r="M48" s="117"/>
      <c r="N48" s="128" t="str">
        <f t="shared" si="2"/>
        <v/>
      </c>
      <c r="O48" s="106"/>
      <c r="P48" s="86">
        <f t="shared" si="3"/>
        <v>0</v>
      </c>
      <c r="Q48" s="86">
        <f>Hjelpeberegn_personal!AI40</f>
        <v>0</v>
      </c>
      <c r="R48" s="86">
        <f>Hjelpeberegn_personal!AJ40</f>
        <v>0</v>
      </c>
    </row>
    <row r="49" spans="1:18" outlineLevel="1" x14ac:dyDescent="0.25">
      <c r="A49" s="106"/>
      <c r="B49" s="106"/>
      <c r="C49" t="str">
        <f>(_xlfn.XLOOKUP($B49,'Oppslag-fane'!$B$7:$B$14,'Oppslag-fane'!$C$7:$C$14,"",0))</f>
        <v/>
      </c>
      <c r="D49" t="str">
        <f>(_xlfn.XLOOKUP($B49,'Oppslag-fane'!$B$7:$B$14,'Oppslag-fane'!$D$7:$D$14,"",0))</f>
        <v/>
      </c>
      <c r="E49" s="106"/>
      <c r="F49" s="115" t="str">
        <f>IF(E49="","",_xlfn.XLOOKUP(E49,'Oppslag-fane'!$F$7:$F$462,'Oppslag-fane'!$G$7:$G$462))</f>
        <v/>
      </c>
      <c r="G49" s="106"/>
      <c r="H49" s="116"/>
      <c r="I49" t="str">
        <f t="shared" si="0"/>
        <v/>
      </c>
      <c r="J49" t="str">
        <f t="shared" si="1"/>
        <v/>
      </c>
      <c r="K49" s="116"/>
      <c r="L49" s="106"/>
      <c r="M49" s="117"/>
      <c r="N49" s="128" t="str">
        <f t="shared" si="2"/>
        <v/>
      </c>
      <c r="O49" s="106"/>
      <c r="P49" s="86">
        <f t="shared" si="3"/>
        <v>0</v>
      </c>
      <c r="Q49" s="86">
        <f>Hjelpeberegn_personal!AI41</f>
        <v>0</v>
      </c>
      <c r="R49" s="86">
        <f>Hjelpeberegn_personal!AJ41</f>
        <v>0</v>
      </c>
    </row>
    <row r="50" spans="1:18" outlineLevel="1" x14ac:dyDescent="0.25">
      <c r="A50" s="106"/>
      <c r="B50" s="106"/>
      <c r="C50" t="str">
        <f>(_xlfn.XLOOKUP($B50,'Oppslag-fane'!$B$7:$B$14,'Oppslag-fane'!$C$7:$C$14,"",0))</f>
        <v/>
      </c>
      <c r="D50" t="str">
        <f>(_xlfn.XLOOKUP($B50,'Oppslag-fane'!$B$7:$B$14,'Oppslag-fane'!$D$7:$D$14,"",0))</f>
        <v/>
      </c>
      <c r="E50" s="106"/>
      <c r="F50" s="115" t="str">
        <f>IF(E50="","",_xlfn.XLOOKUP(E50,'Oppslag-fane'!$F$7:$F$462,'Oppslag-fane'!$G$7:$G$462))</f>
        <v/>
      </c>
      <c r="G50" s="106"/>
      <c r="H50" s="116"/>
      <c r="I50" t="str">
        <f t="shared" si="0"/>
        <v/>
      </c>
      <c r="J50" t="str">
        <f t="shared" si="1"/>
        <v/>
      </c>
      <c r="K50" s="116"/>
      <c r="L50" s="106"/>
      <c r="M50" s="117"/>
      <c r="N50" s="128" t="str">
        <f t="shared" si="2"/>
        <v/>
      </c>
      <c r="O50" s="106"/>
      <c r="P50" s="86">
        <f t="shared" si="3"/>
        <v>0</v>
      </c>
      <c r="Q50" s="86">
        <f>Hjelpeberegn_personal!AI42</f>
        <v>0</v>
      </c>
      <c r="R50" s="86">
        <f>Hjelpeberegn_personal!AJ42</f>
        <v>0</v>
      </c>
    </row>
    <row r="51" spans="1:18" outlineLevel="1" x14ac:dyDescent="0.25">
      <c r="A51" s="106"/>
      <c r="B51" s="106"/>
      <c r="C51" t="str">
        <f>(_xlfn.XLOOKUP($B51,'Oppslag-fane'!$B$7:$B$14,'Oppslag-fane'!$C$7:$C$14,"",0))</f>
        <v/>
      </c>
      <c r="D51" t="str">
        <f>(_xlfn.XLOOKUP($B51,'Oppslag-fane'!$B$7:$B$14,'Oppslag-fane'!$D$7:$D$14,"",0))</f>
        <v/>
      </c>
      <c r="E51" s="106"/>
      <c r="F51" s="115" t="str">
        <f>IF(E51="","",_xlfn.XLOOKUP(E51,'Oppslag-fane'!$F$7:$F$462,'Oppslag-fane'!$G$7:$G$462))</f>
        <v/>
      </c>
      <c r="G51" s="106"/>
      <c r="H51" s="116"/>
      <c r="I51" t="str">
        <f t="shared" si="0"/>
        <v/>
      </c>
      <c r="J51" t="str">
        <f t="shared" si="1"/>
        <v/>
      </c>
      <c r="K51" s="116"/>
      <c r="L51" s="106"/>
      <c r="M51" s="117"/>
      <c r="N51" s="128" t="str">
        <f t="shared" si="2"/>
        <v/>
      </c>
      <c r="O51" s="106"/>
      <c r="P51" s="86">
        <f t="shared" si="3"/>
        <v>0</v>
      </c>
      <c r="Q51" s="86">
        <f>Hjelpeberegn_personal!AI43</f>
        <v>0</v>
      </c>
      <c r="R51" s="86">
        <f>Hjelpeberegn_personal!AJ43</f>
        <v>0</v>
      </c>
    </row>
    <row r="52" spans="1:18" outlineLevel="1" x14ac:dyDescent="0.25">
      <c r="A52" s="106"/>
      <c r="B52" s="106"/>
      <c r="C52" t="str">
        <f>(_xlfn.XLOOKUP($B52,'Oppslag-fane'!$B$7:$B$14,'Oppslag-fane'!$C$7:$C$14,"",0))</f>
        <v/>
      </c>
      <c r="D52" t="str">
        <f>(_xlfn.XLOOKUP($B52,'Oppslag-fane'!$B$7:$B$14,'Oppslag-fane'!$D$7:$D$14,"",0))</f>
        <v/>
      </c>
      <c r="E52" s="106"/>
      <c r="F52" s="115" t="str">
        <f>IF(E52="","",_xlfn.XLOOKUP(E52,'Oppslag-fane'!$F$7:$F$462,'Oppslag-fane'!$G$7:$G$462))</f>
        <v/>
      </c>
      <c r="G52" s="106"/>
      <c r="H52" s="116"/>
      <c r="I52" t="str">
        <f t="shared" si="0"/>
        <v/>
      </c>
      <c r="J52" t="str">
        <f t="shared" si="1"/>
        <v/>
      </c>
      <c r="K52" s="116"/>
      <c r="L52" s="106"/>
      <c r="M52" s="117"/>
      <c r="N52" s="128" t="str">
        <f t="shared" si="2"/>
        <v/>
      </c>
      <c r="O52" s="106"/>
      <c r="P52" s="86">
        <f t="shared" si="3"/>
        <v>0</v>
      </c>
      <c r="Q52" s="86">
        <f>Hjelpeberegn_personal!AI44</f>
        <v>0</v>
      </c>
      <c r="R52" s="86">
        <f>Hjelpeberegn_personal!AJ44</f>
        <v>0</v>
      </c>
    </row>
    <row r="53" spans="1:18" outlineLevel="1" x14ac:dyDescent="0.25">
      <c r="A53" s="106"/>
      <c r="B53" s="106"/>
      <c r="C53" t="str">
        <f>(_xlfn.XLOOKUP($B53,'Oppslag-fane'!$B$7:$B$14,'Oppslag-fane'!$C$7:$C$14,"",0))</f>
        <v/>
      </c>
      <c r="D53" t="str">
        <f>(_xlfn.XLOOKUP($B53,'Oppslag-fane'!$B$7:$B$14,'Oppslag-fane'!$D$7:$D$14,"",0))</f>
        <v/>
      </c>
      <c r="E53" s="106"/>
      <c r="F53" s="115" t="str">
        <f>IF(E53="","",_xlfn.XLOOKUP(E53,'Oppslag-fane'!$F$7:$F$462,'Oppslag-fane'!$G$7:$G$462))</f>
        <v/>
      </c>
      <c r="G53" s="106"/>
      <c r="H53" s="116"/>
      <c r="I53" t="str">
        <f t="shared" si="0"/>
        <v/>
      </c>
      <c r="J53" t="str">
        <f t="shared" si="1"/>
        <v/>
      </c>
      <c r="K53" s="116"/>
      <c r="L53" s="106"/>
      <c r="M53" s="117"/>
      <c r="N53" s="128" t="str">
        <f t="shared" si="2"/>
        <v/>
      </c>
      <c r="O53" s="106"/>
      <c r="P53" s="86">
        <f t="shared" si="3"/>
        <v>0</v>
      </c>
      <c r="Q53" s="86">
        <f>Hjelpeberegn_personal!AI45</f>
        <v>0</v>
      </c>
      <c r="R53" s="86">
        <f>Hjelpeberegn_personal!AJ45</f>
        <v>0</v>
      </c>
    </row>
    <row r="54" spans="1:18" outlineLevel="1" x14ac:dyDescent="0.25">
      <c r="A54" s="106"/>
      <c r="B54" s="106"/>
      <c r="C54" t="str">
        <f>(_xlfn.XLOOKUP($B54,'Oppslag-fane'!$B$7:$B$14,'Oppslag-fane'!$C$7:$C$14,"",0))</f>
        <v/>
      </c>
      <c r="D54" t="str">
        <f>(_xlfn.XLOOKUP($B54,'Oppslag-fane'!$B$7:$B$14,'Oppslag-fane'!$D$7:$D$14,"",0))</f>
        <v/>
      </c>
      <c r="E54" s="106"/>
      <c r="F54" s="115" t="str">
        <f>IF(E54="","",_xlfn.XLOOKUP(E54,'Oppslag-fane'!$F$7:$F$462,'Oppslag-fane'!$G$7:$G$462))</f>
        <v/>
      </c>
      <c r="G54" s="106"/>
      <c r="H54" s="116"/>
      <c r="I54" t="str">
        <f t="shared" si="0"/>
        <v/>
      </c>
      <c r="J54" t="str">
        <f t="shared" si="1"/>
        <v/>
      </c>
      <c r="K54" s="116"/>
      <c r="L54" s="106"/>
      <c r="M54" s="117"/>
      <c r="N54" s="128" t="str">
        <f t="shared" si="2"/>
        <v/>
      </c>
      <c r="O54" s="106"/>
      <c r="P54" s="86">
        <f t="shared" si="3"/>
        <v>0</v>
      </c>
      <c r="Q54" s="86">
        <f>Hjelpeberegn_personal!AI46</f>
        <v>0</v>
      </c>
      <c r="R54" s="86">
        <f>Hjelpeberegn_personal!AJ46</f>
        <v>0</v>
      </c>
    </row>
    <row r="55" spans="1:18" outlineLevel="1" x14ac:dyDescent="0.25">
      <c r="A55" s="106"/>
      <c r="B55" s="106"/>
      <c r="C55" t="str">
        <f>(_xlfn.XLOOKUP($B55,'Oppslag-fane'!$B$7:$B$14,'Oppslag-fane'!$C$7:$C$14,"",0))</f>
        <v/>
      </c>
      <c r="D55" t="str">
        <f>(_xlfn.XLOOKUP($B55,'Oppslag-fane'!$B$7:$B$14,'Oppslag-fane'!$D$7:$D$14,"",0))</f>
        <v/>
      </c>
      <c r="E55" s="106"/>
      <c r="F55" s="115" t="str">
        <f>IF(E55="","",_xlfn.XLOOKUP(E55,'Oppslag-fane'!$F$7:$F$462,'Oppslag-fane'!$G$7:$G$462))</f>
        <v/>
      </c>
      <c r="G55" s="106"/>
      <c r="H55" s="116"/>
      <c r="I55" t="str">
        <f t="shared" si="0"/>
        <v/>
      </c>
      <c r="J55" t="str">
        <f t="shared" si="1"/>
        <v/>
      </c>
      <c r="K55" s="116"/>
      <c r="L55" s="106"/>
      <c r="M55" s="117"/>
      <c r="N55" s="128" t="str">
        <f t="shared" si="2"/>
        <v/>
      </c>
      <c r="O55" s="106"/>
      <c r="P55" s="86">
        <f t="shared" si="3"/>
        <v>0</v>
      </c>
      <c r="Q55" s="86">
        <f>Hjelpeberegn_personal!AI47</f>
        <v>0</v>
      </c>
      <c r="R55" s="86">
        <f>Hjelpeberegn_personal!AJ47</f>
        <v>0</v>
      </c>
    </row>
    <row r="56" spans="1:18" outlineLevel="1" x14ac:dyDescent="0.25">
      <c r="A56" s="106"/>
      <c r="B56" s="106"/>
      <c r="C56" t="str">
        <f>(_xlfn.XLOOKUP($B56,'Oppslag-fane'!$B$7:$B$14,'Oppslag-fane'!$C$7:$C$14,"",0))</f>
        <v/>
      </c>
      <c r="D56" t="str">
        <f>(_xlfn.XLOOKUP($B56,'Oppslag-fane'!$B$7:$B$14,'Oppslag-fane'!$D$7:$D$14,"",0))</f>
        <v/>
      </c>
      <c r="E56" s="106"/>
      <c r="F56" s="115" t="str">
        <f>IF(E56="","",_xlfn.XLOOKUP(E56,'Oppslag-fane'!$F$7:$F$462,'Oppslag-fane'!$G$7:$G$462))</f>
        <v/>
      </c>
      <c r="G56" s="106"/>
      <c r="H56" s="116"/>
      <c r="I56" t="str">
        <f t="shared" si="0"/>
        <v/>
      </c>
      <c r="J56" t="str">
        <f t="shared" si="1"/>
        <v/>
      </c>
      <c r="K56" s="116"/>
      <c r="L56" s="106"/>
      <c r="M56" s="117"/>
      <c r="N56" s="128" t="str">
        <f t="shared" si="2"/>
        <v/>
      </c>
      <c r="O56" s="106"/>
      <c r="P56" s="86">
        <f t="shared" si="3"/>
        <v>0</v>
      </c>
      <c r="Q56" s="86">
        <f>Hjelpeberegn_personal!AI48</f>
        <v>0</v>
      </c>
      <c r="R56" s="86">
        <f>Hjelpeberegn_personal!AJ48</f>
        <v>0</v>
      </c>
    </row>
    <row r="57" spans="1:18" outlineLevel="1" x14ac:dyDescent="0.25">
      <c r="A57" s="106"/>
      <c r="B57" s="106"/>
      <c r="C57" t="str">
        <f>(_xlfn.XLOOKUP($B57,'Oppslag-fane'!$B$7:$B$14,'Oppslag-fane'!$C$7:$C$14,"",0))</f>
        <v/>
      </c>
      <c r="D57" t="str">
        <f>(_xlfn.XLOOKUP($B57,'Oppslag-fane'!$B$7:$B$14,'Oppslag-fane'!$D$7:$D$14,"",0))</f>
        <v/>
      </c>
      <c r="E57" s="106"/>
      <c r="F57" s="115" t="str">
        <f>IF(E57="","",_xlfn.XLOOKUP(E57,'Oppslag-fane'!$F$7:$F$462,'Oppslag-fane'!$G$7:$G$462))</f>
        <v/>
      </c>
      <c r="G57" s="106"/>
      <c r="H57" s="116"/>
      <c r="I57" t="str">
        <f t="shared" si="0"/>
        <v/>
      </c>
      <c r="J57" t="str">
        <f t="shared" si="1"/>
        <v/>
      </c>
      <c r="K57" s="116"/>
      <c r="L57" s="106"/>
      <c r="M57" s="117"/>
      <c r="N57" s="128" t="str">
        <f t="shared" si="2"/>
        <v/>
      </c>
      <c r="O57" s="106"/>
      <c r="P57" s="86">
        <f t="shared" si="3"/>
        <v>0</v>
      </c>
      <c r="Q57" s="86">
        <f>Hjelpeberegn_personal!AI49</f>
        <v>0</v>
      </c>
      <c r="R57" s="86">
        <f>Hjelpeberegn_personal!AJ49</f>
        <v>0</v>
      </c>
    </row>
    <row r="58" spans="1:18" outlineLevel="1" x14ac:dyDescent="0.25">
      <c r="A58" s="106"/>
      <c r="B58" s="106"/>
      <c r="C58" t="str">
        <f>(_xlfn.XLOOKUP($B58,'Oppslag-fane'!$B$7:$B$14,'Oppslag-fane'!$C$7:$C$14,"",0))</f>
        <v/>
      </c>
      <c r="D58" t="str">
        <f>(_xlfn.XLOOKUP($B58,'Oppslag-fane'!$B$7:$B$14,'Oppslag-fane'!$D$7:$D$14,"",0))</f>
        <v/>
      </c>
      <c r="E58" s="106"/>
      <c r="F58" s="115" t="str">
        <f>IF(E58="","",_xlfn.XLOOKUP(E58,'Oppslag-fane'!$F$7:$F$462,'Oppslag-fane'!$G$7:$G$462))</f>
        <v/>
      </c>
      <c r="G58" s="106"/>
      <c r="H58" s="116"/>
      <c r="I58" t="str">
        <f t="shared" si="0"/>
        <v/>
      </c>
      <c r="J58" t="str">
        <f t="shared" si="1"/>
        <v/>
      </c>
      <c r="K58" s="116"/>
      <c r="L58" s="106"/>
      <c r="M58" s="117"/>
      <c r="N58" s="128" t="str">
        <f t="shared" si="2"/>
        <v/>
      </c>
      <c r="O58" s="106"/>
      <c r="P58" s="86">
        <f t="shared" si="3"/>
        <v>0</v>
      </c>
      <c r="Q58" s="86">
        <f>Hjelpeberegn_personal!AI50</f>
        <v>0</v>
      </c>
      <c r="R58" s="86">
        <f>Hjelpeberegn_personal!AJ50</f>
        <v>0</v>
      </c>
    </row>
    <row r="59" spans="1:18" outlineLevel="1" x14ac:dyDescent="0.25">
      <c r="A59" s="106"/>
      <c r="B59" s="106"/>
      <c r="C59" t="str">
        <f>(_xlfn.XLOOKUP($B59,'Oppslag-fane'!$B$7:$B$14,'Oppslag-fane'!$C$7:$C$14,"",0))</f>
        <v/>
      </c>
      <c r="D59" t="str">
        <f>(_xlfn.XLOOKUP($B59,'Oppslag-fane'!$B$7:$B$14,'Oppslag-fane'!$D$7:$D$14,"",0))</f>
        <v/>
      </c>
      <c r="E59" s="106"/>
      <c r="F59" s="115" t="str">
        <f>IF(E59="","",_xlfn.XLOOKUP(E59,'Oppslag-fane'!$F$7:$F$462,'Oppslag-fane'!$G$7:$G$462))</f>
        <v/>
      </c>
      <c r="G59" s="106"/>
      <c r="H59" s="116"/>
      <c r="I59" t="str">
        <f t="shared" si="0"/>
        <v/>
      </c>
      <c r="J59" t="str">
        <f t="shared" si="1"/>
        <v/>
      </c>
      <c r="K59" s="116"/>
      <c r="L59" s="106"/>
      <c r="M59" s="117"/>
      <c r="N59" s="128" t="str">
        <f t="shared" si="2"/>
        <v/>
      </c>
      <c r="O59" s="106"/>
      <c r="P59" s="86">
        <f t="shared" si="3"/>
        <v>0</v>
      </c>
      <c r="Q59" s="86">
        <f>Hjelpeberegn_personal!AI51</f>
        <v>0</v>
      </c>
      <c r="R59" s="86">
        <f>Hjelpeberegn_personal!AJ51</f>
        <v>0</v>
      </c>
    </row>
    <row r="60" spans="1:18" outlineLevel="1" x14ac:dyDescent="0.25">
      <c r="A60" s="106"/>
      <c r="B60" s="106"/>
      <c r="C60" t="str">
        <f>(_xlfn.XLOOKUP($B60,'Oppslag-fane'!$B$7:$B$14,'Oppslag-fane'!$C$7:$C$14,"",0))</f>
        <v/>
      </c>
      <c r="D60" t="str">
        <f>(_xlfn.XLOOKUP($B60,'Oppslag-fane'!$B$7:$B$14,'Oppslag-fane'!$D$7:$D$14,"",0))</f>
        <v/>
      </c>
      <c r="E60" s="106"/>
      <c r="F60" s="115" t="str">
        <f>IF(E60="","",_xlfn.XLOOKUP(E60,'Oppslag-fane'!$F$7:$F$462,'Oppslag-fane'!$G$7:$G$462))</f>
        <v/>
      </c>
      <c r="G60" s="106"/>
      <c r="H60" s="116"/>
      <c r="I60" t="str">
        <f t="shared" si="0"/>
        <v/>
      </c>
      <c r="J60" t="str">
        <f t="shared" si="1"/>
        <v/>
      </c>
      <c r="K60" s="116"/>
      <c r="L60" s="106"/>
      <c r="M60" s="117"/>
      <c r="N60" s="128" t="str">
        <f t="shared" si="2"/>
        <v/>
      </c>
      <c r="O60" s="106"/>
      <c r="P60" s="86">
        <f t="shared" si="3"/>
        <v>0</v>
      </c>
      <c r="Q60" s="86">
        <f>Hjelpeberegn_personal!AI52</f>
        <v>0</v>
      </c>
      <c r="R60" s="86">
        <f>Hjelpeberegn_personal!AJ52</f>
        <v>0</v>
      </c>
    </row>
    <row r="61" spans="1:18" outlineLevel="1" x14ac:dyDescent="0.25">
      <c r="A61" s="106"/>
      <c r="B61" s="106"/>
      <c r="C61" t="str">
        <f>(_xlfn.XLOOKUP($B61,'Oppslag-fane'!$B$7:$B$14,'Oppslag-fane'!$C$7:$C$14,"",0))</f>
        <v/>
      </c>
      <c r="D61" t="str">
        <f>(_xlfn.XLOOKUP($B61,'Oppslag-fane'!$B$7:$B$14,'Oppslag-fane'!$D$7:$D$14,"",0))</f>
        <v/>
      </c>
      <c r="E61" s="106"/>
      <c r="F61" s="115" t="str">
        <f>IF(E61="","",_xlfn.XLOOKUP(E61,'Oppslag-fane'!$F$7:$F$462,'Oppslag-fane'!$G$7:$G$462))</f>
        <v/>
      </c>
      <c r="G61" s="106"/>
      <c r="H61" s="116"/>
      <c r="I61" t="str">
        <f t="shared" si="0"/>
        <v/>
      </c>
      <c r="J61" t="str">
        <f t="shared" si="1"/>
        <v/>
      </c>
      <c r="K61" s="116"/>
      <c r="L61" s="106"/>
      <c r="M61" s="117"/>
      <c r="N61" s="128" t="str">
        <f t="shared" si="2"/>
        <v/>
      </c>
      <c r="O61" s="106"/>
      <c r="P61" s="86">
        <f t="shared" si="3"/>
        <v>0</v>
      </c>
      <c r="Q61" s="86">
        <f>Hjelpeberegn_personal!AI53</f>
        <v>0</v>
      </c>
      <c r="R61" s="86">
        <f>Hjelpeberegn_personal!AJ53</f>
        <v>0</v>
      </c>
    </row>
    <row r="62" spans="1:18" outlineLevel="1" x14ac:dyDescent="0.25">
      <c r="A62" s="106"/>
      <c r="B62" s="106"/>
      <c r="C62" t="str">
        <f>(_xlfn.XLOOKUP($B62,'Oppslag-fane'!$B$7:$B$14,'Oppslag-fane'!$C$7:$C$14,"",0))</f>
        <v/>
      </c>
      <c r="D62" t="str">
        <f>(_xlfn.XLOOKUP($B62,'Oppslag-fane'!$B$7:$B$14,'Oppslag-fane'!$D$7:$D$14,"",0))</f>
        <v/>
      </c>
      <c r="E62" s="106"/>
      <c r="F62" s="115" t="str">
        <f>IF(E62="","",_xlfn.XLOOKUP(E62,'Oppslag-fane'!$F$7:$F$462,'Oppslag-fane'!$G$7:$G$462))</f>
        <v/>
      </c>
      <c r="G62" s="106"/>
      <c r="H62" s="116"/>
      <c r="I62" t="str">
        <f t="shared" si="0"/>
        <v/>
      </c>
      <c r="J62" t="str">
        <f t="shared" si="1"/>
        <v/>
      </c>
      <c r="K62" s="116"/>
      <c r="L62" s="106"/>
      <c r="M62" s="117"/>
      <c r="N62" s="128" t="str">
        <f t="shared" si="2"/>
        <v/>
      </c>
      <c r="O62" s="106"/>
      <c r="P62" s="86">
        <f t="shared" si="3"/>
        <v>0</v>
      </c>
      <c r="Q62" s="86">
        <f>Hjelpeberegn_personal!AI54</f>
        <v>0</v>
      </c>
      <c r="R62" s="86">
        <f>Hjelpeberegn_personal!AJ54</f>
        <v>0</v>
      </c>
    </row>
    <row r="63" spans="1:18" outlineLevel="1" x14ac:dyDescent="0.25">
      <c r="A63" s="106"/>
      <c r="B63" s="106"/>
      <c r="C63" t="str">
        <f>(_xlfn.XLOOKUP($B63,'Oppslag-fane'!$B$7:$B$14,'Oppslag-fane'!$C$7:$C$14,"",0))</f>
        <v/>
      </c>
      <c r="D63" t="str">
        <f>(_xlfn.XLOOKUP($B63,'Oppslag-fane'!$B$7:$B$14,'Oppslag-fane'!$D$7:$D$14,"",0))</f>
        <v/>
      </c>
      <c r="E63" s="106"/>
      <c r="F63" s="115" t="str">
        <f>IF(E63="","",_xlfn.XLOOKUP(E63,'Oppslag-fane'!$F$7:$F$462,'Oppslag-fane'!$G$7:$G$462))</f>
        <v/>
      </c>
      <c r="G63" s="106"/>
      <c r="H63" s="116"/>
      <c r="I63" t="str">
        <f t="shared" si="0"/>
        <v/>
      </c>
      <c r="J63" t="str">
        <f t="shared" si="1"/>
        <v/>
      </c>
      <c r="K63" s="116"/>
      <c r="L63" s="106"/>
      <c r="M63" s="117"/>
      <c r="N63" s="128" t="str">
        <f t="shared" si="2"/>
        <v/>
      </c>
      <c r="O63" s="106"/>
      <c r="P63" s="86">
        <f t="shared" si="3"/>
        <v>0</v>
      </c>
      <c r="Q63" s="86">
        <f>Hjelpeberegn_personal!AI55</f>
        <v>0</v>
      </c>
      <c r="R63" s="86">
        <f>Hjelpeberegn_personal!AJ55</f>
        <v>0</v>
      </c>
    </row>
    <row r="64" spans="1:18" outlineLevel="1" x14ac:dyDescent="0.25">
      <c r="A64" s="106"/>
      <c r="B64" s="106"/>
      <c r="C64" t="str">
        <f>(_xlfn.XLOOKUP($B64,'Oppslag-fane'!$B$7:$B$14,'Oppslag-fane'!$C$7:$C$14,"",0))</f>
        <v/>
      </c>
      <c r="D64" t="str">
        <f>(_xlfn.XLOOKUP($B64,'Oppslag-fane'!$B$7:$B$14,'Oppslag-fane'!$D$7:$D$14,"",0))</f>
        <v/>
      </c>
      <c r="E64" s="106"/>
      <c r="F64" s="115" t="str">
        <f>IF(E64="","",_xlfn.XLOOKUP(E64,'Oppslag-fane'!$F$7:$F$462,'Oppslag-fane'!$G$7:$G$462))</f>
        <v/>
      </c>
      <c r="G64" s="106"/>
      <c r="H64" s="116"/>
      <c r="I64" t="str">
        <f t="shared" si="0"/>
        <v/>
      </c>
      <c r="J64" t="str">
        <f t="shared" si="1"/>
        <v/>
      </c>
      <c r="K64" s="116"/>
      <c r="L64" s="106"/>
      <c r="M64" s="117"/>
      <c r="N64" s="128" t="str">
        <f t="shared" si="2"/>
        <v/>
      </c>
      <c r="O64" s="106"/>
      <c r="P64" s="86">
        <f t="shared" si="3"/>
        <v>0</v>
      </c>
      <c r="Q64" s="86">
        <f>Hjelpeberegn_personal!AI56</f>
        <v>0</v>
      </c>
      <c r="R64" s="86">
        <f>Hjelpeberegn_personal!AJ56</f>
        <v>0</v>
      </c>
    </row>
    <row r="65" spans="1:18" outlineLevel="1" x14ac:dyDescent="0.25">
      <c r="A65" s="106"/>
      <c r="B65" s="106"/>
      <c r="C65" t="str">
        <f>(_xlfn.XLOOKUP($B65,'Oppslag-fane'!$B$7:$B$14,'Oppslag-fane'!$C$7:$C$14,"",0))</f>
        <v/>
      </c>
      <c r="D65" t="str">
        <f>(_xlfn.XLOOKUP($B65,'Oppslag-fane'!$B$7:$B$14,'Oppslag-fane'!$D$7:$D$14,"",0))</f>
        <v/>
      </c>
      <c r="E65" s="106"/>
      <c r="F65" s="115" t="str">
        <f>IF(E65="","",_xlfn.XLOOKUP(E65,'Oppslag-fane'!$F$7:$F$462,'Oppslag-fane'!$G$7:$G$462))</f>
        <v/>
      </c>
      <c r="G65" s="106"/>
      <c r="H65" s="116"/>
      <c r="I65" t="str">
        <f t="shared" si="0"/>
        <v/>
      </c>
      <c r="J65" t="str">
        <f t="shared" si="1"/>
        <v/>
      </c>
      <c r="K65" s="116"/>
      <c r="L65" s="106"/>
      <c r="M65" s="117"/>
      <c r="N65" s="128" t="str">
        <f t="shared" si="2"/>
        <v/>
      </c>
      <c r="O65" s="106"/>
      <c r="P65" s="86">
        <f t="shared" si="3"/>
        <v>0</v>
      </c>
      <c r="Q65" s="86">
        <f>Hjelpeberegn_personal!AI57</f>
        <v>0</v>
      </c>
      <c r="R65" s="86">
        <f>Hjelpeberegn_personal!AJ57</f>
        <v>0</v>
      </c>
    </row>
    <row r="66" spans="1:18" outlineLevel="1" x14ac:dyDescent="0.25">
      <c r="A66" s="106"/>
      <c r="B66" s="106"/>
      <c r="C66" t="str">
        <f>(_xlfn.XLOOKUP($B66,'Oppslag-fane'!$B$7:$B$14,'Oppslag-fane'!$C$7:$C$14,"",0))</f>
        <v/>
      </c>
      <c r="D66" t="str">
        <f>(_xlfn.XLOOKUP($B66,'Oppslag-fane'!$B$7:$B$14,'Oppslag-fane'!$D$7:$D$14,"",0))</f>
        <v/>
      </c>
      <c r="E66" s="106"/>
      <c r="F66" s="115" t="str">
        <f>IF(E66="","",_xlfn.XLOOKUP(E66,'Oppslag-fane'!$F$7:$F$462,'Oppslag-fane'!$G$7:$G$462))</f>
        <v/>
      </c>
      <c r="G66" s="106"/>
      <c r="H66" s="116"/>
      <c r="I66" t="str">
        <f t="shared" si="0"/>
        <v/>
      </c>
      <c r="J66" t="str">
        <f t="shared" si="1"/>
        <v/>
      </c>
      <c r="K66" s="116"/>
      <c r="L66" s="106"/>
      <c r="M66" s="117"/>
      <c r="N66" s="128" t="str">
        <f t="shared" si="2"/>
        <v/>
      </c>
      <c r="O66" s="106"/>
      <c r="P66" s="86">
        <f t="shared" si="3"/>
        <v>0</v>
      </c>
      <c r="Q66" s="86">
        <f>Hjelpeberegn_personal!AI58</f>
        <v>0</v>
      </c>
      <c r="R66" s="86">
        <f>Hjelpeberegn_personal!AJ58</f>
        <v>0</v>
      </c>
    </row>
    <row r="67" spans="1:18" outlineLevel="1" x14ac:dyDescent="0.25">
      <c r="A67" s="106"/>
      <c r="B67" s="106"/>
      <c r="C67" t="str">
        <f>(_xlfn.XLOOKUP($B67,'Oppslag-fane'!$B$7:$B$14,'Oppslag-fane'!$C$7:$C$14,"",0))</f>
        <v/>
      </c>
      <c r="D67" t="str">
        <f>(_xlfn.XLOOKUP($B67,'Oppslag-fane'!$B$7:$B$14,'Oppslag-fane'!$D$7:$D$14,"",0))</f>
        <v/>
      </c>
      <c r="E67" s="106"/>
      <c r="F67" s="115" t="str">
        <f>IF(E67="","",_xlfn.XLOOKUP(E67,'Oppslag-fane'!$F$7:$F$462,'Oppslag-fane'!$G$7:$G$462))</f>
        <v/>
      </c>
      <c r="G67" s="106"/>
      <c r="H67" s="116"/>
      <c r="I67" t="str">
        <f t="shared" si="0"/>
        <v/>
      </c>
      <c r="J67" t="str">
        <f t="shared" si="1"/>
        <v/>
      </c>
      <c r="K67" s="116"/>
      <c r="L67" s="106"/>
      <c r="M67" s="117"/>
      <c r="N67" s="128" t="str">
        <f t="shared" si="2"/>
        <v/>
      </c>
      <c r="O67" s="106"/>
      <c r="P67" s="86">
        <f t="shared" si="3"/>
        <v>0</v>
      </c>
      <c r="Q67" s="86">
        <f>Hjelpeberegn_personal!AI59</f>
        <v>0</v>
      </c>
      <c r="R67" s="86">
        <f>Hjelpeberegn_personal!AJ59</f>
        <v>0</v>
      </c>
    </row>
    <row r="68" spans="1:18" outlineLevel="1" x14ac:dyDescent="0.25">
      <c r="A68" s="106"/>
      <c r="B68" s="106"/>
      <c r="C68" t="str">
        <f>(_xlfn.XLOOKUP($B68,'Oppslag-fane'!$B$7:$B$14,'Oppslag-fane'!$C$7:$C$14,"",0))</f>
        <v/>
      </c>
      <c r="D68" t="str">
        <f>(_xlfn.XLOOKUP($B68,'Oppslag-fane'!$B$7:$B$14,'Oppslag-fane'!$D$7:$D$14,"",0))</f>
        <v/>
      </c>
      <c r="E68" s="106"/>
      <c r="F68" s="115" t="str">
        <f>IF(E68="","",_xlfn.XLOOKUP(E68,'Oppslag-fane'!$F$7:$F$462,'Oppslag-fane'!$G$7:$G$462))</f>
        <v/>
      </c>
      <c r="G68" s="106"/>
      <c r="H68" s="116"/>
      <c r="I68" t="str">
        <f t="shared" si="0"/>
        <v/>
      </c>
      <c r="J68" t="str">
        <f t="shared" si="1"/>
        <v/>
      </c>
      <c r="K68" s="116"/>
      <c r="L68" s="106"/>
      <c r="M68" s="117"/>
      <c r="N68" s="128" t="str">
        <f t="shared" si="2"/>
        <v/>
      </c>
      <c r="O68" s="106"/>
      <c r="P68" s="86">
        <f t="shared" si="3"/>
        <v>0</v>
      </c>
      <c r="Q68" s="86">
        <f>Hjelpeberegn_personal!AI60</f>
        <v>0</v>
      </c>
      <c r="R68" s="86">
        <f>Hjelpeberegn_personal!AJ60</f>
        <v>0</v>
      </c>
    </row>
    <row r="69" spans="1:18" outlineLevel="1" x14ac:dyDescent="0.25">
      <c r="A69" s="106"/>
      <c r="B69" s="106"/>
      <c r="C69" t="str">
        <f>(_xlfn.XLOOKUP($B69,'Oppslag-fane'!$B$7:$B$14,'Oppslag-fane'!$C$7:$C$14,"",0))</f>
        <v/>
      </c>
      <c r="D69" t="str">
        <f>(_xlfn.XLOOKUP($B69,'Oppslag-fane'!$B$7:$B$14,'Oppslag-fane'!$D$7:$D$14,"",0))</f>
        <v/>
      </c>
      <c r="E69" s="106"/>
      <c r="F69" s="115" t="str">
        <f>IF(E69="","",_xlfn.XLOOKUP(E69,'Oppslag-fane'!$F$7:$F$462,'Oppslag-fane'!$G$7:$G$462))</f>
        <v/>
      </c>
      <c r="G69" s="106"/>
      <c r="H69" s="116"/>
      <c r="I69" t="str">
        <f t="shared" si="0"/>
        <v/>
      </c>
      <c r="J69" t="str">
        <f t="shared" si="1"/>
        <v/>
      </c>
      <c r="K69" s="116"/>
      <c r="L69" s="106"/>
      <c r="M69" s="117"/>
      <c r="N69" s="128" t="str">
        <f t="shared" si="2"/>
        <v/>
      </c>
      <c r="O69" s="106"/>
      <c r="P69" s="86">
        <f t="shared" si="3"/>
        <v>0</v>
      </c>
      <c r="Q69" s="86">
        <f>Hjelpeberegn_personal!AI61</f>
        <v>0</v>
      </c>
      <c r="R69" s="86">
        <f>Hjelpeberegn_personal!AJ61</f>
        <v>0</v>
      </c>
    </row>
    <row r="70" spans="1:18" outlineLevel="1" x14ac:dyDescent="0.25">
      <c r="A70" s="106"/>
      <c r="B70" s="106"/>
      <c r="C70" t="str">
        <f>(_xlfn.XLOOKUP($B70,'Oppslag-fane'!$B$7:$B$14,'Oppslag-fane'!$C$7:$C$14,"",0))</f>
        <v/>
      </c>
      <c r="D70" t="str">
        <f>(_xlfn.XLOOKUP($B70,'Oppslag-fane'!$B$7:$B$14,'Oppslag-fane'!$D$7:$D$14,"",0))</f>
        <v/>
      </c>
      <c r="E70" s="106"/>
      <c r="F70" s="115" t="str">
        <f>IF(E70="","",_xlfn.XLOOKUP(E70,'Oppslag-fane'!$F$7:$F$462,'Oppslag-fane'!$G$7:$G$462))</f>
        <v/>
      </c>
      <c r="G70" s="106"/>
      <c r="H70" s="116"/>
      <c r="I70" t="str">
        <f t="shared" si="0"/>
        <v/>
      </c>
      <c r="J70" t="str">
        <f t="shared" si="1"/>
        <v/>
      </c>
      <c r="K70" s="116"/>
      <c r="L70" s="106"/>
      <c r="M70" s="117"/>
      <c r="N70" s="128" t="str">
        <f t="shared" si="2"/>
        <v/>
      </c>
      <c r="O70" s="106"/>
      <c r="P70" s="86">
        <f t="shared" si="3"/>
        <v>0</v>
      </c>
      <c r="Q70" s="86">
        <f>Hjelpeberegn_personal!AI62</f>
        <v>0</v>
      </c>
      <c r="R70" s="86">
        <f>Hjelpeberegn_personal!AJ62</f>
        <v>0</v>
      </c>
    </row>
    <row r="71" spans="1:18" outlineLevel="1" x14ac:dyDescent="0.25">
      <c r="A71" s="106"/>
      <c r="B71" s="106"/>
      <c r="C71" t="str">
        <f>(_xlfn.XLOOKUP($B71,'Oppslag-fane'!$B$7:$B$14,'Oppslag-fane'!$C$7:$C$14,"",0))</f>
        <v/>
      </c>
      <c r="D71" t="str">
        <f>(_xlfn.XLOOKUP($B71,'Oppslag-fane'!$B$7:$B$14,'Oppslag-fane'!$D$7:$D$14,"",0))</f>
        <v/>
      </c>
      <c r="E71" s="106"/>
      <c r="F71" s="115" t="str">
        <f>IF(E71="","",_xlfn.XLOOKUP(E71,'Oppslag-fane'!$F$7:$F$462,'Oppslag-fane'!$G$7:$G$462))</f>
        <v/>
      </c>
      <c r="G71" s="106"/>
      <c r="H71" s="116"/>
      <c r="I71" t="str">
        <f t="shared" si="0"/>
        <v/>
      </c>
      <c r="J71" t="str">
        <f t="shared" si="1"/>
        <v/>
      </c>
      <c r="K71" s="116"/>
      <c r="L71" s="106"/>
      <c r="M71" s="117"/>
      <c r="N71" s="128" t="str">
        <f t="shared" si="2"/>
        <v/>
      </c>
      <c r="O71" s="106"/>
      <c r="P71" s="86">
        <f t="shared" si="3"/>
        <v>0</v>
      </c>
      <c r="Q71" s="86">
        <f>Hjelpeberegn_personal!AI63</f>
        <v>0</v>
      </c>
      <c r="R71" s="86">
        <f>Hjelpeberegn_personal!AJ63</f>
        <v>0</v>
      </c>
    </row>
    <row r="72" spans="1:18" outlineLevel="1" x14ac:dyDescent="0.25">
      <c r="A72" s="106"/>
      <c r="B72" s="106"/>
      <c r="C72" t="str">
        <f>(_xlfn.XLOOKUP($B72,'Oppslag-fane'!$B$7:$B$14,'Oppslag-fane'!$C$7:$C$14,"",0))</f>
        <v/>
      </c>
      <c r="D72" t="str">
        <f>(_xlfn.XLOOKUP($B72,'Oppslag-fane'!$B$7:$B$14,'Oppslag-fane'!$D$7:$D$14,"",0))</f>
        <v/>
      </c>
      <c r="E72" s="106"/>
      <c r="F72" s="115" t="str">
        <f>IF(E72="","",_xlfn.XLOOKUP(E72,'Oppslag-fane'!$F$7:$F$462,'Oppslag-fane'!$G$7:$G$462))</f>
        <v/>
      </c>
      <c r="G72" s="106"/>
      <c r="H72" s="116"/>
      <c r="I72" t="str">
        <f t="shared" si="0"/>
        <v/>
      </c>
      <c r="J72" t="str">
        <f t="shared" si="1"/>
        <v/>
      </c>
      <c r="K72" s="116"/>
      <c r="L72" s="106"/>
      <c r="M72" s="117"/>
      <c r="N72" s="128" t="str">
        <f t="shared" si="2"/>
        <v/>
      </c>
      <c r="O72" s="106"/>
      <c r="P72" s="86">
        <f t="shared" si="3"/>
        <v>0</v>
      </c>
      <c r="Q72" s="86">
        <f>Hjelpeberegn_personal!AI64</f>
        <v>0</v>
      </c>
      <c r="R72" s="86">
        <f>Hjelpeberegn_personal!AJ64</f>
        <v>0</v>
      </c>
    </row>
    <row r="73" spans="1:18" outlineLevel="1" x14ac:dyDescent="0.25">
      <c r="A73" s="106"/>
      <c r="B73" s="106"/>
      <c r="C73" t="str">
        <f>(_xlfn.XLOOKUP($B73,'Oppslag-fane'!$B$7:$B$14,'Oppslag-fane'!$C$7:$C$14,"",0))</f>
        <v/>
      </c>
      <c r="D73" t="str">
        <f>(_xlfn.XLOOKUP($B73,'Oppslag-fane'!$B$7:$B$14,'Oppslag-fane'!$D$7:$D$14,"",0))</f>
        <v/>
      </c>
      <c r="E73" s="106"/>
      <c r="F73" s="115" t="str">
        <f>IF(E73="","",_xlfn.XLOOKUP(E73,'Oppslag-fane'!$F$7:$F$462,'Oppslag-fane'!$G$7:$G$462))</f>
        <v/>
      </c>
      <c r="G73" s="106"/>
      <c r="H73" s="116"/>
      <c r="I73" t="str">
        <f t="shared" si="0"/>
        <v/>
      </c>
      <c r="J73" t="str">
        <f t="shared" si="1"/>
        <v/>
      </c>
      <c r="K73" s="116"/>
      <c r="L73" s="106"/>
      <c r="M73" s="117"/>
      <c r="N73" s="128" t="str">
        <f t="shared" si="2"/>
        <v/>
      </c>
      <c r="O73" s="106"/>
      <c r="P73" s="86">
        <f t="shared" si="3"/>
        <v>0</v>
      </c>
      <c r="Q73" s="86">
        <f>Hjelpeberegn_personal!AI65</f>
        <v>0</v>
      </c>
      <c r="R73" s="86">
        <f>Hjelpeberegn_personal!AJ65</f>
        <v>0</v>
      </c>
    </row>
    <row r="74" spans="1:18" outlineLevel="1" x14ac:dyDescent="0.25">
      <c r="A74" s="106"/>
      <c r="B74" s="106"/>
      <c r="C74" t="str">
        <f>(_xlfn.XLOOKUP($B74,'Oppslag-fane'!$B$7:$B$14,'Oppslag-fane'!$C$7:$C$14,"",0))</f>
        <v/>
      </c>
      <c r="D74" t="str">
        <f>(_xlfn.XLOOKUP($B74,'Oppslag-fane'!$B$7:$B$14,'Oppslag-fane'!$D$7:$D$14,"",0))</f>
        <v/>
      </c>
      <c r="E74" s="106"/>
      <c r="F74" s="115" t="str">
        <f>IF(E74="","",_xlfn.XLOOKUP(E74,'Oppslag-fane'!$F$7:$F$462,'Oppslag-fane'!$G$7:$G$462))</f>
        <v/>
      </c>
      <c r="G74" s="106"/>
      <c r="H74" s="116"/>
      <c r="I74" t="str">
        <f t="shared" si="0"/>
        <v/>
      </c>
      <c r="J74" t="str">
        <f t="shared" si="1"/>
        <v/>
      </c>
      <c r="K74" s="116"/>
      <c r="L74" s="106"/>
      <c r="M74" s="117"/>
      <c r="N74" s="128" t="str">
        <f t="shared" si="2"/>
        <v/>
      </c>
      <c r="O74" s="106"/>
      <c r="P74" s="86">
        <f t="shared" si="3"/>
        <v>0</v>
      </c>
      <c r="Q74" s="86">
        <f>Hjelpeberegn_personal!AI66</f>
        <v>0</v>
      </c>
      <c r="R74" s="86">
        <f>Hjelpeberegn_personal!AJ66</f>
        <v>0</v>
      </c>
    </row>
    <row r="75" spans="1:18" outlineLevel="1" x14ac:dyDescent="0.25">
      <c r="A75" s="106"/>
      <c r="B75" s="106"/>
      <c r="C75" t="str">
        <f>(_xlfn.XLOOKUP($B75,'Oppslag-fane'!$B$7:$B$14,'Oppslag-fane'!$C$7:$C$14,"",0))</f>
        <v/>
      </c>
      <c r="D75" t="str">
        <f>(_xlfn.XLOOKUP($B75,'Oppslag-fane'!$B$7:$B$14,'Oppslag-fane'!$D$7:$D$14,"",0))</f>
        <v/>
      </c>
      <c r="E75" s="106"/>
      <c r="F75" s="115" t="str">
        <f>IF(E75="","",_xlfn.XLOOKUP(E75,'Oppslag-fane'!$F$7:$F$462,'Oppslag-fane'!$G$7:$G$462))</f>
        <v/>
      </c>
      <c r="G75" s="106"/>
      <c r="H75" s="116"/>
      <c r="I75" t="str">
        <f t="shared" si="0"/>
        <v/>
      </c>
      <c r="J75" t="str">
        <f t="shared" si="1"/>
        <v/>
      </c>
      <c r="K75" s="116"/>
      <c r="L75" s="106"/>
      <c r="M75" s="117"/>
      <c r="N75" s="128" t="str">
        <f t="shared" si="2"/>
        <v/>
      </c>
      <c r="O75" s="106"/>
      <c r="P75" s="86">
        <f t="shared" si="3"/>
        <v>0</v>
      </c>
      <c r="Q75" s="86">
        <f>Hjelpeberegn_personal!AI67</f>
        <v>0</v>
      </c>
      <c r="R75" s="86">
        <f>Hjelpeberegn_personal!AJ67</f>
        <v>0</v>
      </c>
    </row>
    <row r="76" spans="1:18" outlineLevel="1" x14ac:dyDescent="0.25">
      <c r="A76" s="106"/>
      <c r="B76" s="106"/>
      <c r="C76" t="str">
        <f>(_xlfn.XLOOKUP($B76,'Oppslag-fane'!$B$7:$B$14,'Oppslag-fane'!$C$7:$C$14,"",0))</f>
        <v/>
      </c>
      <c r="D76" t="str">
        <f>(_xlfn.XLOOKUP($B76,'Oppslag-fane'!$B$7:$B$14,'Oppslag-fane'!$D$7:$D$14,"",0))</f>
        <v/>
      </c>
      <c r="E76" s="106"/>
      <c r="F76" s="115" t="str">
        <f>IF(E76="","",_xlfn.XLOOKUP(E76,'Oppslag-fane'!$F$7:$F$462,'Oppslag-fane'!$G$7:$G$462))</f>
        <v/>
      </c>
      <c r="G76" s="106"/>
      <c r="H76" s="116"/>
      <c r="I76" t="str">
        <f t="shared" si="0"/>
        <v/>
      </c>
      <c r="J76" t="str">
        <f t="shared" si="1"/>
        <v/>
      </c>
      <c r="K76" s="116"/>
      <c r="L76" s="106"/>
      <c r="M76" s="117"/>
      <c r="N76" s="128" t="str">
        <f t="shared" si="2"/>
        <v/>
      </c>
      <c r="O76" s="106"/>
      <c r="P76" s="86">
        <f t="shared" si="3"/>
        <v>0</v>
      </c>
      <c r="Q76" s="86">
        <f>Hjelpeberegn_personal!AI68</f>
        <v>0</v>
      </c>
      <c r="R76" s="86">
        <f>Hjelpeberegn_personal!AJ68</f>
        <v>0</v>
      </c>
    </row>
    <row r="77" spans="1:18" outlineLevel="1" x14ac:dyDescent="0.25">
      <c r="A77" s="106"/>
      <c r="B77" s="106"/>
      <c r="C77" t="str">
        <f>(_xlfn.XLOOKUP($B77,'Oppslag-fane'!$B$7:$B$14,'Oppslag-fane'!$C$7:$C$14,"",0))</f>
        <v/>
      </c>
      <c r="D77" t="str">
        <f>(_xlfn.XLOOKUP($B77,'Oppslag-fane'!$B$7:$B$14,'Oppslag-fane'!$D$7:$D$14,"",0))</f>
        <v/>
      </c>
      <c r="E77" s="106"/>
      <c r="F77" s="115" t="str">
        <f>IF(E77="","",_xlfn.XLOOKUP(E77,'Oppslag-fane'!$F$7:$F$462,'Oppslag-fane'!$G$7:$G$462))</f>
        <v/>
      </c>
      <c r="G77" s="106"/>
      <c r="H77" s="116"/>
      <c r="I77" t="str">
        <f t="shared" si="0"/>
        <v/>
      </c>
      <c r="J77" t="str">
        <f t="shared" si="1"/>
        <v/>
      </c>
      <c r="K77" s="116"/>
      <c r="L77" s="106"/>
      <c r="M77" s="117"/>
      <c r="N77" s="128" t="str">
        <f t="shared" si="2"/>
        <v/>
      </c>
      <c r="O77" s="106"/>
      <c r="P77" s="86">
        <f t="shared" si="3"/>
        <v>0</v>
      </c>
      <c r="Q77" s="86">
        <f>Hjelpeberegn_personal!AI69</f>
        <v>0</v>
      </c>
      <c r="R77" s="86">
        <f>Hjelpeberegn_personal!AJ69</f>
        <v>0</v>
      </c>
    </row>
    <row r="78" spans="1:18" outlineLevel="1" x14ac:dyDescent="0.25">
      <c r="A78" s="106"/>
      <c r="B78" s="106"/>
      <c r="C78" t="str">
        <f>(_xlfn.XLOOKUP($B78,'Oppslag-fane'!$B$7:$B$14,'Oppslag-fane'!$C$7:$C$14,"",0))</f>
        <v/>
      </c>
      <c r="D78" t="str">
        <f>(_xlfn.XLOOKUP($B78,'Oppslag-fane'!$B$7:$B$14,'Oppslag-fane'!$D$7:$D$14,"",0))</f>
        <v/>
      </c>
      <c r="E78" s="106"/>
      <c r="F78" s="115" t="str">
        <f>IF(E78="","",_xlfn.XLOOKUP(E78,'Oppslag-fane'!$F$7:$F$462,'Oppslag-fane'!$G$7:$G$462))</f>
        <v/>
      </c>
      <c r="G78" s="106"/>
      <c r="H78" s="116"/>
      <c r="I78" t="str">
        <f t="shared" ref="I78:I82" si="5">IF(H78="","",K78-H78)</f>
        <v/>
      </c>
      <c r="J78" t="str">
        <f t="shared" ref="J78:J82" si="6">IF(I78="","",DATEDIF(H78,K78+1,"y")&amp;" år " &amp;DATEDIF(H78,K78+1,"ym")&amp;" mndr "&amp;DATEDIF(H78,K78+1,"md")&amp;" dager")</f>
        <v/>
      </c>
      <c r="K78" s="116"/>
      <c r="L78" s="106"/>
      <c r="M78" s="117"/>
      <c r="N78" s="128" t="str">
        <f t="shared" ref="N78:N82" si="7">IF(I78="","",IF(L78="Tot. timer (i hele prosj.)",(M78/(1628*(I78/365)))*100,M78))</f>
        <v/>
      </c>
      <c r="O78" s="106"/>
      <c r="P78" s="86">
        <f t="shared" ref="P78:P82" si="8">SUM(Q78:R78)</f>
        <v>0</v>
      </c>
      <c r="Q78" s="86">
        <f>Hjelpeberegn_personal!AI70</f>
        <v>0</v>
      </c>
      <c r="R78" s="86">
        <f>Hjelpeberegn_personal!AJ70</f>
        <v>0</v>
      </c>
    </row>
    <row r="79" spans="1:18" outlineLevel="1" x14ac:dyDescent="0.25">
      <c r="A79" s="106"/>
      <c r="B79" s="106"/>
      <c r="C79" t="str">
        <f>(_xlfn.XLOOKUP($B79,'Oppslag-fane'!$B$7:$B$14,'Oppslag-fane'!$C$7:$C$14,"",0))</f>
        <v/>
      </c>
      <c r="D79" t="str">
        <f>(_xlfn.XLOOKUP($B79,'Oppslag-fane'!$B$7:$B$14,'Oppslag-fane'!$D$7:$D$14,"",0))</f>
        <v/>
      </c>
      <c r="E79" s="106"/>
      <c r="F79" s="115" t="str">
        <f>IF(E79="","",_xlfn.XLOOKUP(E79,'Oppslag-fane'!$F$7:$F$462,'Oppslag-fane'!$G$7:$G$462))</f>
        <v/>
      </c>
      <c r="G79" s="106"/>
      <c r="H79" s="116"/>
      <c r="I79" t="str">
        <f t="shared" si="5"/>
        <v/>
      </c>
      <c r="J79" t="str">
        <f t="shared" si="6"/>
        <v/>
      </c>
      <c r="K79" s="116"/>
      <c r="L79" s="106"/>
      <c r="M79" s="117"/>
      <c r="N79" s="128" t="str">
        <f t="shared" si="7"/>
        <v/>
      </c>
      <c r="O79" s="106"/>
      <c r="P79" s="86">
        <f t="shared" si="8"/>
        <v>0</v>
      </c>
      <c r="Q79" s="86">
        <f>Hjelpeberegn_personal!AI71</f>
        <v>0</v>
      </c>
      <c r="R79" s="86">
        <f>Hjelpeberegn_personal!AJ71</f>
        <v>0</v>
      </c>
    </row>
    <row r="80" spans="1:18" outlineLevel="1" x14ac:dyDescent="0.25">
      <c r="A80" s="106"/>
      <c r="B80" s="106"/>
      <c r="C80" t="str">
        <f>(_xlfn.XLOOKUP($B80,'Oppslag-fane'!$B$7:$B$14,'Oppslag-fane'!$C$7:$C$14,"",0))</f>
        <v/>
      </c>
      <c r="D80" t="str">
        <f>(_xlfn.XLOOKUP($B80,'Oppslag-fane'!$B$7:$B$14,'Oppslag-fane'!$D$7:$D$14,"",0))</f>
        <v/>
      </c>
      <c r="E80" s="106"/>
      <c r="F80" s="115" t="str">
        <f>IF(E80="","",_xlfn.XLOOKUP(E80,'Oppslag-fane'!$F$7:$F$462,'Oppslag-fane'!$G$7:$G$462))</f>
        <v/>
      </c>
      <c r="G80" s="106"/>
      <c r="H80" s="116"/>
      <c r="I80" t="str">
        <f t="shared" si="5"/>
        <v/>
      </c>
      <c r="J80" t="str">
        <f t="shared" si="6"/>
        <v/>
      </c>
      <c r="K80" s="116"/>
      <c r="L80" s="106"/>
      <c r="M80" s="117"/>
      <c r="N80" s="128" t="str">
        <f t="shared" si="7"/>
        <v/>
      </c>
      <c r="O80" s="106"/>
      <c r="P80" s="86">
        <f t="shared" si="8"/>
        <v>0</v>
      </c>
      <c r="Q80" s="86">
        <f>Hjelpeberegn_personal!AI72</f>
        <v>0</v>
      </c>
      <c r="R80" s="86">
        <f>Hjelpeberegn_personal!AJ72</f>
        <v>0</v>
      </c>
    </row>
    <row r="81" spans="1:18" outlineLevel="1" x14ac:dyDescent="0.25">
      <c r="A81" s="106"/>
      <c r="B81" s="106"/>
      <c r="C81" t="str">
        <f>(_xlfn.XLOOKUP($B81,'Oppslag-fane'!$B$7:$B$14,'Oppslag-fane'!$C$7:$C$14,"",0))</f>
        <v/>
      </c>
      <c r="D81" t="str">
        <f>(_xlfn.XLOOKUP($B81,'Oppslag-fane'!$B$7:$B$14,'Oppslag-fane'!$D$7:$D$14,"",0))</f>
        <v/>
      </c>
      <c r="E81" s="106"/>
      <c r="F81" s="115" t="str">
        <f>IF(E81="","",_xlfn.XLOOKUP(E81,'Oppslag-fane'!$F$7:$F$462,'Oppslag-fane'!$G$7:$G$462))</f>
        <v/>
      </c>
      <c r="G81" s="106"/>
      <c r="H81" s="116"/>
      <c r="I81" t="str">
        <f t="shared" si="5"/>
        <v/>
      </c>
      <c r="J81" t="str">
        <f t="shared" si="6"/>
        <v/>
      </c>
      <c r="K81" s="116"/>
      <c r="L81" s="106"/>
      <c r="M81" s="117"/>
      <c r="N81" s="128" t="str">
        <f t="shared" si="7"/>
        <v/>
      </c>
      <c r="O81" s="106"/>
      <c r="P81" s="86">
        <f t="shared" si="8"/>
        <v>0</v>
      </c>
      <c r="Q81" s="86">
        <f>Hjelpeberegn_personal!AI73</f>
        <v>0</v>
      </c>
      <c r="R81" s="86">
        <f>Hjelpeberegn_personal!AJ73</f>
        <v>0</v>
      </c>
    </row>
    <row r="82" spans="1:18" outlineLevel="1" x14ac:dyDescent="0.25">
      <c r="A82" s="106"/>
      <c r="B82" s="106"/>
      <c r="C82" t="str">
        <f>(_xlfn.XLOOKUP($B82,'Oppslag-fane'!$B$7:$B$14,'Oppslag-fane'!$C$7:$C$14,"",0))</f>
        <v/>
      </c>
      <c r="D82" t="str">
        <f>(_xlfn.XLOOKUP($B82,'Oppslag-fane'!$B$7:$B$14,'Oppslag-fane'!$D$7:$D$14,"",0))</f>
        <v/>
      </c>
      <c r="E82" s="106"/>
      <c r="F82" s="115" t="str">
        <f>IF(E82="","",_xlfn.XLOOKUP(E82,'Oppslag-fane'!$F$7:$F$462,'Oppslag-fane'!$G$7:$G$462))</f>
        <v/>
      </c>
      <c r="G82" s="106"/>
      <c r="H82" s="116"/>
      <c r="I82" t="str">
        <f t="shared" si="5"/>
        <v/>
      </c>
      <c r="J82" t="str">
        <f t="shared" si="6"/>
        <v/>
      </c>
      <c r="K82" s="116"/>
      <c r="L82" s="106"/>
      <c r="M82" s="117"/>
      <c r="N82" s="128" t="str">
        <f t="shared" si="7"/>
        <v/>
      </c>
      <c r="O82" s="106"/>
      <c r="P82" s="86">
        <f t="shared" si="8"/>
        <v>0</v>
      </c>
      <c r="Q82" s="86">
        <f>Hjelpeberegn_personal!AI74</f>
        <v>0</v>
      </c>
      <c r="R82" s="86">
        <f>Hjelpeberegn_personal!AJ74</f>
        <v>0</v>
      </c>
    </row>
  </sheetData>
  <sheetProtection algorithmName="SHA-512" hashValue="Oloo7k/1RwDJy3KppYl6Z0Ev5+IHzn7mxkdG7GFhYqkQBzH9DvcJrB+h3TR9fjuN2Iz7wm3aMNCwUrHgnbY7sA==" saltValue="SB0qLv3sLB6XtJ4PvaYFBA==" spinCount="100000" sheet="1" formatCells="0"/>
  <dataValidations count="4">
    <dataValidation type="decimal" operator="greaterThan" allowBlank="1" showInputMessage="1" showErrorMessage="1" errorTitle="Feil inntasting" error="Du må legge inn en positiv tallverdi." prompt="Hvis Årsverk er valgt som enhet må input være 0%-100% (andel pr. år)." sqref="M13:N82" xr:uid="{8D47FEB8-6F51-400B-90BC-AF0CE340F8EA}">
      <formula1>0</formula1>
    </dataValidation>
    <dataValidation type="date" operator="lessThanOrEqual" allowBlank="1" showInputMessage="1" showErrorMessage="1" errorTitle="Feil ved inntasting" error="Du har lagt inn en sluttdato som ikke er gyldig. Se til at sluttdato er en fremtidig dato." sqref="K13:K82" xr:uid="{1B6E7A9D-0F47-447A-9FC2-FB2EE44085CA}">
      <formula1>$B$5</formula1>
    </dataValidation>
    <dataValidation type="date" operator="greaterThanOrEqual" allowBlank="1" showInputMessage="1" showErrorMessage="1" sqref="H13:H82" xr:uid="{A2EB08A4-AEB9-49BD-825A-318681DCC772}">
      <formula1>$B$4</formula1>
    </dataValidation>
    <dataValidation type="list" allowBlank="1" showInputMessage="1" showErrorMessage="1" sqref="G13:G82" xr:uid="{04E49713-C22F-497A-9DB9-8F4EFBD97AC1}">
      <formula1>LstLband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A12503C-1CDC-4221-B6D1-914EC9FF4787}">
          <x14:formula1>
            <xm:f>Prosjektopplysninger!$B$12:$B$20</xm:f>
          </x14:formula1>
          <xm:sqref>E13:E82</xm:sqref>
        </x14:dataValidation>
        <x14:dataValidation type="list" allowBlank="1" showInputMessage="1" showErrorMessage="1" xr:uid="{E8026113-85F0-4035-B50A-1E20A2EFAC53}">
          <x14:formula1>
            <xm:f>'Oppslag-fane'!$P$6:$P$8</xm:f>
          </x14:formula1>
          <xm:sqref>O13:O82</xm:sqref>
        </x14:dataValidation>
        <x14:dataValidation type="list" allowBlank="1" showInputMessage="1" showErrorMessage="1" xr:uid="{C95C4D1A-4555-4C89-8AAB-0E36761D2CC9}">
          <x14:formula1>
            <xm:f>'Oppslag-fane'!$N$6:$N$7</xm:f>
          </x14:formula1>
          <xm:sqref>L13:L82</xm:sqref>
        </x14:dataValidation>
        <x14:dataValidation type="list" allowBlank="1" showInputMessage="1" showErrorMessage="1" xr:uid="{B1121F3F-88DD-462F-9009-9B91241E25A3}">
          <x14:formula1>
            <xm:f>'Oppslag-fane'!$B$7:$B$14</xm:f>
          </x14:formula1>
          <xm:sqref>B13:B82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147BC-8E97-4AB9-B011-4B369A7494F3}">
  <sheetPr>
    <tabColor theme="4" tint="0.79998168889431442"/>
  </sheetPr>
  <dimension ref="A1:W66"/>
  <sheetViews>
    <sheetView workbookViewId="0">
      <selection activeCell="A11" sqref="A11"/>
    </sheetView>
  </sheetViews>
  <sheetFormatPr defaultColWidth="11.42578125" defaultRowHeight="15" outlineLevelRow="1" outlineLevelCol="1" x14ac:dyDescent="0.25"/>
  <cols>
    <col min="1" max="1" width="23.7109375" bestFit="1" customWidth="1"/>
    <col min="2" max="2" width="29.7109375" customWidth="1"/>
    <col min="3" max="3" width="16.28515625" customWidth="1"/>
    <col min="4" max="4" width="8" customWidth="1"/>
    <col min="8" max="8" width="11.42578125" customWidth="1"/>
    <col min="9" max="14" width="11.42578125" customWidth="1" outlineLevel="1"/>
    <col min="15" max="17" width="11.42578125" outlineLevel="1"/>
    <col min="20" max="20" width="8.42578125" customWidth="1"/>
  </cols>
  <sheetData>
    <row r="1" spans="1:23" ht="15.75" thickBot="1" x14ac:dyDescent="0.3"/>
    <row r="2" spans="1:23" x14ac:dyDescent="0.25">
      <c r="A2" s="26" t="s">
        <v>511</v>
      </c>
      <c r="B2" s="108" t="str">
        <f>Prosjektopplysninger!B3</f>
        <v>Budsjettmal</v>
      </c>
      <c r="C2" s="51" t="s">
        <v>561</v>
      </c>
      <c r="D2" s="51"/>
    </row>
    <row r="3" spans="1:23" x14ac:dyDescent="0.25">
      <c r="A3" s="28" t="s">
        <v>500</v>
      </c>
      <c r="B3" s="109" t="str">
        <f>Prosjektopplysninger!B4</f>
        <v>Ola Nordmann</v>
      </c>
    </row>
    <row r="4" spans="1:23" x14ac:dyDescent="0.25">
      <c r="A4" s="28" t="s">
        <v>4</v>
      </c>
      <c r="B4" s="110">
        <f>Prosjektopplysninger!B5</f>
        <v>0</v>
      </c>
    </row>
    <row r="5" spans="1:23" x14ac:dyDescent="0.25">
      <c r="A5" s="28" t="s">
        <v>6</v>
      </c>
      <c r="B5" s="110">
        <f>Prosjektopplysninger!B6</f>
        <v>0</v>
      </c>
    </row>
    <row r="6" spans="1:23" x14ac:dyDescent="0.25">
      <c r="A6" s="28" t="s">
        <v>514</v>
      </c>
      <c r="B6" s="109" t="str">
        <f>Prosjektopplysninger!B7</f>
        <v>Bidrag</v>
      </c>
    </row>
    <row r="7" spans="1:23" ht="15.75" thickBot="1" x14ac:dyDescent="0.3">
      <c r="A7" s="31" t="s">
        <v>516</v>
      </c>
      <c r="B7" s="111">
        <f>Prosjektopplysninger!B8</f>
        <v>0</v>
      </c>
    </row>
    <row r="9" spans="1:23" x14ac:dyDescent="0.25">
      <c r="V9" s="49"/>
    </row>
    <row r="10" spans="1:23" ht="30" x14ac:dyDescent="0.25">
      <c r="A10" s="118" t="s">
        <v>562</v>
      </c>
      <c r="B10" s="118" t="s">
        <v>35</v>
      </c>
      <c r="C10" s="118" t="s">
        <v>2</v>
      </c>
      <c r="D10" s="118" t="s">
        <v>605</v>
      </c>
      <c r="E10" s="118" t="s">
        <v>587</v>
      </c>
      <c r="F10" s="118" t="s">
        <v>588</v>
      </c>
      <c r="G10" s="68" t="str">
        <f>IF(Prosjektopplysninger!B5&gt;0,YEAR(Prosjektopplysninger!B5),"")</f>
        <v/>
      </c>
      <c r="H10" s="68" t="str">
        <f>IF(G10="","",IF(G10=YEAR(Prosjektopplysninger!$B$6),"",G10+1))</f>
        <v/>
      </c>
      <c r="I10" s="68" t="str">
        <f>IF(H10="","",IF(H10=YEAR(Prosjektopplysninger!$B$6),"",H10+1))</f>
        <v/>
      </c>
      <c r="J10" s="68" t="str">
        <f>IF(I10="","",IF(I10=YEAR(Prosjektopplysninger!$B$6),"",I10+1))</f>
        <v/>
      </c>
      <c r="K10" s="68" t="str">
        <f>IF(J10="","",IF(J10=YEAR(Prosjektopplysninger!$B$6),"",J10+1))</f>
        <v/>
      </c>
      <c r="L10" s="68" t="str">
        <f>IF(K10="","",IF(K10=YEAR(Prosjektopplysninger!$B$6),"",K10+1))</f>
        <v/>
      </c>
      <c r="M10" s="68" t="str">
        <f>IF(L10="","",IF(L10=YEAR(Prosjektopplysninger!$B$6),"",L10+1))</f>
        <v/>
      </c>
      <c r="N10" s="68" t="str">
        <f>IF(M10="","",IF(M10=YEAR(Prosjektopplysninger!$B$6),"",M10+1))</f>
        <v/>
      </c>
      <c r="O10" s="68" t="str">
        <f>IF(N10="","",IF(N10=YEAR(Prosjektopplysninger!$B$6),"",N10+1))</f>
        <v/>
      </c>
      <c r="P10" s="68" t="str">
        <f>IF(O10="","",IF(O10=YEAR(Prosjektopplysninger!$B$6),"",O10+1))</f>
        <v/>
      </c>
      <c r="Q10" s="68" t="str">
        <f>IF(P10="","",IF(P10=YEAR(Prosjektopplysninger!$B$6),"",P10+1))</f>
        <v/>
      </c>
      <c r="R10" s="68" t="str">
        <f>IF(Q10="","",IF(Q10=YEAR(Prosjektopplysninger!$B$6),"",Q10+1))</f>
        <v/>
      </c>
      <c r="S10" s="118" t="s">
        <v>563</v>
      </c>
      <c r="W10" s="49"/>
    </row>
    <row r="11" spans="1:23" x14ac:dyDescent="0.25">
      <c r="A11" s="53"/>
      <c r="B11" s="53"/>
      <c r="C11" s="76"/>
      <c r="D11" s="130" t="str">
        <f>IFERROR(_xlfn.XLOOKUP(A11,LstDrift,'Oppslag-fane'!$V$7:$V$15),"")</f>
        <v/>
      </c>
      <c r="E11" s="53"/>
      <c r="F11" s="65"/>
      <c r="G11" s="65" t="str">
        <f>IFERROR(IF($E11="JA",Hjelpeberegn_drift!F11,""),"")</f>
        <v/>
      </c>
      <c r="H11" s="65" t="str">
        <f>IFERROR(IF($E11="JA",Hjelpeberegn_drift!G11,""),"")</f>
        <v/>
      </c>
      <c r="I11" s="65" t="str">
        <f>IFERROR(IF($E11="JA",Hjelpeberegn_drift!H11,""),"")</f>
        <v/>
      </c>
      <c r="J11" s="65" t="str">
        <f>IFERROR(IF($E11="JA",Hjelpeberegn_drift!I11,""),"")</f>
        <v/>
      </c>
      <c r="K11" s="65" t="str">
        <f>IFERROR(IF($E11="JA",Hjelpeberegn_drift!J11,""),"")</f>
        <v/>
      </c>
      <c r="L11" s="65" t="str">
        <f>IFERROR(IF($E11="JA",Hjelpeberegn_drift!K11,""),"")</f>
        <v/>
      </c>
      <c r="M11" s="65" t="str">
        <f>IFERROR(IF($E11="JA",Hjelpeberegn_drift!L11,""),"")</f>
        <v/>
      </c>
      <c r="N11" s="65" t="str">
        <f>IFERROR(IF($E11="JA",Hjelpeberegn_drift!M11,""),"")</f>
        <v/>
      </c>
      <c r="O11" s="65" t="str">
        <f>IFERROR(IF($E11="JA",Hjelpeberegn_drift!N11,""),"")</f>
        <v/>
      </c>
      <c r="P11" s="65" t="str">
        <f>IFERROR(IF($E11="JA",Hjelpeberegn_drift!O11,""),"")</f>
        <v/>
      </c>
      <c r="Q11" s="65" t="str">
        <f>IFERROR(IF($E11="JA",Hjelpeberegn_drift!P11,""),"")</f>
        <v/>
      </c>
      <c r="R11" s="65" t="str">
        <f>IFERROR(IF($E11="JA",Hjelpeberegn_drift!Q11,""),"")</f>
        <v/>
      </c>
      <c r="S11" s="119">
        <f>IF(E11="JA",F11,SUM(G11:R11))</f>
        <v>0</v>
      </c>
      <c r="W11" s="49"/>
    </row>
    <row r="12" spans="1:23" x14ac:dyDescent="0.25">
      <c r="A12" s="53"/>
      <c r="B12" s="53"/>
      <c r="C12" s="76"/>
      <c r="D12" s="130" t="str">
        <f>IFERROR(_xlfn.XLOOKUP(A12,LstDrift,'Oppslag-fane'!$V$7:$V$14),"")</f>
        <v/>
      </c>
      <c r="E12" s="53"/>
      <c r="F12" s="65"/>
      <c r="G12" s="65" t="str">
        <f>IFERROR(IF($E12="JA",Hjelpeberegn_drift!F12,""),"")</f>
        <v/>
      </c>
      <c r="H12" s="65" t="str">
        <f>IFERROR(IF($E12="JA",Hjelpeberegn_drift!G12,""),"")</f>
        <v/>
      </c>
      <c r="I12" s="65" t="str">
        <f>IFERROR(IF($E12="JA",Hjelpeberegn_drift!H12,""),"")</f>
        <v/>
      </c>
      <c r="J12" s="65" t="str">
        <f>IFERROR(IF($E12="JA",Hjelpeberegn_drift!I12,""),"")</f>
        <v/>
      </c>
      <c r="K12" s="65" t="str">
        <f>IFERROR(IF($E12="JA",Hjelpeberegn_drift!J12,""),"")</f>
        <v/>
      </c>
      <c r="L12" s="65" t="str">
        <f>IFERROR(IF($E12="JA",Hjelpeberegn_drift!K12,""),"")</f>
        <v/>
      </c>
      <c r="M12" s="65" t="str">
        <f>IFERROR(IF($E12="JA",Hjelpeberegn_drift!L12,""),"")</f>
        <v/>
      </c>
      <c r="N12" s="65" t="str">
        <f>IFERROR(IF($E12="JA",Hjelpeberegn_drift!M12,""),"")</f>
        <v/>
      </c>
      <c r="O12" s="65" t="str">
        <f>IFERROR(IF($E12="JA",Hjelpeberegn_drift!N12,""),"")</f>
        <v/>
      </c>
      <c r="P12" s="65" t="str">
        <f>IFERROR(IF($E12="JA",Hjelpeberegn_drift!O12,""),"")</f>
        <v/>
      </c>
      <c r="Q12" s="65" t="str">
        <f>IFERROR(IF($E12="JA",Hjelpeberegn_drift!P12,""),"")</f>
        <v/>
      </c>
      <c r="R12" s="65" t="str">
        <f>IFERROR(IF($E12="JA",Hjelpeberegn_drift!Q12,""),"")</f>
        <v/>
      </c>
      <c r="S12" s="119">
        <f t="shared" ref="S12:S62" si="0">IF(E12="JA",F12,SUM(G12:R12))</f>
        <v>0</v>
      </c>
      <c r="W12" s="49"/>
    </row>
    <row r="13" spans="1:23" x14ac:dyDescent="0.25">
      <c r="A13" s="53"/>
      <c r="B13" s="53"/>
      <c r="C13" s="76"/>
      <c r="D13" s="130" t="str">
        <f>IFERROR(_xlfn.XLOOKUP(A13,LstDrift,'Oppslag-fane'!$V$7:$V$14),"")</f>
        <v/>
      </c>
      <c r="E13" s="53"/>
      <c r="F13" s="65"/>
      <c r="G13" s="65" t="str">
        <f>IFERROR(IF($E13="JA",Hjelpeberegn_drift!F13,""),"")</f>
        <v/>
      </c>
      <c r="H13" s="65" t="str">
        <f>IFERROR(IF($E13="JA",Hjelpeberegn_drift!G13,""),"")</f>
        <v/>
      </c>
      <c r="I13" s="65" t="str">
        <f>IFERROR(IF($E13="JA",Hjelpeberegn_drift!H13,""),"")</f>
        <v/>
      </c>
      <c r="J13" s="65" t="str">
        <f>IFERROR(IF($E13="JA",Hjelpeberegn_drift!I13,""),"")</f>
        <v/>
      </c>
      <c r="K13" s="65" t="str">
        <f>IFERROR(IF($E13="JA",Hjelpeberegn_drift!J13,""),"")</f>
        <v/>
      </c>
      <c r="L13" s="65" t="str">
        <f>IFERROR(IF($E13="JA",Hjelpeberegn_drift!K13,""),"")</f>
        <v/>
      </c>
      <c r="M13" s="65" t="str">
        <f>IFERROR(IF($E13="JA",Hjelpeberegn_drift!L13,""),"")</f>
        <v/>
      </c>
      <c r="N13" s="65" t="str">
        <f>IFERROR(IF($E13="JA",Hjelpeberegn_drift!M13,""),"")</f>
        <v/>
      </c>
      <c r="O13" s="65" t="str">
        <f>IFERROR(IF($E13="JA",Hjelpeberegn_drift!N13,""),"")</f>
        <v/>
      </c>
      <c r="P13" s="65" t="str">
        <f>IFERROR(IF($E13="JA",Hjelpeberegn_drift!O13,""),"")</f>
        <v/>
      </c>
      <c r="Q13" s="65" t="str">
        <f>IFERROR(IF($E13="JA",Hjelpeberegn_drift!P13,""),"")</f>
        <v/>
      </c>
      <c r="R13" s="65" t="str">
        <f>IFERROR(IF($E13="JA",Hjelpeberegn_drift!Q13,""),"")</f>
        <v/>
      </c>
      <c r="S13" s="119">
        <f t="shared" si="0"/>
        <v>0</v>
      </c>
      <c r="W13" s="49"/>
    </row>
    <row r="14" spans="1:23" x14ac:dyDescent="0.25">
      <c r="A14" s="53"/>
      <c r="B14" s="53"/>
      <c r="C14" s="76"/>
      <c r="D14" s="130" t="str">
        <f>IFERROR(_xlfn.XLOOKUP(A14,LstDrift,'Oppslag-fane'!$V$7:$V$14),"")</f>
        <v/>
      </c>
      <c r="E14" s="53"/>
      <c r="F14" s="65"/>
      <c r="G14" s="65" t="str">
        <f>IFERROR(IF($E14="JA",Hjelpeberegn_drift!F14,""),"")</f>
        <v/>
      </c>
      <c r="H14" s="65" t="str">
        <f>IFERROR(IF($E14="JA",Hjelpeberegn_drift!G14,""),"")</f>
        <v/>
      </c>
      <c r="I14" s="65" t="str">
        <f>IFERROR(IF($E14="JA",Hjelpeberegn_drift!H14,""),"")</f>
        <v/>
      </c>
      <c r="J14" s="65" t="str">
        <f>IFERROR(IF($E14="JA",Hjelpeberegn_drift!I14,""),"")</f>
        <v/>
      </c>
      <c r="K14" s="65" t="str">
        <f>IFERROR(IF($E14="JA",Hjelpeberegn_drift!J14,""),"")</f>
        <v/>
      </c>
      <c r="L14" s="65" t="str">
        <f>IFERROR(IF($E14="JA",Hjelpeberegn_drift!K14,""),"")</f>
        <v/>
      </c>
      <c r="M14" s="65" t="str">
        <f>IFERROR(IF($E14="JA",Hjelpeberegn_drift!L14,""),"")</f>
        <v/>
      </c>
      <c r="N14" s="65" t="str">
        <f>IFERROR(IF($E14="JA",Hjelpeberegn_drift!M14,""),"")</f>
        <v/>
      </c>
      <c r="O14" s="65" t="str">
        <f>IFERROR(IF($E14="JA",Hjelpeberegn_drift!N14,""),"")</f>
        <v/>
      </c>
      <c r="P14" s="65" t="str">
        <f>IFERROR(IF($E14="JA",Hjelpeberegn_drift!O14,""),"")</f>
        <v/>
      </c>
      <c r="Q14" s="65" t="str">
        <f>IFERROR(IF($E14="JA",Hjelpeberegn_drift!P14,""),"")</f>
        <v/>
      </c>
      <c r="R14" s="65" t="str">
        <f>IFERROR(IF($E14="JA",Hjelpeberegn_drift!Q14,""),"")</f>
        <v/>
      </c>
      <c r="S14" s="119">
        <f t="shared" si="0"/>
        <v>0</v>
      </c>
      <c r="W14" s="49"/>
    </row>
    <row r="15" spans="1:23" x14ac:dyDescent="0.25">
      <c r="A15" s="53"/>
      <c r="B15" s="53"/>
      <c r="C15" s="76"/>
      <c r="D15" s="130" t="str">
        <f>IFERROR(_xlfn.XLOOKUP(A15,LstDrift,'Oppslag-fane'!$V$7:$V$14),"")</f>
        <v/>
      </c>
      <c r="E15" s="53"/>
      <c r="F15" s="65"/>
      <c r="G15" s="65" t="str">
        <f>IFERROR(IF($E15="JA",Hjelpeberegn_drift!F15,""),"")</f>
        <v/>
      </c>
      <c r="H15" s="65" t="str">
        <f>IFERROR(IF($E15="JA",Hjelpeberegn_drift!G15,""),"")</f>
        <v/>
      </c>
      <c r="I15" s="65" t="str">
        <f>IFERROR(IF($E15="JA",Hjelpeberegn_drift!H15,""),"")</f>
        <v/>
      </c>
      <c r="J15" s="65" t="str">
        <f>IFERROR(IF($E15="JA",Hjelpeberegn_drift!I15,""),"")</f>
        <v/>
      </c>
      <c r="K15" s="65" t="str">
        <f>IFERROR(IF($E15="JA",Hjelpeberegn_drift!J15,""),"")</f>
        <v/>
      </c>
      <c r="L15" s="65" t="str">
        <f>IFERROR(IF($E15="JA",Hjelpeberegn_drift!K15,""),"")</f>
        <v/>
      </c>
      <c r="M15" s="65" t="str">
        <f>IFERROR(IF($E15="JA",Hjelpeberegn_drift!L15,""),"")</f>
        <v/>
      </c>
      <c r="N15" s="65" t="str">
        <f>IFERROR(IF($E15="JA",Hjelpeberegn_drift!M15,""),"")</f>
        <v/>
      </c>
      <c r="O15" s="65" t="str">
        <f>IFERROR(IF($E15="JA",Hjelpeberegn_drift!N15,""),"")</f>
        <v/>
      </c>
      <c r="P15" s="65" t="str">
        <f>IFERROR(IF($E15="JA",Hjelpeberegn_drift!O15,""),"")</f>
        <v/>
      </c>
      <c r="Q15" s="65" t="str">
        <f>IFERROR(IF($E15="JA",Hjelpeberegn_drift!P15,""),"")</f>
        <v/>
      </c>
      <c r="R15" s="65" t="str">
        <f>IFERROR(IF($E15="JA",Hjelpeberegn_drift!Q15,""),"")</f>
        <v/>
      </c>
      <c r="S15" s="119">
        <f t="shared" si="0"/>
        <v>0</v>
      </c>
      <c r="W15" s="49"/>
    </row>
    <row r="16" spans="1:23" x14ac:dyDescent="0.25">
      <c r="A16" s="53"/>
      <c r="B16" s="53"/>
      <c r="C16" s="76"/>
      <c r="D16" s="130" t="str">
        <f>IFERROR(_xlfn.XLOOKUP(A16,LstDrift,'Oppslag-fane'!$V$7:$V$14),"")</f>
        <v/>
      </c>
      <c r="E16" s="53"/>
      <c r="F16" s="65"/>
      <c r="G16" s="65" t="str">
        <f>IFERROR(IF($E16="JA",Hjelpeberegn_drift!F16,""),"")</f>
        <v/>
      </c>
      <c r="H16" s="65" t="str">
        <f>IFERROR(IF($E16="JA",Hjelpeberegn_drift!G16,""),"")</f>
        <v/>
      </c>
      <c r="I16" s="65" t="str">
        <f>IFERROR(IF($E16="JA",Hjelpeberegn_drift!H16,""),"")</f>
        <v/>
      </c>
      <c r="J16" s="65" t="str">
        <f>IFERROR(IF($E16="JA",Hjelpeberegn_drift!I16,""),"")</f>
        <v/>
      </c>
      <c r="K16" s="65" t="str">
        <f>IFERROR(IF($E16="JA",Hjelpeberegn_drift!J16,""),"")</f>
        <v/>
      </c>
      <c r="L16" s="65" t="str">
        <f>IFERROR(IF($E16="JA",Hjelpeberegn_drift!K16,""),"")</f>
        <v/>
      </c>
      <c r="M16" s="65" t="str">
        <f>IFERROR(IF($E16="JA",Hjelpeberegn_drift!L16,""),"")</f>
        <v/>
      </c>
      <c r="N16" s="65" t="str">
        <f>IFERROR(IF($E16="JA",Hjelpeberegn_drift!M16,""),"")</f>
        <v/>
      </c>
      <c r="O16" s="65" t="str">
        <f>IFERROR(IF($E16="JA",Hjelpeberegn_drift!N16,""),"")</f>
        <v/>
      </c>
      <c r="P16" s="65" t="str">
        <f>IFERROR(IF($E16="JA",Hjelpeberegn_drift!O16,""),"")</f>
        <v/>
      </c>
      <c r="Q16" s="65" t="str">
        <f>IFERROR(IF($E16="JA",Hjelpeberegn_drift!P16,""),"")</f>
        <v/>
      </c>
      <c r="R16" s="65" t="str">
        <f>IFERROR(IF($E16="JA",Hjelpeberegn_drift!Q16,""),"")</f>
        <v/>
      </c>
      <c r="S16" s="119">
        <f t="shared" si="0"/>
        <v>0</v>
      </c>
      <c r="W16" s="49"/>
    </row>
    <row r="17" spans="1:23" x14ac:dyDescent="0.25">
      <c r="A17" s="53"/>
      <c r="B17" s="53"/>
      <c r="C17" s="76"/>
      <c r="D17" s="130" t="str">
        <f>IFERROR(_xlfn.XLOOKUP(A17,LstDrift,'Oppslag-fane'!$V$7:$V$14),"")</f>
        <v/>
      </c>
      <c r="E17" s="53"/>
      <c r="F17" s="65"/>
      <c r="G17" s="65" t="str">
        <f>IFERROR(IF($E17="JA",Hjelpeberegn_drift!F17,""),"")</f>
        <v/>
      </c>
      <c r="H17" s="65" t="str">
        <f>IFERROR(IF($E17="JA",Hjelpeberegn_drift!G17,""),"")</f>
        <v/>
      </c>
      <c r="I17" s="65" t="str">
        <f>IFERROR(IF($E17="JA",Hjelpeberegn_drift!H17,""),"")</f>
        <v/>
      </c>
      <c r="J17" s="65" t="str">
        <f>IFERROR(IF($E17="JA",Hjelpeberegn_drift!I17,""),"")</f>
        <v/>
      </c>
      <c r="K17" s="65" t="str">
        <f>IFERROR(IF($E17="JA",Hjelpeberegn_drift!J17,""),"")</f>
        <v/>
      </c>
      <c r="L17" s="65" t="str">
        <f>IFERROR(IF($E17="JA",Hjelpeberegn_drift!K17,""),"")</f>
        <v/>
      </c>
      <c r="M17" s="65" t="str">
        <f>IFERROR(IF($E17="JA",Hjelpeberegn_drift!L17,""),"")</f>
        <v/>
      </c>
      <c r="N17" s="65" t="str">
        <f>IFERROR(IF($E17="JA",Hjelpeberegn_drift!M17,""),"")</f>
        <v/>
      </c>
      <c r="O17" s="65" t="str">
        <f>IFERROR(IF($E17="JA",Hjelpeberegn_drift!N17,""),"")</f>
        <v/>
      </c>
      <c r="P17" s="65" t="str">
        <f>IFERROR(IF($E17="JA",Hjelpeberegn_drift!O17,""),"")</f>
        <v/>
      </c>
      <c r="Q17" s="65" t="str">
        <f>IFERROR(IF($E17="JA",Hjelpeberegn_drift!P17,""),"")</f>
        <v/>
      </c>
      <c r="R17" s="65" t="str">
        <f>IFERROR(IF($E17="JA",Hjelpeberegn_drift!Q17,""),"")</f>
        <v/>
      </c>
      <c r="S17" s="119">
        <f t="shared" si="0"/>
        <v>0</v>
      </c>
      <c r="W17" s="49"/>
    </row>
    <row r="18" spans="1:23" x14ac:dyDescent="0.25">
      <c r="A18" s="53"/>
      <c r="B18" s="53"/>
      <c r="C18" s="76"/>
      <c r="D18" s="130" t="str">
        <f>IFERROR(_xlfn.XLOOKUP(A18,LstDrift,'Oppslag-fane'!$V$7:$V$14),"")</f>
        <v/>
      </c>
      <c r="E18" s="53"/>
      <c r="F18" s="65"/>
      <c r="G18" s="65" t="str">
        <f>IFERROR(IF($E18="JA",Hjelpeberegn_drift!F18,""),"")</f>
        <v/>
      </c>
      <c r="H18" s="65" t="str">
        <f>IFERROR(IF($E18="JA",Hjelpeberegn_drift!G18,""),"")</f>
        <v/>
      </c>
      <c r="I18" s="65" t="str">
        <f>IFERROR(IF($E18="JA",Hjelpeberegn_drift!H18,""),"")</f>
        <v/>
      </c>
      <c r="J18" s="65" t="str">
        <f>IFERROR(IF($E18="JA",Hjelpeberegn_drift!I18,""),"")</f>
        <v/>
      </c>
      <c r="K18" s="65" t="str">
        <f>IFERROR(IF($E18="JA",Hjelpeberegn_drift!J18,""),"")</f>
        <v/>
      </c>
      <c r="L18" s="65" t="str">
        <f>IFERROR(IF($E18="JA",Hjelpeberegn_drift!K18,""),"")</f>
        <v/>
      </c>
      <c r="M18" s="65" t="str">
        <f>IFERROR(IF($E18="JA",Hjelpeberegn_drift!L18,""),"")</f>
        <v/>
      </c>
      <c r="N18" s="65" t="str">
        <f>IFERROR(IF($E18="JA",Hjelpeberegn_drift!M18,""),"")</f>
        <v/>
      </c>
      <c r="O18" s="65" t="str">
        <f>IFERROR(IF($E18="JA",Hjelpeberegn_drift!N18,""),"")</f>
        <v/>
      </c>
      <c r="P18" s="65" t="str">
        <f>IFERROR(IF($E18="JA",Hjelpeberegn_drift!O18,""),"")</f>
        <v/>
      </c>
      <c r="Q18" s="65" t="str">
        <f>IFERROR(IF($E18="JA",Hjelpeberegn_drift!P18,""),"")</f>
        <v/>
      </c>
      <c r="R18" s="65" t="str">
        <f>IFERROR(IF($E18="JA",Hjelpeberegn_drift!Q18,""),"")</f>
        <v/>
      </c>
      <c r="S18" s="119">
        <f t="shared" si="0"/>
        <v>0</v>
      </c>
      <c r="W18" s="49"/>
    </row>
    <row r="19" spans="1:23" outlineLevel="1" x14ac:dyDescent="0.25">
      <c r="A19" s="53"/>
      <c r="B19" s="53"/>
      <c r="C19" s="76"/>
      <c r="D19" s="130" t="str">
        <f>IFERROR(_xlfn.XLOOKUP(A19,LstDrift,'Oppslag-fane'!$V$7:$V$14),"")</f>
        <v/>
      </c>
      <c r="E19" s="53"/>
      <c r="F19" s="65"/>
      <c r="G19" s="65" t="str">
        <f>IFERROR(IF($E19="JA",Hjelpeberegn_drift!F19,""),"")</f>
        <v/>
      </c>
      <c r="H19" s="65" t="str">
        <f>IFERROR(IF($E19="JA",Hjelpeberegn_drift!G19,""),"")</f>
        <v/>
      </c>
      <c r="I19" s="65" t="str">
        <f>IFERROR(IF($E19="JA",Hjelpeberegn_drift!H19,""),"")</f>
        <v/>
      </c>
      <c r="J19" s="65" t="str">
        <f>IFERROR(IF($E19="JA",Hjelpeberegn_drift!I19,""),"")</f>
        <v/>
      </c>
      <c r="K19" s="65" t="str">
        <f>IFERROR(IF($E19="JA",Hjelpeberegn_drift!J19,""),"")</f>
        <v/>
      </c>
      <c r="L19" s="65" t="str">
        <f>IFERROR(IF($E19="JA",Hjelpeberegn_drift!K19,""),"")</f>
        <v/>
      </c>
      <c r="M19" s="65" t="str">
        <f>IFERROR(IF($E19="JA",Hjelpeberegn_drift!L19,""),"")</f>
        <v/>
      </c>
      <c r="N19" s="65" t="str">
        <f>IFERROR(IF($E19="JA",Hjelpeberegn_drift!M19,""),"")</f>
        <v/>
      </c>
      <c r="O19" s="65" t="str">
        <f>IFERROR(IF($E19="JA",Hjelpeberegn_drift!N19,""),"")</f>
        <v/>
      </c>
      <c r="P19" s="65" t="str">
        <f>IFERROR(IF($E19="JA",Hjelpeberegn_drift!O19,""),"")</f>
        <v/>
      </c>
      <c r="Q19" s="65" t="str">
        <f>IFERROR(IF($E19="JA",Hjelpeberegn_drift!P19,""),"")</f>
        <v/>
      </c>
      <c r="R19" s="65" t="str">
        <f>IFERROR(IF($E19="JA",Hjelpeberegn_drift!Q19,""),"")</f>
        <v/>
      </c>
      <c r="S19" s="119">
        <f t="shared" si="0"/>
        <v>0</v>
      </c>
      <c r="W19" s="49"/>
    </row>
    <row r="20" spans="1:23" outlineLevel="1" x14ac:dyDescent="0.25">
      <c r="A20" s="53"/>
      <c r="B20" s="53"/>
      <c r="C20" s="76"/>
      <c r="D20" s="130" t="str">
        <f>IFERROR(_xlfn.XLOOKUP(A20,LstDrift,'Oppslag-fane'!$V$7:$V$14),"")</f>
        <v/>
      </c>
      <c r="E20" s="53"/>
      <c r="F20" s="65"/>
      <c r="G20" s="65" t="str">
        <f>IFERROR(IF($E20="JA",Hjelpeberegn_drift!F20,""),"")</f>
        <v/>
      </c>
      <c r="H20" s="65" t="str">
        <f>IFERROR(IF($E20="JA",Hjelpeberegn_drift!G20,""),"")</f>
        <v/>
      </c>
      <c r="I20" s="65" t="str">
        <f>IFERROR(IF($E20="JA",Hjelpeberegn_drift!H20,""),"")</f>
        <v/>
      </c>
      <c r="J20" s="65" t="str">
        <f>IFERROR(IF($E20="JA",Hjelpeberegn_drift!I20,""),"")</f>
        <v/>
      </c>
      <c r="K20" s="65" t="str">
        <f>IFERROR(IF($E20="JA",Hjelpeberegn_drift!J20,""),"")</f>
        <v/>
      </c>
      <c r="L20" s="65" t="str">
        <f>IFERROR(IF($E20="JA",Hjelpeberegn_drift!K20,""),"")</f>
        <v/>
      </c>
      <c r="M20" s="65" t="str">
        <f>IFERROR(IF($E20="JA",Hjelpeberegn_drift!L20,""),"")</f>
        <v/>
      </c>
      <c r="N20" s="65" t="str">
        <f>IFERROR(IF($E20="JA",Hjelpeberegn_drift!M20,""),"")</f>
        <v/>
      </c>
      <c r="O20" s="65" t="str">
        <f>IFERROR(IF($E20="JA",Hjelpeberegn_drift!N20,""),"")</f>
        <v/>
      </c>
      <c r="P20" s="65" t="str">
        <f>IFERROR(IF($E20="JA",Hjelpeberegn_drift!O20,""),"")</f>
        <v/>
      </c>
      <c r="Q20" s="65" t="str">
        <f>IFERROR(IF($E20="JA",Hjelpeberegn_drift!P20,""),"")</f>
        <v/>
      </c>
      <c r="R20" s="65" t="str">
        <f>IFERROR(IF($E20="JA",Hjelpeberegn_drift!Q20,""),"")</f>
        <v/>
      </c>
      <c r="S20" s="119">
        <f t="shared" si="0"/>
        <v>0</v>
      </c>
      <c r="W20" s="49"/>
    </row>
    <row r="21" spans="1:23" outlineLevel="1" x14ac:dyDescent="0.25">
      <c r="A21" s="53"/>
      <c r="B21" s="53"/>
      <c r="C21" s="76"/>
      <c r="D21" s="130" t="str">
        <f>IFERROR(_xlfn.XLOOKUP(A21,LstDrift,'Oppslag-fane'!$V$7:$V$14),"")</f>
        <v/>
      </c>
      <c r="E21" s="53"/>
      <c r="F21" s="65"/>
      <c r="G21" s="65" t="str">
        <f>IFERROR(IF($E21="JA",Hjelpeberegn_drift!F21,""),"")</f>
        <v/>
      </c>
      <c r="H21" s="65" t="str">
        <f>IFERROR(IF($E21="JA",Hjelpeberegn_drift!G21,""),"")</f>
        <v/>
      </c>
      <c r="I21" s="65" t="str">
        <f>IFERROR(IF($E21="JA",Hjelpeberegn_drift!H21,""),"")</f>
        <v/>
      </c>
      <c r="J21" s="65" t="str">
        <f>IFERROR(IF($E21="JA",Hjelpeberegn_drift!I21,""),"")</f>
        <v/>
      </c>
      <c r="K21" s="65" t="str">
        <f>IFERROR(IF($E21="JA",Hjelpeberegn_drift!J21,""),"")</f>
        <v/>
      </c>
      <c r="L21" s="65" t="str">
        <f>IFERROR(IF($E21="JA",Hjelpeberegn_drift!K21,""),"")</f>
        <v/>
      </c>
      <c r="M21" s="65" t="str">
        <f>IFERROR(IF($E21="JA",Hjelpeberegn_drift!L21,""),"")</f>
        <v/>
      </c>
      <c r="N21" s="65" t="str">
        <f>IFERROR(IF($E21="JA",Hjelpeberegn_drift!M21,""),"")</f>
        <v/>
      </c>
      <c r="O21" s="65" t="str">
        <f>IFERROR(IF($E21="JA",Hjelpeberegn_drift!N21,""),"")</f>
        <v/>
      </c>
      <c r="P21" s="65" t="str">
        <f>IFERROR(IF($E21="JA",Hjelpeberegn_drift!O21,""),"")</f>
        <v/>
      </c>
      <c r="Q21" s="65" t="str">
        <f>IFERROR(IF($E21="JA",Hjelpeberegn_drift!P21,""),"")</f>
        <v/>
      </c>
      <c r="R21" s="65" t="str">
        <f>IFERROR(IF($E21="JA",Hjelpeberegn_drift!Q21,""),"")</f>
        <v/>
      </c>
      <c r="S21" s="119">
        <f t="shared" si="0"/>
        <v>0</v>
      </c>
      <c r="W21" s="49"/>
    </row>
    <row r="22" spans="1:23" outlineLevel="1" x14ac:dyDescent="0.25">
      <c r="A22" s="53"/>
      <c r="B22" s="53"/>
      <c r="C22" s="76"/>
      <c r="D22" s="130" t="str">
        <f>IFERROR(_xlfn.XLOOKUP(A22,LstDrift,'Oppslag-fane'!$V$7:$V$14),"")</f>
        <v/>
      </c>
      <c r="E22" s="53"/>
      <c r="F22" s="65"/>
      <c r="G22" s="65" t="str">
        <f>IFERROR(IF($E22="JA",Hjelpeberegn_drift!F22,""),"")</f>
        <v/>
      </c>
      <c r="H22" s="65" t="str">
        <f>IFERROR(IF($E22="JA",Hjelpeberegn_drift!G22,""),"")</f>
        <v/>
      </c>
      <c r="I22" s="65" t="str">
        <f>IFERROR(IF($E22="JA",Hjelpeberegn_drift!H22,""),"")</f>
        <v/>
      </c>
      <c r="J22" s="65" t="str">
        <f>IFERROR(IF($E22="JA",Hjelpeberegn_drift!I22,""),"")</f>
        <v/>
      </c>
      <c r="K22" s="65" t="str">
        <f>IFERROR(IF($E22="JA",Hjelpeberegn_drift!J22,""),"")</f>
        <v/>
      </c>
      <c r="L22" s="65" t="str">
        <f>IFERROR(IF($E22="JA",Hjelpeberegn_drift!K22,""),"")</f>
        <v/>
      </c>
      <c r="M22" s="65" t="str">
        <f>IFERROR(IF($E22="JA",Hjelpeberegn_drift!L22,""),"")</f>
        <v/>
      </c>
      <c r="N22" s="65" t="str">
        <f>IFERROR(IF($E22="JA",Hjelpeberegn_drift!M22,""),"")</f>
        <v/>
      </c>
      <c r="O22" s="65" t="str">
        <f>IFERROR(IF($E22="JA",Hjelpeberegn_drift!N22,""),"")</f>
        <v/>
      </c>
      <c r="P22" s="65" t="str">
        <f>IFERROR(IF($E22="JA",Hjelpeberegn_drift!O22,""),"")</f>
        <v/>
      </c>
      <c r="Q22" s="65" t="str">
        <f>IFERROR(IF($E22="JA",Hjelpeberegn_drift!P22,""),"")</f>
        <v/>
      </c>
      <c r="R22" s="65" t="str">
        <f>IFERROR(IF($E22="JA",Hjelpeberegn_drift!Q22,""),"")</f>
        <v/>
      </c>
      <c r="S22" s="119">
        <f t="shared" si="0"/>
        <v>0</v>
      </c>
    </row>
    <row r="23" spans="1:23" outlineLevel="1" x14ac:dyDescent="0.25">
      <c r="A23" s="53"/>
      <c r="B23" s="53"/>
      <c r="C23" s="76"/>
      <c r="D23" s="130" t="str">
        <f>IFERROR(_xlfn.XLOOKUP(A23,LstDrift,'Oppslag-fane'!$V$7:$V$14),"")</f>
        <v/>
      </c>
      <c r="E23" s="53"/>
      <c r="F23" s="65"/>
      <c r="G23" s="65" t="str">
        <f>IFERROR(IF($E23="JA",Hjelpeberegn_drift!F23,""),"")</f>
        <v/>
      </c>
      <c r="H23" s="65" t="str">
        <f>IFERROR(IF($E23="JA",Hjelpeberegn_drift!G23,""),"")</f>
        <v/>
      </c>
      <c r="I23" s="65" t="str">
        <f>IFERROR(IF($E23="JA",Hjelpeberegn_drift!H23,""),"")</f>
        <v/>
      </c>
      <c r="J23" s="65" t="str">
        <f>IFERROR(IF($E23="JA",Hjelpeberegn_drift!I23,""),"")</f>
        <v/>
      </c>
      <c r="K23" s="65" t="str">
        <f>IFERROR(IF($E23="JA",Hjelpeberegn_drift!J23,""),"")</f>
        <v/>
      </c>
      <c r="L23" s="65" t="str">
        <f>IFERROR(IF($E23="JA",Hjelpeberegn_drift!K23,""),"")</f>
        <v/>
      </c>
      <c r="M23" s="65" t="str">
        <f>IFERROR(IF($E23="JA",Hjelpeberegn_drift!L23,""),"")</f>
        <v/>
      </c>
      <c r="N23" s="65" t="str">
        <f>IFERROR(IF($E23="JA",Hjelpeberegn_drift!M23,""),"")</f>
        <v/>
      </c>
      <c r="O23" s="65" t="str">
        <f>IFERROR(IF($E23="JA",Hjelpeberegn_drift!N23,""),"")</f>
        <v/>
      </c>
      <c r="P23" s="65" t="str">
        <f>IFERROR(IF($E23="JA",Hjelpeberegn_drift!O23,""),"")</f>
        <v/>
      </c>
      <c r="Q23" s="65" t="str">
        <f>IFERROR(IF($E23="JA",Hjelpeberegn_drift!P23,""),"")</f>
        <v/>
      </c>
      <c r="R23" s="65" t="str">
        <f>IFERROR(IF($E23="JA",Hjelpeberegn_drift!Q23,""),"")</f>
        <v/>
      </c>
      <c r="S23" s="119">
        <f t="shared" si="0"/>
        <v>0</v>
      </c>
    </row>
    <row r="24" spans="1:23" outlineLevel="1" x14ac:dyDescent="0.25">
      <c r="A24" s="53"/>
      <c r="B24" s="53"/>
      <c r="C24" s="76"/>
      <c r="D24" s="130" t="str">
        <f>IFERROR(_xlfn.XLOOKUP(A24,LstDrift,'Oppslag-fane'!$V$7:$V$14),"")</f>
        <v/>
      </c>
      <c r="E24" s="53"/>
      <c r="F24" s="65"/>
      <c r="G24" s="65" t="str">
        <f>IFERROR(IF($E24="JA",Hjelpeberegn_drift!F24,""),"")</f>
        <v/>
      </c>
      <c r="H24" s="65" t="str">
        <f>IFERROR(IF($E24="JA",Hjelpeberegn_drift!G24,""),"")</f>
        <v/>
      </c>
      <c r="I24" s="65" t="str">
        <f>IFERROR(IF($E24="JA",Hjelpeberegn_drift!H24,""),"")</f>
        <v/>
      </c>
      <c r="J24" s="65" t="str">
        <f>IFERROR(IF($E24="JA",Hjelpeberegn_drift!I24,""),"")</f>
        <v/>
      </c>
      <c r="K24" s="65" t="str">
        <f>IFERROR(IF($E24="JA",Hjelpeberegn_drift!J24,""),"")</f>
        <v/>
      </c>
      <c r="L24" s="65" t="str">
        <f>IFERROR(IF($E24="JA",Hjelpeberegn_drift!K24,""),"")</f>
        <v/>
      </c>
      <c r="M24" s="65" t="str">
        <f>IFERROR(IF($E24="JA",Hjelpeberegn_drift!L24,""),"")</f>
        <v/>
      </c>
      <c r="N24" s="65" t="str">
        <f>IFERROR(IF($E24="JA",Hjelpeberegn_drift!M24,""),"")</f>
        <v/>
      </c>
      <c r="O24" s="65" t="str">
        <f>IFERROR(IF($E24="JA",Hjelpeberegn_drift!N24,""),"")</f>
        <v/>
      </c>
      <c r="P24" s="65" t="str">
        <f>IFERROR(IF($E24="JA",Hjelpeberegn_drift!O24,""),"")</f>
        <v/>
      </c>
      <c r="Q24" s="65" t="str">
        <f>IFERROR(IF($E24="JA",Hjelpeberegn_drift!P24,""),"")</f>
        <v/>
      </c>
      <c r="R24" s="65" t="str">
        <f>IFERROR(IF($E24="JA",Hjelpeberegn_drift!Q24,""),"")</f>
        <v/>
      </c>
      <c r="S24" s="119">
        <f t="shared" si="0"/>
        <v>0</v>
      </c>
    </row>
    <row r="25" spans="1:23" outlineLevel="1" x14ac:dyDescent="0.25">
      <c r="A25" s="53"/>
      <c r="B25" s="53"/>
      <c r="C25" s="76"/>
      <c r="D25" s="130" t="str">
        <f>IFERROR(_xlfn.XLOOKUP(A25,LstDrift,'Oppslag-fane'!$V$7:$V$14),"")</f>
        <v/>
      </c>
      <c r="E25" s="53"/>
      <c r="F25" s="65"/>
      <c r="G25" s="65" t="str">
        <f>IFERROR(IF($E25="JA",Hjelpeberegn_drift!F25,""),"")</f>
        <v/>
      </c>
      <c r="H25" s="65" t="str">
        <f>IFERROR(IF($E25="JA",Hjelpeberegn_drift!G25,""),"")</f>
        <v/>
      </c>
      <c r="I25" s="65" t="str">
        <f>IFERROR(IF($E25="JA",Hjelpeberegn_drift!H25,""),"")</f>
        <v/>
      </c>
      <c r="J25" s="65" t="str">
        <f>IFERROR(IF($E25="JA",Hjelpeberegn_drift!I25,""),"")</f>
        <v/>
      </c>
      <c r="K25" s="65" t="str">
        <f>IFERROR(IF($E25="JA",Hjelpeberegn_drift!J25,""),"")</f>
        <v/>
      </c>
      <c r="L25" s="65" t="str">
        <f>IFERROR(IF($E25="JA",Hjelpeberegn_drift!K25,""),"")</f>
        <v/>
      </c>
      <c r="M25" s="65" t="str">
        <f>IFERROR(IF($E25="JA",Hjelpeberegn_drift!L25,""),"")</f>
        <v/>
      </c>
      <c r="N25" s="65" t="str">
        <f>IFERROR(IF($E25="JA",Hjelpeberegn_drift!M25,""),"")</f>
        <v/>
      </c>
      <c r="O25" s="65" t="str">
        <f>IFERROR(IF($E25="JA",Hjelpeberegn_drift!N25,""),"")</f>
        <v/>
      </c>
      <c r="P25" s="65" t="str">
        <f>IFERROR(IF($E25="JA",Hjelpeberegn_drift!O25,""),"")</f>
        <v/>
      </c>
      <c r="Q25" s="65" t="str">
        <f>IFERROR(IF($E25="JA",Hjelpeberegn_drift!P25,""),"")</f>
        <v/>
      </c>
      <c r="R25" s="65" t="str">
        <f>IFERROR(IF($E25="JA",Hjelpeberegn_drift!Q25,""),"")</f>
        <v/>
      </c>
      <c r="S25" s="119">
        <f t="shared" si="0"/>
        <v>0</v>
      </c>
    </row>
    <row r="26" spans="1:23" outlineLevel="1" x14ac:dyDescent="0.25">
      <c r="A26" s="53"/>
      <c r="B26" s="53"/>
      <c r="C26" s="76"/>
      <c r="D26" s="130" t="str">
        <f>IFERROR(_xlfn.XLOOKUP(A26,LstDrift,'Oppslag-fane'!$V$7:$V$14),"")</f>
        <v/>
      </c>
      <c r="E26" s="53"/>
      <c r="F26" s="65"/>
      <c r="G26" s="65" t="str">
        <f>IFERROR(IF($E26="JA",Hjelpeberegn_drift!F26,""),"")</f>
        <v/>
      </c>
      <c r="H26" s="65" t="str">
        <f>IFERROR(IF($E26="JA",Hjelpeberegn_drift!G26,""),"")</f>
        <v/>
      </c>
      <c r="I26" s="65" t="str">
        <f>IFERROR(IF($E26="JA",Hjelpeberegn_drift!H26,""),"")</f>
        <v/>
      </c>
      <c r="J26" s="65" t="str">
        <f>IFERROR(IF($E26="JA",Hjelpeberegn_drift!I26,""),"")</f>
        <v/>
      </c>
      <c r="K26" s="65" t="str">
        <f>IFERROR(IF($E26="JA",Hjelpeberegn_drift!J26,""),"")</f>
        <v/>
      </c>
      <c r="L26" s="65" t="str">
        <f>IFERROR(IF($E26="JA",Hjelpeberegn_drift!K26,""),"")</f>
        <v/>
      </c>
      <c r="M26" s="65" t="str">
        <f>IFERROR(IF($E26="JA",Hjelpeberegn_drift!L26,""),"")</f>
        <v/>
      </c>
      <c r="N26" s="65" t="str">
        <f>IFERROR(IF($E26="JA",Hjelpeberegn_drift!M26,""),"")</f>
        <v/>
      </c>
      <c r="O26" s="65" t="str">
        <f>IFERROR(IF($E26="JA",Hjelpeberegn_drift!N26,""),"")</f>
        <v/>
      </c>
      <c r="P26" s="65" t="str">
        <f>IFERROR(IF($E26="JA",Hjelpeberegn_drift!O26,""),"")</f>
        <v/>
      </c>
      <c r="Q26" s="65" t="str">
        <f>IFERROR(IF($E26="JA",Hjelpeberegn_drift!P26,""),"")</f>
        <v/>
      </c>
      <c r="R26" s="65" t="str">
        <f>IFERROR(IF($E26="JA",Hjelpeberegn_drift!Q26,""),"")</f>
        <v/>
      </c>
      <c r="S26" s="119">
        <f t="shared" si="0"/>
        <v>0</v>
      </c>
    </row>
    <row r="27" spans="1:23" outlineLevel="1" x14ac:dyDescent="0.25">
      <c r="A27" s="53"/>
      <c r="B27" s="53"/>
      <c r="C27" s="76"/>
      <c r="D27" s="130" t="str">
        <f>IFERROR(_xlfn.XLOOKUP(A27,LstDrift,'Oppslag-fane'!$V$7:$V$14),"")</f>
        <v/>
      </c>
      <c r="E27" s="53"/>
      <c r="F27" s="65"/>
      <c r="G27" s="65" t="str">
        <f>IFERROR(IF($E27="JA",Hjelpeberegn_drift!F27,""),"")</f>
        <v/>
      </c>
      <c r="H27" s="65" t="str">
        <f>IFERROR(IF($E27="JA",Hjelpeberegn_drift!G27,""),"")</f>
        <v/>
      </c>
      <c r="I27" s="65" t="str">
        <f>IFERROR(IF($E27="JA",Hjelpeberegn_drift!H27,""),"")</f>
        <v/>
      </c>
      <c r="J27" s="65" t="str">
        <f>IFERROR(IF($E27="JA",Hjelpeberegn_drift!I27,""),"")</f>
        <v/>
      </c>
      <c r="K27" s="65" t="str">
        <f>IFERROR(IF($E27="JA",Hjelpeberegn_drift!J27,""),"")</f>
        <v/>
      </c>
      <c r="L27" s="65" t="str">
        <f>IFERROR(IF($E27="JA",Hjelpeberegn_drift!K27,""),"")</f>
        <v/>
      </c>
      <c r="M27" s="65" t="str">
        <f>IFERROR(IF($E27="JA",Hjelpeberegn_drift!L27,""),"")</f>
        <v/>
      </c>
      <c r="N27" s="65" t="str">
        <f>IFERROR(IF($E27="JA",Hjelpeberegn_drift!M27,""),"")</f>
        <v/>
      </c>
      <c r="O27" s="65" t="str">
        <f>IFERROR(IF($E27="JA",Hjelpeberegn_drift!N27,""),"")</f>
        <v/>
      </c>
      <c r="P27" s="65" t="str">
        <f>IFERROR(IF($E27="JA",Hjelpeberegn_drift!O27,""),"")</f>
        <v/>
      </c>
      <c r="Q27" s="65" t="str">
        <f>IFERROR(IF($E27="JA",Hjelpeberegn_drift!P27,""),"")</f>
        <v/>
      </c>
      <c r="R27" s="65" t="str">
        <f>IFERROR(IF($E27="JA",Hjelpeberegn_drift!Q27,""),"")</f>
        <v/>
      </c>
      <c r="S27" s="119">
        <f t="shared" si="0"/>
        <v>0</v>
      </c>
    </row>
    <row r="28" spans="1:23" outlineLevel="1" x14ac:dyDescent="0.25">
      <c r="A28" s="53"/>
      <c r="B28" s="53"/>
      <c r="C28" s="76"/>
      <c r="D28" s="130" t="str">
        <f>IFERROR(_xlfn.XLOOKUP(A28,LstDrift,'Oppslag-fane'!$V$7:$V$14),"")</f>
        <v/>
      </c>
      <c r="E28" s="53"/>
      <c r="F28" s="65"/>
      <c r="G28" s="65" t="str">
        <f>IFERROR(IF($E28="JA",Hjelpeberegn_drift!F28,""),"")</f>
        <v/>
      </c>
      <c r="H28" s="65" t="str">
        <f>IFERROR(IF($E28="JA",Hjelpeberegn_drift!G28,""),"")</f>
        <v/>
      </c>
      <c r="I28" s="65" t="str">
        <f>IFERROR(IF($E28="JA",Hjelpeberegn_drift!H28,""),"")</f>
        <v/>
      </c>
      <c r="J28" s="65" t="str">
        <f>IFERROR(IF($E28="JA",Hjelpeberegn_drift!I28,""),"")</f>
        <v/>
      </c>
      <c r="K28" s="65" t="str">
        <f>IFERROR(IF($E28="JA",Hjelpeberegn_drift!J28,""),"")</f>
        <v/>
      </c>
      <c r="L28" s="65" t="str">
        <f>IFERROR(IF($E28="JA",Hjelpeberegn_drift!K28,""),"")</f>
        <v/>
      </c>
      <c r="M28" s="65" t="str">
        <f>IFERROR(IF($E28="JA",Hjelpeberegn_drift!L28,""),"")</f>
        <v/>
      </c>
      <c r="N28" s="65" t="str">
        <f>IFERROR(IF($E28="JA",Hjelpeberegn_drift!M28,""),"")</f>
        <v/>
      </c>
      <c r="O28" s="65" t="str">
        <f>IFERROR(IF($E28="JA",Hjelpeberegn_drift!N28,""),"")</f>
        <v/>
      </c>
      <c r="P28" s="65" t="str">
        <f>IFERROR(IF($E28="JA",Hjelpeberegn_drift!O28,""),"")</f>
        <v/>
      </c>
      <c r="Q28" s="65" t="str">
        <f>IFERROR(IF($E28="JA",Hjelpeberegn_drift!P28,""),"")</f>
        <v/>
      </c>
      <c r="R28" s="65" t="str">
        <f>IFERROR(IF($E28="JA",Hjelpeberegn_drift!Q28,""),"")</f>
        <v/>
      </c>
      <c r="S28" s="119">
        <f t="shared" si="0"/>
        <v>0</v>
      </c>
    </row>
    <row r="29" spans="1:23" outlineLevel="1" x14ac:dyDescent="0.25">
      <c r="A29" s="53"/>
      <c r="B29" s="53"/>
      <c r="C29" s="76"/>
      <c r="D29" s="130" t="str">
        <f>IFERROR(_xlfn.XLOOKUP(A29,LstDrift,'Oppslag-fane'!$V$7:$V$14),"")</f>
        <v/>
      </c>
      <c r="E29" s="53"/>
      <c r="F29" s="65"/>
      <c r="G29" s="65" t="str">
        <f>IFERROR(IF($E29="JA",Hjelpeberegn_drift!F29,""),"")</f>
        <v/>
      </c>
      <c r="H29" s="65" t="str">
        <f>IFERROR(IF($E29="JA",Hjelpeberegn_drift!G29,""),"")</f>
        <v/>
      </c>
      <c r="I29" s="65" t="str">
        <f>IFERROR(IF($E29="JA",Hjelpeberegn_drift!H29,""),"")</f>
        <v/>
      </c>
      <c r="J29" s="65" t="str">
        <f>IFERROR(IF($E29="JA",Hjelpeberegn_drift!I29,""),"")</f>
        <v/>
      </c>
      <c r="K29" s="65" t="str">
        <f>IFERROR(IF($E29="JA",Hjelpeberegn_drift!J29,""),"")</f>
        <v/>
      </c>
      <c r="L29" s="65" t="str">
        <f>IFERROR(IF($E29="JA",Hjelpeberegn_drift!K29,""),"")</f>
        <v/>
      </c>
      <c r="M29" s="65" t="str">
        <f>IFERROR(IF($E29="JA",Hjelpeberegn_drift!L29,""),"")</f>
        <v/>
      </c>
      <c r="N29" s="65" t="str">
        <f>IFERROR(IF($E29="JA",Hjelpeberegn_drift!M29,""),"")</f>
        <v/>
      </c>
      <c r="O29" s="65" t="str">
        <f>IFERROR(IF($E29="JA",Hjelpeberegn_drift!N29,""),"")</f>
        <v/>
      </c>
      <c r="P29" s="65" t="str">
        <f>IFERROR(IF($E29="JA",Hjelpeberegn_drift!O29,""),"")</f>
        <v/>
      </c>
      <c r="Q29" s="65" t="str">
        <f>IFERROR(IF($E29="JA",Hjelpeberegn_drift!P29,""),"")</f>
        <v/>
      </c>
      <c r="R29" s="65" t="str">
        <f>IFERROR(IF($E29="JA",Hjelpeberegn_drift!Q29,""),"")</f>
        <v/>
      </c>
      <c r="S29" s="119">
        <f t="shared" si="0"/>
        <v>0</v>
      </c>
    </row>
    <row r="30" spans="1:23" outlineLevel="1" x14ac:dyDescent="0.25">
      <c r="A30" s="53"/>
      <c r="B30" s="53"/>
      <c r="C30" s="76"/>
      <c r="D30" s="130" t="str">
        <f>IFERROR(_xlfn.XLOOKUP(A30,LstDrift,'Oppslag-fane'!$V$7:$V$14),"")</f>
        <v/>
      </c>
      <c r="E30" s="53"/>
      <c r="F30" s="65"/>
      <c r="G30" s="65" t="str">
        <f>IFERROR(IF($E30="JA",Hjelpeberegn_drift!F30,""),"")</f>
        <v/>
      </c>
      <c r="H30" s="65" t="str">
        <f>IFERROR(IF($E30="JA",Hjelpeberegn_drift!G30,""),"")</f>
        <v/>
      </c>
      <c r="I30" s="65" t="str">
        <f>IFERROR(IF($E30="JA",Hjelpeberegn_drift!H30,""),"")</f>
        <v/>
      </c>
      <c r="J30" s="65" t="str">
        <f>IFERROR(IF($E30="JA",Hjelpeberegn_drift!I30,""),"")</f>
        <v/>
      </c>
      <c r="K30" s="65" t="str">
        <f>IFERROR(IF($E30="JA",Hjelpeberegn_drift!J30,""),"")</f>
        <v/>
      </c>
      <c r="L30" s="65" t="str">
        <f>IFERROR(IF($E30="JA",Hjelpeberegn_drift!K30,""),"")</f>
        <v/>
      </c>
      <c r="M30" s="65" t="str">
        <f>IFERROR(IF($E30="JA",Hjelpeberegn_drift!L30,""),"")</f>
        <v/>
      </c>
      <c r="N30" s="65" t="str">
        <f>IFERROR(IF($E30="JA",Hjelpeberegn_drift!M30,""),"")</f>
        <v/>
      </c>
      <c r="O30" s="65" t="str">
        <f>IFERROR(IF($E30="JA",Hjelpeberegn_drift!N30,""),"")</f>
        <v/>
      </c>
      <c r="P30" s="65" t="str">
        <f>IFERROR(IF($E30="JA",Hjelpeberegn_drift!O30,""),"")</f>
        <v/>
      </c>
      <c r="Q30" s="65" t="str">
        <f>IFERROR(IF($E30="JA",Hjelpeberegn_drift!P30,""),"")</f>
        <v/>
      </c>
      <c r="R30" s="65" t="str">
        <f>IFERROR(IF($E30="JA",Hjelpeberegn_drift!Q30,""),"")</f>
        <v/>
      </c>
      <c r="S30" s="119">
        <f t="shared" si="0"/>
        <v>0</v>
      </c>
    </row>
    <row r="31" spans="1:23" outlineLevel="1" x14ac:dyDescent="0.25">
      <c r="A31" s="53"/>
      <c r="B31" s="53"/>
      <c r="C31" s="76"/>
      <c r="D31" s="130" t="str">
        <f>IFERROR(_xlfn.XLOOKUP(A31,LstDrift,'Oppslag-fane'!$V$7:$V$14),"")</f>
        <v/>
      </c>
      <c r="E31" s="53"/>
      <c r="F31" s="65"/>
      <c r="G31" s="65" t="str">
        <f>IFERROR(IF($E31="JA",Hjelpeberegn_drift!F31,""),"")</f>
        <v/>
      </c>
      <c r="H31" s="65" t="str">
        <f>IFERROR(IF($E31="JA",Hjelpeberegn_drift!G31,""),"")</f>
        <v/>
      </c>
      <c r="I31" s="65" t="str">
        <f>IFERROR(IF($E31="JA",Hjelpeberegn_drift!H31,""),"")</f>
        <v/>
      </c>
      <c r="J31" s="65" t="str">
        <f>IFERROR(IF($E31="JA",Hjelpeberegn_drift!I31,""),"")</f>
        <v/>
      </c>
      <c r="K31" s="65" t="str">
        <f>IFERROR(IF($E31="JA",Hjelpeberegn_drift!J31,""),"")</f>
        <v/>
      </c>
      <c r="L31" s="65" t="str">
        <f>IFERROR(IF($E31="JA",Hjelpeberegn_drift!K31,""),"")</f>
        <v/>
      </c>
      <c r="M31" s="65" t="str">
        <f>IFERROR(IF($E31="JA",Hjelpeberegn_drift!L31,""),"")</f>
        <v/>
      </c>
      <c r="N31" s="65" t="str">
        <f>IFERROR(IF($E31="JA",Hjelpeberegn_drift!M31,""),"")</f>
        <v/>
      </c>
      <c r="O31" s="65" t="str">
        <f>IFERROR(IF($E31="JA",Hjelpeberegn_drift!N31,""),"")</f>
        <v/>
      </c>
      <c r="P31" s="65" t="str">
        <f>IFERROR(IF($E31="JA",Hjelpeberegn_drift!O31,""),"")</f>
        <v/>
      </c>
      <c r="Q31" s="65" t="str">
        <f>IFERROR(IF($E31="JA",Hjelpeberegn_drift!P31,""),"")</f>
        <v/>
      </c>
      <c r="R31" s="65" t="str">
        <f>IFERROR(IF($E31="JA",Hjelpeberegn_drift!Q31,""),"")</f>
        <v/>
      </c>
      <c r="S31" s="119">
        <f t="shared" si="0"/>
        <v>0</v>
      </c>
    </row>
    <row r="32" spans="1:23" outlineLevel="1" x14ac:dyDescent="0.25">
      <c r="A32" s="53"/>
      <c r="B32" s="53"/>
      <c r="C32" s="76"/>
      <c r="D32" s="130" t="str">
        <f>IFERROR(_xlfn.XLOOKUP(A32,LstDrift,'Oppslag-fane'!$V$7:$V$14),"")</f>
        <v/>
      </c>
      <c r="E32" s="53"/>
      <c r="F32" s="65"/>
      <c r="G32" s="65" t="str">
        <f>IFERROR(IF($E32="JA",Hjelpeberegn_drift!F32,""),"")</f>
        <v/>
      </c>
      <c r="H32" s="65" t="str">
        <f>IFERROR(IF($E32="JA",Hjelpeberegn_drift!G32,""),"")</f>
        <v/>
      </c>
      <c r="I32" s="65" t="str">
        <f>IFERROR(IF($E32="JA",Hjelpeberegn_drift!H32,""),"")</f>
        <v/>
      </c>
      <c r="J32" s="65" t="str">
        <f>IFERROR(IF($E32="JA",Hjelpeberegn_drift!I32,""),"")</f>
        <v/>
      </c>
      <c r="K32" s="65" t="str">
        <f>IFERROR(IF($E32="JA",Hjelpeberegn_drift!J32,""),"")</f>
        <v/>
      </c>
      <c r="L32" s="65" t="str">
        <f>IFERROR(IF($E32="JA",Hjelpeberegn_drift!K32,""),"")</f>
        <v/>
      </c>
      <c r="M32" s="65" t="str">
        <f>IFERROR(IF($E32="JA",Hjelpeberegn_drift!L32,""),"")</f>
        <v/>
      </c>
      <c r="N32" s="65" t="str">
        <f>IFERROR(IF($E32="JA",Hjelpeberegn_drift!M32,""),"")</f>
        <v/>
      </c>
      <c r="O32" s="65" t="str">
        <f>IFERROR(IF($E32="JA",Hjelpeberegn_drift!N32,""),"")</f>
        <v/>
      </c>
      <c r="P32" s="65" t="str">
        <f>IFERROR(IF($E32="JA",Hjelpeberegn_drift!O32,""),"")</f>
        <v/>
      </c>
      <c r="Q32" s="65" t="str">
        <f>IFERROR(IF($E32="JA",Hjelpeberegn_drift!P32,""),"")</f>
        <v/>
      </c>
      <c r="R32" s="65" t="str">
        <f>IFERROR(IF($E32="JA",Hjelpeberegn_drift!Q32,""),"")</f>
        <v/>
      </c>
      <c r="S32" s="119">
        <f t="shared" si="0"/>
        <v>0</v>
      </c>
    </row>
    <row r="33" spans="1:19" outlineLevel="1" x14ac:dyDescent="0.25">
      <c r="A33" s="53"/>
      <c r="B33" s="53"/>
      <c r="C33" s="76"/>
      <c r="D33" s="130" t="str">
        <f>IFERROR(_xlfn.XLOOKUP(A33,LstDrift,'Oppslag-fane'!$V$7:$V$14),"")</f>
        <v/>
      </c>
      <c r="E33" s="53"/>
      <c r="F33" s="65"/>
      <c r="G33" s="65" t="str">
        <f>IFERROR(IF($E33="JA",Hjelpeberegn_drift!F33,""),"")</f>
        <v/>
      </c>
      <c r="H33" s="65" t="str">
        <f>IFERROR(IF($E33="JA",Hjelpeberegn_drift!G33,""),"")</f>
        <v/>
      </c>
      <c r="I33" s="65" t="str">
        <f>IFERROR(IF($E33="JA",Hjelpeberegn_drift!H33,""),"")</f>
        <v/>
      </c>
      <c r="J33" s="65" t="str">
        <f>IFERROR(IF($E33="JA",Hjelpeberegn_drift!I33,""),"")</f>
        <v/>
      </c>
      <c r="K33" s="65" t="str">
        <f>IFERROR(IF($E33="JA",Hjelpeberegn_drift!J33,""),"")</f>
        <v/>
      </c>
      <c r="L33" s="65" t="str">
        <f>IFERROR(IF($E33="JA",Hjelpeberegn_drift!K33,""),"")</f>
        <v/>
      </c>
      <c r="M33" s="65" t="str">
        <f>IFERROR(IF($E33="JA",Hjelpeberegn_drift!L33,""),"")</f>
        <v/>
      </c>
      <c r="N33" s="65" t="str">
        <f>IFERROR(IF($E33="JA",Hjelpeberegn_drift!M33,""),"")</f>
        <v/>
      </c>
      <c r="O33" s="65" t="str">
        <f>IFERROR(IF($E33="JA",Hjelpeberegn_drift!N33,""),"")</f>
        <v/>
      </c>
      <c r="P33" s="65" t="str">
        <f>IFERROR(IF($E33="JA",Hjelpeberegn_drift!O33,""),"")</f>
        <v/>
      </c>
      <c r="Q33" s="65" t="str">
        <f>IFERROR(IF($E33="JA",Hjelpeberegn_drift!P33,""),"")</f>
        <v/>
      </c>
      <c r="R33" s="65" t="str">
        <f>IFERROR(IF($E33="JA",Hjelpeberegn_drift!Q33,""),"")</f>
        <v/>
      </c>
      <c r="S33" s="119">
        <f t="shared" si="0"/>
        <v>0</v>
      </c>
    </row>
    <row r="34" spans="1:19" outlineLevel="1" x14ac:dyDescent="0.25">
      <c r="A34" s="53"/>
      <c r="B34" s="53"/>
      <c r="C34" s="76"/>
      <c r="D34" s="130" t="str">
        <f>IFERROR(_xlfn.XLOOKUP(A34,LstDrift,'Oppslag-fane'!$V$7:$V$14),"")</f>
        <v/>
      </c>
      <c r="E34" s="53"/>
      <c r="F34" s="65"/>
      <c r="G34" s="65" t="str">
        <f>IFERROR(IF($E34="JA",Hjelpeberegn_drift!F34,""),"")</f>
        <v/>
      </c>
      <c r="H34" s="65" t="str">
        <f>IFERROR(IF($E34="JA",Hjelpeberegn_drift!G34,""),"")</f>
        <v/>
      </c>
      <c r="I34" s="65" t="str">
        <f>IFERROR(IF($E34="JA",Hjelpeberegn_drift!H34,""),"")</f>
        <v/>
      </c>
      <c r="J34" s="65" t="str">
        <f>IFERROR(IF($E34="JA",Hjelpeberegn_drift!I34,""),"")</f>
        <v/>
      </c>
      <c r="K34" s="65" t="str">
        <f>IFERROR(IF($E34="JA",Hjelpeberegn_drift!J34,""),"")</f>
        <v/>
      </c>
      <c r="L34" s="65" t="str">
        <f>IFERROR(IF($E34="JA",Hjelpeberegn_drift!K34,""),"")</f>
        <v/>
      </c>
      <c r="M34" s="65" t="str">
        <f>IFERROR(IF($E34="JA",Hjelpeberegn_drift!L34,""),"")</f>
        <v/>
      </c>
      <c r="N34" s="65" t="str">
        <f>IFERROR(IF($E34="JA",Hjelpeberegn_drift!M34,""),"")</f>
        <v/>
      </c>
      <c r="O34" s="65" t="str">
        <f>IFERROR(IF($E34="JA",Hjelpeberegn_drift!N34,""),"")</f>
        <v/>
      </c>
      <c r="P34" s="65" t="str">
        <f>IFERROR(IF($E34="JA",Hjelpeberegn_drift!O34,""),"")</f>
        <v/>
      </c>
      <c r="Q34" s="65" t="str">
        <f>IFERROR(IF($E34="JA",Hjelpeberegn_drift!P34,""),"")</f>
        <v/>
      </c>
      <c r="R34" s="65" t="str">
        <f>IFERROR(IF($E34="JA",Hjelpeberegn_drift!Q34,""),"")</f>
        <v/>
      </c>
      <c r="S34" s="119">
        <f t="shared" si="0"/>
        <v>0</v>
      </c>
    </row>
    <row r="35" spans="1:19" outlineLevel="1" x14ac:dyDescent="0.25">
      <c r="A35" s="53"/>
      <c r="B35" s="53"/>
      <c r="C35" s="76"/>
      <c r="D35" s="130" t="str">
        <f>IFERROR(_xlfn.XLOOKUP(A35,LstDrift,'Oppslag-fane'!$V$7:$V$14),"")</f>
        <v/>
      </c>
      <c r="E35" s="53"/>
      <c r="F35" s="65"/>
      <c r="G35" s="65" t="str">
        <f>IFERROR(IF($E35="JA",Hjelpeberegn_drift!F35,""),"")</f>
        <v/>
      </c>
      <c r="H35" s="65" t="str">
        <f>IFERROR(IF($E35="JA",Hjelpeberegn_drift!G35,""),"")</f>
        <v/>
      </c>
      <c r="I35" s="65" t="str">
        <f>IFERROR(IF($E35="JA",Hjelpeberegn_drift!H35,""),"")</f>
        <v/>
      </c>
      <c r="J35" s="65" t="str">
        <f>IFERROR(IF($E35="JA",Hjelpeberegn_drift!I35,""),"")</f>
        <v/>
      </c>
      <c r="K35" s="65" t="str">
        <f>IFERROR(IF($E35="JA",Hjelpeberegn_drift!J35,""),"")</f>
        <v/>
      </c>
      <c r="L35" s="65" t="str">
        <f>IFERROR(IF($E35="JA",Hjelpeberegn_drift!K35,""),"")</f>
        <v/>
      </c>
      <c r="M35" s="65" t="str">
        <f>IFERROR(IF($E35="JA",Hjelpeberegn_drift!L35,""),"")</f>
        <v/>
      </c>
      <c r="N35" s="65" t="str">
        <f>IFERROR(IF($E35="JA",Hjelpeberegn_drift!M35,""),"")</f>
        <v/>
      </c>
      <c r="O35" s="65" t="str">
        <f>IFERROR(IF($E35="JA",Hjelpeberegn_drift!N35,""),"")</f>
        <v/>
      </c>
      <c r="P35" s="65" t="str">
        <f>IFERROR(IF($E35="JA",Hjelpeberegn_drift!O35,""),"")</f>
        <v/>
      </c>
      <c r="Q35" s="65" t="str">
        <f>IFERROR(IF($E35="JA",Hjelpeberegn_drift!P35,""),"")</f>
        <v/>
      </c>
      <c r="R35" s="65" t="str">
        <f>IFERROR(IF($E35="JA",Hjelpeberegn_drift!Q35,""),"")</f>
        <v/>
      </c>
      <c r="S35" s="119">
        <f t="shared" si="0"/>
        <v>0</v>
      </c>
    </row>
    <row r="36" spans="1:19" outlineLevel="1" x14ac:dyDescent="0.25">
      <c r="A36" s="53"/>
      <c r="B36" s="53"/>
      <c r="C36" s="76"/>
      <c r="D36" s="130" t="str">
        <f>IFERROR(_xlfn.XLOOKUP(A36,LstDrift,'Oppslag-fane'!$V$7:$V$14),"")</f>
        <v/>
      </c>
      <c r="E36" s="53"/>
      <c r="F36" s="65"/>
      <c r="G36" s="65" t="str">
        <f>IFERROR(IF($E36="JA",Hjelpeberegn_drift!F36,""),"")</f>
        <v/>
      </c>
      <c r="H36" s="65" t="str">
        <f>IFERROR(IF($E36="JA",Hjelpeberegn_drift!G36,""),"")</f>
        <v/>
      </c>
      <c r="I36" s="65" t="str">
        <f>IFERROR(IF($E36="JA",Hjelpeberegn_drift!H36,""),"")</f>
        <v/>
      </c>
      <c r="J36" s="65" t="str">
        <f>IFERROR(IF($E36="JA",Hjelpeberegn_drift!I36,""),"")</f>
        <v/>
      </c>
      <c r="K36" s="65" t="str">
        <f>IFERROR(IF($E36="JA",Hjelpeberegn_drift!J36,""),"")</f>
        <v/>
      </c>
      <c r="L36" s="65" t="str">
        <f>IFERROR(IF($E36="JA",Hjelpeberegn_drift!K36,""),"")</f>
        <v/>
      </c>
      <c r="M36" s="65" t="str">
        <f>IFERROR(IF($E36="JA",Hjelpeberegn_drift!L36,""),"")</f>
        <v/>
      </c>
      <c r="N36" s="65" t="str">
        <f>IFERROR(IF($E36="JA",Hjelpeberegn_drift!M36,""),"")</f>
        <v/>
      </c>
      <c r="O36" s="65" t="str">
        <f>IFERROR(IF($E36="JA",Hjelpeberegn_drift!N36,""),"")</f>
        <v/>
      </c>
      <c r="P36" s="65" t="str">
        <f>IFERROR(IF($E36="JA",Hjelpeberegn_drift!O36,""),"")</f>
        <v/>
      </c>
      <c r="Q36" s="65" t="str">
        <f>IFERROR(IF($E36="JA",Hjelpeberegn_drift!P36,""),"")</f>
        <v/>
      </c>
      <c r="R36" s="65" t="str">
        <f>IFERROR(IF($E36="JA",Hjelpeberegn_drift!Q36,""),"")</f>
        <v/>
      </c>
      <c r="S36" s="119">
        <f t="shared" si="0"/>
        <v>0</v>
      </c>
    </row>
    <row r="37" spans="1:19" outlineLevel="1" x14ac:dyDescent="0.25">
      <c r="A37" s="53"/>
      <c r="B37" s="53"/>
      <c r="C37" s="76"/>
      <c r="D37" s="130" t="str">
        <f>IFERROR(_xlfn.XLOOKUP(A37,LstDrift,'Oppslag-fane'!$V$7:$V$14),"")</f>
        <v/>
      </c>
      <c r="E37" s="53"/>
      <c r="F37" s="65"/>
      <c r="G37" s="65" t="str">
        <f>IFERROR(IF($E37="JA",Hjelpeberegn_drift!F37,""),"")</f>
        <v/>
      </c>
      <c r="H37" s="65" t="str">
        <f>IFERROR(IF($E37="JA",Hjelpeberegn_drift!G37,""),"")</f>
        <v/>
      </c>
      <c r="I37" s="65" t="str">
        <f>IFERROR(IF($E37="JA",Hjelpeberegn_drift!H37,""),"")</f>
        <v/>
      </c>
      <c r="J37" s="65" t="str">
        <f>IFERROR(IF($E37="JA",Hjelpeberegn_drift!I37,""),"")</f>
        <v/>
      </c>
      <c r="K37" s="65" t="str">
        <f>IFERROR(IF($E37="JA",Hjelpeberegn_drift!J37,""),"")</f>
        <v/>
      </c>
      <c r="L37" s="65" t="str">
        <f>IFERROR(IF($E37="JA",Hjelpeberegn_drift!K37,""),"")</f>
        <v/>
      </c>
      <c r="M37" s="65" t="str">
        <f>IFERROR(IF($E37="JA",Hjelpeberegn_drift!L37,""),"")</f>
        <v/>
      </c>
      <c r="N37" s="65" t="str">
        <f>IFERROR(IF($E37="JA",Hjelpeberegn_drift!M37,""),"")</f>
        <v/>
      </c>
      <c r="O37" s="65" t="str">
        <f>IFERROR(IF($E37="JA",Hjelpeberegn_drift!N37,""),"")</f>
        <v/>
      </c>
      <c r="P37" s="65" t="str">
        <f>IFERROR(IF($E37="JA",Hjelpeberegn_drift!O37,""),"")</f>
        <v/>
      </c>
      <c r="Q37" s="65" t="str">
        <f>IFERROR(IF($E37="JA",Hjelpeberegn_drift!P37,""),"")</f>
        <v/>
      </c>
      <c r="R37" s="65" t="str">
        <f>IFERROR(IF($E37="JA",Hjelpeberegn_drift!Q37,""),"")</f>
        <v/>
      </c>
      <c r="S37" s="119">
        <f t="shared" si="0"/>
        <v>0</v>
      </c>
    </row>
    <row r="38" spans="1:19" outlineLevel="1" x14ac:dyDescent="0.25">
      <c r="A38" s="53"/>
      <c r="B38" s="53"/>
      <c r="C38" s="76"/>
      <c r="D38" s="130" t="str">
        <f>IFERROR(_xlfn.XLOOKUP(A38,LstDrift,'Oppslag-fane'!$V$7:$V$14),"")</f>
        <v/>
      </c>
      <c r="E38" s="53"/>
      <c r="F38" s="65"/>
      <c r="G38" s="65" t="str">
        <f>IFERROR(IF($E38="JA",Hjelpeberegn_drift!F38,""),"")</f>
        <v/>
      </c>
      <c r="H38" s="65" t="str">
        <f>IFERROR(IF($E38="JA",Hjelpeberegn_drift!G38,""),"")</f>
        <v/>
      </c>
      <c r="I38" s="65" t="str">
        <f>IFERROR(IF($E38="JA",Hjelpeberegn_drift!H38,""),"")</f>
        <v/>
      </c>
      <c r="J38" s="65" t="str">
        <f>IFERROR(IF($E38="JA",Hjelpeberegn_drift!I38,""),"")</f>
        <v/>
      </c>
      <c r="K38" s="65" t="str">
        <f>IFERROR(IF($E38="JA",Hjelpeberegn_drift!J38,""),"")</f>
        <v/>
      </c>
      <c r="L38" s="65" t="str">
        <f>IFERROR(IF($E38="JA",Hjelpeberegn_drift!K38,""),"")</f>
        <v/>
      </c>
      <c r="M38" s="65" t="str">
        <f>IFERROR(IF($E38="JA",Hjelpeberegn_drift!L38,""),"")</f>
        <v/>
      </c>
      <c r="N38" s="65" t="str">
        <f>IFERROR(IF($E38="JA",Hjelpeberegn_drift!M38,""),"")</f>
        <v/>
      </c>
      <c r="O38" s="65" t="str">
        <f>IFERROR(IF($E38="JA",Hjelpeberegn_drift!N38,""),"")</f>
        <v/>
      </c>
      <c r="P38" s="65" t="str">
        <f>IFERROR(IF($E38="JA",Hjelpeberegn_drift!O38,""),"")</f>
        <v/>
      </c>
      <c r="Q38" s="65" t="str">
        <f>IFERROR(IF($E38="JA",Hjelpeberegn_drift!P38,""),"")</f>
        <v/>
      </c>
      <c r="R38" s="65" t="str">
        <f>IFERROR(IF($E38="JA",Hjelpeberegn_drift!Q38,""),"")</f>
        <v/>
      </c>
      <c r="S38" s="119">
        <f t="shared" si="0"/>
        <v>0</v>
      </c>
    </row>
    <row r="39" spans="1:19" outlineLevel="1" x14ac:dyDescent="0.25">
      <c r="A39" s="53"/>
      <c r="B39" s="53"/>
      <c r="C39" s="76"/>
      <c r="D39" s="130" t="str">
        <f>IFERROR(_xlfn.XLOOKUP(A39,LstDrift,'Oppslag-fane'!$V$7:$V$14),"")</f>
        <v/>
      </c>
      <c r="E39" s="53"/>
      <c r="F39" s="65"/>
      <c r="G39" s="65" t="str">
        <f>IFERROR(IF($E39="JA",Hjelpeberegn_drift!F39,""),"")</f>
        <v/>
      </c>
      <c r="H39" s="65" t="str">
        <f>IFERROR(IF($E39="JA",Hjelpeberegn_drift!G39,""),"")</f>
        <v/>
      </c>
      <c r="I39" s="65" t="str">
        <f>IFERROR(IF($E39="JA",Hjelpeberegn_drift!H39,""),"")</f>
        <v/>
      </c>
      <c r="J39" s="65" t="str">
        <f>IFERROR(IF($E39="JA",Hjelpeberegn_drift!I39,""),"")</f>
        <v/>
      </c>
      <c r="K39" s="65" t="str">
        <f>IFERROR(IF($E39="JA",Hjelpeberegn_drift!J39,""),"")</f>
        <v/>
      </c>
      <c r="L39" s="65" t="str">
        <f>IFERROR(IF($E39="JA",Hjelpeberegn_drift!K39,""),"")</f>
        <v/>
      </c>
      <c r="M39" s="65" t="str">
        <f>IFERROR(IF($E39="JA",Hjelpeberegn_drift!L39,""),"")</f>
        <v/>
      </c>
      <c r="N39" s="65" t="str">
        <f>IFERROR(IF($E39="JA",Hjelpeberegn_drift!M39,""),"")</f>
        <v/>
      </c>
      <c r="O39" s="65" t="str">
        <f>IFERROR(IF($E39="JA",Hjelpeberegn_drift!N39,""),"")</f>
        <v/>
      </c>
      <c r="P39" s="65" t="str">
        <f>IFERROR(IF($E39="JA",Hjelpeberegn_drift!O39,""),"")</f>
        <v/>
      </c>
      <c r="Q39" s="65" t="str">
        <f>IFERROR(IF($E39="JA",Hjelpeberegn_drift!P39,""),"")</f>
        <v/>
      </c>
      <c r="R39" s="65" t="str">
        <f>IFERROR(IF($E39="JA",Hjelpeberegn_drift!Q39,""),"")</f>
        <v/>
      </c>
      <c r="S39" s="119">
        <f t="shared" si="0"/>
        <v>0</v>
      </c>
    </row>
    <row r="40" spans="1:19" outlineLevel="1" x14ac:dyDescent="0.25">
      <c r="A40" s="53"/>
      <c r="B40" s="53"/>
      <c r="C40" s="76"/>
      <c r="D40" s="130" t="str">
        <f>IFERROR(_xlfn.XLOOKUP(A40,LstDrift,'Oppslag-fane'!$V$7:$V$14),"")</f>
        <v/>
      </c>
      <c r="E40" s="53"/>
      <c r="F40" s="65"/>
      <c r="G40" s="65" t="str">
        <f>IFERROR(IF($E40="JA",Hjelpeberegn_drift!F40,""),"")</f>
        <v/>
      </c>
      <c r="H40" s="65" t="str">
        <f>IFERROR(IF($E40="JA",Hjelpeberegn_drift!G40,""),"")</f>
        <v/>
      </c>
      <c r="I40" s="65" t="str">
        <f>IFERROR(IF($E40="JA",Hjelpeberegn_drift!H40,""),"")</f>
        <v/>
      </c>
      <c r="J40" s="65" t="str">
        <f>IFERROR(IF($E40="JA",Hjelpeberegn_drift!I40,""),"")</f>
        <v/>
      </c>
      <c r="K40" s="65" t="str">
        <f>IFERROR(IF($E40="JA",Hjelpeberegn_drift!J40,""),"")</f>
        <v/>
      </c>
      <c r="L40" s="65" t="str">
        <f>IFERROR(IF($E40="JA",Hjelpeberegn_drift!K40,""),"")</f>
        <v/>
      </c>
      <c r="M40" s="65" t="str">
        <f>IFERROR(IF($E40="JA",Hjelpeberegn_drift!L40,""),"")</f>
        <v/>
      </c>
      <c r="N40" s="65" t="str">
        <f>IFERROR(IF($E40="JA",Hjelpeberegn_drift!M40,""),"")</f>
        <v/>
      </c>
      <c r="O40" s="65" t="str">
        <f>IFERROR(IF($E40="JA",Hjelpeberegn_drift!N40,""),"")</f>
        <v/>
      </c>
      <c r="P40" s="65" t="str">
        <f>IFERROR(IF($E40="JA",Hjelpeberegn_drift!O40,""),"")</f>
        <v/>
      </c>
      <c r="Q40" s="65" t="str">
        <f>IFERROR(IF($E40="JA",Hjelpeberegn_drift!P40,""),"")</f>
        <v/>
      </c>
      <c r="R40" s="65" t="str">
        <f>IFERROR(IF($E40="JA",Hjelpeberegn_drift!Q40,""),"")</f>
        <v/>
      </c>
      <c r="S40" s="119">
        <f t="shared" si="0"/>
        <v>0</v>
      </c>
    </row>
    <row r="41" spans="1:19" outlineLevel="1" x14ac:dyDescent="0.25">
      <c r="A41" s="53"/>
      <c r="B41" s="53"/>
      <c r="C41" s="76"/>
      <c r="D41" s="130" t="str">
        <f>IFERROR(_xlfn.XLOOKUP(A41,LstDrift,'Oppslag-fane'!$V$7:$V$14),"")</f>
        <v/>
      </c>
      <c r="E41" s="53"/>
      <c r="F41" s="65"/>
      <c r="G41" s="65" t="str">
        <f>IFERROR(IF($E41="JA",Hjelpeberegn_drift!F41,""),"")</f>
        <v/>
      </c>
      <c r="H41" s="65" t="str">
        <f>IFERROR(IF($E41="JA",Hjelpeberegn_drift!G41,""),"")</f>
        <v/>
      </c>
      <c r="I41" s="65" t="str">
        <f>IFERROR(IF($E41="JA",Hjelpeberegn_drift!H41,""),"")</f>
        <v/>
      </c>
      <c r="J41" s="65" t="str">
        <f>IFERROR(IF($E41="JA",Hjelpeberegn_drift!I41,""),"")</f>
        <v/>
      </c>
      <c r="K41" s="65" t="str">
        <f>IFERROR(IF($E41="JA",Hjelpeberegn_drift!J41,""),"")</f>
        <v/>
      </c>
      <c r="L41" s="65" t="str">
        <f>IFERROR(IF($E41="JA",Hjelpeberegn_drift!K41,""),"")</f>
        <v/>
      </c>
      <c r="M41" s="65" t="str">
        <f>IFERROR(IF($E41="JA",Hjelpeberegn_drift!L41,""),"")</f>
        <v/>
      </c>
      <c r="N41" s="65" t="str">
        <f>IFERROR(IF($E41="JA",Hjelpeberegn_drift!M41,""),"")</f>
        <v/>
      </c>
      <c r="O41" s="65" t="str">
        <f>IFERROR(IF($E41="JA",Hjelpeberegn_drift!N41,""),"")</f>
        <v/>
      </c>
      <c r="P41" s="65" t="str">
        <f>IFERROR(IF($E41="JA",Hjelpeberegn_drift!O41,""),"")</f>
        <v/>
      </c>
      <c r="Q41" s="65" t="str">
        <f>IFERROR(IF($E41="JA",Hjelpeberegn_drift!P41,""),"")</f>
        <v/>
      </c>
      <c r="R41" s="65" t="str">
        <f>IFERROR(IF($E41="JA",Hjelpeberegn_drift!Q41,""),"")</f>
        <v/>
      </c>
      <c r="S41" s="119">
        <f t="shared" si="0"/>
        <v>0</v>
      </c>
    </row>
    <row r="42" spans="1:19" outlineLevel="1" x14ac:dyDescent="0.25">
      <c r="A42" s="53"/>
      <c r="B42" s="53"/>
      <c r="C42" s="76"/>
      <c r="D42" s="130" t="str">
        <f>IFERROR(_xlfn.XLOOKUP(A42,LstDrift,'Oppslag-fane'!$V$7:$V$14),"")</f>
        <v/>
      </c>
      <c r="E42" s="53"/>
      <c r="F42" s="65"/>
      <c r="G42" s="65" t="str">
        <f>IFERROR(IF($E42="JA",Hjelpeberegn_drift!F42,""),"")</f>
        <v/>
      </c>
      <c r="H42" s="65" t="str">
        <f>IFERROR(IF($E42="JA",Hjelpeberegn_drift!G42,""),"")</f>
        <v/>
      </c>
      <c r="I42" s="65" t="str">
        <f>IFERROR(IF($E42="JA",Hjelpeberegn_drift!H42,""),"")</f>
        <v/>
      </c>
      <c r="J42" s="65" t="str">
        <f>IFERROR(IF($E42="JA",Hjelpeberegn_drift!I42,""),"")</f>
        <v/>
      </c>
      <c r="K42" s="65" t="str">
        <f>IFERROR(IF($E42="JA",Hjelpeberegn_drift!J42,""),"")</f>
        <v/>
      </c>
      <c r="L42" s="65" t="str">
        <f>IFERROR(IF($E42="JA",Hjelpeberegn_drift!K42,""),"")</f>
        <v/>
      </c>
      <c r="M42" s="65" t="str">
        <f>IFERROR(IF($E42="JA",Hjelpeberegn_drift!L42,""),"")</f>
        <v/>
      </c>
      <c r="N42" s="65" t="str">
        <f>IFERROR(IF($E42="JA",Hjelpeberegn_drift!M42,""),"")</f>
        <v/>
      </c>
      <c r="O42" s="65" t="str">
        <f>IFERROR(IF($E42="JA",Hjelpeberegn_drift!N42,""),"")</f>
        <v/>
      </c>
      <c r="P42" s="65" t="str">
        <f>IFERROR(IF($E42="JA",Hjelpeberegn_drift!O42,""),"")</f>
        <v/>
      </c>
      <c r="Q42" s="65" t="str">
        <f>IFERROR(IF($E42="JA",Hjelpeberegn_drift!P42,""),"")</f>
        <v/>
      </c>
      <c r="R42" s="65" t="str">
        <f>IFERROR(IF($E42="JA",Hjelpeberegn_drift!Q42,""),"")</f>
        <v/>
      </c>
      <c r="S42" s="119">
        <f t="shared" si="0"/>
        <v>0</v>
      </c>
    </row>
    <row r="43" spans="1:19" outlineLevel="1" x14ac:dyDescent="0.25">
      <c r="A43" s="53"/>
      <c r="B43" s="53"/>
      <c r="C43" s="76"/>
      <c r="D43" s="130" t="str">
        <f>IFERROR(_xlfn.XLOOKUP(A43,LstDrift,'Oppslag-fane'!$V$7:$V$14),"")</f>
        <v/>
      </c>
      <c r="E43" s="53"/>
      <c r="F43" s="65"/>
      <c r="G43" s="65" t="str">
        <f>IFERROR(IF($E43="JA",Hjelpeberegn_drift!F43,""),"")</f>
        <v/>
      </c>
      <c r="H43" s="65" t="str">
        <f>IFERROR(IF($E43="JA",Hjelpeberegn_drift!G43,""),"")</f>
        <v/>
      </c>
      <c r="I43" s="65" t="str">
        <f>IFERROR(IF($E43="JA",Hjelpeberegn_drift!H43,""),"")</f>
        <v/>
      </c>
      <c r="J43" s="65" t="str">
        <f>IFERROR(IF($E43="JA",Hjelpeberegn_drift!I43,""),"")</f>
        <v/>
      </c>
      <c r="K43" s="65" t="str">
        <f>IFERROR(IF($E43="JA",Hjelpeberegn_drift!J43,""),"")</f>
        <v/>
      </c>
      <c r="L43" s="65" t="str">
        <f>IFERROR(IF($E43="JA",Hjelpeberegn_drift!K43,""),"")</f>
        <v/>
      </c>
      <c r="M43" s="65" t="str">
        <f>IFERROR(IF($E43="JA",Hjelpeberegn_drift!L43,""),"")</f>
        <v/>
      </c>
      <c r="N43" s="65" t="str">
        <f>IFERROR(IF($E43="JA",Hjelpeberegn_drift!M43,""),"")</f>
        <v/>
      </c>
      <c r="O43" s="65" t="str">
        <f>IFERROR(IF($E43="JA",Hjelpeberegn_drift!N43,""),"")</f>
        <v/>
      </c>
      <c r="P43" s="65" t="str">
        <f>IFERROR(IF($E43="JA",Hjelpeberegn_drift!O43,""),"")</f>
        <v/>
      </c>
      <c r="Q43" s="65" t="str">
        <f>IFERROR(IF($E43="JA",Hjelpeberegn_drift!P43,""),"")</f>
        <v/>
      </c>
      <c r="R43" s="65" t="str">
        <f>IFERROR(IF($E43="JA",Hjelpeberegn_drift!Q43,""),"")</f>
        <v/>
      </c>
      <c r="S43" s="119">
        <f t="shared" si="0"/>
        <v>0</v>
      </c>
    </row>
    <row r="44" spans="1:19" outlineLevel="1" x14ac:dyDescent="0.25">
      <c r="A44" s="53"/>
      <c r="B44" s="53"/>
      <c r="C44" s="76"/>
      <c r="D44" s="130" t="str">
        <f>IFERROR(_xlfn.XLOOKUP(A44,LstDrift,'Oppslag-fane'!$V$7:$V$14),"")</f>
        <v/>
      </c>
      <c r="E44" s="53"/>
      <c r="F44" s="65"/>
      <c r="G44" s="65" t="str">
        <f>IFERROR(IF($E44="JA",Hjelpeberegn_drift!F44,""),"")</f>
        <v/>
      </c>
      <c r="H44" s="65" t="str">
        <f>IFERROR(IF($E44="JA",Hjelpeberegn_drift!G44,""),"")</f>
        <v/>
      </c>
      <c r="I44" s="65" t="str">
        <f>IFERROR(IF($E44="JA",Hjelpeberegn_drift!H44,""),"")</f>
        <v/>
      </c>
      <c r="J44" s="65" t="str">
        <f>IFERROR(IF($E44="JA",Hjelpeberegn_drift!I44,""),"")</f>
        <v/>
      </c>
      <c r="K44" s="65" t="str">
        <f>IFERROR(IF($E44="JA",Hjelpeberegn_drift!J44,""),"")</f>
        <v/>
      </c>
      <c r="L44" s="65" t="str">
        <f>IFERROR(IF($E44="JA",Hjelpeberegn_drift!K44,""),"")</f>
        <v/>
      </c>
      <c r="M44" s="65" t="str">
        <f>IFERROR(IF($E44="JA",Hjelpeberegn_drift!L44,""),"")</f>
        <v/>
      </c>
      <c r="N44" s="65" t="str">
        <f>IFERROR(IF($E44="JA",Hjelpeberegn_drift!M44,""),"")</f>
        <v/>
      </c>
      <c r="O44" s="65" t="str">
        <f>IFERROR(IF($E44="JA",Hjelpeberegn_drift!N44,""),"")</f>
        <v/>
      </c>
      <c r="P44" s="65" t="str">
        <f>IFERROR(IF($E44="JA",Hjelpeberegn_drift!O44,""),"")</f>
        <v/>
      </c>
      <c r="Q44" s="65" t="str">
        <f>IFERROR(IF($E44="JA",Hjelpeberegn_drift!P44,""),"")</f>
        <v/>
      </c>
      <c r="R44" s="65" t="str">
        <f>IFERROR(IF($E44="JA",Hjelpeberegn_drift!Q44,""),"")</f>
        <v/>
      </c>
      <c r="S44" s="119">
        <f t="shared" si="0"/>
        <v>0</v>
      </c>
    </row>
    <row r="45" spans="1:19" outlineLevel="1" x14ac:dyDescent="0.25">
      <c r="A45" s="53"/>
      <c r="B45" s="53"/>
      <c r="C45" s="76"/>
      <c r="D45" s="130" t="str">
        <f>IFERROR(_xlfn.XLOOKUP(A45,LstDrift,'Oppslag-fane'!$V$7:$V$14),"")</f>
        <v/>
      </c>
      <c r="E45" s="53"/>
      <c r="F45" s="65"/>
      <c r="G45" s="65" t="str">
        <f>IFERROR(IF($E45="JA",Hjelpeberegn_drift!F45,""),"")</f>
        <v/>
      </c>
      <c r="H45" s="65" t="str">
        <f>IFERROR(IF($E45="JA",Hjelpeberegn_drift!G45,""),"")</f>
        <v/>
      </c>
      <c r="I45" s="65" t="str">
        <f>IFERROR(IF($E45="JA",Hjelpeberegn_drift!H45,""),"")</f>
        <v/>
      </c>
      <c r="J45" s="65" t="str">
        <f>IFERROR(IF($E45="JA",Hjelpeberegn_drift!I45,""),"")</f>
        <v/>
      </c>
      <c r="K45" s="65" t="str">
        <f>IFERROR(IF($E45="JA",Hjelpeberegn_drift!J45,""),"")</f>
        <v/>
      </c>
      <c r="L45" s="65" t="str">
        <f>IFERROR(IF($E45="JA",Hjelpeberegn_drift!K45,""),"")</f>
        <v/>
      </c>
      <c r="M45" s="65" t="str">
        <f>IFERROR(IF($E45="JA",Hjelpeberegn_drift!L45,""),"")</f>
        <v/>
      </c>
      <c r="N45" s="65" t="str">
        <f>IFERROR(IF($E45="JA",Hjelpeberegn_drift!M45,""),"")</f>
        <v/>
      </c>
      <c r="O45" s="65" t="str">
        <f>IFERROR(IF($E45="JA",Hjelpeberegn_drift!N45,""),"")</f>
        <v/>
      </c>
      <c r="P45" s="65" t="str">
        <f>IFERROR(IF($E45="JA",Hjelpeberegn_drift!O45,""),"")</f>
        <v/>
      </c>
      <c r="Q45" s="65" t="str">
        <f>IFERROR(IF($E45="JA",Hjelpeberegn_drift!P45,""),"")</f>
        <v/>
      </c>
      <c r="R45" s="65" t="str">
        <f>IFERROR(IF($E45="JA",Hjelpeberegn_drift!Q45,""),"")</f>
        <v/>
      </c>
      <c r="S45" s="119">
        <f t="shared" si="0"/>
        <v>0</v>
      </c>
    </row>
    <row r="46" spans="1:19" outlineLevel="1" x14ac:dyDescent="0.25">
      <c r="A46" s="53"/>
      <c r="B46" s="53"/>
      <c r="C46" s="76"/>
      <c r="D46" s="130" t="str">
        <f>IFERROR(_xlfn.XLOOKUP(A46,LstDrift,'Oppslag-fane'!$V$7:$V$14),"")</f>
        <v/>
      </c>
      <c r="E46" s="53"/>
      <c r="F46" s="65"/>
      <c r="G46" s="65" t="str">
        <f>IFERROR(IF($E46="JA",Hjelpeberegn_drift!F46,""),"")</f>
        <v/>
      </c>
      <c r="H46" s="65" t="str">
        <f>IFERROR(IF($E46="JA",Hjelpeberegn_drift!G46,""),"")</f>
        <v/>
      </c>
      <c r="I46" s="65" t="str">
        <f>IFERROR(IF($E46="JA",Hjelpeberegn_drift!H46,""),"")</f>
        <v/>
      </c>
      <c r="J46" s="65" t="str">
        <f>IFERROR(IF($E46="JA",Hjelpeberegn_drift!I46,""),"")</f>
        <v/>
      </c>
      <c r="K46" s="65" t="str">
        <f>IFERROR(IF($E46="JA",Hjelpeberegn_drift!J46,""),"")</f>
        <v/>
      </c>
      <c r="L46" s="65" t="str">
        <f>IFERROR(IF($E46="JA",Hjelpeberegn_drift!K46,""),"")</f>
        <v/>
      </c>
      <c r="M46" s="65" t="str">
        <f>IFERROR(IF($E46="JA",Hjelpeberegn_drift!L46,""),"")</f>
        <v/>
      </c>
      <c r="N46" s="65" t="str">
        <f>IFERROR(IF($E46="JA",Hjelpeberegn_drift!M46,""),"")</f>
        <v/>
      </c>
      <c r="O46" s="65" t="str">
        <f>IFERROR(IF($E46="JA",Hjelpeberegn_drift!N46,""),"")</f>
        <v/>
      </c>
      <c r="P46" s="65" t="str">
        <f>IFERROR(IF($E46="JA",Hjelpeberegn_drift!O46,""),"")</f>
        <v/>
      </c>
      <c r="Q46" s="65" t="str">
        <f>IFERROR(IF($E46="JA",Hjelpeberegn_drift!P46,""),"")</f>
        <v/>
      </c>
      <c r="R46" s="65" t="str">
        <f>IFERROR(IF($E46="JA",Hjelpeberegn_drift!Q46,""),"")</f>
        <v/>
      </c>
      <c r="S46" s="119">
        <f t="shared" si="0"/>
        <v>0</v>
      </c>
    </row>
    <row r="47" spans="1:19" outlineLevel="1" x14ac:dyDescent="0.25">
      <c r="A47" s="53"/>
      <c r="B47" s="53"/>
      <c r="C47" s="76"/>
      <c r="D47" s="130" t="str">
        <f>IFERROR(_xlfn.XLOOKUP(A47,LstDrift,'Oppslag-fane'!$V$7:$V$14),"")</f>
        <v/>
      </c>
      <c r="E47" s="53"/>
      <c r="F47" s="65"/>
      <c r="G47" s="65" t="str">
        <f>IFERROR(IF($E47="JA",Hjelpeberegn_drift!F47,""),"")</f>
        <v/>
      </c>
      <c r="H47" s="65" t="str">
        <f>IFERROR(IF($E47="JA",Hjelpeberegn_drift!G47,""),"")</f>
        <v/>
      </c>
      <c r="I47" s="65" t="str">
        <f>IFERROR(IF($E47="JA",Hjelpeberegn_drift!H47,""),"")</f>
        <v/>
      </c>
      <c r="J47" s="65" t="str">
        <f>IFERROR(IF($E47="JA",Hjelpeberegn_drift!I47,""),"")</f>
        <v/>
      </c>
      <c r="K47" s="65" t="str">
        <f>IFERROR(IF($E47="JA",Hjelpeberegn_drift!J47,""),"")</f>
        <v/>
      </c>
      <c r="L47" s="65" t="str">
        <f>IFERROR(IF($E47="JA",Hjelpeberegn_drift!K47,""),"")</f>
        <v/>
      </c>
      <c r="M47" s="65" t="str">
        <f>IFERROR(IF($E47="JA",Hjelpeberegn_drift!L47,""),"")</f>
        <v/>
      </c>
      <c r="N47" s="65" t="str">
        <f>IFERROR(IF($E47="JA",Hjelpeberegn_drift!M47,""),"")</f>
        <v/>
      </c>
      <c r="O47" s="65" t="str">
        <f>IFERROR(IF($E47="JA",Hjelpeberegn_drift!N47,""),"")</f>
        <v/>
      </c>
      <c r="P47" s="65" t="str">
        <f>IFERROR(IF($E47="JA",Hjelpeberegn_drift!O47,""),"")</f>
        <v/>
      </c>
      <c r="Q47" s="65" t="str">
        <f>IFERROR(IF($E47="JA",Hjelpeberegn_drift!P47,""),"")</f>
        <v/>
      </c>
      <c r="R47" s="65" t="str">
        <f>IFERROR(IF($E47="JA",Hjelpeberegn_drift!Q47,""),"")</f>
        <v/>
      </c>
      <c r="S47" s="119">
        <f t="shared" si="0"/>
        <v>0</v>
      </c>
    </row>
    <row r="48" spans="1:19" outlineLevel="1" x14ac:dyDescent="0.25">
      <c r="A48" s="53"/>
      <c r="B48" s="53"/>
      <c r="C48" s="76"/>
      <c r="D48" s="130" t="str">
        <f>IFERROR(_xlfn.XLOOKUP(A48,LstDrift,'Oppslag-fane'!$V$7:$V$14),"")</f>
        <v/>
      </c>
      <c r="E48" s="53"/>
      <c r="F48" s="65"/>
      <c r="G48" s="65" t="str">
        <f>IFERROR(IF($E48="JA",Hjelpeberegn_drift!F48,""),"")</f>
        <v/>
      </c>
      <c r="H48" s="65" t="str">
        <f>IFERROR(IF($E48="JA",Hjelpeberegn_drift!G48,""),"")</f>
        <v/>
      </c>
      <c r="I48" s="65" t="str">
        <f>IFERROR(IF($E48="JA",Hjelpeberegn_drift!H48,""),"")</f>
        <v/>
      </c>
      <c r="J48" s="65" t="str">
        <f>IFERROR(IF($E48="JA",Hjelpeberegn_drift!I48,""),"")</f>
        <v/>
      </c>
      <c r="K48" s="65" t="str">
        <f>IFERROR(IF($E48="JA",Hjelpeberegn_drift!J48,""),"")</f>
        <v/>
      </c>
      <c r="L48" s="65" t="str">
        <f>IFERROR(IF($E48="JA",Hjelpeberegn_drift!K48,""),"")</f>
        <v/>
      </c>
      <c r="M48" s="65" t="str">
        <f>IFERROR(IF($E48="JA",Hjelpeberegn_drift!L48,""),"")</f>
        <v/>
      </c>
      <c r="N48" s="65" t="str">
        <f>IFERROR(IF($E48="JA",Hjelpeberegn_drift!M48,""),"")</f>
        <v/>
      </c>
      <c r="O48" s="65" t="str">
        <f>IFERROR(IF($E48="JA",Hjelpeberegn_drift!N48,""),"")</f>
        <v/>
      </c>
      <c r="P48" s="65" t="str">
        <f>IFERROR(IF($E48="JA",Hjelpeberegn_drift!O48,""),"")</f>
        <v/>
      </c>
      <c r="Q48" s="65" t="str">
        <f>IFERROR(IF($E48="JA",Hjelpeberegn_drift!P48,""),"")</f>
        <v/>
      </c>
      <c r="R48" s="65" t="str">
        <f>IFERROR(IF($E48="JA",Hjelpeberegn_drift!Q48,""),"")</f>
        <v/>
      </c>
      <c r="S48" s="119">
        <f t="shared" si="0"/>
        <v>0</v>
      </c>
    </row>
    <row r="49" spans="1:19" outlineLevel="1" x14ac:dyDescent="0.25">
      <c r="A49" s="53"/>
      <c r="B49" s="53"/>
      <c r="C49" s="76"/>
      <c r="D49" s="130" t="str">
        <f>IFERROR(_xlfn.XLOOKUP(A49,LstDrift,'Oppslag-fane'!$V$7:$V$14),"")</f>
        <v/>
      </c>
      <c r="E49" s="53"/>
      <c r="F49" s="65"/>
      <c r="G49" s="65" t="str">
        <f>IFERROR(IF($E49="JA",Hjelpeberegn_drift!F49,""),"")</f>
        <v/>
      </c>
      <c r="H49" s="65" t="str">
        <f>IFERROR(IF($E49="JA",Hjelpeberegn_drift!G49,""),"")</f>
        <v/>
      </c>
      <c r="I49" s="65" t="str">
        <f>IFERROR(IF($E49="JA",Hjelpeberegn_drift!H49,""),"")</f>
        <v/>
      </c>
      <c r="J49" s="65" t="str">
        <f>IFERROR(IF($E49="JA",Hjelpeberegn_drift!I49,""),"")</f>
        <v/>
      </c>
      <c r="K49" s="65" t="str">
        <f>IFERROR(IF($E49="JA",Hjelpeberegn_drift!J49,""),"")</f>
        <v/>
      </c>
      <c r="L49" s="65" t="str">
        <f>IFERROR(IF($E49="JA",Hjelpeberegn_drift!K49,""),"")</f>
        <v/>
      </c>
      <c r="M49" s="65" t="str">
        <f>IFERROR(IF($E49="JA",Hjelpeberegn_drift!L49,""),"")</f>
        <v/>
      </c>
      <c r="N49" s="65" t="str">
        <f>IFERROR(IF($E49="JA",Hjelpeberegn_drift!M49,""),"")</f>
        <v/>
      </c>
      <c r="O49" s="65" t="str">
        <f>IFERROR(IF($E49="JA",Hjelpeberegn_drift!N49,""),"")</f>
        <v/>
      </c>
      <c r="P49" s="65" t="str">
        <f>IFERROR(IF($E49="JA",Hjelpeberegn_drift!O49,""),"")</f>
        <v/>
      </c>
      <c r="Q49" s="65" t="str">
        <f>IFERROR(IF($E49="JA",Hjelpeberegn_drift!P49,""),"")</f>
        <v/>
      </c>
      <c r="R49" s="65" t="str">
        <f>IFERROR(IF($E49="JA",Hjelpeberegn_drift!Q49,""),"")</f>
        <v/>
      </c>
      <c r="S49" s="119">
        <f t="shared" si="0"/>
        <v>0</v>
      </c>
    </row>
    <row r="50" spans="1:19" outlineLevel="1" x14ac:dyDescent="0.25">
      <c r="A50" s="53"/>
      <c r="B50" s="53"/>
      <c r="C50" s="76"/>
      <c r="D50" s="130" t="str">
        <f>IFERROR(_xlfn.XLOOKUP(A50,LstDrift,'Oppslag-fane'!$V$7:$V$14),"")</f>
        <v/>
      </c>
      <c r="E50" s="53"/>
      <c r="F50" s="65"/>
      <c r="G50" s="65" t="str">
        <f>IFERROR(IF($E50="JA",Hjelpeberegn_drift!F50,""),"")</f>
        <v/>
      </c>
      <c r="H50" s="65" t="str">
        <f>IFERROR(IF($E50="JA",Hjelpeberegn_drift!G50,""),"")</f>
        <v/>
      </c>
      <c r="I50" s="65" t="str">
        <f>IFERROR(IF($E50="JA",Hjelpeberegn_drift!H50,""),"")</f>
        <v/>
      </c>
      <c r="J50" s="65" t="str">
        <f>IFERROR(IF($E50="JA",Hjelpeberegn_drift!I50,""),"")</f>
        <v/>
      </c>
      <c r="K50" s="65" t="str">
        <f>IFERROR(IF($E50="JA",Hjelpeberegn_drift!J50,""),"")</f>
        <v/>
      </c>
      <c r="L50" s="65" t="str">
        <f>IFERROR(IF($E50="JA",Hjelpeberegn_drift!K50,""),"")</f>
        <v/>
      </c>
      <c r="M50" s="65" t="str">
        <f>IFERROR(IF($E50="JA",Hjelpeberegn_drift!L50,""),"")</f>
        <v/>
      </c>
      <c r="N50" s="65" t="str">
        <f>IFERROR(IF($E50="JA",Hjelpeberegn_drift!M50,""),"")</f>
        <v/>
      </c>
      <c r="O50" s="65" t="str">
        <f>IFERROR(IF($E50="JA",Hjelpeberegn_drift!N50,""),"")</f>
        <v/>
      </c>
      <c r="P50" s="65" t="str">
        <f>IFERROR(IF($E50="JA",Hjelpeberegn_drift!O50,""),"")</f>
        <v/>
      </c>
      <c r="Q50" s="65" t="str">
        <f>IFERROR(IF($E50="JA",Hjelpeberegn_drift!P50,""),"")</f>
        <v/>
      </c>
      <c r="R50" s="65" t="str">
        <f>IFERROR(IF($E50="JA",Hjelpeberegn_drift!Q50,""),"")</f>
        <v/>
      </c>
      <c r="S50" s="119">
        <f t="shared" si="0"/>
        <v>0</v>
      </c>
    </row>
    <row r="51" spans="1:19" outlineLevel="1" x14ac:dyDescent="0.25">
      <c r="A51" s="53"/>
      <c r="B51" s="53"/>
      <c r="C51" s="76"/>
      <c r="D51" s="130" t="str">
        <f>IFERROR(_xlfn.XLOOKUP(A51,LstDrift,'Oppslag-fane'!$V$7:$V$14),"")</f>
        <v/>
      </c>
      <c r="E51" s="53"/>
      <c r="F51" s="65"/>
      <c r="G51" s="65" t="str">
        <f>IFERROR(IF($E51="JA",Hjelpeberegn_drift!F51,""),"")</f>
        <v/>
      </c>
      <c r="H51" s="65" t="str">
        <f>IFERROR(IF($E51="JA",Hjelpeberegn_drift!G51,""),"")</f>
        <v/>
      </c>
      <c r="I51" s="65" t="str">
        <f>IFERROR(IF($E51="JA",Hjelpeberegn_drift!H51,""),"")</f>
        <v/>
      </c>
      <c r="J51" s="65" t="str">
        <f>IFERROR(IF($E51="JA",Hjelpeberegn_drift!I51,""),"")</f>
        <v/>
      </c>
      <c r="K51" s="65" t="str">
        <f>IFERROR(IF($E51="JA",Hjelpeberegn_drift!J51,""),"")</f>
        <v/>
      </c>
      <c r="L51" s="65" t="str">
        <f>IFERROR(IF($E51="JA",Hjelpeberegn_drift!K51,""),"")</f>
        <v/>
      </c>
      <c r="M51" s="65" t="str">
        <f>IFERROR(IF($E51="JA",Hjelpeberegn_drift!L51,""),"")</f>
        <v/>
      </c>
      <c r="N51" s="65" t="str">
        <f>IFERROR(IF($E51="JA",Hjelpeberegn_drift!M51,""),"")</f>
        <v/>
      </c>
      <c r="O51" s="65" t="str">
        <f>IFERROR(IF($E51="JA",Hjelpeberegn_drift!N51,""),"")</f>
        <v/>
      </c>
      <c r="P51" s="65" t="str">
        <f>IFERROR(IF($E51="JA",Hjelpeberegn_drift!O51,""),"")</f>
        <v/>
      </c>
      <c r="Q51" s="65" t="str">
        <f>IFERROR(IF($E51="JA",Hjelpeberegn_drift!P51,""),"")</f>
        <v/>
      </c>
      <c r="R51" s="65" t="str">
        <f>IFERROR(IF($E51="JA",Hjelpeberegn_drift!Q51,""),"")</f>
        <v/>
      </c>
      <c r="S51" s="119">
        <f t="shared" si="0"/>
        <v>0</v>
      </c>
    </row>
    <row r="52" spans="1:19" outlineLevel="1" x14ac:dyDescent="0.25">
      <c r="A52" s="53"/>
      <c r="B52" s="53"/>
      <c r="C52" s="76"/>
      <c r="D52" s="130" t="str">
        <f>IFERROR(_xlfn.XLOOKUP(A52,LstDrift,'Oppslag-fane'!$V$7:$V$14),"")</f>
        <v/>
      </c>
      <c r="E52" s="53"/>
      <c r="F52" s="65"/>
      <c r="G52" s="65" t="str">
        <f>IFERROR(IF($E52="JA",Hjelpeberegn_drift!F52,""),"")</f>
        <v/>
      </c>
      <c r="H52" s="65" t="str">
        <f>IFERROR(IF($E52="JA",Hjelpeberegn_drift!G52,""),"")</f>
        <v/>
      </c>
      <c r="I52" s="65" t="str">
        <f>IFERROR(IF($E52="JA",Hjelpeberegn_drift!H52,""),"")</f>
        <v/>
      </c>
      <c r="J52" s="65" t="str">
        <f>IFERROR(IF($E52="JA",Hjelpeberegn_drift!I52,""),"")</f>
        <v/>
      </c>
      <c r="K52" s="65" t="str">
        <f>IFERROR(IF($E52="JA",Hjelpeberegn_drift!J52,""),"")</f>
        <v/>
      </c>
      <c r="L52" s="65" t="str">
        <f>IFERROR(IF($E52="JA",Hjelpeberegn_drift!K52,""),"")</f>
        <v/>
      </c>
      <c r="M52" s="65" t="str">
        <f>IFERROR(IF($E52="JA",Hjelpeberegn_drift!L52,""),"")</f>
        <v/>
      </c>
      <c r="N52" s="65" t="str">
        <f>IFERROR(IF($E52="JA",Hjelpeberegn_drift!M52,""),"")</f>
        <v/>
      </c>
      <c r="O52" s="65" t="str">
        <f>IFERROR(IF($E52="JA",Hjelpeberegn_drift!N52,""),"")</f>
        <v/>
      </c>
      <c r="P52" s="65" t="str">
        <f>IFERROR(IF($E52="JA",Hjelpeberegn_drift!O52,""),"")</f>
        <v/>
      </c>
      <c r="Q52" s="65" t="str">
        <f>IFERROR(IF($E52="JA",Hjelpeberegn_drift!P52,""),"")</f>
        <v/>
      </c>
      <c r="R52" s="65" t="str">
        <f>IFERROR(IF($E52="JA",Hjelpeberegn_drift!Q52,""),"")</f>
        <v/>
      </c>
      <c r="S52" s="119">
        <f t="shared" si="0"/>
        <v>0</v>
      </c>
    </row>
    <row r="53" spans="1:19" outlineLevel="1" x14ac:dyDescent="0.25">
      <c r="A53" s="53"/>
      <c r="B53" s="53"/>
      <c r="C53" s="76"/>
      <c r="D53" s="130" t="str">
        <f>IFERROR(_xlfn.XLOOKUP(A53,LstDrift,'Oppslag-fane'!$V$7:$V$14),"")</f>
        <v/>
      </c>
      <c r="E53" s="53"/>
      <c r="F53" s="65"/>
      <c r="G53" s="65" t="str">
        <f>IFERROR(IF($E53="JA",Hjelpeberegn_drift!F53,""),"")</f>
        <v/>
      </c>
      <c r="H53" s="65" t="str">
        <f>IFERROR(IF($E53="JA",Hjelpeberegn_drift!G53,""),"")</f>
        <v/>
      </c>
      <c r="I53" s="65" t="str">
        <f>IFERROR(IF($E53="JA",Hjelpeberegn_drift!H53,""),"")</f>
        <v/>
      </c>
      <c r="J53" s="65" t="str">
        <f>IFERROR(IF($E53="JA",Hjelpeberegn_drift!I53,""),"")</f>
        <v/>
      </c>
      <c r="K53" s="65" t="str">
        <f>IFERROR(IF($E53="JA",Hjelpeberegn_drift!J53,""),"")</f>
        <v/>
      </c>
      <c r="L53" s="65" t="str">
        <f>IFERROR(IF($E53="JA",Hjelpeberegn_drift!K53,""),"")</f>
        <v/>
      </c>
      <c r="M53" s="65" t="str">
        <f>IFERROR(IF($E53="JA",Hjelpeberegn_drift!L53,""),"")</f>
        <v/>
      </c>
      <c r="N53" s="65" t="str">
        <f>IFERROR(IF($E53="JA",Hjelpeberegn_drift!M53,""),"")</f>
        <v/>
      </c>
      <c r="O53" s="65" t="str">
        <f>IFERROR(IF($E53="JA",Hjelpeberegn_drift!N53,""),"")</f>
        <v/>
      </c>
      <c r="P53" s="65" t="str">
        <f>IFERROR(IF($E53="JA",Hjelpeberegn_drift!O53,""),"")</f>
        <v/>
      </c>
      <c r="Q53" s="65" t="str">
        <f>IFERROR(IF($E53="JA",Hjelpeberegn_drift!P53,""),"")</f>
        <v/>
      </c>
      <c r="R53" s="65" t="str">
        <f>IFERROR(IF($E53="JA",Hjelpeberegn_drift!Q53,""),"")</f>
        <v/>
      </c>
      <c r="S53" s="119">
        <f t="shared" si="0"/>
        <v>0</v>
      </c>
    </row>
    <row r="54" spans="1:19" outlineLevel="1" x14ac:dyDescent="0.25">
      <c r="A54" s="53"/>
      <c r="B54" s="53"/>
      <c r="C54" s="76"/>
      <c r="D54" s="130" t="str">
        <f>IFERROR(_xlfn.XLOOKUP(A54,LstDrift,'Oppslag-fane'!$V$7:$V$14),"")</f>
        <v/>
      </c>
      <c r="E54" s="53"/>
      <c r="F54" s="65"/>
      <c r="G54" s="65" t="str">
        <f>IFERROR(IF($E54="JA",Hjelpeberegn_drift!F54,""),"")</f>
        <v/>
      </c>
      <c r="H54" s="65" t="str">
        <f>IFERROR(IF($E54="JA",Hjelpeberegn_drift!G54,""),"")</f>
        <v/>
      </c>
      <c r="I54" s="65" t="str">
        <f>IFERROR(IF($E54="JA",Hjelpeberegn_drift!H54,""),"")</f>
        <v/>
      </c>
      <c r="J54" s="65" t="str">
        <f>IFERROR(IF($E54="JA",Hjelpeberegn_drift!I54,""),"")</f>
        <v/>
      </c>
      <c r="K54" s="65" t="str">
        <f>IFERROR(IF($E54="JA",Hjelpeberegn_drift!J54,""),"")</f>
        <v/>
      </c>
      <c r="L54" s="65" t="str">
        <f>IFERROR(IF($E54="JA",Hjelpeberegn_drift!K54,""),"")</f>
        <v/>
      </c>
      <c r="M54" s="65" t="str">
        <f>IFERROR(IF($E54="JA",Hjelpeberegn_drift!L54,""),"")</f>
        <v/>
      </c>
      <c r="N54" s="65" t="str">
        <f>IFERROR(IF($E54="JA",Hjelpeberegn_drift!M54,""),"")</f>
        <v/>
      </c>
      <c r="O54" s="65" t="str">
        <f>IFERROR(IF($E54="JA",Hjelpeberegn_drift!N54,""),"")</f>
        <v/>
      </c>
      <c r="P54" s="65" t="str">
        <f>IFERROR(IF($E54="JA",Hjelpeberegn_drift!O54,""),"")</f>
        <v/>
      </c>
      <c r="Q54" s="65" t="str">
        <f>IFERROR(IF($E54="JA",Hjelpeberegn_drift!P54,""),"")</f>
        <v/>
      </c>
      <c r="R54" s="65" t="str">
        <f>IFERROR(IF($E54="JA",Hjelpeberegn_drift!Q54,""),"")</f>
        <v/>
      </c>
      <c r="S54" s="119">
        <f t="shared" si="0"/>
        <v>0</v>
      </c>
    </row>
    <row r="55" spans="1:19" outlineLevel="1" x14ac:dyDescent="0.25">
      <c r="A55" s="53"/>
      <c r="B55" s="53"/>
      <c r="C55" s="76"/>
      <c r="D55" s="130" t="str">
        <f>IFERROR(_xlfn.XLOOKUP(A55,LstDrift,'Oppslag-fane'!$V$7:$V$14),"")</f>
        <v/>
      </c>
      <c r="E55" s="53"/>
      <c r="F55" s="65"/>
      <c r="G55" s="65" t="str">
        <f>IFERROR(IF($E55="JA",Hjelpeberegn_drift!F55,""),"")</f>
        <v/>
      </c>
      <c r="H55" s="65" t="str">
        <f>IFERROR(IF($E55="JA",Hjelpeberegn_drift!G55,""),"")</f>
        <v/>
      </c>
      <c r="I55" s="65" t="str">
        <f>IFERROR(IF($E55="JA",Hjelpeberegn_drift!H55,""),"")</f>
        <v/>
      </c>
      <c r="J55" s="65" t="str">
        <f>IFERROR(IF($E55="JA",Hjelpeberegn_drift!I55,""),"")</f>
        <v/>
      </c>
      <c r="K55" s="65" t="str">
        <f>IFERROR(IF($E55="JA",Hjelpeberegn_drift!J55,""),"")</f>
        <v/>
      </c>
      <c r="L55" s="65" t="str">
        <f>IFERROR(IF($E55="JA",Hjelpeberegn_drift!K55,""),"")</f>
        <v/>
      </c>
      <c r="M55" s="65" t="str">
        <f>IFERROR(IF($E55="JA",Hjelpeberegn_drift!L55,""),"")</f>
        <v/>
      </c>
      <c r="N55" s="65" t="str">
        <f>IFERROR(IF($E55="JA",Hjelpeberegn_drift!M55,""),"")</f>
        <v/>
      </c>
      <c r="O55" s="65" t="str">
        <f>IFERROR(IF($E55="JA",Hjelpeberegn_drift!N55,""),"")</f>
        <v/>
      </c>
      <c r="P55" s="65" t="str">
        <f>IFERROR(IF($E55="JA",Hjelpeberegn_drift!O55,""),"")</f>
        <v/>
      </c>
      <c r="Q55" s="65" t="str">
        <f>IFERROR(IF($E55="JA",Hjelpeberegn_drift!P55,""),"")</f>
        <v/>
      </c>
      <c r="R55" s="65" t="str">
        <f>IFERROR(IF($E55="JA",Hjelpeberegn_drift!Q55,""),"")</f>
        <v/>
      </c>
      <c r="S55" s="119">
        <f t="shared" si="0"/>
        <v>0</v>
      </c>
    </row>
    <row r="56" spans="1:19" outlineLevel="1" x14ac:dyDescent="0.25">
      <c r="A56" s="53"/>
      <c r="B56" s="53"/>
      <c r="C56" s="76"/>
      <c r="D56" s="130" t="str">
        <f>IFERROR(_xlfn.XLOOKUP(A56,LstDrift,'Oppslag-fane'!$V$7:$V$14),"")</f>
        <v/>
      </c>
      <c r="E56" s="53"/>
      <c r="F56" s="65"/>
      <c r="G56" s="65" t="str">
        <f>IFERROR(IF($E56="JA",Hjelpeberegn_drift!F56,""),"")</f>
        <v/>
      </c>
      <c r="H56" s="65" t="str">
        <f>IFERROR(IF($E56="JA",Hjelpeberegn_drift!G56,""),"")</f>
        <v/>
      </c>
      <c r="I56" s="65" t="str">
        <f>IFERROR(IF($E56="JA",Hjelpeberegn_drift!H56,""),"")</f>
        <v/>
      </c>
      <c r="J56" s="65" t="str">
        <f>IFERROR(IF($E56="JA",Hjelpeberegn_drift!I56,""),"")</f>
        <v/>
      </c>
      <c r="K56" s="65" t="str">
        <f>IFERROR(IF($E56="JA",Hjelpeberegn_drift!J56,""),"")</f>
        <v/>
      </c>
      <c r="L56" s="65" t="str">
        <f>IFERROR(IF($E56="JA",Hjelpeberegn_drift!K56,""),"")</f>
        <v/>
      </c>
      <c r="M56" s="65" t="str">
        <f>IFERROR(IF($E56="JA",Hjelpeberegn_drift!L56,""),"")</f>
        <v/>
      </c>
      <c r="N56" s="65" t="str">
        <f>IFERROR(IF($E56="JA",Hjelpeberegn_drift!M56,""),"")</f>
        <v/>
      </c>
      <c r="O56" s="65" t="str">
        <f>IFERROR(IF($E56="JA",Hjelpeberegn_drift!N56,""),"")</f>
        <v/>
      </c>
      <c r="P56" s="65" t="str">
        <f>IFERROR(IF($E56="JA",Hjelpeberegn_drift!O56,""),"")</f>
        <v/>
      </c>
      <c r="Q56" s="65" t="str">
        <f>IFERROR(IF($E56="JA",Hjelpeberegn_drift!P56,""),"")</f>
        <v/>
      </c>
      <c r="R56" s="65" t="str">
        <f>IFERROR(IF($E56="JA",Hjelpeberegn_drift!Q56,""),"")</f>
        <v/>
      </c>
      <c r="S56" s="119">
        <f t="shared" si="0"/>
        <v>0</v>
      </c>
    </row>
    <row r="57" spans="1:19" outlineLevel="1" x14ac:dyDescent="0.25">
      <c r="A57" s="53"/>
      <c r="B57" s="53"/>
      <c r="C57" s="76"/>
      <c r="D57" s="130" t="str">
        <f>IFERROR(_xlfn.XLOOKUP(A57,LstDrift,'Oppslag-fane'!$V$7:$V$14),"")</f>
        <v/>
      </c>
      <c r="E57" s="53"/>
      <c r="F57" s="65"/>
      <c r="G57" s="65" t="str">
        <f>IFERROR(IF($E57="JA",Hjelpeberegn_drift!F57,""),"")</f>
        <v/>
      </c>
      <c r="H57" s="65" t="str">
        <f>IFERROR(IF($E57="JA",Hjelpeberegn_drift!G57,""),"")</f>
        <v/>
      </c>
      <c r="I57" s="65" t="str">
        <f>IFERROR(IF($E57="JA",Hjelpeberegn_drift!H57,""),"")</f>
        <v/>
      </c>
      <c r="J57" s="65" t="str">
        <f>IFERROR(IF($E57="JA",Hjelpeberegn_drift!I57,""),"")</f>
        <v/>
      </c>
      <c r="K57" s="65" t="str">
        <f>IFERROR(IF($E57="JA",Hjelpeberegn_drift!J57,""),"")</f>
        <v/>
      </c>
      <c r="L57" s="65" t="str">
        <f>IFERROR(IF($E57="JA",Hjelpeberegn_drift!K57,""),"")</f>
        <v/>
      </c>
      <c r="M57" s="65" t="str">
        <f>IFERROR(IF($E57="JA",Hjelpeberegn_drift!L57,""),"")</f>
        <v/>
      </c>
      <c r="N57" s="65" t="str">
        <f>IFERROR(IF($E57="JA",Hjelpeberegn_drift!M57,""),"")</f>
        <v/>
      </c>
      <c r="O57" s="65" t="str">
        <f>IFERROR(IF($E57="JA",Hjelpeberegn_drift!N57,""),"")</f>
        <v/>
      </c>
      <c r="P57" s="65" t="str">
        <f>IFERROR(IF($E57="JA",Hjelpeberegn_drift!O57,""),"")</f>
        <v/>
      </c>
      <c r="Q57" s="65" t="str">
        <f>IFERROR(IF($E57="JA",Hjelpeberegn_drift!P57,""),"")</f>
        <v/>
      </c>
      <c r="R57" s="65" t="str">
        <f>IFERROR(IF($E57="JA",Hjelpeberegn_drift!Q57,""),"")</f>
        <v/>
      </c>
      <c r="S57" s="119">
        <f t="shared" si="0"/>
        <v>0</v>
      </c>
    </row>
    <row r="58" spans="1:19" outlineLevel="1" x14ac:dyDescent="0.25">
      <c r="A58" s="53"/>
      <c r="B58" s="53"/>
      <c r="C58" s="76"/>
      <c r="D58" s="130" t="str">
        <f>IFERROR(_xlfn.XLOOKUP(A58,LstDrift,'Oppslag-fane'!$V$7:$V$14),"")</f>
        <v/>
      </c>
      <c r="E58" s="53"/>
      <c r="F58" s="65"/>
      <c r="G58" s="65" t="str">
        <f>IFERROR(IF($E58="JA",Hjelpeberegn_drift!F58,""),"")</f>
        <v/>
      </c>
      <c r="H58" s="65" t="str">
        <f>IFERROR(IF($E58="JA",Hjelpeberegn_drift!G58,""),"")</f>
        <v/>
      </c>
      <c r="I58" s="65" t="str">
        <f>IFERROR(IF($E58="JA",Hjelpeberegn_drift!H58,""),"")</f>
        <v/>
      </c>
      <c r="J58" s="65" t="str">
        <f>IFERROR(IF($E58="JA",Hjelpeberegn_drift!I58,""),"")</f>
        <v/>
      </c>
      <c r="K58" s="65" t="str">
        <f>IFERROR(IF($E58="JA",Hjelpeberegn_drift!J58,""),"")</f>
        <v/>
      </c>
      <c r="L58" s="65" t="str">
        <f>IFERROR(IF($E58="JA",Hjelpeberegn_drift!K58,""),"")</f>
        <v/>
      </c>
      <c r="M58" s="65" t="str">
        <f>IFERROR(IF($E58="JA",Hjelpeberegn_drift!L58,""),"")</f>
        <v/>
      </c>
      <c r="N58" s="65" t="str">
        <f>IFERROR(IF($E58="JA",Hjelpeberegn_drift!M58,""),"")</f>
        <v/>
      </c>
      <c r="O58" s="65" t="str">
        <f>IFERROR(IF($E58="JA",Hjelpeberegn_drift!N58,""),"")</f>
        <v/>
      </c>
      <c r="P58" s="65" t="str">
        <f>IFERROR(IF($E58="JA",Hjelpeberegn_drift!O58,""),"")</f>
        <v/>
      </c>
      <c r="Q58" s="65" t="str">
        <f>IFERROR(IF($E58="JA",Hjelpeberegn_drift!P58,""),"")</f>
        <v/>
      </c>
      <c r="R58" s="65" t="str">
        <f>IFERROR(IF($E58="JA",Hjelpeberegn_drift!Q58,""),"")</f>
        <v/>
      </c>
      <c r="S58" s="119">
        <f t="shared" si="0"/>
        <v>0</v>
      </c>
    </row>
    <row r="59" spans="1:19" outlineLevel="1" x14ac:dyDescent="0.25">
      <c r="A59" s="53"/>
      <c r="B59" s="53"/>
      <c r="C59" s="76"/>
      <c r="D59" s="130" t="str">
        <f>IFERROR(_xlfn.XLOOKUP(A59,LstDrift,'Oppslag-fane'!$V$7:$V$14),"")</f>
        <v/>
      </c>
      <c r="E59" s="53"/>
      <c r="F59" s="65"/>
      <c r="G59" s="65" t="str">
        <f>IFERROR(IF($E59="JA",Hjelpeberegn_drift!F59,""),"")</f>
        <v/>
      </c>
      <c r="H59" s="65" t="str">
        <f>IFERROR(IF($E59="JA",Hjelpeberegn_drift!G59,""),"")</f>
        <v/>
      </c>
      <c r="I59" s="65" t="str">
        <f>IFERROR(IF($E59="JA",Hjelpeberegn_drift!H59,""),"")</f>
        <v/>
      </c>
      <c r="J59" s="65" t="str">
        <f>IFERROR(IF($E59="JA",Hjelpeberegn_drift!I59,""),"")</f>
        <v/>
      </c>
      <c r="K59" s="65" t="str">
        <f>IFERROR(IF($E59="JA",Hjelpeberegn_drift!J59,""),"")</f>
        <v/>
      </c>
      <c r="L59" s="65" t="str">
        <f>IFERROR(IF($E59="JA",Hjelpeberegn_drift!K59,""),"")</f>
        <v/>
      </c>
      <c r="M59" s="65" t="str">
        <f>IFERROR(IF($E59="JA",Hjelpeberegn_drift!L59,""),"")</f>
        <v/>
      </c>
      <c r="N59" s="65" t="str">
        <f>IFERROR(IF($E59="JA",Hjelpeberegn_drift!M59,""),"")</f>
        <v/>
      </c>
      <c r="O59" s="65" t="str">
        <f>IFERROR(IF($E59="JA",Hjelpeberegn_drift!N59,""),"")</f>
        <v/>
      </c>
      <c r="P59" s="65" t="str">
        <f>IFERROR(IF($E59="JA",Hjelpeberegn_drift!O59,""),"")</f>
        <v/>
      </c>
      <c r="Q59" s="65" t="str">
        <f>IFERROR(IF($E59="JA",Hjelpeberegn_drift!P59,""),"")</f>
        <v/>
      </c>
      <c r="R59" s="65" t="str">
        <f>IFERROR(IF($E59="JA",Hjelpeberegn_drift!Q59,""),"")</f>
        <v/>
      </c>
      <c r="S59" s="119">
        <f t="shared" si="0"/>
        <v>0</v>
      </c>
    </row>
    <row r="60" spans="1:19" outlineLevel="1" x14ac:dyDescent="0.25">
      <c r="A60" s="53"/>
      <c r="B60" s="53"/>
      <c r="C60" s="76"/>
      <c r="D60" s="130" t="str">
        <f>IFERROR(_xlfn.XLOOKUP(A60,LstDrift,'Oppslag-fane'!$V$7:$V$14),"")</f>
        <v/>
      </c>
      <c r="E60" s="53"/>
      <c r="F60" s="65"/>
      <c r="G60" s="65" t="str">
        <f>IFERROR(IF($E60="JA",Hjelpeberegn_drift!F60,""),"")</f>
        <v/>
      </c>
      <c r="H60" s="65" t="str">
        <f>IFERROR(IF($E60="JA",Hjelpeberegn_drift!G60,""),"")</f>
        <v/>
      </c>
      <c r="I60" s="65" t="str">
        <f>IFERROR(IF($E60="JA",Hjelpeberegn_drift!H60,""),"")</f>
        <v/>
      </c>
      <c r="J60" s="65" t="str">
        <f>IFERROR(IF($E60="JA",Hjelpeberegn_drift!I60,""),"")</f>
        <v/>
      </c>
      <c r="K60" s="65" t="str">
        <f>IFERROR(IF($E60="JA",Hjelpeberegn_drift!J60,""),"")</f>
        <v/>
      </c>
      <c r="L60" s="65" t="str">
        <f>IFERROR(IF($E60="JA",Hjelpeberegn_drift!K60,""),"")</f>
        <v/>
      </c>
      <c r="M60" s="65" t="str">
        <f>IFERROR(IF($E60="JA",Hjelpeberegn_drift!L60,""),"")</f>
        <v/>
      </c>
      <c r="N60" s="65" t="str">
        <f>IFERROR(IF($E60="JA",Hjelpeberegn_drift!M60,""),"")</f>
        <v/>
      </c>
      <c r="O60" s="65" t="str">
        <f>IFERROR(IF($E60="JA",Hjelpeberegn_drift!N60,""),"")</f>
        <v/>
      </c>
      <c r="P60" s="65" t="str">
        <f>IFERROR(IF($E60="JA",Hjelpeberegn_drift!O60,""),"")</f>
        <v/>
      </c>
      <c r="Q60" s="65" t="str">
        <f>IFERROR(IF($E60="JA",Hjelpeberegn_drift!P60,""),"")</f>
        <v/>
      </c>
      <c r="R60" s="65" t="str">
        <f>IFERROR(IF($E60="JA",Hjelpeberegn_drift!Q60,""),"")</f>
        <v/>
      </c>
      <c r="S60" s="119">
        <f t="shared" si="0"/>
        <v>0</v>
      </c>
    </row>
    <row r="61" spans="1:19" outlineLevel="1" x14ac:dyDescent="0.25">
      <c r="A61" s="53"/>
      <c r="B61" s="53"/>
      <c r="C61" s="76"/>
      <c r="D61" s="130" t="str">
        <f>IFERROR(_xlfn.XLOOKUP(A61,LstDrift,'Oppslag-fane'!$V$7:$V$14),"")</f>
        <v/>
      </c>
      <c r="E61" s="53"/>
      <c r="F61" s="65"/>
      <c r="G61" s="65" t="str">
        <f>IFERROR(IF($E61="JA",Hjelpeberegn_drift!F61,""),"")</f>
        <v/>
      </c>
      <c r="H61" s="65" t="str">
        <f>IFERROR(IF($E61="JA",Hjelpeberegn_drift!G61,""),"")</f>
        <v/>
      </c>
      <c r="I61" s="65" t="str">
        <f>IFERROR(IF($E61="JA",Hjelpeberegn_drift!H61,""),"")</f>
        <v/>
      </c>
      <c r="J61" s="65" t="str">
        <f>IFERROR(IF($E61="JA",Hjelpeberegn_drift!I61,""),"")</f>
        <v/>
      </c>
      <c r="K61" s="65" t="str">
        <f>IFERROR(IF($E61="JA",Hjelpeberegn_drift!J61,""),"")</f>
        <v/>
      </c>
      <c r="L61" s="65" t="str">
        <f>IFERROR(IF($E61="JA",Hjelpeberegn_drift!K61,""),"")</f>
        <v/>
      </c>
      <c r="M61" s="65" t="str">
        <f>IFERROR(IF($E61="JA",Hjelpeberegn_drift!L61,""),"")</f>
        <v/>
      </c>
      <c r="N61" s="65" t="str">
        <f>IFERROR(IF($E61="JA",Hjelpeberegn_drift!M61,""),"")</f>
        <v/>
      </c>
      <c r="O61" s="65" t="str">
        <f>IFERROR(IF($E61="JA",Hjelpeberegn_drift!N61,""),"")</f>
        <v/>
      </c>
      <c r="P61" s="65" t="str">
        <f>IFERROR(IF($E61="JA",Hjelpeberegn_drift!O61,""),"")</f>
        <v/>
      </c>
      <c r="Q61" s="65" t="str">
        <f>IFERROR(IF($E61="JA",Hjelpeberegn_drift!P61,""),"")</f>
        <v/>
      </c>
      <c r="R61" s="65" t="str">
        <f>IFERROR(IF($E61="JA",Hjelpeberegn_drift!Q61,""),"")</f>
        <v/>
      </c>
      <c r="S61" s="119">
        <f t="shared" si="0"/>
        <v>0</v>
      </c>
    </row>
    <row r="62" spans="1:19" outlineLevel="1" x14ac:dyDescent="0.25">
      <c r="A62" s="53"/>
      <c r="B62" s="53"/>
      <c r="C62" s="76"/>
      <c r="D62" s="130" t="str">
        <f>IFERROR(_xlfn.XLOOKUP(A62,LstDrift,'Oppslag-fane'!$V$7:$V$14),"")</f>
        <v/>
      </c>
      <c r="E62" s="53"/>
      <c r="F62" s="65"/>
      <c r="G62" s="65" t="str">
        <f>IFERROR(IF($E62="JA",Hjelpeberegn_drift!F62,""),"")</f>
        <v/>
      </c>
      <c r="H62" s="65" t="str">
        <f>IFERROR(IF($E62="JA",Hjelpeberegn_drift!G62,""),"")</f>
        <v/>
      </c>
      <c r="I62" s="65" t="str">
        <f>IFERROR(IF($E62="JA",Hjelpeberegn_drift!H62,""),"")</f>
        <v/>
      </c>
      <c r="J62" s="65" t="str">
        <f>IFERROR(IF($E62="JA",Hjelpeberegn_drift!I62,""),"")</f>
        <v/>
      </c>
      <c r="K62" s="65" t="str">
        <f>IFERROR(IF($E62="JA",Hjelpeberegn_drift!J62,""),"")</f>
        <v/>
      </c>
      <c r="L62" s="65" t="str">
        <f>IFERROR(IF($E62="JA",Hjelpeberegn_drift!K62,""),"")</f>
        <v/>
      </c>
      <c r="M62" s="65" t="str">
        <f>IFERROR(IF($E62="JA",Hjelpeberegn_drift!L62,""),"")</f>
        <v/>
      </c>
      <c r="N62" s="65" t="str">
        <f>IFERROR(IF($E62="JA",Hjelpeberegn_drift!M62,""),"")</f>
        <v/>
      </c>
      <c r="O62" s="65" t="str">
        <f>IFERROR(IF($E62="JA",Hjelpeberegn_drift!N62,""),"")</f>
        <v/>
      </c>
      <c r="P62" s="65" t="str">
        <f>IFERROR(IF($E62="JA",Hjelpeberegn_drift!O62,""),"")</f>
        <v/>
      </c>
      <c r="Q62" s="65" t="str">
        <f>IFERROR(IF($E62="JA",Hjelpeberegn_drift!P62,""),"")</f>
        <v/>
      </c>
      <c r="R62" s="65" t="str">
        <f>IFERROR(IF($E62="JA",Hjelpeberegn_drift!Q62,""),"")</f>
        <v/>
      </c>
      <c r="S62" s="119">
        <f t="shared" si="0"/>
        <v>0</v>
      </c>
    </row>
    <row r="63" spans="1:19" x14ac:dyDescent="0.25">
      <c r="A63" s="134" t="s">
        <v>564</v>
      </c>
      <c r="B63" s="135"/>
      <c r="C63" s="120"/>
      <c r="D63" s="120"/>
      <c r="E63" s="120"/>
      <c r="F63" s="121"/>
      <c r="G63" s="119">
        <f>SUM(G11:G62)</f>
        <v>0</v>
      </c>
      <c r="H63" s="119">
        <f t="shared" ref="H63:S63" si="1">SUM(H11:H62)</f>
        <v>0</v>
      </c>
      <c r="I63" s="119">
        <f t="shared" si="1"/>
        <v>0</v>
      </c>
      <c r="J63" s="119">
        <f t="shared" si="1"/>
        <v>0</v>
      </c>
      <c r="K63" s="119">
        <f t="shared" si="1"/>
        <v>0</v>
      </c>
      <c r="L63" s="119">
        <f t="shared" si="1"/>
        <v>0</v>
      </c>
      <c r="M63" s="119">
        <f t="shared" si="1"/>
        <v>0</v>
      </c>
      <c r="N63" s="119">
        <f t="shared" si="1"/>
        <v>0</v>
      </c>
      <c r="O63" s="119">
        <f t="shared" si="1"/>
        <v>0</v>
      </c>
      <c r="P63" s="119">
        <f t="shared" si="1"/>
        <v>0</v>
      </c>
      <c r="Q63" s="119">
        <f>SUM(Q11:Q62)</f>
        <v>0</v>
      </c>
      <c r="R63" s="119">
        <f>SUM(R11:R62)</f>
        <v>0</v>
      </c>
      <c r="S63" s="119">
        <f t="shared" si="1"/>
        <v>0</v>
      </c>
    </row>
    <row r="64" spans="1:19" x14ac:dyDescent="0.25">
      <c r="A64" s="122"/>
      <c r="B64" s="122"/>
      <c r="C64" s="12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</row>
    <row r="65" spans="1:15" x14ac:dyDescent="0.25">
      <c r="A65" s="122"/>
      <c r="B65" s="122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</row>
    <row r="66" spans="1:15" x14ac:dyDescent="0.25">
      <c r="A66" s="122"/>
      <c r="B66" s="122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</row>
  </sheetData>
  <sheetProtection algorithmName="SHA-512" hashValue="cQrIx2feGe813XbsDqe+U16qpC+6OMLfVs0pMHL4gEr49mOVHLdDhBbo61fyAvWyFrrhkgLevIY9suDfC7vrhg==" saltValue="devGr5+cGwJ2VKOJCA2gVg==" spinCount="100000" sheet="1" formatCells="0"/>
  <mergeCells count="1">
    <mergeCell ref="A63:B63"/>
  </mergeCells>
  <conditionalFormatting sqref="F11:F62">
    <cfRule type="expression" dxfId="7" priority="4">
      <formula>$E11="NEI"</formula>
    </cfRule>
  </conditionalFormatting>
  <conditionalFormatting sqref="G11:R14">
    <cfRule type="expression" dxfId="6" priority="6">
      <formula>$E11="JA"</formula>
    </cfRule>
  </conditionalFormatting>
  <conditionalFormatting sqref="G11:R62">
    <cfRule type="expression" dxfId="5" priority="1" stopIfTrue="1">
      <formula>$E11="JA"</formula>
    </cfRule>
  </conditionalFormatting>
  <conditionalFormatting sqref="G15:R62">
    <cfRule type="expression" dxfId="4" priority="5">
      <formula>$E15="JA"</formula>
    </cfRule>
  </conditionalFormatting>
  <dataValidations count="2">
    <dataValidation type="list" allowBlank="1" showInputMessage="1" showErrorMessage="1" sqref="A11:A62" xr:uid="{D51E6077-3CC5-40E3-854F-50986115EB28}">
      <formula1>LstDrift</formula1>
    </dataValidation>
    <dataValidation type="list" allowBlank="1" showInputMessage="1" showErrorMessage="1" sqref="E11:E62" xr:uid="{217E0A70-E05F-47CF-8B1E-D8C40740D24B}">
      <formula1>"JA,NEI"</formula1>
    </dataValidation>
  </dataValidations>
  <pageMargins left="0.7" right="0.7" top="0.75" bottom="0.75" header="0.3" footer="0.3"/>
  <pageSetup orientation="portrait" r:id="rId1"/>
  <ignoredErrors>
    <ignoredError sqref="G14:R62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F16E9FB-30A7-4EB0-9C6F-BAAD8E2282A6}">
          <x14:formula1>
            <xm:f>Prosjektopplysninger!$B$12:$B$20</xm:f>
          </x14:formula1>
          <xm:sqref>C11:C62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CDD4A-9362-4633-A12E-08EDC657B937}">
  <sheetPr>
    <tabColor rgb="FF92D050"/>
  </sheetPr>
  <dimension ref="A1:J42"/>
  <sheetViews>
    <sheetView workbookViewId="0">
      <selection activeCell="B10" sqref="B10"/>
    </sheetView>
  </sheetViews>
  <sheetFormatPr defaultColWidth="9.140625" defaultRowHeight="12.75" x14ac:dyDescent="0.2"/>
  <cols>
    <col min="1" max="1" width="59.7109375" style="4" customWidth="1"/>
    <col min="2" max="2" width="19.5703125" style="4" customWidth="1"/>
    <col min="3" max="10" width="13.42578125" style="4" customWidth="1"/>
    <col min="11" max="11" width="13.5703125" style="4" bestFit="1" customWidth="1"/>
    <col min="12" max="16" width="13.5703125" style="4" customWidth="1"/>
    <col min="17" max="16384" width="9.140625" style="4"/>
  </cols>
  <sheetData>
    <row r="1" spans="1:10" ht="18" x14ac:dyDescent="0.25">
      <c r="A1" s="3" t="s">
        <v>15</v>
      </c>
    </row>
    <row r="3" spans="1:10" x14ac:dyDescent="0.2">
      <c r="B3" s="7" t="s">
        <v>16</v>
      </c>
    </row>
    <row r="4" spans="1:10" x14ac:dyDescent="0.2">
      <c r="A4" s="5" t="s">
        <v>17</v>
      </c>
      <c r="B4" s="8" t="str">
        <f>Prosjektopplysninger!B3</f>
        <v>Budsjettmal</v>
      </c>
    </row>
    <row r="5" spans="1:10" x14ac:dyDescent="0.2">
      <c r="A5" s="5" t="s">
        <v>610</v>
      </c>
      <c r="B5" s="8" t="str">
        <f>IF(Prosjektopplysninger!B8="","Ikke angitt",Prosjektopplysninger!B8)</f>
        <v>Ikke angitt</v>
      </c>
    </row>
    <row r="6" spans="1:10" x14ac:dyDescent="0.2">
      <c r="A6" s="5" t="s">
        <v>18</v>
      </c>
      <c r="B6" s="6">
        <f>Prosjektopplysninger!B5</f>
        <v>0</v>
      </c>
    </row>
    <row r="7" spans="1:10" x14ac:dyDescent="0.2">
      <c r="A7" s="5" t="s">
        <v>19</v>
      </c>
      <c r="B7" s="6">
        <f>Prosjektopplysninger!B6</f>
        <v>0</v>
      </c>
    </row>
    <row r="9" spans="1:10" x14ac:dyDescent="0.2">
      <c r="A9" s="5" t="s">
        <v>20</v>
      </c>
      <c r="B9" s="9">
        <f>B20</f>
        <v>0</v>
      </c>
    </row>
    <row r="10" spans="1:10" x14ac:dyDescent="0.2">
      <c r="A10" s="5" t="s">
        <v>21</v>
      </c>
      <c r="B10" s="123"/>
      <c r="D10" s="79"/>
    </row>
    <row r="11" spans="1:10" x14ac:dyDescent="0.2">
      <c r="B11" s="69"/>
    </row>
    <row r="12" spans="1:10" x14ac:dyDescent="0.2">
      <c r="B12" s="69"/>
    </row>
    <row r="13" spans="1:10" x14ac:dyDescent="0.2">
      <c r="B13" s="69"/>
    </row>
    <row r="14" spans="1:10" x14ac:dyDescent="0.2">
      <c r="B14" s="69"/>
      <c r="C14" s="71" t="str">
        <f>IF(Hjelpeberegn_personal!B153=0,"",Hjelpeberegn_personal!B153)</f>
        <v/>
      </c>
      <c r="D14" s="71" t="str">
        <f>IF(Hjelpeberegn_personal!C153=0,"",Hjelpeberegn_personal!C153)</f>
        <v/>
      </c>
      <c r="E14" s="71" t="str">
        <f>IF(Hjelpeberegn_personal!D153=0,"",Hjelpeberegn_personal!D153)</f>
        <v/>
      </c>
      <c r="F14" s="71" t="str">
        <f>IF(Hjelpeberegn_personal!E153=0,"",Hjelpeberegn_personal!E153)</f>
        <v/>
      </c>
      <c r="G14" s="71" t="str">
        <f>IF(Hjelpeberegn_personal!F153=0,"",Hjelpeberegn_personal!F153)</f>
        <v/>
      </c>
      <c r="H14" s="71" t="str">
        <f>IF(Hjelpeberegn_personal!G153=0,"",Hjelpeberegn_personal!G153)</f>
        <v/>
      </c>
      <c r="I14" s="71" t="str">
        <f>IF(Hjelpeberegn_personal!H153=0,"",Hjelpeberegn_personal!H153)</f>
        <v/>
      </c>
      <c r="J14" s="71" t="str">
        <f>IF(Hjelpeberegn_personal!I153=0,"",Hjelpeberegn_personal!I153)</f>
        <v/>
      </c>
    </row>
    <row r="15" spans="1:10" ht="18" x14ac:dyDescent="0.25">
      <c r="A15" s="3" t="s">
        <v>593</v>
      </c>
      <c r="B15" s="70" t="s">
        <v>595</v>
      </c>
      <c r="C15" s="71" t="str">
        <f>IF(Hjelpeberegn_personal!B154=0,"",Hjelpeberegn_personal!B154)</f>
        <v/>
      </c>
      <c r="D15" s="71" t="str">
        <f>IF(Hjelpeberegn_personal!C154=0,"",Hjelpeberegn_personal!C154)</f>
        <v/>
      </c>
      <c r="E15" s="71" t="str">
        <f>IF(Hjelpeberegn_personal!D154=0,"",Hjelpeberegn_personal!D154)</f>
        <v/>
      </c>
      <c r="F15" s="71" t="str">
        <f>IF(Hjelpeberegn_personal!E154=0,"",Hjelpeberegn_personal!E154)</f>
        <v/>
      </c>
      <c r="G15" s="71" t="str">
        <f>IF(Hjelpeberegn_personal!F154=0,"",Hjelpeberegn_personal!F154)</f>
        <v/>
      </c>
      <c r="H15" s="71" t="str">
        <f>IF(Hjelpeberegn_personal!G154=0,"",Hjelpeberegn_personal!G154)</f>
        <v/>
      </c>
      <c r="I15" s="71" t="str">
        <f>IF(Hjelpeberegn_personal!H154=0,"",Hjelpeberegn_personal!H154)</f>
        <v/>
      </c>
      <c r="J15" s="71" t="str">
        <f>IF(Hjelpeberegn_personal!I154=0,"",Hjelpeberegn_personal!I154)</f>
        <v/>
      </c>
    </row>
    <row r="16" spans="1:10" ht="15" x14ac:dyDescent="0.25">
      <c r="A16" s="132" t="str">
        <f>IF(Prosjektopplysninger!B8="","Hovedfinansieringskilde",Prosjektopplysninger!B8)</f>
        <v>Hovedfinansieringskilde</v>
      </c>
      <c r="B16" s="9">
        <f>SUM(C16:J16)</f>
        <v>0</v>
      </c>
      <c r="C16" s="125"/>
      <c r="D16" s="125"/>
      <c r="E16" s="125"/>
      <c r="F16" s="125"/>
      <c r="G16" s="125"/>
      <c r="H16" s="125"/>
      <c r="I16" s="125"/>
      <c r="J16" s="125"/>
    </row>
    <row r="17" spans="1:10" ht="15" x14ac:dyDescent="0.25">
      <c r="A17" s="124" t="s">
        <v>609</v>
      </c>
      <c r="B17" s="9">
        <f t="shared" ref="B17:B21" si="0">SUM(C17:J17)</f>
        <v>0</v>
      </c>
      <c r="C17" s="125"/>
      <c r="D17" s="125"/>
      <c r="E17" s="125"/>
      <c r="F17" s="125"/>
      <c r="G17" s="125"/>
      <c r="H17" s="125"/>
      <c r="I17" s="125"/>
      <c r="J17" s="125"/>
    </row>
    <row r="18" spans="1:10" ht="15" x14ac:dyDescent="0.25">
      <c r="A18" s="124" t="s">
        <v>590</v>
      </c>
      <c r="B18" s="9">
        <f t="shared" si="0"/>
        <v>0</v>
      </c>
      <c r="C18" s="125"/>
      <c r="D18" s="125"/>
      <c r="E18" s="125"/>
      <c r="F18" s="125"/>
      <c r="G18" s="125"/>
      <c r="H18" s="125"/>
      <c r="I18" s="125"/>
      <c r="J18" s="125"/>
    </row>
    <row r="19" spans="1:10" ht="15" x14ac:dyDescent="0.25">
      <c r="A19" s="124" t="s">
        <v>591</v>
      </c>
      <c r="B19" s="9">
        <f t="shared" si="0"/>
        <v>0</v>
      </c>
      <c r="C19" s="125"/>
      <c r="D19" s="125"/>
      <c r="E19" s="125"/>
      <c r="F19" s="125"/>
      <c r="G19" s="125"/>
      <c r="H19" s="125"/>
      <c r="I19" s="125"/>
      <c r="J19" s="125"/>
    </row>
    <row r="20" spans="1:10" ht="15" x14ac:dyDescent="0.25">
      <c r="A20" s="28" t="s">
        <v>592</v>
      </c>
      <c r="B20" s="72">
        <f t="shared" si="0"/>
        <v>0</v>
      </c>
      <c r="C20" s="75">
        <f>SUM(C16:C19)</f>
        <v>0</v>
      </c>
      <c r="D20" s="75">
        <f t="shared" ref="D20:J20" si="1">SUM(D16:D19)</f>
        <v>0</v>
      </c>
      <c r="E20" s="75">
        <f t="shared" si="1"/>
        <v>0</v>
      </c>
      <c r="F20" s="75">
        <f t="shared" si="1"/>
        <v>0</v>
      </c>
      <c r="G20" s="75">
        <f t="shared" si="1"/>
        <v>0</v>
      </c>
      <c r="H20" s="75">
        <f t="shared" si="1"/>
        <v>0</v>
      </c>
      <c r="I20" s="75">
        <f t="shared" si="1"/>
        <v>0</v>
      </c>
      <c r="J20" s="75">
        <f t="shared" si="1"/>
        <v>0</v>
      </c>
    </row>
    <row r="21" spans="1:10" ht="15" x14ac:dyDescent="0.25">
      <c r="A21" s="28" t="s">
        <v>594</v>
      </c>
      <c r="B21" s="9">
        <f t="shared" si="0"/>
        <v>0</v>
      </c>
      <c r="C21" s="125"/>
      <c r="D21" s="125"/>
      <c r="E21" s="125"/>
      <c r="F21" s="125"/>
      <c r="G21" s="125"/>
      <c r="H21" s="125"/>
      <c r="I21" s="125"/>
      <c r="J21" s="125"/>
    </row>
    <row r="22" spans="1:10" x14ac:dyDescent="0.2">
      <c r="B22" s="69"/>
    </row>
    <row r="24" spans="1:10" ht="18" x14ac:dyDescent="0.25">
      <c r="A24" s="3" t="s">
        <v>22</v>
      </c>
      <c r="B24" s="71"/>
      <c r="C24" s="7"/>
      <c r="D24" s="7"/>
      <c r="E24" s="7"/>
      <c r="F24" s="7"/>
      <c r="G24" s="7"/>
    </row>
    <row r="25" spans="1:10" x14ac:dyDescent="0.2">
      <c r="A25" s="10" t="s">
        <v>23</v>
      </c>
      <c r="B25" s="9">
        <f t="shared" ref="B25:B28" si="2">SUM(C25:J25)</f>
        <v>0</v>
      </c>
      <c r="C25" s="74">
        <f>SUMIF(Personalkostnader!$E$13:$E$82,'Finans.- og beslutningsrapport'!C$14,Personalkostnader!$P$13:$P$82)+SUMIF(Hjelpeberegn_drift!$C$11:$C$62,'Finans.- og beslutningsrapport'!C$14,Hjelpeberegn_drift!$S$11:$S$62)</f>
        <v>0</v>
      </c>
      <c r="D25" s="74">
        <f>SUMIF(Personalkostnader!$E$13:$E$82,'Finans.- og beslutningsrapport'!D$14,Personalkostnader!$P$13:$P$82)+SUMIF(Hjelpeberegn_drift!$C$11:$C$62,'Finans.- og beslutningsrapport'!D$14,Hjelpeberegn_drift!$S$11:$S$62)</f>
        <v>0</v>
      </c>
      <c r="E25" s="74">
        <f>SUMIF(Personalkostnader!$E$13:$E$82,'Finans.- og beslutningsrapport'!E$14,Personalkostnader!$P$13:$P$82)+SUMIF(Hjelpeberegn_drift!$C$11:$C$62,'Finans.- og beslutningsrapport'!E$14,Hjelpeberegn_drift!$S$11:$S$62)</f>
        <v>0</v>
      </c>
      <c r="F25" s="74">
        <f>SUMIF(Personalkostnader!$E$13:$E$82,'Finans.- og beslutningsrapport'!F$14,Personalkostnader!$P$13:$P$82)+SUMIF(Hjelpeberegn_drift!$C$11:$C$62,'Finans.- og beslutningsrapport'!F$14,Hjelpeberegn_drift!$S$11:$S$62)</f>
        <v>0</v>
      </c>
      <c r="G25" s="74">
        <f>SUMIF(Personalkostnader!$E$13:$E$82,'Finans.- og beslutningsrapport'!G$14,Personalkostnader!$P$13:$P$82)+SUMIF(Hjelpeberegn_drift!$C$11:$C$62,'Finans.- og beslutningsrapport'!G$14,Hjelpeberegn_drift!$S$11:$S$62)</f>
        <v>0</v>
      </c>
      <c r="H25" s="74">
        <f>SUMIF(Personalkostnader!$E$13:$E$82,'Finans.- og beslutningsrapport'!H$14,Personalkostnader!$P$13:$P$82)+SUMIF(Hjelpeberegn_drift!$C$11:$C$62,'Finans.- og beslutningsrapport'!H$14,Hjelpeberegn_drift!$S$11:$S$62)</f>
        <v>0</v>
      </c>
      <c r="I25" s="74">
        <f>SUMIF(Personalkostnader!$E$13:$E$82,'Finans.- og beslutningsrapport'!I$14,Personalkostnader!$P$13:$P$82)+SUMIF(Hjelpeberegn_drift!$C$11:$C$62,'Finans.- og beslutningsrapport'!I$14,Hjelpeberegn_drift!$S$11:$S$62)</f>
        <v>0</v>
      </c>
      <c r="J25" s="74">
        <f>SUMIF(Personalkostnader!$E$13:$E$82,'Finans.- og beslutningsrapport'!J$14,Personalkostnader!$P$13:$P$82)+SUMIF(Hjelpeberegn_drift!$C$11:$C$62,'Finans.- og beslutningsrapport'!J$14,Hjelpeberegn_drift!$S$11:$S$62)</f>
        <v>0</v>
      </c>
    </row>
    <row r="26" spans="1:10" x14ac:dyDescent="0.2">
      <c r="A26" s="10" t="s">
        <v>24</v>
      </c>
      <c r="B26" s="9">
        <f t="shared" si="2"/>
        <v>0</v>
      </c>
      <c r="C26" s="11">
        <f>C20</f>
        <v>0</v>
      </c>
      <c r="D26" s="11">
        <f t="shared" ref="D26:J26" si="3">D20</f>
        <v>0</v>
      </c>
      <c r="E26" s="11">
        <f t="shared" si="3"/>
        <v>0</v>
      </c>
      <c r="F26" s="11">
        <f t="shared" si="3"/>
        <v>0</v>
      </c>
      <c r="G26" s="11">
        <f t="shared" si="3"/>
        <v>0</v>
      </c>
      <c r="H26" s="11">
        <f t="shared" si="3"/>
        <v>0</v>
      </c>
      <c r="I26" s="11">
        <f t="shared" si="3"/>
        <v>0</v>
      </c>
      <c r="J26" s="11">
        <f t="shared" si="3"/>
        <v>0</v>
      </c>
    </row>
    <row r="27" spans="1:10" x14ac:dyDescent="0.2">
      <c r="A27" s="10" t="s">
        <v>25</v>
      </c>
      <c r="B27" s="9">
        <f t="shared" si="2"/>
        <v>0</v>
      </c>
      <c r="C27" s="11">
        <f>C21</f>
        <v>0</v>
      </c>
      <c r="D27" s="11">
        <f t="shared" ref="D27:J27" si="4">D21</f>
        <v>0</v>
      </c>
      <c r="E27" s="11">
        <f t="shared" si="4"/>
        <v>0</v>
      </c>
      <c r="F27" s="11">
        <f t="shared" si="4"/>
        <v>0</v>
      </c>
      <c r="G27" s="11">
        <f t="shared" si="4"/>
        <v>0</v>
      </c>
      <c r="H27" s="11">
        <f t="shared" si="4"/>
        <v>0</v>
      </c>
      <c r="I27" s="11">
        <f t="shared" si="4"/>
        <v>0</v>
      </c>
      <c r="J27" s="11">
        <f t="shared" si="4"/>
        <v>0</v>
      </c>
    </row>
    <row r="28" spans="1:10" x14ac:dyDescent="0.2">
      <c r="A28" s="10" t="s">
        <v>26</v>
      </c>
      <c r="B28" s="9">
        <f t="shared" si="2"/>
        <v>0</v>
      </c>
      <c r="C28" s="11">
        <f>C25-C26-C27</f>
        <v>0</v>
      </c>
      <c r="D28" s="11">
        <f t="shared" ref="D28:J28" si="5">D25-D26-D27</f>
        <v>0</v>
      </c>
      <c r="E28" s="11">
        <f t="shared" si="5"/>
        <v>0</v>
      </c>
      <c r="F28" s="11">
        <f t="shared" si="5"/>
        <v>0</v>
      </c>
      <c r="G28" s="11">
        <f t="shared" si="5"/>
        <v>0</v>
      </c>
      <c r="H28" s="11">
        <f t="shared" si="5"/>
        <v>0</v>
      </c>
      <c r="I28" s="11">
        <f t="shared" si="5"/>
        <v>0</v>
      </c>
      <c r="J28" s="11">
        <f t="shared" si="5"/>
        <v>0</v>
      </c>
    </row>
    <row r="30" spans="1:10" x14ac:dyDescent="0.2">
      <c r="A30" s="78" t="s">
        <v>599</v>
      </c>
      <c r="B30" s="80" t="str">
        <f>IF(B28&gt;0,B28/B25,"")</f>
        <v/>
      </c>
      <c r="C30" s="80" t="str">
        <f>IF(C28&gt;0,C28/C25,"")</f>
        <v/>
      </c>
      <c r="D30" s="80" t="str">
        <f t="shared" ref="D30:J30" si="6">IF(D28&gt;0,D28/D25,"")</f>
        <v/>
      </c>
      <c r="E30" s="80" t="str">
        <f t="shared" si="6"/>
        <v/>
      </c>
      <c r="F30" s="80" t="str">
        <f t="shared" si="6"/>
        <v/>
      </c>
      <c r="G30" s="80" t="str">
        <f t="shared" si="6"/>
        <v/>
      </c>
      <c r="H30" s="80" t="str">
        <f t="shared" si="6"/>
        <v/>
      </c>
      <c r="I30" s="80" t="str">
        <f t="shared" si="6"/>
        <v/>
      </c>
      <c r="J30" s="80" t="str">
        <f t="shared" si="6"/>
        <v/>
      </c>
    </row>
    <row r="32" spans="1:10" ht="21" x14ac:dyDescent="0.35">
      <c r="A32" s="12" t="s">
        <v>596</v>
      </c>
    </row>
    <row r="33" spans="1:10" x14ac:dyDescent="0.2">
      <c r="A33" s="10" t="s">
        <v>27</v>
      </c>
      <c r="B33" s="11">
        <f>SUM(C33:G33)</f>
        <v>0</v>
      </c>
      <c r="C33" s="11">
        <f>SUMIFS(Personalkostnader!$R$13:$R$82,Personalkostnader!$O$13:$O$82,"5100 - DI (Prosjektlønnet)",Personalkostnader!$E$13:$E$82,'Finans.- og beslutningsrapport'!C$14)</f>
        <v>0</v>
      </c>
      <c r="D33" s="11">
        <f>SUMIFS(Personalkostnader!$R$13:$R$82,Personalkostnader!$O$13:$O$82,"5100 - DI (Prosjektlønnet)",Personalkostnader!$E$13:$E$82,'Finans.- og beslutningsrapport'!D$14)</f>
        <v>0</v>
      </c>
      <c r="E33" s="11">
        <f>SUMIFS(Personalkostnader!$R$13:$R$82,Personalkostnader!$O$13:$O$82,"5100 - DI (Prosjektlønnet)",Personalkostnader!$E$13:$E$82,'Finans.- og beslutningsrapport'!E$14)</f>
        <v>0</v>
      </c>
      <c r="F33" s="11">
        <f>SUMIFS(Personalkostnader!$R$13:$R$82,Personalkostnader!$O$13:$O$82,"5100 - DI (Prosjektlønnet)",Personalkostnader!$E$13:$E$82,'Finans.- og beslutningsrapport'!F$14)</f>
        <v>0</v>
      </c>
      <c r="G33" s="11">
        <f>SUMIFS(Personalkostnader!$R$13:$R$82,Personalkostnader!$O$13:$O$82,"5100 - DI (Prosjektlønnet)",Personalkostnader!$E$13:$E$82,'Finans.- og beslutningsrapport'!G$14)</f>
        <v>0</v>
      </c>
      <c r="H33" s="11">
        <f>SUMIFS(Personalkostnader!$R$13:$R$82,Personalkostnader!$O$13:$O$82,"5100 - DI (Prosjektlønnet)",Personalkostnader!$E$13:$E$82,'Finans.- og beslutningsrapport'!H$14)</f>
        <v>0</v>
      </c>
      <c r="I33" s="11">
        <f>SUMIFS(Personalkostnader!$R$13:$R$82,Personalkostnader!$O$13:$O$82,"5100 - DI (Prosjektlønnet)",Personalkostnader!$E$13:$E$82,'Finans.- og beslutningsrapport'!I$14)</f>
        <v>0</v>
      </c>
      <c r="J33" s="11">
        <f>SUMIFS(Personalkostnader!$R$13:$R$82,Personalkostnader!$O$13:$O$82,"5100 - DI (Prosjektlønnet)",Personalkostnader!$E$13:$E$82,'Finans.- og beslutningsrapport'!J$14)</f>
        <v>0</v>
      </c>
    </row>
    <row r="34" spans="1:10" x14ac:dyDescent="0.2">
      <c r="A34" s="10" t="s">
        <v>28</v>
      </c>
      <c r="B34" s="11">
        <f t="shared" ref="B34:B39" si="7">SUM(C34:G34)</f>
        <v>0</v>
      </c>
      <c r="C34" s="11">
        <f>SUMIFS(Personalkostnader!$R$13:$R$82,Personalkostnader!$O$13:$O$82,"9402 Frikjøp - DA (Rammelønnet)",Personalkostnader!$E$13:$E$82,'Finans.- og beslutningsrapport'!C$14)+
SUMIFS(Personalkostnader!$R$13:$R$82,Personalkostnader!$O$13:$O$82,"9404 Timeføring - DA (Rammelønnet)",Personalkostnader!$E$13:$E$82,'Finans.- og beslutningsrapport'!C$14)</f>
        <v>0</v>
      </c>
      <c r="D34" s="11">
        <f>SUMIFS(Personalkostnader!$R$13:$R$82,Personalkostnader!$O$13:$O$82,"9402 Frikjøp - DA (Rammelønnet)",Personalkostnader!$E$13:$E$82,'Finans.- og beslutningsrapport'!D$14)+
SUMIFS(Personalkostnader!$R$13:$R$82,Personalkostnader!$O$13:$O$82,"9404 Timeføring - DA (Rammelønnet)",Personalkostnader!$E$13:$E$82,'Finans.- og beslutningsrapport'!D$14)</f>
        <v>0</v>
      </c>
      <c r="E34" s="11">
        <f>SUMIFS(Personalkostnader!$R$13:$R$82,Personalkostnader!$O$13:$O$82,"9402 Frikjøp - DA (Rammelønnet)",Personalkostnader!$E$13:$E$82,'Finans.- og beslutningsrapport'!E$14)+
SUMIFS(Personalkostnader!$R$13:$R$82,Personalkostnader!$O$13:$O$82,"9404 Timeføring - DA (Rammelønnet)",Personalkostnader!$E$13:$E$82,'Finans.- og beslutningsrapport'!E$14)</f>
        <v>0</v>
      </c>
      <c r="F34" s="11">
        <f>SUMIFS(Personalkostnader!$R$13:$R$82,Personalkostnader!$O$13:$O$82,"9402 Frikjøp - DA (Rammelønnet)",Personalkostnader!$E$13:$E$82,'Finans.- og beslutningsrapport'!F$14)+
SUMIFS(Personalkostnader!$R$13:$R$82,Personalkostnader!$O$13:$O$82,"9404 Timeføring - DA (Rammelønnet)",Personalkostnader!$E$13:$E$82,'Finans.- og beslutningsrapport'!F$14)</f>
        <v>0</v>
      </c>
      <c r="G34" s="11">
        <f>SUMIFS(Personalkostnader!$R$13:$R$82,Personalkostnader!$O$13:$O$82,"9402 Frikjøp - DA (Rammelønnet)",Personalkostnader!$E$13:$E$82,'Finans.- og beslutningsrapport'!G$14)+
SUMIFS(Personalkostnader!$R$13:$R$82,Personalkostnader!$O$13:$O$82,"9404 Timeføring - DA (Rammelønnet)",Personalkostnader!$E$13:$E$82,'Finans.- og beslutningsrapport'!G$14)</f>
        <v>0</v>
      </c>
      <c r="H34" s="11">
        <f>SUMIFS(Personalkostnader!$R$13:$R$82,Personalkostnader!$O$13:$O$82,"9402 Frikjøp - DA (Rammelønnet)",Personalkostnader!$E$13:$E$82,'Finans.- og beslutningsrapport'!H$14)+
SUMIFS(Personalkostnader!$R$13:$R$82,Personalkostnader!$O$13:$O$82,"9404 Timeføring - DA (Rammelønnet)",Personalkostnader!$E$13:$E$82,'Finans.- og beslutningsrapport'!H$14)</f>
        <v>0</v>
      </c>
      <c r="I34" s="11">
        <f>SUMIFS(Personalkostnader!$R$13:$R$82,Personalkostnader!$O$13:$O$82,"9402 Frikjøp - DA (Rammelønnet)",Personalkostnader!$E$13:$E$82,'Finans.- og beslutningsrapport'!I$14)+
SUMIFS(Personalkostnader!$R$13:$R$82,Personalkostnader!$O$13:$O$82,"9404 Timeføring - DA (Rammelønnet)",Personalkostnader!$E$13:$E$82,'Finans.- og beslutningsrapport'!I$14)</f>
        <v>0</v>
      </c>
      <c r="J34" s="11">
        <f>SUMIFS(Personalkostnader!$R$13:$R$82,Personalkostnader!$O$13:$O$82,"9402 Frikjøp - DA (Rammelønnet)",Personalkostnader!$E$13:$E$82,'Finans.- og beslutningsrapport'!J$14)+
SUMIFS(Personalkostnader!$R$13:$R$82,Personalkostnader!$O$13:$O$82,"9404 Timeføring - DA (Rammelønnet)",Personalkostnader!$E$13:$E$82,'Finans.- og beslutningsrapport'!J$14)</f>
        <v>0</v>
      </c>
    </row>
    <row r="35" spans="1:10" x14ac:dyDescent="0.2">
      <c r="A35" s="10" t="s">
        <v>612</v>
      </c>
      <c r="B35" s="11">
        <f>SUM(C35:O35)</f>
        <v>0</v>
      </c>
      <c r="C35" s="11">
        <f>SUMIFS(Driftskostnader!$S$11:$S$62,Driftskostnader!$D$11:$D$62,9414,Driftskostnader!$C$11:$C$62,$C$14)</f>
        <v>0</v>
      </c>
      <c r="D35" s="11">
        <f>SUMIFS(Driftskostnader!$S$11:$S$62,Driftskostnader!$D$11:$D$62,9414,Driftskostnader!$C$11:$C$62,$C$14)</f>
        <v>0</v>
      </c>
      <c r="E35" s="11">
        <f>SUMIFS(Driftskostnader!$S$11:$S$62,Driftskostnader!$D$11:$D$62,9414,Driftskostnader!$C$11:$C$62,$C$14)</f>
        <v>0</v>
      </c>
      <c r="F35" s="11">
        <f>SUMIFS(Driftskostnader!$S$11:$S$62,Driftskostnader!$D$11:$D$62,9414,Driftskostnader!$C$11:$C$62,$C$14)</f>
        <v>0</v>
      </c>
      <c r="G35" s="11">
        <f>SUMIFS(Driftskostnader!$S$11:$S$62,Driftskostnader!$D$11:$D$62,9414,Driftskostnader!$C$11:$C$62,$C$14)</f>
        <v>0</v>
      </c>
      <c r="H35" s="11">
        <f>SUMIFS(Driftskostnader!$S$11:$S$62,Driftskostnader!$D$11:$D$62,9414,Driftskostnader!$C$11:$C$62,$C$14)</f>
        <v>0</v>
      </c>
      <c r="I35" s="11">
        <f>SUMIFS(Driftskostnader!$S$11:$S$62,Driftskostnader!$D$11:$D$62,9414,Driftskostnader!$C$11:$C$62,$C$14)</f>
        <v>0</v>
      </c>
      <c r="J35" s="11">
        <f>SUMIFS(Driftskostnader!$S$11:$S$62,Driftskostnader!$D$11:$D$62,9414,Driftskostnader!$C$11:$C$62,$C$14)</f>
        <v>0</v>
      </c>
    </row>
    <row r="36" spans="1:10" x14ac:dyDescent="0.2">
      <c r="A36" s="10" t="s">
        <v>29</v>
      </c>
      <c r="B36" s="11">
        <f t="shared" si="7"/>
        <v>0</v>
      </c>
      <c r="C36" s="11">
        <f>SUMIFS(Personalkostnader!$Q$13:$Q$82,Personalkostnader!$O$13:$O$82,"9402 Frikjøp - DA (Rammelønnet)",Personalkostnader!$E$13:$E$82,'Finans.- og beslutningsrapport'!C$14)+
SUMIFS(Personalkostnader!$Q$13:$Q$82,Personalkostnader!$O$13:$O$82,"9404 Timeføring - DA (Rammelønnet)",Personalkostnader!$E$13:$E$82,'Finans.- og beslutningsrapport'!C$14)</f>
        <v>0</v>
      </c>
      <c r="D36" s="11">
        <f>SUMIFS(Personalkostnader!$Q$13:$Q$82,Personalkostnader!$O$13:$O$82,"9402 Frikjøp - DA (Rammelønnet)",Personalkostnader!$E$13:$E$82,'Finans.- og beslutningsrapport'!D$14)+
SUMIFS(Personalkostnader!$Q$13:$Q$82,Personalkostnader!$O$13:$O$82,"9404 Timeføring - DA (Rammelønnet)",Personalkostnader!$E$13:$E$82,'Finans.- og beslutningsrapport'!D$14)</f>
        <v>0</v>
      </c>
      <c r="E36" s="11">
        <f>SUMIFS(Personalkostnader!$Q$13:$Q$82,Personalkostnader!$O$13:$O$82,"9402 Frikjøp - DA (Rammelønnet)",Personalkostnader!$E$13:$E$82,'Finans.- og beslutningsrapport'!E$14)+
SUMIFS(Personalkostnader!$Q$13:$Q$82,Personalkostnader!$O$13:$O$82,"9404 Timeføring - DA (Rammelønnet)",Personalkostnader!$E$13:$E$82,'Finans.- og beslutningsrapport'!E$14)</f>
        <v>0</v>
      </c>
      <c r="F36" s="11">
        <f>SUMIFS(Personalkostnader!$Q$13:$Q$82,Personalkostnader!$O$13:$O$82,"9402 Frikjøp - DA (Rammelønnet)",Personalkostnader!$E$13:$E$82,'Finans.- og beslutningsrapport'!F$14)+
SUMIFS(Personalkostnader!$Q$13:$Q$82,Personalkostnader!$O$13:$O$82,"9404 Timeføring - DA (Rammelønnet)",Personalkostnader!$E$13:$E$82,'Finans.- og beslutningsrapport'!F$14)</f>
        <v>0</v>
      </c>
      <c r="G36" s="11">
        <f>SUMIFS(Personalkostnader!$Q$13:$Q$82,Personalkostnader!$O$13:$O$82,"9402 Frikjøp - DA (Rammelønnet)",Personalkostnader!$E$13:$E$82,'Finans.- og beslutningsrapport'!G$14)+
SUMIFS(Personalkostnader!$Q$13:$Q$82,Personalkostnader!$O$13:$O$82,"9404 Timeføring - DA (Rammelønnet)",Personalkostnader!$E$13:$E$82,'Finans.- og beslutningsrapport'!G$14)</f>
        <v>0</v>
      </c>
      <c r="H36" s="11">
        <f>SUMIFS(Personalkostnader!$Q$13:$Q$82,Personalkostnader!$O$13:$O$82,"9402 Frikjøp - DA (Rammelønnet)",Personalkostnader!$E$13:$E$82,'Finans.- og beslutningsrapport'!H$14)+
SUMIFS(Personalkostnader!$Q$13:$Q$82,Personalkostnader!$O$13:$O$82,"9404 Timeføring - DA (Rammelønnet)",Personalkostnader!$E$13:$E$82,'Finans.- og beslutningsrapport'!H$14)</f>
        <v>0</v>
      </c>
      <c r="I36" s="11">
        <f>SUMIFS(Personalkostnader!$Q$13:$Q$82,Personalkostnader!$O$13:$O$82,"9402 Frikjøp - DA (Rammelønnet)",Personalkostnader!$E$13:$E$82,'Finans.- og beslutningsrapport'!I$14)+
SUMIFS(Personalkostnader!$Q$13:$Q$82,Personalkostnader!$O$13:$O$82,"9404 Timeføring - DA (Rammelønnet)",Personalkostnader!$E$13:$E$82,'Finans.- og beslutningsrapport'!I$14)</f>
        <v>0</v>
      </c>
      <c r="J36" s="11">
        <f>SUMIFS(Personalkostnader!$Q$13:$Q$82,Personalkostnader!$O$13:$O$82,"9402 Frikjøp - DA (Rammelønnet)",Personalkostnader!$E$13:$E$82,'Finans.- og beslutningsrapport'!J$14)+
SUMIFS(Personalkostnader!$Q$13:$Q$82,Personalkostnader!$O$13:$O$82,"9404 Timeføring - DA (Rammelønnet)",Personalkostnader!$E$13:$E$82,'Finans.- og beslutningsrapport'!J$14)</f>
        <v>0</v>
      </c>
    </row>
    <row r="37" spans="1:10" x14ac:dyDescent="0.2">
      <c r="A37" s="10" t="s">
        <v>30</v>
      </c>
      <c r="B37" s="11">
        <f t="shared" si="7"/>
        <v>0</v>
      </c>
      <c r="C37" s="126"/>
      <c r="D37" s="126"/>
      <c r="E37" s="126"/>
      <c r="F37" s="126"/>
      <c r="G37" s="126"/>
      <c r="H37" s="126"/>
      <c r="I37" s="126"/>
      <c r="J37" s="126"/>
    </row>
    <row r="38" spans="1:10" x14ac:dyDescent="0.2">
      <c r="A38" s="13" t="s">
        <v>31</v>
      </c>
      <c r="B38" s="14">
        <f t="shared" ref="B38:G38" si="8">SUM(B33:B37)</f>
        <v>0</v>
      </c>
      <c r="C38" s="14">
        <f t="shared" si="8"/>
        <v>0</v>
      </c>
      <c r="D38" s="14">
        <f t="shared" si="8"/>
        <v>0</v>
      </c>
      <c r="E38" s="14">
        <f t="shared" si="8"/>
        <v>0</v>
      </c>
      <c r="F38" s="14">
        <f t="shared" si="8"/>
        <v>0</v>
      </c>
      <c r="G38" s="14">
        <f t="shared" si="8"/>
        <v>0</v>
      </c>
      <c r="H38" s="14">
        <f t="shared" ref="H38:J38" si="9">SUM(H33:H37)</f>
        <v>0</v>
      </c>
      <c r="I38" s="14">
        <f t="shared" si="9"/>
        <v>0</v>
      </c>
      <c r="J38" s="14">
        <f t="shared" si="9"/>
        <v>0</v>
      </c>
    </row>
    <row r="39" spans="1:10" x14ac:dyDescent="0.2">
      <c r="A39" s="15" t="s">
        <v>32</v>
      </c>
      <c r="B39" s="11">
        <f t="shared" si="7"/>
        <v>0</v>
      </c>
      <c r="C39" s="11">
        <f>C28</f>
        <v>0</v>
      </c>
      <c r="D39" s="11">
        <f>D28</f>
        <v>0</v>
      </c>
      <c r="E39" s="11">
        <f>E28</f>
        <v>0</v>
      </c>
      <c r="F39" s="11">
        <f>F28</f>
        <v>0</v>
      </c>
      <c r="G39" s="11">
        <f>G28</f>
        <v>0</v>
      </c>
      <c r="H39" s="11">
        <f t="shared" ref="H39:J39" si="10">H28</f>
        <v>0</v>
      </c>
      <c r="I39" s="11">
        <f t="shared" si="10"/>
        <v>0</v>
      </c>
      <c r="J39" s="11">
        <f t="shared" si="10"/>
        <v>0</v>
      </c>
    </row>
    <row r="40" spans="1:10" x14ac:dyDescent="0.2">
      <c r="A40" s="13" t="s">
        <v>33</v>
      </c>
      <c r="B40" s="14">
        <f t="shared" ref="B40:G40" si="11">B38-B39</f>
        <v>0</v>
      </c>
      <c r="C40" s="14">
        <f t="shared" si="11"/>
        <v>0</v>
      </c>
      <c r="D40" s="14">
        <f t="shared" si="11"/>
        <v>0</v>
      </c>
      <c r="E40" s="14">
        <f t="shared" si="11"/>
        <v>0</v>
      </c>
      <c r="F40" s="14">
        <f t="shared" si="11"/>
        <v>0</v>
      </c>
      <c r="G40" s="14">
        <f t="shared" si="11"/>
        <v>0</v>
      </c>
      <c r="H40" s="14">
        <f t="shared" ref="H40:J40" si="12">H38-H39</f>
        <v>0</v>
      </c>
      <c r="I40" s="14">
        <f t="shared" si="12"/>
        <v>0</v>
      </c>
      <c r="J40" s="14">
        <f t="shared" si="12"/>
        <v>0</v>
      </c>
    </row>
    <row r="42" spans="1:10" ht="15" x14ac:dyDescent="0.25">
      <c r="A42" s="16" t="s">
        <v>34</v>
      </c>
      <c r="B42" s="17" t="str">
        <f>IF((B26+B27)&gt;0,B40/(B26+B27),"")</f>
        <v/>
      </c>
      <c r="C42" s="17" t="str">
        <f t="shared" ref="C42:J42" si="13">IF((C26+C27)&gt;0,C40/(C26+C27),"")</f>
        <v/>
      </c>
      <c r="D42" s="17" t="str">
        <f t="shared" si="13"/>
        <v/>
      </c>
      <c r="E42" s="17" t="str">
        <f t="shared" si="13"/>
        <v/>
      </c>
      <c r="F42" s="17" t="str">
        <f t="shared" si="13"/>
        <v/>
      </c>
      <c r="G42" s="17" t="str">
        <f t="shared" si="13"/>
        <v/>
      </c>
      <c r="H42" s="17" t="str">
        <f t="shared" si="13"/>
        <v/>
      </c>
      <c r="I42" s="17" t="str">
        <f t="shared" si="13"/>
        <v/>
      </c>
      <c r="J42" s="17" t="str">
        <f t="shared" si="13"/>
        <v/>
      </c>
    </row>
  </sheetData>
  <sheetProtection algorithmName="SHA-512" hashValue="A5jY+Bf3nhV6YKS78MiVyVZdbKBwpzcVIi5hKDnbCsuTIbX8556vQLmK17mIPmtuXhj1agZU0IjQlun3/xFpNw==" saltValue="pv2nwVwdMo8hiVvwAPp4fA==" spinCount="100000" sheet="1" objects="1" scenarios="1"/>
  <phoneticPr fontId="11" type="noConversion"/>
  <conditionalFormatting sqref="B5">
    <cfRule type="containsText" dxfId="3" priority="1" operator="containsText" text="Ikke angitt">
      <formula>NOT(ISERROR(SEARCH("Ikke angitt",B5)))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5F7ED-96F1-4258-8F59-2EBDB952EC7E}">
  <sheetPr>
    <tabColor rgb="FFFFFF00"/>
  </sheetPr>
  <dimension ref="A3:AD462"/>
  <sheetViews>
    <sheetView workbookViewId="0">
      <selection activeCell="A2" sqref="A2"/>
    </sheetView>
  </sheetViews>
  <sheetFormatPr defaultColWidth="8.7109375" defaultRowHeight="15" x14ac:dyDescent="0.25"/>
  <cols>
    <col min="1" max="1" width="10.85546875" customWidth="1"/>
    <col min="2" max="2" width="31.5703125" customWidth="1"/>
    <col min="3" max="4" width="13.28515625" customWidth="1"/>
    <col min="6" max="6" width="12.5703125" customWidth="1"/>
    <col min="7" max="7" width="39.28515625" customWidth="1"/>
    <col min="9" max="9" width="12.85546875" customWidth="1"/>
    <col min="12" max="12" width="9.42578125" customWidth="1"/>
    <col min="14" max="14" width="23.7109375" customWidth="1"/>
    <col min="15" max="16" width="0" hidden="1" customWidth="1"/>
    <col min="17" max="17" width="12.85546875" style="86" hidden="1" customWidth="1"/>
    <col min="18" max="19" width="0" hidden="1" customWidth="1"/>
    <col min="21" max="21" width="20.140625" customWidth="1"/>
  </cols>
  <sheetData>
    <row r="3" spans="1:30" x14ac:dyDescent="0.25">
      <c r="J3" s="85">
        <v>470600</v>
      </c>
      <c r="K3" s="85">
        <v>464600</v>
      </c>
      <c r="L3" s="85">
        <v>206000</v>
      </c>
    </row>
    <row r="4" spans="1:30" ht="15.75" x14ac:dyDescent="0.25">
      <c r="J4" s="136" t="s">
        <v>542</v>
      </c>
      <c r="K4" s="136"/>
      <c r="L4" s="45" t="s">
        <v>546</v>
      </c>
    </row>
    <row r="5" spans="1:30" s="88" customFormat="1" ht="18.75" x14ac:dyDescent="0.3">
      <c r="A5" s="87" t="s">
        <v>1</v>
      </c>
      <c r="F5" s="87" t="s">
        <v>492</v>
      </c>
      <c r="I5" s="87" t="s">
        <v>3</v>
      </c>
      <c r="J5" s="20" t="s">
        <v>543</v>
      </c>
      <c r="K5" s="20" t="s">
        <v>544</v>
      </c>
      <c r="L5" s="20" t="s">
        <v>545</v>
      </c>
      <c r="N5" s="87" t="s">
        <v>7</v>
      </c>
      <c r="P5" s="87" t="s">
        <v>8</v>
      </c>
      <c r="Q5" s="89"/>
      <c r="U5" s="87" t="s">
        <v>577</v>
      </c>
    </row>
    <row r="6" spans="1:30" x14ac:dyDescent="0.25">
      <c r="A6" s="1" t="s">
        <v>507</v>
      </c>
      <c r="B6" s="1" t="s">
        <v>35</v>
      </c>
      <c r="C6" s="1" t="s">
        <v>508</v>
      </c>
      <c r="D6" s="1" t="s">
        <v>525</v>
      </c>
      <c r="F6" s="90" t="s">
        <v>2</v>
      </c>
      <c r="G6" s="90" t="s">
        <v>35</v>
      </c>
      <c r="I6">
        <v>250</v>
      </c>
      <c r="J6" s="91">
        <f>J$3/($I6*1000)</f>
        <v>1.8824000000000001</v>
      </c>
      <c r="K6" s="91">
        <f t="shared" ref="K6:L21" si="0">K$3/($I6*1000)</f>
        <v>1.8584000000000001</v>
      </c>
      <c r="L6" s="91">
        <f t="shared" si="0"/>
        <v>0.82399999999999995</v>
      </c>
      <c r="N6" t="s">
        <v>541</v>
      </c>
      <c r="P6" t="s">
        <v>601</v>
      </c>
      <c r="U6" s="90" t="s">
        <v>584</v>
      </c>
      <c r="V6" s="90" t="s">
        <v>583</v>
      </c>
    </row>
    <row r="7" spans="1:30" x14ac:dyDescent="0.25">
      <c r="A7" t="s">
        <v>13</v>
      </c>
      <c r="B7" t="s">
        <v>500</v>
      </c>
      <c r="C7" s="92" t="s">
        <v>509</v>
      </c>
      <c r="D7" s="92" t="s">
        <v>526</v>
      </c>
      <c r="F7" s="93">
        <v>10050001</v>
      </c>
      <c r="G7" s="93" t="s">
        <v>36</v>
      </c>
      <c r="I7">
        <f>I6+10</f>
        <v>260</v>
      </c>
      <c r="J7" s="91">
        <f t="shared" ref="J7:L70" si="1">J$3/($I7*1000)</f>
        <v>1.81</v>
      </c>
      <c r="K7" s="91">
        <f t="shared" si="0"/>
        <v>1.7869230769230768</v>
      </c>
      <c r="L7" s="91">
        <f t="shared" si="0"/>
        <v>0.79230769230769227</v>
      </c>
      <c r="N7" t="s">
        <v>510</v>
      </c>
      <c r="P7" t="s">
        <v>602</v>
      </c>
      <c r="U7" t="s">
        <v>581</v>
      </c>
      <c r="V7">
        <v>6800</v>
      </c>
    </row>
    <row r="8" spans="1:30" x14ac:dyDescent="0.25">
      <c r="A8" t="s">
        <v>14</v>
      </c>
      <c r="B8" t="s">
        <v>499</v>
      </c>
      <c r="C8" s="92" t="s">
        <v>509</v>
      </c>
      <c r="D8" s="92" t="s">
        <v>526</v>
      </c>
      <c r="F8" s="93">
        <v>10050002</v>
      </c>
      <c r="G8" s="93" t="s">
        <v>37</v>
      </c>
      <c r="I8">
        <f t="shared" ref="I8:I71" si="2">I7+10</f>
        <v>270</v>
      </c>
      <c r="J8" s="91">
        <f t="shared" si="1"/>
        <v>1.742962962962963</v>
      </c>
      <c r="K8" s="91">
        <f t="shared" si="0"/>
        <v>1.7207407407407407</v>
      </c>
      <c r="L8" s="91">
        <f t="shared" si="0"/>
        <v>0.76296296296296295</v>
      </c>
      <c r="P8" t="s">
        <v>603</v>
      </c>
      <c r="U8" t="s">
        <v>566</v>
      </c>
      <c r="V8">
        <v>7100</v>
      </c>
    </row>
    <row r="9" spans="1:30" ht="18.75" x14ac:dyDescent="0.3">
      <c r="A9" t="s">
        <v>11</v>
      </c>
      <c r="B9" t="s">
        <v>502</v>
      </c>
      <c r="C9" s="92" t="s">
        <v>509</v>
      </c>
      <c r="D9" s="92" t="s">
        <v>526</v>
      </c>
      <c r="F9" s="93">
        <v>12000501</v>
      </c>
      <c r="G9" s="93" t="s">
        <v>38</v>
      </c>
      <c r="I9">
        <f t="shared" si="2"/>
        <v>280</v>
      </c>
      <c r="J9" s="91">
        <f t="shared" si="1"/>
        <v>1.6807142857142856</v>
      </c>
      <c r="K9" s="91">
        <f t="shared" si="0"/>
        <v>1.6592857142857143</v>
      </c>
      <c r="L9" s="91">
        <f t="shared" si="0"/>
        <v>0.73571428571428577</v>
      </c>
      <c r="N9" s="87" t="s">
        <v>554</v>
      </c>
      <c r="U9" t="s">
        <v>579</v>
      </c>
      <c r="V9">
        <v>9432</v>
      </c>
      <c r="Z9" s="88"/>
      <c r="AA9" s="137" t="s">
        <v>613</v>
      </c>
      <c r="AB9" s="137"/>
      <c r="AC9" s="137"/>
      <c r="AD9" s="137"/>
    </row>
    <row r="10" spans="1:30" ht="15.75" x14ac:dyDescent="0.25">
      <c r="A10" t="s">
        <v>12</v>
      </c>
      <c r="B10" t="s">
        <v>501</v>
      </c>
      <c r="C10" s="92" t="s">
        <v>509</v>
      </c>
      <c r="D10" s="92" t="s">
        <v>526</v>
      </c>
      <c r="F10" s="93">
        <v>12000502</v>
      </c>
      <c r="G10" s="93" t="s">
        <v>39</v>
      </c>
      <c r="I10">
        <f t="shared" si="2"/>
        <v>290</v>
      </c>
      <c r="J10" s="91">
        <f t="shared" si="1"/>
        <v>1.6227586206896552</v>
      </c>
      <c r="K10" s="91">
        <f t="shared" si="0"/>
        <v>1.6020689655172413</v>
      </c>
      <c r="L10" s="91">
        <f t="shared" si="0"/>
        <v>0.71034482758620687</v>
      </c>
      <c r="N10" s="84">
        <v>4.3999999999999997E-2</v>
      </c>
      <c r="U10" t="s">
        <v>580</v>
      </c>
      <c r="V10">
        <v>6580</v>
      </c>
      <c r="AA10" s="136" t="s">
        <v>614</v>
      </c>
      <c r="AB10" s="136"/>
      <c r="AC10" s="136" t="s">
        <v>615</v>
      </c>
      <c r="AD10" s="136"/>
    </row>
    <row r="11" spans="1:30" ht="18.75" x14ac:dyDescent="0.3">
      <c r="A11" t="s">
        <v>10</v>
      </c>
      <c r="B11" t="s">
        <v>503</v>
      </c>
      <c r="C11" s="92" t="s">
        <v>509</v>
      </c>
      <c r="D11" s="92" t="s">
        <v>526</v>
      </c>
      <c r="F11" s="93">
        <v>13000501</v>
      </c>
      <c r="G11" s="93" t="s">
        <v>40</v>
      </c>
      <c r="I11">
        <f t="shared" si="2"/>
        <v>300</v>
      </c>
      <c r="J11" s="91">
        <f t="shared" si="1"/>
        <v>1.5686666666666667</v>
      </c>
      <c r="K11" s="91">
        <f t="shared" si="0"/>
        <v>1.5486666666666666</v>
      </c>
      <c r="L11" s="91">
        <f t="shared" si="0"/>
        <v>0.68666666666666665</v>
      </c>
      <c r="P11" s="87" t="s">
        <v>574</v>
      </c>
      <c r="U11" t="s">
        <v>585</v>
      </c>
      <c r="V11">
        <v>6500</v>
      </c>
      <c r="AA11" t="s">
        <v>616</v>
      </c>
      <c r="AB11" t="s">
        <v>617</v>
      </c>
      <c r="AC11" t="s">
        <v>616</v>
      </c>
      <c r="AD11" t="s">
        <v>617</v>
      </c>
    </row>
    <row r="12" spans="1:30" x14ac:dyDescent="0.25">
      <c r="A12" t="s">
        <v>497</v>
      </c>
      <c r="B12" t="s">
        <v>504</v>
      </c>
      <c r="C12" s="92" t="s">
        <v>509</v>
      </c>
      <c r="D12" s="92" t="s">
        <v>527</v>
      </c>
      <c r="F12" s="93">
        <v>13050001</v>
      </c>
      <c r="G12" s="93" t="s">
        <v>41</v>
      </c>
      <c r="I12">
        <f t="shared" si="2"/>
        <v>310</v>
      </c>
      <c r="J12" s="91">
        <f t="shared" si="1"/>
        <v>1.5180645161290323</v>
      </c>
      <c r="K12" s="91">
        <f t="shared" si="0"/>
        <v>1.4987096774193549</v>
      </c>
      <c r="L12" s="91">
        <f t="shared" si="0"/>
        <v>0.6645161290322581</v>
      </c>
      <c r="N12" s="94">
        <v>1</v>
      </c>
      <c r="P12" s="95">
        <v>2023</v>
      </c>
      <c r="Q12" s="96">
        <v>1244000</v>
      </c>
      <c r="U12" t="s">
        <v>582</v>
      </c>
      <c r="V12">
        <v>6890</v>
      </c>
      <c r="Z12" s="95">
        <v>2023</v>
      </c>
      <c r="AA12" s="38">
        <v>1</v>
      </c>
      <c r="AB12" s="33">
        <f>AA12</f>
        <v>1</v>
      </c>
      <c r="AC12" s="38">
        <v>1</v>
      </c>
      <c r="AD12" s="33">
        <f>AC12</f>
        <v>1</v>
      </c>
    </row>
    <row r="13" spans="1:30" x14ac:dyDescent="0.25">
      <c r="A13" t="s">
        <v>9</v>
      </c>
      <c r="B13" t="s">
        <v>505</v>
      </c>
      <c r="C13" s="92" t="s">
        <v>509</v>
      </c>
      <c r="D13" s="92" t="s">
        <v>526</v>
      </c>
      <c r="F13" s="93">
        <v>13051001</v>
      </c>
      <c r="G13" s="93" t="s">
        <v>42</v>
      </c>
      <c r="I13">
        <f t="shared" si="2"/>
        <v>320</v>
      </c>
      <c r="J13" s="91">
        <f t="shared" si="1"/>
        <v>1.4706250000000001</v>
      </c>
      <c r="K13" s="91">
        <f t="shared" si="0"/>
        <v>1.451875</v>
      </c>
      <c r="L13" s="91">
        <f t="shared" si="0"/>
        <v>0.64375000000000004</v>
      </c>
      <c r="N13" s="94">
        <f>N12*(1+$N$10)</f>
        <v>1.044</v>
      </c>
      <c r="P13" s="95">
        <v>2024</v>
      </c>
      <c r="Q13" s="96">
        <f>Q12*(1+$S$13)</f>
        <v>1293760</v>
      </c>
      <c r="R13" t="s">
        <v>575</v>
      </c>
      <c r="S13" s="97">
        <v>0.04</v>
      </c>
      <c r="U13" t="s">
        <v>611</v>
      </c>
      <c r="V13">
        <v>9414</v>
      </c>
      <c r="Z13" s="95">
        <v>2024</v>
      </c>
      <c r="AA13" s="39">
        <v>5.2999999999999999E-2</v>
      </c>
      <c r="AB13" s="33">
        <f>AB12*(1+AA13)</f>
        <v>1.0529999999999999</v>
      </c>
      <c r="AC13" s="39">
        <v>7.2999999999999995E-2</v>
      </c>
      <c r="AD13" s="33">
        <f>AD12*(1+AC13)</f>
        <v>1.073</v>
      </c>
    </row>
    <row r="14" spans="1:30" x14ac:dyDescent="0.25">
      <c r="A14" t="s">
        <v>498</v>
      </c>
      <c r="B14" t="s">
        <v>506</v>
      </c>
      <c r="C14" s="92" t="s">
        <v>509</v>
      </c>
      <c r="D14" s="92" t="s">
        <v>527</v>
      </c>
      <c r="F14" s="93">
        <v>13051501</v>
      </c>
      <c r="G14" s="93" t="s">
        <v>43</v>
      </c>
      <c r="I14">
        <f t="shared" si="2"/>
        <v>330</v>
      </c>
      <c r="J14" s="91">
        <f t="shared" si="1"/>
        <v>1.426060606060606</v>
      </c>
      <c r="K14" s="91">
        <f t="shared" si="0"/>
        <v>1.407878787878788</v>
      </c>
      <c r="L14" s="91">
        <f t="shared" si="0"/>
        <v>0.62424242424242427</v>
      </c>
      <c r="N14" s="94">
        <f>N13*(1+$N$10)</f>
        <v>1.089936</v>
      </c>
      <c r="P14" s="95">
        <v>2025</v>
      </c>
      <c r="Q14" s="96">
        <f>Q13*(1+$S$14)</f>
        <v>1332572.8</v>
      </c>
      <c r="R14" t="s">
        <v>576</v>
      </c>
      <c r="S14" s="97">
        <v>0.03</v>
      </c>
      <c r="U14" t="s">
        <v>578</v>
      </c>
      <c r="V14">
        <v>6700</v>
      </c>
      <c r="Z14" s="95">
        <v>2025</v>
      </c>
      <c r="AA14" s="39">
        <v>3.4000000000000002E-2</v>
      </c>
      <c r="AB14" s="33">
        <f t="shared" ref="AB14:AB34" si="3">AB13*(1+AA14)</f>
        <v>1.088802</v>
      </c>
      <c r="AC14" s="39">
        <v>3.4000000000000002E-2</v>
      </c>
      <c r="AD14" s="33">
        <f t="shared" ref="AD14:AD34" si="4">AD13*(1+AC14)</f>
        <v>1.1094820000000001</v>
      </c>
    </row>
    <row r="15" spans="1:30" x14ac:dyDescent="0.25">
      <c r="F15" s="93">
        <v>13052001</v>
      </c>
      <c r="G15" s="93" t="s">
        <v>44</v>
      </c>
      <c r="I15">
        <f t="shared" si="2"/>
        <v>340</v>
      </c>
      <c r="J15" s="91">
        <f t="shared" si="1"/>
        <v>1.3841176470588235</v>
      </c>
      <c r="K15" s="91">
        <f t="shared" si="0"/>
        <v>1.3664705882352941</v>
      </c>
      <c r="L15" s="91">
        <f t="shared" si="0"/>
        <v>0.60588235294117643</v>
      </c>
      <c r="N15" s="94">
        <f t="shared" ref="N15:N34" si="5">N14*(1+$N$10)</f>
        <v>1.1378931840000002</v>
      </c>
      <c r="P15" s="95">
        <v>2026</v>
      </c>
      <c r="Q15" s="96">
        <f t="shared" ref="Q15:Q34" si="6">Q14*(1+$S$14)</f>
        <v>1372549.9840000002</v>
      </c>
      <c r="U15" t="s">
        <v>586</v>
      </c>
      <c r="V15">
        <v>3910</v>
      </c>
      <c r="Z15" s="95">
        <v>2026</v>
      </c>
      <c r="AA15" s="39">
        <v>3.5000000000000003E-2</v>
      </c>
      <c r="AB15" s="33">
        <f t="shared" si="3"/>
        <v>1.1269100699999999</v>
      </c>
      <c r="AC15" s="39">
        <v>3.5000000000000003E-2</v>
      </c>
      <c r="AD15" s="33">
        <f t="shared" si="4"/>
        <v>1.14831387</v>
      </c>
    </row>
    <row r="16" spans="1:30" x14ac:dyDescent="0.25">
      <c r="F16" s="93">
        <v>13052501</v>
      </c>
      <c r="G16" s="93" t="s">
        <v>45</v>
      </c>
      <c r="I16">
        <f t="shared" si="2"/>
        <v>350</v>
      </c>
      <c r="J16" s="91">
        <f t="shared" si="1"/>
        <v>1.3445714285714285</v>
      </c>
      <c r="K16" s="91">
        <f t="shared" si="0"/>
        <v>1.3274285714285714</v>
      </c>
      <c r="L16" s="91">
        <f t="shared" si="0"/>
        <v>0.58857142857142852</v>
      </c>
      <c r="N16" s="94">
        <f t="shared" si="5"/>
        <v>1.1879604840960003</v>
      </c>
      <c r="P16" s="95">
        <v>2027</v>
      </c>
      <c r="Q16" s="96">
        <f t="shared" si="6"/>
        <v>1413726.4835200002</v>
      </c>
      <c r="Z16" s="95">
        <v>2027</v>
      </c>
      <c r="AA16" s="39">
        <v>3.3000000000000002E-2</v>
      </c>
      <c r="AB16" s="33">
        <f t="shared" si="3"/>
        <v>1.1640981023099999</v>
      </c>
      <c r="AC16" s="39">
        <v>3.3000000000000002E-2</v>
      </c>
      <c r="AD16" s="33">
        <f t="shared" si="4"/>
        <v>1.1862082277099999</v>
      </c>
    </row>
    <row r="17" spans="6:30" x14ac:dyDescent="0.25">
      <c r="F17" s="93">
        <v>13053001</v>
      </c>
      <c r="G17" s="93" t="s">
        <v>46</v>
      </c>
      <c r="I17">
        <f t="shared" si="2"/>
        <v>360</v>
      </c>
      <c r="J17" s="91">
        <f t="shared" si="1"/>
        <v>1.3072222222222223</v>
      </c>
      <c r="K17" s="91">
        <f t="shared" si="0"/>
        <v>1.2905555555555555</v>
      </c>
      <c r="L17" s="91">
        <f t="shared" si="0"/>
        <v>0.57222222222222219</v>
      </c>
      <c r="N17" s="94">
        <f t="shared" si="5"/>
        <v>1.2402307453962245</v>
      </c>
      <c r="P17" s="95">
        <v>2028</v>
      </c>
      <c r="Q17" s="96">
        <f t="shared" si="6"/>
        <v>1456138.2780256004</v>
      </c>
      <c r="Z17" s="95">
        <v>2028</v>
      </c>
      <c r="AA17" s="39">
        <v>3.3000000000000002E-2</v>
      </c>
      <c r="AB17" s="33">
        <f t="shared" si="3"/>
        <v>1.2025133396862298</v>
      </c>
      <c r="AC17" s="39">
        <v>3.3000000000000002E-2</v>
      </c>
      <c r="AD17" s="33">
        <f t="shared" si="4"/>
        <v>1.2253530992244297</v>
      </c>
    </row>
    <row r="18" spans="6:30" x14ac:dyDescent="0.25">
      <c r="F18" s="93">
        <v>13053501</v>
      </c>
      <c r="G18" s="93" t="s">
        <v>47</v>
      </c>
      <c r="I18">
        <f t="shared" si="2"/>
        <v>370</v>
      </c>
      <c r="J18" s="91">
        <f t="shared" si="1"/>
        <v>1.271891891891892</v>
      </c>
      <c r="K18" s="91">
        <f t="shared" si="0"/>
        <v>1.2556756756756757</v>
      </c>
      <c r="L18" s="91">
        <f t="shared" si="0"/>
        <v>0.55675675675675673</v>
      </c>
      <c r="N18" s="94">
        <f t="shared" si="5"/>
        <v>1.2948008981936583</v>
      </c>
      <c r="P18" s="95">
        <v>2029</v>
      </c>
      <c r="Q18" s="96">
        <f t="shared" si="6"/>
        <v>1499822.4263663683</v>
      </c>
      <c r="Z18" s="95">
        <v>2029</v>
      </c>
      <c r="AA18" s="39">
        <v>3.3000000000000002E-2</v>
      </c>
      <c r="AB18" s="33">
        <f t="shared" si="3"/>
        <v>1.2421962798958752</v>
      </c>
      <c r="AC18" s="39">
        <v>3.3000000000000002E-2</v>
      </c>
      <c r="AD18" s="33">
        <f t="shared" si="4"/>
        <v>1.2657897514988359</v>
      </c>
    </row>
    <row r="19" spans="6:30" x14ac:dyDescent="0.25">
      <c r="F19" s="93">
        <v>13059901</v>
      </c>
      <c r="G19" s="93" t="s">
        <v>48</v>
      </c>
      <c r="I19">
        <f t="shared" si="2"/>
        <v>380</v>
      </c>
      <c r="J19" s="91">
        <f t="shared" si="1"/>
        <v>1.2384210526315789</v>
      </c>
      <c r="K19" s="91">
        <f t="shared" si="0"/>
        <v>1.2226315789473685</v>
      </c>
      <c r="L19" s="91">
        <f t="shared" si="0"/>
        <v>0.54210526315789476</v>
      </c>
      <c r="N19" s="94">
        <f t="shared" si="5"/>
        <v>1.3517721377141794</v>
      </c>
      <c r="P19" s="95">
        <v>2030</v>
      </c>
      <c r="Q19" s="96">
        <f t="shared" si="6"/>
        <v>1544817.0991573595</v>
      </c>
      <c r="Z19" s="95">
        <v>2030</v>
      </c>
      <c r="AA19" s="39">
        <v>3.3000000000000002E-2</v>
      </c>
      <c r="AB19" s="33">
        <f t="shared" si="3"/>
        <v>1.283188757132439</v>
      </c>
      <c r="AC19" s="39">
        <v>3.3000000000000002E-2</v>
      </c>
      <c r="AD19" s="33">
        <f t="shared" si="4"/>
        <v>1.3075608132982974</v>
      </c>
    </row>
    <row r="20" spans="6:30" x14ac:dyDescent="0.25">
      <c r="F20" s="93">
        <v>14000501</v>
      </c>
      <c r="G20" s="93" t="s">
        <v>49</v>
      </c>
      <c r="I20">
        <f t="shared" si="2"/>
        <v>390</v>
      </c>
      <c r="J20" s="91">
        <f t="shared" si="1"/>
        <v>1.2066666666666668</v>
      </c>
      <c r="K20" s="91">
        <f t="shared" si="0"/>
        <v>1.1912820512820512</v>
      </c>
      <c r="L20" s="91">
        <f t="shared" si="0"/>
        <v>0.52820512820512822</v>
      </c>
      <c r="N20" s="94">
        <f t="shared" si="5"/>
        <v>1.4112501117736034</v>
      </c>
      <c r="P20" s="95">
        <v>2031</v>
      </c>
      <c r="Q20" s="96">
        <f t="shared" si="6"/>
        <v>1591161.6121320804</v>
      </c>
      <c r="Z20" s="95">
        <v>2031</v>
      </c>
      <c r="AA20" s="39">
        <v>3.3000000000000002E-2</v>
      </c>
      <c r="AB20" s="33">
        <f t="shared" si="3"/>
        <v>1.3255339861178093</v>
      </c>
      <c r="AC20" s="39">
        <v>3.3000000000000002E-2</v>
      </c>
      <c r="AD20" s="33">
        <f t="shared" si="4"/>
        <v>1.3507103201371411</v>
      </c>
    </row>
    <row r="21" spans="6:30" x14ac:dyDescent="0.25">
      <c r="F21" s="93">
        <v>14400501</v>
      </c>
      <c r="G21" s="93" t="s">
        <v>50</v>
      </c>
      <c r="I21">
        <f t="shared" si="2"/>
        <v>400</v>
      </c>
      <c r="J21" s="91">
        <f t="shared" si="1"/>
        <v>1.1765000000000001</v>
      </c>
      <c r="K21" s="91">
        <f t="shared" si="0"/>
        <v>1.1615</v>
      </c>
      <c r="L21" s="91">
        <f t="shared" si="0"/>
        <v>0.51500000000000001</v>
      </c>
      <c r="N21" s="94">
        <f t="shared" si="5"/>
        <v>1.473345116691642</v>
      </c>
      <c r="P21" s="95">
        <v>2032</v>
      </c>
      <c r="Q21" s="96">
        <f t="shared" si="6"/>
        <v>1638896.4604960429</v>
      </c>
      <c r="Z21" s="95">
        <v>2032</v>
      </c>
      <c r="AA21" s="39">
        <v>3.3000000000000002E-2</v>
      </c>
      <c r="AB21" s="33">
        <f t="shared" si="3"/>
        <v>1.3692766076596969</v>
      </c>
      <c r="AC21" s="39">
        <v>3.3000000000000002E-2</v>
      </c>
      <c r="AD21" s="33">
        <f t="shared" si="4"/>
        <v>1.3952837607016666</v>
      </c>
    </row>
    <row r="22" spans="6:30" x14ac:dyDescent="0.25">
      <c r="F22" s="93">
        <v>14401001</v>
      </c>
      <c r="G22" s="93" t="s">
        <v>51</v>
      </c>
      <c r="I22">
        <f t="shared" si="2"/>
        <v>410</v>
      </c>
      <c r="J22" s="91">
        <f t="shared" si="1"/>
        <v>1.1478048780487804</v>
      </c>
      <c r="K22" s="91">
        <f t="shared" si="1"/>
        <v>1.133170731707317</v>
      </c>
      <c r="L22" s="91">
        <f t="shared" si="1"/>
        <v>0.5024390243902439</v>
      </c>
      <c r="N22" s="94">
        <f t="shared" si="5"/>
        <v>1.5381723018260742</v>
      </c>
      <c r="P22" s="95">
        <v>2033</v>
      </c>
      <c r="Q22" s="96">
        <f t="shared" si="6"/>
        <v>1688063.3543109242</v>
      </c>
      <c r="Z22" s="95">
        <v>2033</v>
      </c>
      <c r="AA22" s="39">
        <v>3.3000000000000002E-2</v>
      </c>
      <c r="AB22" s="33">
        <f t="shared" si="3"/>
        <v>1.4144627357124668</v>
      </c>
      <c r="AC22" s="39">
        <v>3.3000000000000002E-2</v>
      </c>
      <c r="AD22" s="33">
        <f t="shared" si="4"/>
        <v>1.4413281248048215</v>
      </c>
    </row>
    <row r="23" spans="6:30" x14ac:dyDescent="0.25">
      <c r="F23" s="93">
        <v>14401002</v>
      </c>
      <c r="G23" s="93" t="s">
        <v>52</v>
      </c>
      <c r="I23">
        <f t="shared" si="2"/>
        <v>420</v>
      </c>
      <c r="J23" s="91">
        <f t="shared" si="1"/>
        <v>1.1204761904761904</v>
      </c>
      <c r="K23" s="91">
        <f t="shared" si="1"/>
        <v>1.1061904761904762</v>
      </c>
      <c r="L23" s="91">
        <f t="shared" si="1"/>
        <v>0.49047619047619045</v>
      </c>
      <c r="N23" s="94">
        <f t="shared" si="5"/>
        <v>1.6058518831064215</v>
      </c>
      <c r="P23" s="95">
        <v>2034</v>
      </c>
      <c r="Q23" s="96">
        <f t="shared" si="6"/>
        <v>1738705.2549402521</v>
      </c>
      <c r="Z23" s="95">
        <v>2034</v>
      </c>
      <c r="AA23" s="39">
        <v>3.3000000000000002E-2</v>
      </c>
      <c r="AB23" s="33">
        <f t="shared" si="3"/>
        <v>1.461140005990978</v>
      </c>
      <c r="AC23" s="39">
        <v>3.3000000000000002E-2</v>
      </c>
      <c r="AD23" s="33">
        <f t="shared" si="4"/>
        <v>1.4888919529233806</v>
      </c>
    </row>
    <row r="24" spans="6:30" x14ac:dyDescent="0.25">
      <c r="F24" s="93">
        <v>14401501</v>
      </c>
      <c r="G24" s="93" t="s">
        <v>53</v>
      </c>
      <c r="I24">
        <f t="shared" si="2"/>
        <v>430</v>
      </c>
      <c r="J24" s="91">
        <f t="shared" si="1"/>
        <v>1.0944186046511628</v>
      </c>
      <c r="K24" s="91">
        <f t="shared" si="1"/>
        <v>1.0804651162790697</v>
      </c>
      <c r="L24" s="91">
        <f t="shared" si="1"/>
        <v>0.47906976744186047</v>
      </c>
      <c r="N24" s="94">
        <f t="shared" si="5"/>
        <v>1.6765093659631041</v>
      </c>
      <c r="P24" s="95">
        <v>2035</v>
      </c>
      <c r="Q24" s="96">
        <f t="shared" si="6"/>
        <v>1790866.4125884597</v>
      </c>
      <c r="Z24" s="95">
        <v>2035</v>
      </c>
      <c r="AA24" s="39">
        <v>3.3000000000000002E-2</v>
      </c>
      <c r="AB24" s="33">
        <f t="shared" si="3"/>
        <v>1.5093576261886803</v>
      </c>
      <c r="AC24" s="39">
        <v>3.3000000000000002E-2</v>
      </c>
      <c r="AD24" s="33">
        <f t="shared" si="4"/>
        <v>1.5380253873698519</v>
      </c>
    </row>
    <row r="25" spans="6:30" x14ac:dyDescent="0.25">
      <c r="F25" s="93">
        <v>14500501</v>
      </c>
      <c r="G25" s="93" t="s">
        <v>54</v>
      </c>
      <c r="I25">
        <f t="shared" si="2"/>
        <v>440</v>
      </c>
      <c r="J25" s="91">
        <f t="shared" si="1"/>
        <v>1.0695454545454546</v>
      </c>
      <c r="K25" s="91">
        <f t="shared" si="1"/>
        <v>1.0559090909090909</v>
      </c>
      <c r="L25" s="91">
        <f t="shared" si="1"/>
        <v>0.4681818181818182</v>
      </c>
      <c r="N25" s="94">
        <f t="shared" si="5"/>
        <v>1.7502757780654807</v>
      </c>
      <c r="P25" s="95">
        <v>2036</v>
      </c>
      <c r="Q25" s="96">
        <f t="shared" si="6"/>
        <v>1844592.4049661136</v>
      </c>
      <c r="Z25" s="95">
        <v>2036</v>
      </c>
      <c r="AA25" s="39">
        <v>3.3000000000000002E-2</v>
      </c>
      <c r="AB25" s="33">
        <f t="shared" si="3"/>
        <v>1.5591664278529067</v>
      </c>
      <c r="AC25" s="39">
        <v>3.3000000000000002E-2</v>
      </c>
      <c r="AD25" s="33">
        <f t="shared" si="4"/>
        <v>1.5887802251530569</v>
      </c>
    </row>
    <row r="26" spans="6:30" x14ac:dyDescent="0.25">
      <c r="F26" s="93">
        <v>14501001</v>
      </c>
      <c r="G26" s="93" t="s">
        <v>55</v>
      </c>
      <c r="I26">
        <f t="shared" si="2"/>
        <v>450</v>
      </c>
      <c r="J26" s="91">
        <f t="shared" si="1"/>
        <v>1.0457777777777777</v>
      </c>
      <c r="K26" s="91">
        <f t="shared" si="1"/>
        <v>1.0324444444444445</v>
      </c>
      <c r="L26" s="91">
        <f t="shared" si="1"/>
        <v>0.45777777777777778</v>
      </c>
      <c r="N26" s="94">
        <f t="shared" si="5"/>
        <v>1.827287912300362</v>
      </c>
      <c r="P26" s="95">
        <v>2037</v>
      </c>
      <c r="Q26" s="96">
        <f t="shared" si="6"/>
        <v>1899930.1771150972</v>
      </c>
      <c r="Z26" s="95">
        <v>2037</v>
      </c>
      <c r="AA26" s="39">
        <v>3.3000000000000002E-2</v>
      </c>
      <c r="AB26" s="33">
        <f t="shared" si="3"/>
        <v>1.6106189199720524</v>
      </c>
      <c r="AC26" s="39">
        <v>3.3000000000000002E-2</v>
      </c>
      <c r="AD26" s="33">
        <f t="shared" si="4"/>
        <v>1.6412099725831077</v>
      </c>
    </row>
    <row r="27" spans="6:30" x14ac:dyDescent="0.25">
      <c r="F27" s="93">
        <v>14501501</v>
      </c>
      <c r="G27" s="93" t="s">
        <v>56</v>
      </c>
      <c r="I27">
        <f t="shared" si="2"/>
        <v>460</v>
      </c>
      <c r="J27" s="91">
        <f t="shared" si="1"/>
        <v>1.0230434782608695</v>
      </c>
      <c r="K27" s="91">
        <f t="shared" si="1"/>
        <v>1.01</v>
      </c>
      <c r="L27" s="91">
        <f t="shared" si="1"/>
        <v>0.44782608695652176</v>
      </c>
      <c r="N27" s="94">
        <f t="shared" si="5"/>
        <v>1.907688580441578</v>
      </c>
      <c r="P27" s="95">
        <v>2038</v>
      </c>
      <c r="Q27" s="96">
        <f t="shared" si="6"/>
        <v>1956928.0824285501</v>
      </c>
      <c r="Z27" s="95">
        <v>2038</v>
      </c>
      <c r="AA27" s="39">
        <v>3.3000000000000002E-2</v>
      </c>
      <c r="AB27" s="33">
        <f t="shared" si="3"/>
        <v>1.6637693443311301</v>
      </c>
      <c r="AC27" s="39">
        <v>3.3000000000000002E-2</v>
      </c>
      <c r="AD27" s="33">
        <f t="shared" si="4"/>
        <v>1.6953699016783501</v>
      </c>
    </row>
    <row r="28" spans="6:30" x14ac:dyDescent="0.25">
      <c r="F28" s="93">
        <v>14600501</v>
      </c>
      <c r="G28" s="93" t="s">
        <v>57</v>
      </c>
      <c r="I28">
        <f t="shared" si="2"/>
        <v>470</v>
      </c>
      <c r="J28" s="91">
        <f t="shared" si="1"/>
        <v>1.0012765957446808</v>
      </c>
      <c r="K28" s="91">
        <f t="shared" si="1"/>
        <v>0.98851063829787233</v>
      </c>
      <c r="L28" s="91">
        <f t="shared" si="1"/>
        <v>0.43829787234042555</v>
      </c>
      <c r="N28" s="94">
        <f t="shared" si="5"/>
        <v>1.9916268779810076</v>
      </c>
      <c r="P28" s="95">
        <v>2039</v>
      </c>
      <c r="Q28" s="96">
        <f t="shared" si="6"/>
        <v>2015635.9249014067</v>
      </c>
      <c r="Z28" s="95">
        <v>2039</v>
      </c>
      <c r="AA28" s="39">
        <v>3.3000000000000002E-2</v>
      </c>
      <c r="AB28" s="33">
        <f t="shared" si="3"/>
        <v>1.7186737326940573</v>
      </c>
      <c r="AC28" s="39">
        <v>3.3000000000000002E-2</v>
      </c>
      <c r="AD28" s="33">
        <f t="shared" si="4"/>
        <v>1.7513171084337356</v>
      </c>
    </row>
    <row r="29" spans="6:30" x14ac:dyDescent="0.25">
      <c r="F29" s="93">
        <v>14600502</v>
      </c>
      <c r="G29" s="93" t="s">
        <v>58</v>
      </c>
      <c r="I29">
        <f t="shared" si="2"/>
        <v>480</v>
      </c>
      <c r="J29" s="91">
        <f t="shared" si="1"/>
        <v>0.98041666666666671</v>
      </c>
      <c r="K29" s="91">
        <f t="shared" si="1"/>
        <v>0.96791666666666665</v>
      </c>
      <c r="L29" s="91">
        <f t="shared" si="1"/>
        <v>0.42916666666666664</v>
      </c>
      <c r="N29" s="94">
        <f t="shared" si="5"/>
        <v>2.0792584606121718</v>
      </c>
      <c r="P29" s="95">
        <v>2040</v>
      </c>
      <c r="Q29" s="96">
        <f t="shared" si="6"/>
        <v>2076105.002648449</v>
      </c>
      <c r="Z29" s="95">
        <v>2040</v>
      </c>
      <c r="AA29" s="39">
        <v>3.3000000000000002E-2</v>
      </c>
      <c r="AB29" s="33">
        <f t="shared" si="3"/>
        <v>1.7753899658729611</v>
      </c>
      <c r="AC29" s="39">
        <v>3.3000000000000002E-2</v>
      </c>
      <c r="AD29" s="33">
        <f t="shared" si="4"/>
        <v>1.8091105730120487</v>
      </c>
    </row>
    <row r="30" spans="6:30" x14ac:dyDescent="0.25">
      <c r="F30" s="93">
        <v>14601001</v>
      </c>
      <c r="G30" s="93" t="s">
        <v>59</v>
      </c>
      <c r="I30">
        <f t="shared" si="2"/>
        <v>490</v>
      </c>
      <c r="J30" s="91">
        <f t="shared" si="1"/>
        <v>0.96040816326530609</v>
      </c>
      <c r="K30" s="91">
        <f t="shared" si="1"/>
        <v>0.94816326530612249</v>
      </c>
      <c r="L30" s="91">
        <f t="shared" si="1"/>
        <v>0.42040816326530611</v>
      </c>
      <c r="N30" s="94">
        <f t="shared" si="5"/>
        <v>2.1707458328791076</v>
      </c>
      <c r="P30" s="95">
        <v>2041</v>
      </c>
      <c r="Q30" s="96">
        <f t="shared" si="6"/>
        <v>2138388.1527279024</v>
      </c>
      <c r="Z30" s="95">
        <v>2041</v>
      </c>
      <c r="AA30" s="39">
        <v>3.3000000000000002E-2</v>
      </c>
      <c r="AB30" s="33">
        <f t="shared" si="3"/>
        <v>1.8339778347467686</v>
      </c>
      <c r="AC30" s="39">
        <v>3.3000000000000002E-2</v>
      </c>
      <c r="AD30" s="33">
        <f t="shared" si="4"/>
        <v>1.8688112219214461</v>
      </c>
    </row>
    <row r="31" spans="6:30" x14ac:dyDescent="0.25">
      <c r="F31" s="93">
        <v>16500501</v>
      </c>
      <c r="G31" s="93" t="s">
        <v>60</v>
      </c>
      <c r="I31">
        <f t="shared" si="2"/>
        <v>500</v>
      </c>
      <c r="J31" s="91">
        <f t="shared" si="1"/>
        <v>0.94120000000000004</v>
      </c>
      <c r="K31" s="91">
        <f t="shared" si="1"/>
        <v>0.92920000000000003</v>
      </c>
      <c r="L31" s="91">
        <f t="shared" si="1"/>
        <v>0.41199999999999998</v>
      </c>
      <c r="N31" s="94">
        <f t="shared" si="5"/>
        <v>2.2662586495257884</v>
      </c>
      <c r="P31" s="95">
        <v>2042</v>
      </c>
      <c r="Q31" s="96">
        <f t="shared" si="6"/>
        <v>2202539.7973097395</v>
      </c>
      <c r="Z31" s="95">
        <v>2042</v>
      </c>
      <c r="AA31" s="39">
        <v>3.3000000000000002E-2</v>
      </c>
      <c r="AB31" s="33">
        <f t="shared" si="3"/>
        <v>1.8944991032934118</v>
      </c>
      <c r="AC31" s="39">
        <v>3.3000000000000002E-2</v>
      </c>
      <c r="AD31" s="33">
        <f t="shared" si="4"/>
        <v>1.9304819922448537</v>
      </c>
    </row>
    <row r="32" spans="6:30" x14ac:dyDescent="0.25">
      <c r="F32" s="93">
        <v>16501001</v>
      </c>
      <c r="G32" s="93" t="s">
        <v>61</v>
      </c>
      <c r="I32">
        <f t="shared" si="2"/>
        <v>510</v>
      </c>
      <c r="J32" s="91">
        <f t="shared" si="1"/>
        <v>0.92274509803921567</v>
      </c>
      <c r="K32" s="91">
        <f t="shared" si="1"/>
        <v>0.91098039215686277</v>
      </c>
      <c r="L32" s="91">
        <f t="shared" si="1"/>
        <v>0.40392156862745099</v>
      </c>
      <c r="N32" s="94">
        <f t="shared" si="5"/>
        <v>2.365974030104923</v>
      </c>
      <c r="P32" s="95">
        <v>2043</v>
      </c>
      <c r="Q32" s="96">
        <f t="shared" si="6"/>
        <v>2268615.9912290317</v>
      </c>
      <c r="Z32" s="95">
        <v>2043</v>
      </c>
      <c r="AA32" s="39">
        <v>3.3000000000000002E-2</v>
      </c>
      <c r="AB32" s="33">
        <f t="shared" si="3"/>
        <v>1.9570175737020943</v>
      </c>
      <c r="AC32" s="39">
        <v>3.3000000000000002E-2</v>
      </c>
      <c r="AD32" s="33">
        <f t="shared" si="4"/>
        <v>1.9941878979889338</v>
      </c>
    </row>
    <row r="33" spans="6:30" x14ac:dyDescent="0.25">
      <c r="F33" s="93">
        <v>16501501</v>
      </c>
      <c r="G33" s="93" t="s">
        <v>62</v>
      </c>
      <c r="I33">
        <f t="shared" si="2"/>
        <v>520</v>
      </c>
      <c r="J33" s="91">
        <f t="shared" si="1"/>
        <v>0.90500000000000003</v>
      </c>
      <c r="K33" s="91">
        <f t="shared" si="1"/>
        <v>0.89346153846153842</v>
      </c>
      <c r="L33" s="91">
        <f t="shared" si="1"/>
        <v>0.39615384615384613</v>
      </c>
      <c r="N33" s="94">
        <f t="shared" si="5"/>
        <v>2.4700768874295398</v>
      </c>
      <c r="P33" s="95">
        <v>2044</v>
      </c>
      <c r="Q33" s="96">
        <f t="shared" si="6"/>
        <v>2336674.4709659028</v>
      </c>
      <c r="Z33" s="95">
        <v>2044</v>
      </c>
      <c r="AA33" s="39">
        <v>3.3000000000000002E-2</v>
      </c>
      <c r="AB33" s="33">
        <f t="shared" si="3"/>
        <v>2.0215991536342632</v>
      </c>
      <c r="AC33" s="39">
        <v>3.3000000000000002E-2</v>
      </c>
      <c r="AD33" s="33">
        <f t="shared" si="4"/>
        <v>2.0599960986225683</v>
      </c>
    </row>
    <row r="34" spans="6:30" x14ac:dyDescent="0.25">
      <c r="F34" s="93">
        <v>16502001</v>
      </c>
      <c r="G34" s="93" t="s">
        <v>63</v>
      </c>
      <c r="I34">
        <f t="shared" si="2"/>
        <v>530</v>
      </c>
      <c r="J34" s="91">
        <f t="shared" si="1"/>
        <v>0.88792452830188684</v>
      </c>
      <c r="K34" s="91">
        <f t="shared" si="1"/>
        <v>0.87660377358490571</v>
      </c>
      <c r="L34" s="91">
        <f t="shared" si="1"/>
        <v>0.38867924528301889</v>
      </c>
      <c r="N34" s="94">
        <f t="shared" si="5"/>
        <v>2.5787602704764399</v>
      </c>
      <c r="P34" s="95">
        <v>2045</v>
      </c>
      <c r="Q34" s="96">
        <f t="shared" si="6"/>
        <v>2406774.70509488</v>
      </c>
      <c r="Z34" s="95">
        <v>2045</v>
      </c>
      <c r="AA34" s="39">
        <v>3.3000000000000002E-2</v>
      </c>
      <c r="AB34" s="33">
        <f t="shared" si="3"/>
        <v>2.0883119257041938</v>
      </c>
      <c r="AC34" s="39">
        <v>3.3000000000000002E-2</v>
      </c>
      <c r="AD34" s="33">
        <f t="shared" si="4"/>
        <v>2.127975969877113</v>
      </c>
    </row>
    <row r="35" spans="6:30" x14ac:dyDescent="0.25">
      <c r="F35" s="93">
        <v>16502002</v>
      </c>
      <c r="G35" s="93" t="s">
        <v>64</v>
      </c>
      <c r="I35">
        <f t="shared" si="2"/>
        <v>540</v>
      </c>
      <c r="J35" s="91">
        <f t="shared" si="1"/>
        <v>0.87148148148148152</v>
      </c>
      <c r="K35" s="91">
        <f t="shared" si="1"/>
        <v>0.86037037037037034</v>
      </c>
      <c r="L35" s="91">
        <f t="shared" si="1"/>
        <v>0.38148148148148148</v>
      </c>
    </row>
    <row r="36" spans="6:30" x14ac:dyDescent="0.25">
      <c r="F36" s="93">
        <v>16600501</v>
      </c>
      <c r="G36" s="93" t="s">
        <v>65</v>
      </c>
      <c r="I36">
        <f t="shared" si="2"/>
        <v>550</v>
      </c>
      <c r="J36" s="91">
        <f t="shared" si="1"/>
        <v>0.85563636363636364</v>
      </c>
      <c r="K36" s="91">
        <f t="shared" si="1"/>
        <v>0.84472727272727277</v>
      </c>
      <c r="L36" s="91">
        <f t="shared" si="1"/>
        <v>0.37454545454545457</v>
      </c>
    </row>
    <row r="37" spans="6:30" x14ac:dyDescent="0.25">
      <c r="F37" s="93">
        <v>16601000</v>
      </c>
      <c r="G37" s="93" t="s">
        <v>66</v>
      </c>
      <c r="I37">
        <f t="shared" si="2"/>
        <v>560</v>
      </c>
      <c r="J37" s="91">
        <f t="shared" si="1"/>
        <v>0.8403571428571428</v>
      </c>
      <c r="K37" s="91">
        <f t="shared" si="1"/>
        <v>0.82964285714285713</v>
      </c>
      <c r="L37" s="91">
        <f t="shared" si="1"/>
        <v>0.36785714285714288</v>
      </c>
    </row>
    <row r="38" spans="6:30" x14ac:dyDescent="0.25">
      <c r="F38" s="93">
        <v>16601001</v>
      </c>
      <c r="G38" s="93" t="s">
        <v>67</v>
      </c>
      <c r="I38">
        <f t="shared" si="2"/>
        <v>570</v>
      </c>
      <c r="J38" s="91">
        <f t="shared" si="1"/>
        <v>0.82561403508771924</v>
      </c>
      <c r="K38" s="91">
        <f t="shared" si="1"/>
        <v>0.81508771929824564</v>
      </c>
      <c r="L38" s="91">
        <f t="shared" si="1"/>
        <v>0.36140350877192984</v>
      </c>
    </row>
    <row r="39" spans="6:30" x14ac:dyDescent="0.25">
      <c r="F39" s="93">
        <v>16601002</v>
      </c>
      <c r="G39" s="93" t="s">
        <v>68</v>
      </c>
      <c r="I39">
        <f t="shared" si="2"/>
        <v>580</v>
      </c>
      <c r="J39" s="91">
        <f t="shared" si="1"/>
        <v>0.81137931034482758</v>
      </c>
      <c r="K39" s="91">
        <f t="shared" si="1"/>
        <v>0.80103448275862066</v>
      </c>
      <c r="L39" s="91">
        <f t="shared" si="1"/>
        <v>0.35517241379310344</v>
      </c>
    </row>
    <row r="40" spans="6:30" x14ac:dyDescent="0.25">
      <c r="F40" s="93">
        <v>16601003</v>
      </c>
      <c r="G40" s="93" t="s">
        <v>69</v>
      </c>
      <c r="I40">
        <f t="shared" si="2"/>
        <v>590</v>
      </c>
      <c r="J40" s="91">
        <f t="shared" si="1"/>
        <v>0.79762711864406777</v>
      </c>
      <c r="K40" s="91">
        <f t="shared" si="1"/>
        <v>0.78745762711864409</v>
      </c>
      <c r="L40" s="91">
        <f t="shared" si="1"/>
        <v>0.34915254237288135</v>
      </c>
    </row>
    <row r="41" spans="6:30" x14ac:dyDescent="0.25">
      <c r="F41" s="93">
        <v>16601004</v>
      </c>
      <c r="G41" s="93" t="s">
        <v>70</v>
      </c>
      <c r="I41">
        <f t="shared" si="2"/>
        <v>600</v>
      </c>
      <c r="J41" s="91">
        <f t="shared" si="1"/>
        <v>0.78433333333333333</v>
      </c>
      <c r="K41" s="91">
        <f t="shared" si="1"/>
        <v>0.77433333333333332</v>
      </c>
      <c r="L41" s="91">
        <f t="shared" si="1"/>
        <v>0.34333333333333332</v>
      </c>
    </row>
    <row r="42" spans="6:30" x14ac:dyDescent="0.25">
      <c r="F42" s="93">
        <v>16601005</v>
      </c>
      <c r="G42" s="93" t="s">
        <v>71</v>
      </c>
      <c r="I42">
        <f t="shared" si="2"/>
        <v>610</v>
      </c>
      <c r="J42" s="91">
        <f t="shared" si="1"/>
        <v>0.77147540983606555</v>
      </c>
      <c r="K42" s="91">
        <f t="shared" si="1"/>
        <v>0.76163934426229507</v>
      </c>
      <c r="L42" s="91">
        <f t="shared" si="1"/>
        <v>0.3377049180327869</v>
      </c>
    </row>
    <row r="43" spans="6:30" x14ac:dyDescent="0.25">
      <c r="F43" s="93">
        <v>16601006</v>
      </c>
      <c r="G43" s="93" t="s">
        <v>72</v>
      </c>
      <c r="I43">
        <f t="shared" si="2"/>
        <v>620</v>
      </c>
      <c r="J43" s="91">
        <f t="shared" si="1"/>
        <v>0.75903225806451613</v>
      </c>
      <c r="K43" s="91">
        <f t="shared" si="1"/>
        <v>0.74935483870967745</v>
      </c>
      <c r="L43" s="91">
        <f t="shared" si="1"/>
        <v>0.33225806451612905</v>
      </c>
    </row>
    <row r="44" spans="6:30" x14ac:dyDescent="0.25">
      <c r="F44" s="93">
        <v>16601501</v>
      </c>
      <c r="G44" s="93" t="s">
        <v>73</v>
      </c>
      <c r="I44">
        <f t="shared" si="2"/>
        <v>630</v>
      </c>
      <c r="J44" s="91">
        <f t="shared" si="1"/>
        <v>0.74698412698412697</v>
      </c>
      <c r="K44" s="91">
        <f t="shared" si="1"/>
        <v>0.73746031746031748</v>
      </c>
      <c r="L44" s="91">
        <f t="shared" si="1"/>
        <v>0.32698412698412699</v>
      </c>
    </row>
    <row r="45" spans="6:30" x14ac:dyDescent="0.25">
      <c r="F45" s="93">
        <v>16602001</v>
      </c>
      <c r="G45" s="93" t="s">
        <v>74</v>
      </c>
      <c r="I45">
        <f t="shared" si="2"/>
        <v>640</v>
      </c>
      <c r="J45" s="91">
        <f t="shared" si="1"/>
        <v>0.73531250000000004</v>
      </c>
      <c r="K45" s="91">
        <f t="shared" si="1"/>
        <v>0.72593750000000001</v>
      </c>
      <c r="L45" s="91">
        <f t="shared" si="1"/>
        <v>0.32187500000000002</v>
      </c>
    </row>
    <row r="46" spans="6:30" x14ac:dyDescent="0.25">
      <c r="F46" s="93">
        <v>16602002</v>
      </c>
      <c r="G46" s="93" t="s">
        <v>75</v>
      </c>
      <c r="I46">
        <f t="shared" si="2"/>
        <v>650</v>
      </c>
      <c r="J46" s="91">
        <f t="shared" si="1"/>
        <v>0.72399999999999998</v>
      </c>
      <c r="K46" s="91">
        <f t="shared" si="1"/>
        <v>0.71476923076923082</v>
      </c>
      <c r="L46" s="91">
        <f t="shared" si="1"/>
        <v>0.31692307692307692</v>
      </c>
    </row>
    <row r="47" spans="6:30" x14ac:dyDescent="0.25">
      <c r="F47" s="93">
        <v>16602003</v>
      </c>
      <c r="G47" s="93" t="s">
        <v>76</v>
      </c>
      <c r="I47">
        <f t="shared" si="2"/>
        <v>660</v>
      </c>
      <c r="J47" s="91">
        <f t="shared" si="1"/>
        <v>0.71303030303030301</v>
      </c>
      <c r="K47" s="91">
        <f t="shared" si="1"/>
        <v>0.70393939393939398</v>
      </c>
      <c r="L47" s="91">
        <f t="shared" si="1"/>
        <v>0.31212121212121213</v>
      </c>
    </row>
    <row r="48" spans="6:30" x14ac:dyDescent="0.25">
      <c r="F48" s="93">
        <v>16602004</v>
      </c>
      <c r="G48" s="93" t="s">
        <v>77</v>
      </c>
      <c r="I48">
        <f t="shared" si="2"/>
        <v>670</v>
      </c>
      <c r="J48" s="91">
        <f t="shared" si="1"/>
        <v>0.70238805970149254</v>
      </c>
      <c r="K48" s="91">
        <f t="shared" si="1"/>
        <v>0.69343283582089554</v>
      </c>
      <c r="L48" s="91">
        <f t="shared" si="1"/>
        <v>0.30746268656716419</v>
      </c>
    </row>
    <row r="49" spans="6:12" x14ac:dyDescent="0.25">
      <c r="F49" s="93">
        <v>16602005</v>
      </c>
      <c r="G49" s="93" t="s">
        <v>78</v>
      </c>
      <c r="I49">
        <f t="shared" si="2"/>
        <v>680</v>
      </c>
      <c r="J49" s="91">
        <f t="shared" si="1"/>
        <v>0.69205882352941173</v>
      </c>
      <c r="K49" s="91">
        <f t="shared" si="1"/>
        <v>0.68323529411764705</v>
      </c>
      <c r="L49" s="91">
        <f t="shared" si="1"/>
        <v>0.30294117647058821</v>
      </c>
    </row>
    <row r="50" spans="6:12" x14ac:dyDescent="0.25">
      <c r="F50" s="93">
        <v>16602501</v>
      </c>
      <c r="G50" s="93" t="s">
        <v>79</v>
      </c>
      <c r="I50">
        <f t="shared" si="2"/>
        <v>690</v>
      </c>
      <c r="J50" s="91">
        <f t="shared" si="1"/>
        <v>0.68202898550724633</v>
      </c>
      <c r="K50" s="91">
        <f t="shared" si="1"/>
        <v>0.67333333333333334</v>
      </c>
      <c r="L50" s="91">
        <f t="shared" si="1"/>
        <v>0.29855072463768118</v>
      </c>
    </row>
    <row r="51" spans="6:12" x14ac:dyDescent="0.25">
      <c r="F51" s="93">
        <v>16602502</v>
      </c>
      <c r="G51" s="93" t="s">
        <v>80</v>
      </c>
      <c r="I51">
        <f t="shared" si="2"/>
        <v>700</v>
      </c>
      <c r="J51" s="91">
        <f t="shared" si="1"/>
        <v>0.67228571428571426</v>
      </c>
      <c r="K51" s="91">
        <f t="shared" si="1"/>
        <v>0.6637142857142857</v>
      </c>
      <c r="L51" s="91">
        <f t="shared" si="1"/>
        <v>0.29428571428571426</v>
      </c>
    </row>
    <row r="52" spans="6:12" x14ac:dyDescent="0.25">
      <c r="F52" s="93">
        <v>16602503</v>
      </c>
      <c r="G52" s="93" t="s">
        <v>81</v>
      </c>
      <c r="I52">
        <f t="shared" si="2"/>
        <v>710</v>
      </c>
      <c r="J52" s="91">
        <f t="shared" si="1"/>
        <v>0.66281690140845073</v>
      </c>
      <c r="K52" s="91">
        <f t="shared" si="1"/>
        <v>0.65436619718309863</v>
      </c>
      <c r="L52" s="91">
        <f t="shared" si="1"/>
        <v>0.29014084507042254</v>
      </c>
    </row>
    <row r="53" spans="6:12" x14ac:dyDescent="0.25">
      <c r="F53" s="93">
        <v>16602504</v>
      </c>
      <c r="G53" s="93" t="s">
        <v>82</v>
      </c>
      <c r="I53">
        <f t="shared" si="2"/>
        <v>720</v>
      </c>
      <c r="J53" s="91">
        <f t="shared" si="1"/>
        <v>0.65361111111111114</v>
      </c>
      <c r="K53" s="91">
        <f t="shared" si="1"/>
        <v>0.64527777777777773</v>
      </c>
      <c r="L53" s="91">
        <f t="shared" si="1"/>
        <v>0.28611111111111109</v>
      </c>
    </row>
    <row r="54" spans="6:12" x14ac:dyDescent="0.25">
      <c r="F54" s="93">
        <v>16602505</v>
      </c>
      <c r="G54" s="93" t="s">
        <v>83</v>
      </c>
      <c r="I54">
        <f t="shared" si="2"/>
        <v>730</v>
      </c>
      <c r="J54" s="91">
        <f t="shared" si="1"/>
        <v>0.64465753424657535</v>
      </c>
      <c r="K54" s="91">
        <f t="shared" si="1"/>
        <v>0.6364383561643836</v>
      </c>
      <c r="L54" s="91">
        <f t="shared" si="1"/>
        <v>0.28219178082191781</v>
      </c>
    </row>
    <row r="55" spans="6:12" x14ac:dyDescent="0.25">
      <c r="F55" s="93">
        <v>16701001</v>
      </c>
      <c r="G55" s="93" t="s">
        <v>84</v>
      </c>
      <c r="I55">
        <f t="shared" si="2"/>
        <v>740</v>
      </c>
      <c r="J55" s="91">
        <f t="shared" si="1"/>
        <v>0.635945945945946</v>
      </c>
      <c r="K55" s="91">
        <f t="shared" si="1"/>
        <v>0.62783783783783786</v>
      </c>
      <c r="L55" s="91">
        <f t="shared" si="1"/>
        <v>0.27837837837837837</v>
      </c>
    </row>
    <row r="56" spans="6:12" x14ac:dyDescent="0.25">
      <c r="F56" s="93">
        <v>16801001</v>
      </c>
      <c r="G56" s="93" t="s">
        <v>85</v>
      </c>
      <c r="I56">
        <f t="shared" si="2"/>
        <v>750</v>
      </c>
      <c r="J56" s="91">
        <f t="shared" si="1"/>
        <v>0.62746666666666662</v>
      </c>
      <c r="K56" s="91">
        <f t="shared" si="1"/>
        <v>0.61946666666666672</v>
      </c>
      <c r="L56" s="91">
        <f t="shared" si="1"/>
        <v>0.27466666666666667</v>
      </c>
    </row>
    <row r="57" spans="6:12" x14ac:dyDescent="0.25">
      <c r="F57" s="93">
        <v>16000501</v>
      </c>
      <c r="G57" s="93" t="s">
        <v>86</v>
      </c>
      <c r="I57">
        <f t="shared" si="2"/>
        <v>760</v>
      </c>
      <c r="J57" s="91">
        <f t="shared" si="1"/>
        <v>0.61921052631578943</v>
      </c>
      <c r="K57" s="91">
        <f t="shared" si="1"/>
        <v>0.61131578947368426</v>
      </c>
      <c r="L57" s="91">
        <f t="shared" si="1"/>
        <v>0.27105263157894738</v>
      </c>
    </row>
    <row r="58" spans="6:12" x14ac:dyDescent="0.25">
      <c r="F58" s="93">
        <v>16001001</v>
      </c>
      <c r="G58" s="93" t="s">
        <v>87</v>
      </c>
      <c r="I58">
        <f t="shared" si="2"/>
        <v>770</v>
      </c>
      <c r="J58" s="91">
        <f t="shared" si="1"/>
        <v>0.61116883116883114</v>
      </c>
      <c r="K58" s="91">
        <f t="shared" si="1"/>
        <v>0.60337662337662334</v>
      </c>
      <c r="L58" s="91">
        <f t="shared" si="1"/>
        <v>0.26753246753246751</v>
      </c>
    </row>
    <row r="59" spans="6:12" x14ac:dyDescent="0.25">
      <c r="F59" s="93">
        <v>16001501</v>
      </c>
      <c r="G59" s="93" t="s">
        <v>88</v>
      </c>
      <c r="I59">
        <f t="shared" si="2"/>
        <v>780</v>
      </c>
      <c r="J59" s="91">
        <f t="shared" si="1"/>
        <v>0.60333333333333339</v>
      </c>
      <c r="K59" s="91">
        <f t="shared" si="1"/>
        <v>0.59564102564102561</v>
      </c>
      <c r="L59" s="91">
        <f t="shared" si="1"/>
        <v>0.26410256410256411</v>
      </c>
    </row>
    <row r="60" spans="6:12" x14ac:dyDescent="0.25">
      <c r="F60" s="93">
        <v>16100501</v>
      </c>
      <c r="G60" s="93" t="s">
        <v>89</v>
      </c>
      <c r="I60">
        <f t="shared" si="2"/>
        <v>790</v>
      </c>
      <c r="J60" s="91">
        <f t="shared" si="1"/>
        <v>0.59569620253164557</v>
      </c>
      <c r="K60" s="91">
        <f t="shared" si="1"/>
        <v>0.58810126582278477</v>
      </c>
      <c r="L60" s="91">
        <f t="shared" si="1"/>
        <v>0.26075949367088608</v>
      </c>
    </row>
    <row r="61" spans="6:12" x14ac:dyDescent="0.25">
      <c r="F61" s="98">
        <v>16200501</v>
      </c>
      <c r="G61" s="98" t="s">
        <v>90</v>
      </c>
      <c r="I61">
        <f t="shared" si="2"/>
        <v>800</v>
      </c>
      <c r="J61" s="91">
        <f t="shared" si="1"/>
        <v>0.58825000000000005</v>
      </c>
      <c r="K61" s="91">
        <f t="shared" si="1"/>
        <v>0.58074999999999999</v>
      </c>
      <c r="L61" s="91">
        <f t="shared" si="1"/>
        <v>0.25750000000000001</v>
      </c>
    </row>
    <row r="62" spans="6:12" x14ac:dyDescent="0.25">
      <c r="F62" s="98">
        <v>16200502</v>
      </c>
      <c r="G62" s="98" t="s">
        <v>91</v>
      </c>
      <c r="I62">
        <f t="shared" si="2"/>
        <v>810</v>
      </c>
      <c r="J62" s="91">
        <f t="shared" si="1"/>
        <v>0.58098765432098765</v>
      </c>
      <c r="K62" s="91">
        <f t="shared" si="1"/>
        <v>0.57358024691358023</v>
      </c>
      <c r="L62" s="91">
        <f t="shared" si="1"/>
        <v>0.25432098765432098</v>
      </c>
    </row>
    <row r="63" spans="6:12" x14ac:dyDescent="0.25">
      <c r="F63" s="98">
        <v>16201501</v>
      </c>
      <c r="G63" s="98" t="s">
        <v>92</v>
      </c>
      <c r="I63">
        <f t="shared" si="2"/>
        <v>820</v>
      </c>
      <c r="J63" s="91">
        <f t="shared" si="1"/>
        <v>0.5739024390243902</v>
      </c>
      <c r="K63" s="91">
        <f t="shared" si="1"/>
        <v>0.56658536585365848</v>
      </c>
      <c r="L63" s="91">
        <f t="shared" si="1"/>
        <v>0.25121951219512195</v>
      </c>
    </row>
    <row r="64" spans="6:12" x14ac:dyDescent="0.25">
      <c r="F64" s="98">
        <v>16201502</v>
      </c>
      <c r="G64" s="98" t="s">
        <v>93</v>
      </c>
      <c r="I64">
        <f t="shared" si="2"/>
        <v>830</v>
      </c>
      <c r="J64" s="91">
        <f t="shared" si="1"/>
        <v>0.56698795180722894</v>
      </c>
      <c r="K64" s="91">
        <f t="shared" si="1"/>
        <v>0.55975903614457834</v>
      </c>
      <c r="L64" s="91">
        <f t="shared" si="1"/>
        <v>0.24819277108433735</v>
      </c>
    </row>
    <row r="65" spans="6:12" x14ac:dyDescent="0.25">
      <c r="F65" s="98">
        <v>16201001</v>
      </c>
      <c r="G65" s="98" t="s">
        <v>94</v>
      </c>
      <c r="I65">
        <f t="shared" si="2"/>
        <v>840</v>
      </c>
      <c r="J65" s="91">
        <f t="shared" si="1"/>
        <v>0.5602380952380952</v>
      </c>
      <c r="K65" s="91">
        <f t="shared" si="1"/>
        <v>0.55309523809523808</v>
      </c>
      <c r="L65" s="91">
        <f t="shared" si="1"/>
        <v>0.24523809523809523</v>
      </c>
    </row>
    <row r="66" spans="6:12" x14ac:dyDescent="0.25">
      <c r="F66" s="98">
        <v>16202001</v>
      </c>
      <c r="G66" s="98" t="s">
        <v>95</v>
      </c>
      <c r="I66">
        <f t="shared" si="2"/>
        <v>850</v>
      </c>
      <c r="J66" s="91">
        <f t="shared" si="1"/>
        <v>0.55364705882352938</v>
      </c>
      <c r="K66" s="91">
        <f t="shared" si="1"/>
        <v>0.5465882352941176</v>
      </c>
      <c r="L66" s="91">
        <f t="shared" si="1"/>
        <v>0.24235294117647058</v>
      </c>
    </row>
    <row r="67" spans="6:12" x14ac:dyDescent="0.25">
      <c r="F67" s="98">
        <v>16202501</v>
      </c>
      <c r="G67" s="98" t="s">
        <v>96</v>
      </c>
      <c r="I67">
        <f t="shared" si="2"/>
        <v>860</v>
      </c>
      <c r="J67" s="91">
        <f t="shared" si="1"/>
        <v>0.5472093023255814</v>
      </c>
      <c r="K67" s="91">
        <f t="shared" si="1"/>
        <v>0.54023255813953486</v>
      </c>
      <c r="L67" s="91">
        <f t="shared" si="1"/>
        <v>0.23953488372093024</v>
      </c>
    </row>
    <row r="68" spans="6:12" x14ac:dyDescent="0.25">
      <c r="F68" s="93">
        <v>16302001</v>
      </c>
      <c r="G68" s="93" t="s">
        <v>97</v>
      </c>
      <c r="I68">
        <f t="shared" si="2"/>
        <v>870</v>
      </c>
      <c r="J68" s="91">
        <f t="shared" si="1"/>
        <v>0.54091954022988509</v>
      </c>
      <c r="K68" s="91">
        <f t="shared" si="1"/>
        <v>0.53402298850574714</v>
      </c>
      <c r="L68" s="91">
        <f t="shared" si="1"/>
        <v>0.23678160919540231</v>
      </c>
    </row>
    <row r="69" spans="6:12" x14ac:dyDescent="0.25">
      <c r="F69" s="93">
        <v>16304001</v>
      </c>
      <c r="G69" s="93" t="s">
        <v>98</v>
      </c>
      <c r="I69">
        <f t="shared" si="2"/>
        <v>880</v>
      </c>
      <c r="J69" s="91">
        <f t="shared" si="1"/>
        <v>0.53477272727272729</v>
      </c>
      <c r="K69" s="91">
        <f t="shared" si="1"/>
        <v>0.52795454545454545</v>
      </c>
      <c r="L69" s="91">
        <f t="shared" si="1"/>
        <v>0.2340909090909091</v>
      </c>
    </row>
    <row r="70" spans="6:12" x14ac:dyDescent="0.25">
      <c r="F70" s="93">
        <v>16304002</v>
      </c>
      <c r="G70" s="93" t="s">
        <v>99</v>
      </c>
      <c r="I70">
        <f t="shared" si="2"/>
        <v>890</v>
      </c>
      <c r="J70" s="91">
        <f t="shared" si="1"/>
        <v>0.52876404494382023</v>
      </c>
      <c r="K70" s="91">
        <f t="shared" si="1"/>
        <v>0.52202247191011231</v>
      </c>
      <c r="L70" s="91">
        <f t="shared" si="1"/>
        <v>0.23146067415730337</v>
      </c>
    </row>
    <row r="71" spans="6:12" x14ac:dyDescent="0.25">
      <c r="F71" s="93">
        <v>16304003</v>
      </c>
      <c r="G71" s="93" t="s">
        <v>100</v>
      </c>
      <c r="I71">
        <f t="shared" si="2"/>
        <v>900</v>
      </c>
      <c r="J71" s="91">
        <f t="shared" ref="J71:L102" si="7">J$3/($I71*1000)</f>
        <v>0.52288888888888885</v>
      </c>
      <c r="K71" s="91">
        <f t="shared" si="7"/>
        <v>0.51622222222222225</v>
      </c>
      <c r="L71" s="91">
        <f t="shared" si="7"/>
        <v>0.22888888888888889</v>
      </c>
    </row>
    <row r="72" spans="6:12" x14ac:dyDescent="0.25">
      <c r="F72" s="93">
        <v>16304004</v>
      </c>
      <c r="G72" s="93" t="s">
        <v>101</v>
      </c>
      <c r="I72">
        <f t="shared" ref="I72:I91" si="8">I71+10</f>
        <v>910</v>
      </c>
      <c r="J72" s="91">
        <f t="shared" si="7"/>
        <v>0.51714285714285713</v>
      </c>
      <c r="K72" s="91">
        <f t="shared" si="7"/>
        <v>0.51054945054945056</v>
      </c>
      <c r="L72" s="91">
        <f t="shared" si="7"/>
        <v>0.22637362637362637</v>
      </c>
    </row>
    <row r="73" spans="6:12" x14ac:dyDescent="0.25">
      <c r="F73" s="93">
        <v>16304005</v>
      </c>
      <c r="G73" s="93" t="s">
        <v>102</v>
      </c>
      <c r="I73">
        <f t="shared" si="8"/>
        <v>920</v>
      </c>
      <c r="J73" s="91">
        <f t="shared" si="7"/>
        <v>0.51152173913043475</v>
      </c>
      <c r="K73" s="91">
        <f t="shared" si="7"/>
        <v>0.505</v>
      </c>
      <c r="L73" s="91">
        <f t="shared" si="7"/>
        <v>0.22391304347826088</v>
      </c>
    </row>
    <row r="74" spans="6:12" x14ac:dyDescent="0.25">
      <c r="F74" s="93">
        <v>16304006</v>
      </c>
      <c r="G74" s="93" t="s">
        <v>103</v>
      </c>
      <c r="I74">
        <f t="shared" si="8"/>
        <v>930</v>
      </c>
      <c r="J74" s="91">
        <f t="shared" si="7"/>
        <v>0.50602150537634405</v>
      </c>
      <c r="K74" s="91">
        <f t="shared" si="7"/>
        <v>0.49956989247311828</v>
      </c>
      <c r="L74" s="91">
        <f t="shared" si="7"/>
        <v>0.22150537634408601</v>
      </c>
    </row>
    <row r="75" spans="6:12" x14ac:dyDescent="0.25">
      <c r="F75" s="93">
        <v>16305001</v>
      </c>
      <c r="G75" s="93" t="s">
        <v>104</v>
      </c>
      <c r="I75">
        <f t="shared" si="8"/>
        <v>940</v>
      </c>
      <c r="J75" s="91">
        <f t="shared" si="7"/>
        <v>0.50063829787234038</v>
      </c>
      <c r="K75" s="91">
        <f t="shared" si="7"/>
        <v>0.49425531914893617</v>
      </c>
      <c r="L75" s="91">
        <f t="shared" si="7"/>
        <v>0.21914893617021278</v>
      </c>
    </row>
    <row r="76" spans="6:12" x14ac:dyDescent="0.25">
      <c r="F76" s="93">
        <v>16305002</v>
      </c>
      <c r="G76" s="93" t="s">
        <v>105</v>
      </c>
      <c r="I76">
        <f t="shared" si="8"/>
        <v>950</v>
      </c>
      <c r="J76" s="91">
        <f t="shared" si="7"/>
        <v>0.49536842105263157</v>
      </c>
      <c r="K76" s="91">
        <f t="shared" si="7"/>
        <v>0.48905263157894735</v>
      </c>
      <c r="L76" s="91">
        <f t="shared" si="7"/>
        <v>0.21684210526315789</v>
      </c>
    </row>
    <row r="77" spans="6:12" x14ac:dyDescent="0.25">
      <c r="F77" s="93">
        <v>16306001</v>
      </c>
      <c r="G77" s="93" t="s">
        <v>106</v>
      </c>
      <c r="I77">
        <f t="shared" si="8"/>
        <v>960</v>
      </c>
      <c r="J77" s="91">
        <f t="shared" si="7"/>
        <v>0.49020833333333336</v>
      </c>
      <c r="K77" s="91">
        <f t="shared" si="7"/>
        <v>0.48395833333333332</v>
      </c>
      <c r="L77" s="91">
        <f t="shared" si="7"/>
        <v>0.21458333333333332</v>
      </c>
    </row>
    <row r="78" spans="6:12" x14ac:dyDescent="0.25">
      <c r="F78" s="93">
        <v>16307001</v>
      </c>
      <c r="G78" s="93" t="s">
        <v>107</v>
      </c>
      <c r="I78">
        <f t="shared" si="8"/>
        <v>970</v>
      </c>
      <c r="J78" s="91">
        <f t="shared" si="7"/>
        <v>0.48515463917525775</v>
      </c>
      <c r="K78" s="91">
        <f t="shared" si="7"/>
        <v>0.47896907216494844</v>
      </c>
      <c r="L78" s="91">
        <f t="shared" si="7"/>
        <v>0.21237113402061855</v>
      </c>
    </row>
    <row r="79" spans="6:12" x14ac:dyDescent="0.25">
      <c r="F79" s="93">
        <v>16307002</v>
      </c>
      <c r="G79" s="93" t="s">
        <v>108</v>
      </c>
      <c r="I79">
        <f t="shared" si="8"/>
        <v>980</v>
      </c>
      <c r="J79" s="91">
        <f t="shared" si="7"/>
        <v>0.48020408163265305</v>
      </c>
      <c r="K79" s="91">
        <f t="shared" si="7"/>
        <v>0.47408163265306125</v>
      </c>
      <c r="L79" s="91">
        <f t="shared" si="7"/>
        <v>0.21020408163265306</v>
      </c>
    </row>
    <row r="80" spans="6:12" x14ac:dyDescent="0.25">
      <c r="F80" s="93">
        <v>16308001</v>
      </c>
      <c r="G80" s="93" t="s">
        <v>109</v>
      </c>
      <c r="I80">
        <f t="shared" si="8"/>
        <v>990</v>
      </c>
      <c r="J80" s="91">
        <f t="shared" si="7"/>
        <v>0.47535353535353536</v>
      </c>
      <c r="K80" s="91">
        <f t="shared" si="7"/>
        <v>0.46929292929292932</v>
      </c>
      <c r="L80" s="91">
        <f t="shared" si="7"/>
        <v>0.20808080808080809</v>
      </c>
    </row>
    <row r="81" spans="6:12" x14ac:dyDescent="0.25">
      <c r="F81" s="93">
        <v>16308002</v>
      </c>
      <c r="G81" s="93" t="s">
        <v>110</v>
      </c>
      <c r="I81">
        <f t="shared" si="8"/>
        <v>1000</v>
      </c>
      <c r="J81" s="91">
        <f t="shared" si="7"/>
        <v>0.47060000000000002</v>
      </c>
      <c r="K81" s="91">
        <f t="shared" si="7"/>
        <v>0.46460000000000001</v>
      </c>
      <c r="L81" s="91">
        <f t="shared" si="7"/>
        <v>0.20599999999999999</v>
      </c>
    </row>
    <row r="82" spans="6:12" x14ac:dyDescent="0.25">
      <c r="F82" s="93">
        <v>16308003</v>
      </c>
      <c r="G82" s="93" t="s">
        <v>111</v>
      </c>
      <c r="I82">
        <f t="shared" si="8"/>
        <v>1010</v>
      </c>
      <c r="J82" s="91">
        <f t="shared" si="7"/>
        <v>0.46594059405940597</v>
      </c>
      <c r="K82" s="91">
        <f t="shared" si="7"/>
        <v>0.46</v>
      </c>
      <c r="L82" s="91">
        <f t="shared" si="7"/>
        <v>0.20396039603960395</v>
      </c>
    </row>
    <row r="83" spans="6:12" x14ac:dyDescent="0.25">
      <c r="F83" s="93">
        <v>16308004</v>
      </c>
      <c r="G83" s="93" t="s">
        <v>112</v>
      </c>
      <c r="I83">
        <f t="shared" si="8"/>
        <v>1020</v>
      </c>
      <c r="J83" s="91">
        <f t="shared" si="7"/>
        <v>0.46137254901960784</v>
      </c>
      <c r="K83" s="91">
        <f t="shared" si="7"/>
        <v>0.45549019607843139</v>
      </c>
      <c r="L83" s="91">
        <f t="shared" si="7"/>
        <v>0.20196078431372549</v>
      </c>
    </row>
    <row r="84" spans="6:12" x14ac:dyDescent="0.25">
      <c r="F84" s="93">
        <v>16309001</v>
      </c>
      <c r="G84" s="93" t="s">
        <v>113</v>
      </c>
      <c r="I84">
        <f t="shared" si="8"/>
        <v>1030</v>
      </c>
      <c r="J84" s="91">
        <f t="shared" si="7"/>
        <v>0.45689320388349514</v>
      </c>
      <c r="K84" s="91">
        <f t="shared" si="7"/>
        <v>0.45106796116504855</v>
      </c>
      <c r="L84" s="91">
        <f t="shared" si="7"/>
        <v>0.2</v>
      </c>
    </row>
    <row r="85" spans="6:12" x14ac:dyDescent="0.25">
      <c r="F85" s="93">
        <v>16309002</v>
      </c>
      <c r="G85" s="93" t="s">
        <v>114</v>
      </c>
      <c r="I85">
        <f t="shared" si="8"/>
        <v>1040</v>
      </c>
      <c r="J85" s="91">
        <f t="shared" si="7"/>
        <v>0.45250000000000001</v>
      </c>
      <c r="K85" s="91">
        <f t="shared" si="7"/>
        <v>0.44673076923076921</v>
      </c>
      <c r="L85" s="91">
        <f t="shared" si="7"/>
        <v>0.19807692307692307</v>
      </c>
    </row>
    <row r="86" spans="6:12" x14ac:dyDescent="0.25">
      <c r="F86" s="93">
        <v>16400501</v>
      </c>
      <c r="G86" s="93" t="s">
        <v>115</v>
      </c>
      <c r="I86">
        <f t="shared" si="8"/>
        <v>1050</v>
      </c>
      <c r="J86" s="91">
        <f t="shared" si="7"/>
        <v>0.44819047619047619</v>
      </c>
      <c r="K86" s="91">
        <f t="shared" si="7"/>
        <v>0.44247619047619047</v>
      </c>
      <c r="L86" s="91">
        <f t="shared" si="7"/>
        <v>0.19619047619047619</v>
      </c>
    </row>
    <row r="87" spans="6:12" x14ac:dyDescent="0.25">
      <c r="F87" s="93">
        <v>16401001</v>
      </c>
      <c r="G87" s="93" t="s">
        <v>116</v>
      </c>
      <c r="I87">
        <f t="shared" si="8"/>
        <v>1060</v>
      </c>
      <c r="J87" s="91">
        <f t="shared" si="7"/>
        <v>0.44396226415094342</v>
      </c>
      <c r="K87" s="91">
        <f t="shared" si="7"/>
        <v>0.43830188679245285</v>
      </c>
      <c r="L87" s="91">
        <f t="shared" si="7"/>
        <v>0.19433962264150945</v>
      </c>
    </row>
    <row r="88" spans="6:12" x14ac:dyDescent="0.25">
      <c r="F88" s="93">
        <v>17000501</v>
      </c>
      <c r="G88" s="93" t="s">
        <v>117</v>
      </c>
      <c r="I88">
        <f t="shared" si="8"/>
        <v>1070</v>
      </c>
      <c r="J88" s="91">
        <f t="shared" si="7"/>
        <v>0.43981308411214953</v>
      </c>
      <c r="K88" s="91">
        <f t="shared" si="7"/>
        <v>0.4342056074766355</v>
      </c>
      <c r="L88" s="91">
        <f t="shared" si="7"/>
        <v>0.19252336448598131</v>
      </c>
    </row>
    <row r="89" spans="6:12" x14ac:dyDescent="0.25">
      <c r="F89" s="99">
        <v>20110501</v>
      </c>
      <c r="G89" s="99" t="s">
        <v>118</v>
      </c>
      <c r="I89">
        <f t="shared" si="8"/>
        <v>1080</v>
      </c>
      <c r="J89" s="91">
        <f t="shared" si="7"/>
        <v>0.43574074074074076</v>
      </c>
      <c r="K89" s="91">
        <f t="shared" si="7"/>
        <v>0.43018518518518517</v>
      </c>
      <c r="L89" s="91">
        <f t="shared" si="7"/>
        <v>0.19074074074074074</v>
      </c>
    </row>
    <row r="90" spans="6:12" x14ac:dyDescent="0.25">
      <c r="F90" s="99">
        <v>20120501</v>
      </c>
      <c r="G90" s="99" t="s">
        <v>119</v>
      </c>
      <c r="I90">
        <f t="shared" si="8"/>
        <v>1090</v>
      </c>
      <c r="J90" s="91">
        <f t="shared" si="7"/>
        <v>0.43174311926605502</v>
      </c>
      <c r="K90" s="91">
        <f t="shared" si="7"/>
        <v>0.42623853211009172</v>
      </c>
      <c r="L90" s="91">
        <f t="shared" si="7"/>
        <v>0.1889908256880734</v>
      </c>
    </row>
    <row r="91" spans="6:12" x14ac:dyDescent="0.25">
      <c r="F91" s="99">
        <v>20121001</v>
      </c>
      <c r="G91" s="99" t="s">
        <v>120</v>
      </c>
      <c r="I91">
        <f t="shared" si="8"/>
        <v>1100</v>
      </c>
      <c r="J91" s="91">
        <f t="shared" si="7"/>
        <v>0.42781818181818182</v>
      </c>
      <c r="K91" s="91">
        <f t="shared" si="7"/>
        <v>0.42236363636363639</v>
      </c>
      <c r="L91" s="91">
        <f t="shared" si="7"/>
        <v>0.18727272727272729</v>
      </c>
    </row>
    <row r="92" spans="6:12" x14ac:dyDescent="0.25">
      <c r="F92" s="99">
        <v>20210501</v>
      </c>
      <c r="G92" s="99" t="s">
        <v>121</v>
      </c>
      <c r="I92">
        <f>I91+10</f>
        <v>1110</v>
      </c>
      <c r="J92" s="91">
        <f t="shared" si="7"/>
        <v>0.42396396396396396</v>
      </c>
      <c r="K92" s="91">
        <f t="shared" si="7"/>
        <v>0.41855855855855856</v>
      </c>
      <c r="L92" s="91">
        <f t="shared" si="7"/>
        <v>0.18558558558558558</v>
      </c>
    </row>
    <row r="93" spans="6:12" x14ac:dyDescent="0.25">
      <c r="F93" s="99">
        <v>20220501</v>
      </c>
      <c r="G93" s="99" t="s">
        <v>122</v>
      </c>
      <c r="I93">
        <f t="shared" ref="I93:I119" si="9">I92+10</f>
        <v>1120</v>
      </c>
      <c r="J93" s="91">
        <f t="shared" si="7"/>
        <v>0.4201785714285714</v>
      </c>
      <c r="K93" s="91">
        <f t="shared" si="7"/>
        <v>0.41482142857142856</v>
      </c>
      <c r="L93" s="91">
        <f t="shared" si="7"/>
        <v>0.18392857142857144</v>
      </c>
    </row>
    <row r="94" spans="6:12" ht="15.75" thickBot="1" x14ac:dyDescent="0.3">
      <c r="F94" s="100">
        <v>20221001</v>
      </c>
      <c r="G94" s="100" t="s">
        <v>123</v>
      </c>
      <c r="I94">
        <f t="shared" si="9"/>
        <v>1130</v>
      </c>
      <c r="J94" s="91">
        <f t="shared" si="7"/>
        <v>0.41646017699115045</v>
      </c>
      <c r="K94" s="91">
        <f t="shared" si="7"/>
        <v>0.41115044247787613</v>
      </c>
      <c r="L94" s="91">
        <f t="shared" si="7"/>
        <v>0.18230088495575222</v>
      </c>
    </row>
    <row r="95" spans="6:12" x14ac:dyDescent="0.25">
      <c r="F95" s="101">
        <v>60010501</v>
      </c>
      <c r="G95" s="101" t="s">
        <v>124</v>
      </c>
      <c r="I95">
        <f t="shared" si="9"/>
        <v>1140</v>
      </c>
      <c r="J95" s="91">
        <f t="shared" si="7"/>
        <v>0.41280701754385962</v>
      </c>
      <c r="K95" s="91">
        <f t="shared" si="7"/>
        <v>0.40754385964912282</v>
      </c>
      <c r="L95" s="91">
        <f t="shared" si="7"/>
        <v>0.18070175438596492</v>
      </c>
    </row>
    <row r="96" spans="6:12" x14ac:dyDescent="0.25">
      <c r="F96" s="93">
        <v>60010502</v>
      </c>
      <c r="G96" s="93" t="s">
        <v>125</v>
      </c>
      <c r="I96">
        <f t="shared" si="9"/>
        <v>1150</v>
      </c>
      <c r="J96" s="91">
        <f t="shared" si="7"/>
        <v>0.40921739130434781</v>
      </c>
      <c r="K96" s="91">
        <f t="shared" si="7"/>
        <v>0.40400000000000003</v>
      </c>
      <c r="L96" s="91">
        <f t="shared" si="7"/>
        <v>0.17913043478260871</v>
      </c>
    </row>
    <row r="97" spans="6:12" x14ac:dyDescent="0.25">
      <c r="F97" s="93">
        <v>60100501</v>
      </c>
      <c r="G97" s="93" t="s">
        <v>126</v>
      </c>
      <c r="I97">
        <f t="shared" si="9"/>
        <v>1160</v>
      </c>
      <c r="J97" s="91">
        <f t="shared" si="7"/>
        <v>0.40568965517241379</v>
      </c>
      <c r="K97" s="91">
        <f t="shared" si="7"/>
        <v>0.40051724137931033</v>
      </c>
      <c r="L97" s="91">
        <f t="shared" si="7"/>
        <v>0.17758620689655172</v>
      </c>
    </row>
    <row r="98" spans="6:12" x14ac:dyDescent="0.25">
      <c r="F98" s="93">
        <v>60150501</v>
      </c>
      <c r="G98" s="93" t="s">
        <v>127</v>
      </c>
      <c r="I98">
        <f t="shared" si="9"/>
        <v>1170</v>
      </c>
      <c r="J98" s="91">
        <f t="shared" si="7"/>
        <v>0.4022222222222222</v>
      </c>
      <c r="K98" s="91">
        <f t="shared" si="7"/>
        <v>0.39709401709401709</v>
      </c>
      <c r="L98" s="91">
        <f t="shared" si="7"/>
        <v>0.17606837606837608</v>
      </c>
    </row>
    <row r="99" spans="6:12" x14ac:dyDescent="0.25">
      <c r="F99" s="93">
        <v>60200501</v>
      </c>
      <c r="G99" s="93" t="s">
        <v>128</v>
      </c>
      <c r="I99">
        <f t="shared" si="9"/>
        <v>1180</v>
      </c>
      <c r="J99" s="91">
        <f t="shared" si="7"/>
        <v>0.39881355932203388</v>
      </c>
      <c r="K99" s="91">
        <f t="shared" si="7"/>
        <v>0.39372881355932204</v>
      </c>
      <c r="L99" s="91">
        <f t="shared" si="7"/>
        <v>0.17457627118644067</v>
      </c>
    </row>
    <row r="100" spans="6:12" x14ac:dyDescent="0.25">
      <c r="F100" s="93">
        <v>60250501</v>
      </c>
      <c r="G100" s="93" t="s">
        <v>129</v>
      </c>
      <c r="I100">
        <f t="shared" si="9"/>
        <v>1190</v>
      </c>
      <c r="J100" s="91">
        <f t="shared" si="7"/>
        <v>0.39546218487394957</v>
      </c>
      <c r="K100" s="91">
        <f t="shared" si="7"/>
        <v>0.3904201680672269</v>
      </c>
      <c r="L100" s="91">
        <f t="shared" si="7"/>
        <v>0.17310924369747899</v>
      </c>
    </row>
    <row r="101" spans="6:12" x14ac:dyDescent="0.25">
      <c r="F101" s="93">
        <v>60250502</v>
      </c>
      <c r="G101" s="93" t="s">
        <v>130</v>
      </c>
      <c r="I101">
        <f t="shared" si="9"/>
        <v>1200</v>
      </c>
      <c r="J101" s="91">
        <f t="shared" si="7"/>
        <v>0.39216666666666666</v>
      </c>
      <c r="K101" s="91">
        <f t="shared" si="7"/>
        <v>0.38716666666666666</v>
      </c>
      <c r="L101" s="91">
        <f t="shared" si="7"/>
        <v>0.17166666666666666</v>
      </c>
    </row>
    <row r="102" spans="6:12" x14ac:dyDescent="0.25">
      <c r="F102" s="93">
        <v>60250503</v>
      </c>
      <c r="G102" s="93" t="s">
        <v>131</v>
      </c>
      <c r="I102">
        <f t="shared" si="9"/>
        <v>1210</v>
      </c>
      <c r="J102" s="91">
        <f t="shared" si="7"/>
        <v>0.38892561983471075</v>
      </c>
      <c r="K102" s="91">
        <f t="shared" si="7"/>
        <v>0.38396694214876032</v>
      </c>
      <c r="L102" s="91">
        <f t="shared" si="7"/>
        <v>0.17024793388429751</v>
      </c>
    </row>
    <row r="103" spans="6:12" x14ac:dyDescent="0.25">
      <c r="F103" s="93">
        <v>60250504</v>
      </c>
      <c r="G103" s="93" t="s">
        <v>132</v>
      </c>
      <c r="I103">
        <f t="shared" si="9"/>
        <v>1220</v>
      </c>
      <c r="J103" s="91">
        <f t="shared" ref="J103:L134" si="10">J$3/($I103*1000)</f>
        <v>0.38573770491803278</v>
      </c>
      <c r="K103" s="91">
        <f t="shared" si="10"/>
        <v>0.38081967213114754</v>
      </c>
      <c r="L103" s="91">
        <f t="shared" si="10"/>
        <v>0.16885245901639345</v>
      </c>
    </row>
    <row r="104" spans="6:12" x14ac:dyDescent="0.25">
      <c r="F104" s="93">
        <v>60251001</v>
      </c>
      <c r="G104" s="93" t="s">
        <v>133</v>
      </c>
      <c r="I104">
        <f t="shared" si="9"/>
        <v>1230</v>
      </c>
      <c r="J104" s="91">
        <f t="shared" si="10"/>
        <v>0.38260162601626019</v>
      </c>
      <c r="K104" s="91">
        <f t="shared" si="10"/>
        <v>0.37772357723577238</v>
      </c>
      <c r="L104" s="91">
        <f t="shared" si="10"/>
        <v>0.16747967479674797</v>
      </c>
    </row>
    <row r="105" spans="6:12" x14ac:dyDescent="0.25">
      <c r="F105" s="93">
        <v>60251501</v>
      </c>
      <c r="G105" s="93" t="s">
        <v>134</v>
      </c>
      <c r="I105">
        <f t="shared" si="9"/>
        <v>1240</v>
      </c>
      <c r="J105" s="91">
        <f t="shared" si="10"/>
        <v>0.37951612903225806</v>
      </c>
      <c r="K105" s="91">
        <f t="shared" si="10"/>
        <v>0.37467741935483873</v>
      </c>
      <c r="L105" s="91">
        <f t="shared" si="10"/>
        <v>0.16612903225806452</v>
      </c>
    </row>
    <row r="106" spans="6:12" x14ac:dyDescent="0.25">
      <c r="F106" s="93">
        <v>60252001</v>
      </c>
      <c r="G106" s="93" t="s">
        <v>135</v>
      </c>
      <c r="I106">
        <f t="shared" si="9"/>
        <v>1250</v>
      </c>
      <c r="J106" s="91">
        <f t="shared" si="10"/>
        <v>0.37647999999999998</v>
      </c>
      <c r="K106" s="91">
        <f t="shared" si="10"/>
        <v>0.37168000000000001</v>
      </c>
      <c r="L106" s="91">
        <f t="shared" si="10"/>
        <v>0.1648</v>
      </c>
    </row>
    <row r="107" spans="6:12" x14ac:dyDescent="0.25">
      <c r="F107" s="93">
        <v>61010500</v>
      </c>
      <c r="G107" s="93" t="s">
        <v>136</v>
      </c>
      <c r="I107">
        <f t="shared" si="9"/>
        <v>1260</v>
      </c>
      <c r="J107" s="91">
        <f t="shared" si="10"/>
        <v>0.37349206349206349</v>
      </c>
      <c r="K107" s="91">
        <f t="shared" si="10"/>
        <v>0.36873015873015874</v>
      </c>
      <c r="L107" s="91">
        <f t="shared" si="10"/>
        <v>0.16349206349206349</v>
      </c>
    </row>
    <row r="108" spans="6:12" x14ac:dyDescent="0.25">
      <c r="F108" s="93">
        <v>61010501</v>
      </c>
      <c r="G108" s="93" t="s">
        <v>137</v>
      </c>
      <c r="I108">
        <f t="shared" si="9"/>
        <v>1270</v>
      </c>
      <c r="J108" s="91">
        <f t="shared" si="10"/>
        <v>0.37055118110236218</v>
      </c>
      <c r="K108" s="91">
        <f t="shared" si="10"/>
        <v>0.36582677165354333</v>
      </c>
      <c r="L108" s="91">
        <f t="shared" si="10"/>
        <v>0.16220472440944883</v>
      </c>
    </row>
    <row r="109" spans="6:12" x14ac:dyDescent="0.25">
      <c r="F109" s="93">
        <v>61010502</v>
      </c>
      <c r="G109" s="93" t="s">
        <v>138</v>
      </c>
      <c r="I109">
        <f t="shared" si="9"/>
        <v>1280</v>
      </c>
      <c r="J109" s="91">
        <f t="shared" si="10"/>
        <v>0.36765625000000002</v>
      </c>
      <c r="K109" s="91">
        <f t="shared" si="10"/>
        <v>0.36296875000000001</v>
      </c>
      <c r="L109" s="91">
        <f t="shared" si="10"/>
        <v>0.16093750000000001</v>
      </c>
    </row>
    <row r="110" spans="6:12" x14ac:dyDescent="0.25">
      <c r="F110" s="93">
        <v>61300501</v>
      </c>
      <c r="G110" s="93" t="s">
        <v>139</v>
      </c>
      <c r="I110">
        <f t="shared" si="9"/>
        <v>1290</v>
      </c>
      <c r="J110" s="91">
        <f t="shared" si="10"/>
        <v>0.36480620155038762</v>
      </c>
      <c r="K110" s="91">
        <f t="shared" si="10"/>
        <v>0.3601550387596899</v>
      </c>
      <c r="L110" s="91">
        <f t="shared" si="10"/>
        <v>0.15968992248062017</v>
      </c>
    </row>
    <row r="111" spans="6:12" x14ac:dyDescent="0.25">
      <c r="F111" s="93">
        <v>61450501</v>
      </c>
      <c r="G111" s="93" t="s">
        <v>140</v>
      </c>
      <c r="I111">
        <f t="shared" si="9"/>
        <v>1300</v>
      </c>
      <c r="J111" s="91">
        <f t="shared" si="10"/>
        <v>0.36199999999999999</v>
      </c>
      <c r="K111" s="91">
        <f t="shared" si="10"/>
        <v>0.35738461538461541</v>
      </c>
      <c r="L111" s="91">
        <f t="shared" si="10"/>
        <v>0.15846153846153846</v>
      </c>
    </row>
    <row r="112" spans="6:12" x14ac:dyDescent="0.25">
      <c r="F112" s="93">
        <v>61450502</v>
      </c>
      <c r="G112" s="93" t="s">
        <v>141</v>
      </c>
      <c r="I112">
        <f t="shared" si="9"/>
        <v>1310</v>
      </c>
      <c r="J112" s="91">
        <f t="shared" si="10"/>
        <v>0.35923664122137405</v>
      </c>
      <c r="K112" s="91">
        <f t="shared" si="10"/>
        <v>0.35465648854961834</v>
      </c>
      <c r="L112" s="91">
        <f t="shared" si="10"/>
        <v>0.15725190839694655</v>
      </c>
    </row>
    <row r="113" spans="6:12" x14ac:dyDescent="0.25">
      <c r="F113" s="93">
        <v>61500501</v>
      </c>
      <c r="G113" s="93" t="s">
        <v>142</v>
      </c>
      <c r="I113">
        <f t="shared" si="9"/>
        <v>1320</v>
      </c>
      <c r="J113" s="91">
        <f t="shared" si="10"/>
        <v>0.35651515151515151</v>
      </c>
      <c r="K113" s="91">
        <f t="shared" si="10"/>
        <v>0.35196969696969699</v>
      </c>
      <c r="L113" s="91">
        <f t="shared" si="10"/>
        <v>0.15606060606060607</v>
      </c>
    </row>
    <row r="114" spans="6:12" x14ac:dyDescent="0.25">
      <c r="F114" s="93">
        <v>61550501</v>
      </c>
      <c r="G114" s="93" t="s">
        <v>143</v>
      </c>
      <c r="I114">
        <f t="shared" si="9"/>
        <v>1330</v>
      </c>
      <c r="J114" s="91">
        <f t="shared" si="10"/>
        <v>0.35383458646616539</v>
      </c>
      <c r="K114" s="91">
        <f t="shared" si="10"/>
        <v>0.3493233082706767</v>
      </c>
      <c r="L114" s="91">
        <f t="shared" si="10"/>
        <v>0.1548872180451128</v>
      </c>
    </row>
    <row r="115" spans="6:12" x14ac:dyDescent="0.25">
      <c r="F115" s="93">
        <v>61551001</v>
      </c>
      <c r="G115" s="93" t="s">
        <v>144</v>
      </c>
      <c r="I115">
        <f t="shared" si="9"/>
        <v>1340</v>
      </c>
      <c r="J115" s="91">
        <f t="shared" si="10"/>
        <v>0.35119402985074627</v>
      </c>
      <c r="K115" s="91">
        <f t="shared" si="10"/>
        <v>0.34671641791044777</v>
      </c>
      <c r="L115" s="91">
        <f t="shared" si="10"/>
        <v>0.15373134328358209</v>
      </c>
    </row>
    <row r="116" spans="6:12" x14ac:dyDescent="0.25">
      <c r="F116" s="93">
        <v>62010501</v>
      </c>
      <c r="G116" s="93" t="s">
        <v>145</v>
      </c>
      <c r="I116">
        <f t="shared" si="9"/>
        <v>1350</v>
      </c>
      <c r="J116" s="91">
        <f t="shared" si="10"/>
        <v>0.34859259259259257</v>
      </c>
      <c r="K116" s="91">
        <f t="shared" si="10"/>
        <v>0.34414814814814815</v>
      </c>
      <c r="L116" s="91">
        <f t="shared" si="10"/>
        <v>0.15259259259259259</v>
      </c>
    </row>
    <row r="117" spans="6:12" x14ac:dyDescent="0.25">
      <c r="F117" s="93">
        <v>62011001</v>
      </c>
      <c r="G117" s="93" t="s">
        <v>146</v>
      </c>
      <c r="I117">
        <f t="shared" si="9"/>
        <v>1360</v>
      </c>
      <c r="J117" s="91">
        <f t="shared" si="10"/>
        <v>0.34602941176470586</v>
      </c>
      <c r="K117" s="91">
        <f t="shared" si="10"/>
        <v>0.34161764705882353</v>
      </c>
      <c r="L117" s="91">
        <f t="shared" si="10"/>
        <v>0.15147058823529411</v>
      </c>
    </row>
    <row r="118" spans="6:12" x14ac:dyDescent="0.25">
      <c r="F118" s="93">
        <v>62350501</v>
      </c>
      <c r="G118" s="93" t="s">
        <v>147</v>
      </c>
      <c r="I118">
        <f t="shared" si="9"/>
        <v>1370</v>
      </c>
      <c r="J118" s="91">
        <f t="shared" si="10"/>
        <v>0.34350364963503649</v>
      </c>
      <c r="K118" s="91">
        <f t="shared" si="10"/>
        <v>0.33912408759124085</v>
      </c>
      <c r="L118" s="91">
        <f t="shared" si="10"/>
        <v>0.15036496350364964</v>
      </c>
    </row>
    <row r="119" spans="6:12" x14ac:dyDescent="0.25">
      <c r="F119" s="93">
        <v>62400501</v>
      </c>
      <c r="G119" s="93" t="s">
        <v>148</v>
      </c>
      <c r="I119">
        <f t="shared" si="9"/>
        <v>1380</v>
      </c>
      <c r="J119" s="91">
        <f t="shared" si="10"/>
        <v>0.34101449275362317</v>
      </c>
      <c r="K119" s="91">
        <f t="shared" si="10"/>
        <v>0.33666666666666667</v>
      </c>
      <c r="L119" s="91">
        <f t="shared" si="10"/>
        <v>0.14927536231884059</v>
      </c>
    </row>
    <row r="120" spans="6:12" x14ac:dyDescent="0.25">
      <c r="F120" s="93">
        <v>62450501</v>
      </c>
      <c r="G120" s="93" t="s">
        <v>149</v>
      </c>
      <c r="I120">
        <f>I119+10</f>
        <v>1390</v>
      </c>
      <c r="J120" s="91">
        <f t="shared" si="10"/>
        <v>0.3385611510791367</v>
      </c>
      <c r="K120" s="91">
        <f t="shared" si="10"/>
        <v>0.33424460431654679</v>
      </c>
      <c r="L120" s="91">
        <f t="shared" si="10"/>
        <v>0.14820143884892087</v>
      </c>
    </row>
    <row r="121" spans="6:12" x14ac:dyDescent="0.25">
      <c r="F121" s="93">
        <v>62600501</v>
      </c>
      <c r="G121" s="93" t="s">
        <v>150</v>
      </c>
      <c r="I121">
        <f t="shared" ref="I121:I184" si="11">I120+10</f>
        <v>1400</v>
      </c>
      <c r="J121" s="91">
        <f t="shared" si="10"/>
        <v>0.33614285714285713</v>
      </c>
      <c r="K121" s="91">
        <f t="shared" si="10"/>
        <v>0.33185714285714285</v>
      </c>
      <c r="L121" s="91">
        <f t="shared" si="10"/>
        <v>0.14714285714285713</v>
      </c>
    </row>
    <row r="122" spans="6:12" x14ac:dyDescent="0.25">
      <c r="F122" s="93">
        <v>62601001</v>
      </c>
      <c r="G122" s="93" t="s">
        <v>151</v>
      </c>
      <c r="I122">
        <f t="shared" si="11"/>
        <v>1410</v>
      </c>
      <c r="J122" s="91">
        <f t="shared" si="10"/>
        <v>0.33375886524822695</v>
      </c>
      <c r="K122" s="91">
        <f t="shared" si="10"/>
        <v>0.32950354609929078</v>
      </c>
      <c r="L122" s="91">
        <f t="shared" si="10"/>
        <v>0.14609929078014183</v>
      </c>
    </row>
    <row r="123" spans="6:12" x14ac:dyDescent="0.25">
      <c r="F123" s="93">
        <v>62700501</v>
      </c>
      <c r="G123" s="93" t="s">
        <v>152</v>
      </c>
      <c r="I123">
        <f t="shared" si="11"/>
        <v>1420</v>
      </c>
      <c r="J123" s="91">
        <f t="shared" si="10"/>
        <v>0.33140845070422537</v>
      </c>
      <c r="K123" s="91">
        <f t="shared" si="10"/>
        <v>0.32718309859154932</v>
      </c>
      <c r="L123" s="91">
        <f t="shared" si="10"/>
        <v>0.14507042253521127</v>
      </c>
    </row>
    <row r="124" spans="6:12" x14ac:dyDescent="0.25">
      <c r="F124" s="93">
        <v>62750501</v>
      </c>
      <c r="G124" s="93" t="s">
        <v>153</v>
      </c>
      <c r="I124">
        <f t="shared" si="11"/>
        <v>1430</v>
      </c>
      <c r="J124" s="91">
        <f t="shared" si="10"/>
        <v>0.3290909090909091</v>
      </c>
      <c r="K124" s="91">
        <f t="shared" si="10"/>
        <v>0.32489510489510487</v>
      </c>
      <c r="L124" s="91">
        <f t="shared" si="10"/>
        <v>0.14405594405594405</v>
      </c>
    </row>
    <row r="125" spans="6:12" x14ac:dyDescent="0.25">
      <c r="F125" s="93">
        <v>62800501</v>
      </c>
      <c r="G125" s="93" t="s">
        <v>154</v>
      </c>
      <c r="I125">
        <f t="shared" si="11"/>
        <v>1440</v>
      </c>
      <c r="J125" s="91">
        <f t="shared" si="10"/>
        <v>0.32680555555555557</v>
      </c>
      <c r="K125" s="91">
        <f t="shared" si="10"/>
        <v>0.32263888888888886</v>
      </c>
      <c r="L125" s="91">
        <f t="shared" si="10"/>
        <v>0.14305555555555555</v>
      </c>
    </row>
    <row r="126" spans="6:12" x14ac:dyDescent="0.25">
      <c r="F126" s="93">
        <v>63010000</v>
      </c>
      <c r="G126" s="93" t="s">
        <v>155</v>
      </c>
      <c r="I126">
        <f t="shared" si="11"/>
        <v>1450</v>
      </c>
      <c r="J126" s="91">
        <f t="shared" si="10"/>
        <v>0.32455172413793104</v>
      </c>
      <c r="K126" s="91">
        <f t="shared" si="10"/>
        <v>0.32041379310344825</v>
      </c>
      <c r="L126" s="91">
        <f t="shared" si="10"/>
        <v>0.14206896551724138</v>
      </c>
    </row>
    <row r="127" spans="6:12" x14ac:dyDescent="0.25">
      <c r="F127" s="93">
        <v>63010501</v>
      </c>
      <c r="G127" s="93" t="s">
        <v>156</v>
      </c>
      <c r="I127">
        <f t="shared" si="11"/>
        <v>1460</v>
      </c>
      <c r="J127" s="91">
        <f t="shared" si="10"/>
        <v>0.32232876712328767</v>
      </c>
      <c r="K127" s="91">
        <f t="shared" si="10"/>
        <v>0.3182191780821918</v>
      </c>
      <c r="L127" s="91">
        <f t="shared" si="10"/>
        <v>0.14109589041095891</v>
      </c>
    </row>
    <row r="128" spans="6:12" x14ac:dyDescent="0.25">
      <c r="F128" s="93">
        <v>63010502</v>
      </c>
      <c r="G128" s="93" t="s">
        <v>157</v>
      </c>
      <c r="I128">
        <f t="shared" si="11"/>
        <v>1470</v>
      </c>
      <c r="J128" s="91">
        <f t="shared" si="10"/>
        <v>0.32013605442176873</v>
      </c>
      <c r="K128" s="91">
        <f t="shared" si="10"/>
        <v>0.31605442176870746</v>
      </c>
      <c r="L128" s="91">
        <f t="shared" si="10"/>
        <v>0.14013605442176871</v>
      </c>
    </row>
    <row r="129" spans="6:12" x14ac:dyDescent="0.25">
      <c r="F129" s="93">
        <v>63010503</v>
      </c>
      <c r="G129" s="93" t="s">
        <v>158</v>
      </c>
      <c r="I129">
        <f t="shared" si="11"/>
        <v>1480</v>
      </c>
      <c r="J129" s="91">
        <f t="shared" si="10"/>
        <v>0.317972972972973</v>
      </c>
      <c r="K129" s="91">
        <f t="shared" si="10"/>
        <v>0.31391891891891893</v>
      </c>
      <c r="L129" s="91">
        <f t="shared" si="10"/>
        <v>0.13918918918918918</v>
      </c>
    </row>
    <row r="130" spans="6:12" x14ac:dyDescent="0.25">
      <c r="F130" s="93">
        <v>63100501</v>
      </c>
      <c r="G130" s="93" t="s">
        <v>159</v>
      </c>
      <c r="I130">
        <f t="shared" si="11"/>
        <v>1490</v>
      </c>
      <c r="J130" s="91">
        <f t="shared" si="10"/>
        <v>0.31583892617449666</v>
      </c>
      <c r="K130" s="91">
        <f t="shared" si="10"/>
        <v>0.31181208053691273</v>
      </c>
      <c r="L130" s="91">
        <f t="shared" si="10"/>
        <v>0.13825503355704699</v>
      </c>
    </row>
    <row r="131" spans="6:12" x14ac:dyDescent="0.25">
      <c r="F131" s="93">
        <v>63100502</v>
      </c>
      <c r="G131" s="93" t="s">
        <v>160</v>
      </c>
      <c r="I131">
        <f t="shared" si="11"/>
        <v>1500</v>
      </c>
      <c r="J131" s="91">
        <f t="shared" si="10"/>
        <v>0.31373333333333331</v>
      </c>
      <c r="K131" s="91">
        <f t="shared" si="10"/>
        <v>0.30973333333333336</v>
      </c>
      <c r="L131" s="91">
        <f t="shared" si="10"/>
        <v>0.13733333333333334</v>
      </c>
    </row>
    <row r="132" spans="6:12" x14ac:dyDescent="0.25">
      <c r="F132" s="93">
        <v>63100503</v>
      </c>
      <c r="G132" s="93" t="s">
        <v>161</v>
      </c>
      <c r="I132">
        <f t="shared" si="11"/>
        <v>1510</v>
      </c>
      <c r="J132" s="91">
        <f t="shared" si="10"/>
        <v>0.31165562913907285</v>
      </c>
      <c r="K132" s="91">
        <f t="shared" si="10"/>
        <v>0.30768211920529803</v>
      </c>
      <c r="L132" s="91">
        <f t="shared" si="10"/>
        <v>0.13642384105960265</v>
      </c>
    </row>
    <row r="133" spans="6:12" x14ac:dyDescent="0.25">
      <c r="F133" s="93">
        <v>63101001</v>
      </c>
      <c r="G133" s="93" t="s">
        <v>162</v>
      </c>
      <c r="I133">
        <f t="shared" si="11"/>
        <v>1520</v>
      </c>
      <c r="J133" s="91">
        <f t="shared" si="10"/>
        <v>0.30960526315789472</v>
      </c>
      <c r="K133" s="91">
        <f t="shared" si="10"/>
        <v>0.30565789473684213</v>
      </c>
      <c r="L133" s="91">
        <f t="shared" si="10"/>
        <v>0.13552631578947369</v>
      </c>
    </row>
    <row r="134" spans="6:12" x14ac:dyDescent="0.25">
      <c r="F134" s="93">
        <v>63101002</v>
      </c>
      <c r="G134" s="93" t="s">
        <v>163</v>
      </c>
      <c r="I134">
        <f t="shared" si="11"/>
        <v>1530</v>
      </c>
      <c r="J134" s="91">
        <f t="shared" si="10"/>
        <v>0.30758169934640522</v>
      </c>
      <c r="K134" s="91">
        <f t="shared" si="10"/>
        <v>0.30366013071895426</v>
      </c>
      <c r="L134" s="91">
        <f t="shared" si="10"/>
        <v>0.13464052287581699</v>
      </c>
    </row>
    <row r="135" spans="6:12" x14ac:dyDescent="0.25">
      <c r="F135" s="93">
        <v>63101003</v>
      </c>
      <c r="G135" s="93" t="s">
        <v>164</v>
      </c>
      <c r="I135">
        <f t="shared" si="11"/>
        <v>1540</v>
      </c>
      <c r="J135" s="91">
        <f t="shared" ref="J135:L166" si="12">J$3/($I135*1000)</f>
        <v>0.30558441558441557</v>
      </c>
      <c r="K135" s="91">
        <f t="shared" si="12"/>
        <v>0.30168831168831167</v>
      </c>
      <c r="L135" s="91">
        <f t="shared" si="12"/>
        <v>0.13376623376623376</v>
      </c>
    </row>
    <row r="136" spans="6:12" x14ac:dyDescent="0.25">
      <c r="F136" s="93">
        <v>63101004</v>
      </c>
      <c r="G136" s="93" t="s">
        <v>165</v>
      </c>
      <c r="I136">
        <f t="shared" si="11"/>
        <v>1550</v>
      </c>
      <c r="J136" s="91">
        <f t="shared" si="12"/>
        <v>0.30361290322580647</v>
      </c>
      <c r="K136" s="91">
        <f t="shared" si="12"/>
        <v>0.29974193548387096</v>
      </c>
      <c r="L136" s="91">
        <f t="shared" si="12"/>
        <v>0.13290322580645161</v>
      </c>
    </row>
    <row r="137" spans="6:12" x14ac:dyDescent="0.25">
      <c r="F137" s="93">
        <v>63102001</v>
      </c>
      <c r="G137" s="93" t="s">
        <v>166</v>
      </c>
      <c r="I137">
        <f t="shared" si="11"/>
        <v>1560</v>
      </c>
      <c r="J137" s="91">
        <f t="shared" si="12"/>
        <v>0.30166666666666669</v>
      </c>
      <c r="K137" s="91">
        <f t="shared" si="12"/>
        <v>0.29782051282051281</v>
      </c>
      <c r="L137" s="91">
        <f t="shared" si="12"/>
        <v>0.13205128205128205</v>
      </c>
    </row>
    <row r="138" spans="6:12" x14ac:dyDescent="0.25">
      <c r="F138" s="93">
        <v>63102002</v>
      </c>
      <c r="G138" s="93" t="s">
        <v>167</v>
      </c>
      <c r="I138">
        <f t="shared" si="11"/>
        <v>1570</v>
      </c>
      <c r="J138" s="91">
        <f t="shared" si="12"/>
        <v>0.29974522292993633</v>
      </c>
      <c r="K138" s="91">
        <f t="shared" si="12"/>
        <v>0.29592356687898091</v>
      </c>
      <c r="L138" s="91">
        <f t="shared" si="12"/>
        <v>0.13121019108280255</v>
      </c>
    </row>
    <row r="139" spans="6:12" x14ac:dyDescent="0.25">
      <c r="F139" s="93">
        <v>63102003</v>
      </c>
      <c r="G139" s="93" t="s">
        <v>168</v>
      </c>
      <c r="I139">
        <f t="shared" si="11"/>
        <v>1580</v>
      </c>
      <c r="J139" s="91">
        <f t="shared" si="12"/>
        <v>0.29784810126582278</v>
      </c>
      <c r="K139" s="91">
        <f t="shared" si="12"/>
        <v>0.29405063291139238</v>
      </c>
      <c r="L139" s="91">
        <f t="shared" si="12"/>
        <v>0.13037974683544304</v>
      </c>
    </row>
    <row r="140" spans="6:12" x14ac:dyDescent="0.25">
      <c r="F140" s="93">
        <v>63150501</v>
      </c>
      <c r="G140" s="93" t="s">
        <v>169</v>
      </c>
      <c r="I140">
        <f t="shared" si="11"/>
        <v>1590</v>
      </c>
      <c r="J140" s="91">
        <f t="shared" si="12"/>
        <v>0.29597484276729558</v>
      </c>
      <c r="K140" s="91">
        <f t="shared" si="12"/>
        <v>0.2922012578616352</v>
      </c>
      <c r="L140" s="91">
        <f t="shared" si="12"/>
        <v>0.12955974842767295</v>
      </c>
    </row>
    <row r="141" spans="6:12" x14ac:dyDescent="0.25">
      <c r="F141" s="93">
        <v>63150502</v>
      </c>
      <c r="G141" s="93" t="s">
        <v>170</v>
      </c>
      <c r="I141">
        <f t="shared" si="11"/>
        <v>1600</v>
      </c>
      <c r="J141" s="91">
        <f t="shared" si="12"/>
        <v>0.29412500000000003</v>
      </c>
      <c r="K141" s="91">
        <f t="shared" si="12"/>
        <v>0.29037499999999999</v>
      </c>
      <c r="L141" s="91">
        <f t="shared" si="12"/>
        <v>0.12875</v>
      </c>
    </row>
    <row r="142" spans="6:12" x14ac:dyDescent="0.25">
      <c r="F142" s="93">
        <v>63150503</v>
      </c>
      <c r="G142" s="93" t="s">
        <v>171</v>
      </c>
      <c r="I142">
        <f t="shared" si="11"/>
        <v>1610</v>
      </c>
      <c r="J142" s="91">
        <f t="shared" si="12"/>
        <v>0.29229813664596271</v>
      </c>
      <c r="K142" s="91">
        <f t="shared" si="12"/>
        <v>0.28857142857142859</v>
      </c>
      <c r="L142" s="91">
        <f t="shared" si="12"/>
        <v>0.12795031055900621</v>
      </c>
    </row>
    <row r="143" spans="6:12" x14ac:dyDescent="0.25">
      <c r="F143" s="93">
        <v>63150504</v>
      </c>
      <c r="G143" s="93" t="s">
        <v>172</v>
      </c>
      <c r="I143">
        <f t="shared" si="11"/>
        <v>1620</v>
      </c>
      <c r="J143" s="91">
        <f t="shared" si="12"/>
        <v>0.29049382716049382</v>
      </c>
      <c r="K143" s="91">
        <f t="shared" si="12"/>
        <v>0.28679012345679011</v>
      </c>
      <c r="L143" s="91">
        <f t="shared" si="12"/>
        <v>0.12716049382716049</v>
      </c>
    </row>
    <row r="144" spans="6:12" x14ac:dyDescent="0.25">
      <c r="F144" s="93">
        <v>63150505</v>
      </c>
      <c r="G144" s="93" t="s">
        <v>173</v>
      </c>
      <c r="I144">
        <f t="shared" si="11"/>
        <v>1630</v>
      </c>
      <c r="J144" s="91">
        <f t="shared" si="12"/>
        <v>0.28871165644171781</v>
      </c>
      <c r="K144" s="91">
        <f t="shared" si="12"/>
        <v>0.28503067484662575</v>
      </c>
      <c r="L144" s="91">
        <f t="shared" si="12"/>
        <v>0.1263803680981595</v>
      </c>
    </row>
    <row r="145" spans="6:12" x14ac:dyDescent="0.25">
      <c r="F145" s="93">
        <v>63200501</v>
      </c>
      <c r="G145" s="93" t="s">
        <v>174</v>
      </c>
      <c r="I145">
        <f t="shared" si="11"/>
        <v>1640</v>
      </c>
      <c r="J145" s="91">
        <f t="shared" si="12"/>
        <v>0.2869512195121951</v>
      </c>
      <c r="K145" s="91">
        <f t="shared" si="12"/>
        <v>0.28329268292682924</v>
      </c>
      <c r="L145" s="91">
        <f t="shared" si="12"/>
        <v>0.12560975609756098</v>
      </c>
    </row>
    <row r="146" spans="6:12" x14ac:dyDescent="0.25">
      <c r="F146" s="93">
        <v>63200502</v>
      </c>
      <c r="G146" s="93" t="s">
        <v>175</v>
      </c>
      <c r="I146">
        <f t="shared" si="11"/>
        <v>1650</v>
      </c>
      <c r="J146" s="91">
        <f t="shared" si="12"/>
        <v>0.28521212121212119</v>
      </c>
      <c r="K146" s="91">
        <f t="shared" si="12"/>
        <v>0.28157575757575759</v>
      </c>
      <c r="L146" s="91">
        <f t="shared" si="12"/>
        <v>0.12484848484848485</v>
      </c>
    </row>
    <row r="147" spans="6:12" x14ac:dyDescent="0.25">
      <c r="F147" s="93">
        <v>63200503</v>
      </c>
      <c r="G147" s="93" t="s">
        <v>176</v>
      </c>
      <c r="I147">
        <f t="shared" si="11"/>
        <v>1660</v>
      </c>
      <c r="J147" s="91">
        <f t="shared" si="12"/>
        <v>0.28349397590361447</v>
      </c>
      <c r="K147" s="91">
        <f t="shared" si="12"/>
        <v>0.27987951807228917</v>
      </c>
      <c r="L147" s="91">
        <f t="shared" si="12"/>
        <v>0.12409638554216867</v>
      </c>
    </row>
    <row r="148" spans="6:12" x14ac:dyDescent="0.25">
      <c r="F148" s="93">
        <v>63200504</v>
      </c>
      <c r="G148" s="93" t="s">
        <v>177</v>
      </c>
      <c r="I148">
        <f t="shared" si="11"/>
        <v>1670</v>
      </c>
      <c r="J148" s="91">
        <f t="shared" si="12"/>
        <v>0.28179640718562876</v>
      </c>
      <c r="K148" s="91">
        <f t="shared" si="12"/>
        <v>0.27820359281437124</v>
      </c>
      <c r="L148" s="91">
        <f t="shared" si="12"/>
        <v>0.12335329341317365</v>
      </c>
    </row>
    <row r="149" spans="6:12" x14ac:dyDescent="0.25">
      <c r="F149" s="93">
        <v>63200505</v>
      </c>
      <c r="G149" s="93" t="s">
        <v>178</v>
      </c>
      <c r="I149">
        <f t="shared" si="11"/>
        <v>1680</v>
      </c>
      <c r="J149" s="91">
        <f t="shared" si="12"/>
        <v>0.2801190476190476</v>
      </c>
      <c r="K149" s="91">
        <f t="shared" si="12"/>
        <v>0.27654761904761904</v>
      </c>
      <c r="L149" s="91">
        <f t="shared" si="12"/>
        <v>0.12261904761904761</v>
      </c>
    </row>
    <row r="150" spans="6:12" x14ac:dyDescent="0.25">
      <c r="F150" s="93">
        <v>63201001</v>
      </c>
      <c r="G150" s="93" t="s">
        <v>179</v>
      </c>
      <c r="I150">
        <f t="shared" si="11"/>
        <v>1690</v>
      </c>
      <c r="J150" s="91">
        <f t="shared" si="12"/>
        <v>0.27846153846153848</v>
      </c>
      <c r="K150" s="91">
        <f t="shared" si="12"/>
        <v>0.27491124260355032</v>
      </c>
      <c r="L150" s="91">
        <f t="shared" si="12"/>
        <v>0.12189349112426036</v>
      </c>
    </row>
    <row r="151" spans="6:12" x14ac:dyDescent="0.25">
      <c r="F151" s="93">
        <v>63201002</v>
      </c>
      <c r="G151" s="93" t="s">
        <v>180</v>
      </c>
      <c r="I151">
        <f t="shared" si="11"/>
        <v>1700</v>
      </c>
      <c r="J151" s="91">
        <f t="shared" si="12"/>
        <v>0.27682352941176469</v>
      </c>
      <c r="K151" s="91">
        <f t="shared" si="12"/>
        <v>0.2732941176470588</v>
      </c>
      <c r="L151" s="91">
        <f t="shared" si="12"/>
        <v>0.12117647058823529</v>
      </c>
    </row>
    <row r="152" spans="6:12" x14ac:dyDescent="0.25">
      <c r="F152" s="93">
        <v>63201003</v>
      </c>
      <c r="G152" s="93" t="s">
        <v>181</v>
      </c>
      <c r="I152">
        <f t="shared" si="11"/>
        <v>1710</v>
      </c>
      <c r="J152" s="91">
        <f t="shared" si="12"/>
        <v>0.27520467836257312</v>
      </c>
      <c r="K152" s="91">
        <f t="shared" si="12"/>
        <v>0.27169590643274855</v>
      </c>
      <c r="L152" s="91">
        <f t="shared" si="12"/>
        <v>0.12046783625730995</v>
      </c>
    </row>
    <row r="153" spans="6:12" x14ac:dyDescent="0.25">
      <c r="F153" s="93">
        <v>63201004</v>
      </c>
      <c r="G153" s="93" t="s">
        <v>182</v>
      </c>
      <c r="I153">
        <f t="shared" si="11"/>
        <v>1720</v>
      </c>
      <c r="J153" s="91">
        <f t="shared" si="12"/>
        <v>0.2736046511627907</v>
      </c>
      <c r="K153" s="91">
        <f t="shared" si="12"/>
        <v>0.27011627906976743</v>
      </c>
      <c r="L153" s="91">
        <f t="shared" si="12"/>
        <v>0.11976744186046512</v>
      </c>
    </row>
    <row r="154" spans="6:12" x14ac:dyDescent="0.25">
      <c r="F154" s="93">
        <v>63201005</v>
      </c>
      <c r="G154" s="93" t="s">
        <v>183</v>
      </c>
      <c r="I154">
        <f t="shared" si="11"/>
        <v>1730</v>
      </c>
      <c r="J154" s="91">
        <f t="shared" si="12"/>
        <v>0.27202312138728324</v>
      </c>
      <c r="K154" s="91">
        <f t="shared" si="12"/>
        <v>0.26855491329479769</v>
      </c>
      <c r="L154" s="91">
        <f t="shared" si="12"/>
        <v>0.11907514450867052</v>
      </c>
    </row>
    <row r="155" spans="6:12" x14ac:dyDescent="0.25">
      <c r="F155" s="93">
        <v>63250501</v>
      </c>
      <c r="G155" s="93" t="s">
        <v>184</v>
      </c>
      <c r="I155">
        <f t="shared" si="11"/>
        <v>1740</v>
      </c>
      <c r="J155" s="91">
        <f t="shared" si="12"/>
        <v>0.27045977011494254</v>
      </c>
      <c r="K155" s="91">
        <f t="shared" si="12"/>
        <v>0.26701149425287357</v>
      </c>
      <c r="L155" s="91">
        <f t="shared" si="12"/>
        <v>0.11839080459770115</v>
      </c>
    </row>
    <row r="156" spans="6:12" x14ac:dyDescent="0.25">
      <c r="F156" s="93">
        <v>63250502</v>
      </c>
      <c r="G156" s="93" t="s">
        <v>185</v>
      </c>
      <c r="I156">
        <f t="shared" si="11"/>
        <v>1750</v>
      </c>
      <c r="J156" s="91">
        <f t="shared" si="12"/>
        <v>0.26891428571428572</v>
      </c>
      <c r="K156" s="91">
        <f t="shared" si="12"/>
        <v>0.26548571428571427</v>
      </c>
      <c r="L156" s="91">
        <f t="shared" si="12"/>
        <v>0.11771428571428572</v>
      </c>
    </row>
    <row r="157" spans="6:12" x14ac:dyDescent="0.25">
      <c r="F157" s="93">
        <v>63250503</v>
      </c>
      <c r="G157" s="93" t="s">
        <v>186</v>
      </c>
      <c r="I157">
        <f t="shared" si="11"/>
        <v>1760</v>
      </c>
      <c r="J157" s="91">
        <f t="shared" si="12"/>
        <v>0.26738636363636364</v>
      </c>
      <c r="K157" s="91">
        <f t="shared" si="12"/>
        <v>0.26397727272727273</v>
      </c>
      <c r="L157" s="91">
        <f t="shared" si="12"/>
        <v>0.11704545454545455</v>
      </c>
    </row>
    <row r="158" spans="6:12" x14ac:dyDescent="0.25">
      <c r="F158" s="93">
        <v>63251001</v>
      </c>
      <c r="G158" s="93" t="s">
        <v>187</v>
      </c>
      <c r="I158">
        <f t="shared" si="11"/>
        <v>1770</v>
      </c>
      <c r="J158" s="91">
        <f t="shared" si="12"/>
        <v>0.26587570621468926</v>
      </c>
      <c r="K158" s="91">
        <f t="shared" si="12"/>
        <v>0.26248587570621468</v>
      </c>
      <c r="L158" s="91">
        <f t="shared" si="12"/>
        <v>0.11638418079096045</v>
      </c>
    </row>
    <row r="159" spans="6:12" x14ac:dyDescent="0.25">
      <c r="F159" s="93">
        <v>63251002</v>
      </c>
      <c r="G159" s="93" t="s">
        <v>188</v>
      </c>
      <c r="I159">
        <f t="shared" si="11"/>
        <v>1780</v>
      </c>
      <c r="J159" s="91">
        <f t="shared" si="12"/>
        <v>0.26438202247191012</v>
      </c>
      <c r="K159" s="91">
        <f t="shared" si="12"/>
        <v>0.26101123595505615</v>
      </c>
      <c r="L159" s="91">
        <f t="shared" si="12"/>
        <v>0.11573033707865168</v>
      </c>
    </row>
    <row r="160" spans="6:12" x14ac:dyDescent="0.25">
      <c r="F160" s="93">
        <v>63251003</v>
      </c>
      <c r="G160" s="93" t="s">
        <v>189</v>
      </c>
      <c r="I160">
        <f t="shared" si="11"/>
        <v>1790</v>
      </c>
      <c r="J160" s="91">
        <f t="shared" si="12"/>
        <v>0.26290502793296089</v>
      </c>
      <c r="K160" s="91">
        <f t="shared" si="12"/>
        <v>0.25955307262569832</v>
      </c>
      <c r="L160" s="91">
        <f t="shared" si="12"/>
        <v>0.11508379888268157</v>
      </c>
    </row>
    <row r="161" spans="6:12" x14ac:dyDescent="0.25">
      <c r="F161" s="93">
        <v>63251501</v>
      </c>
      <c r="G161" s="93" t="s">
        <v>190</v>
      </c>
      <c r="I161">
        <f t="shared" si="11"/>
        <v>1800</v>
      </c>
      <c r="J161" s="91">
        <f t="shared" si="12"/>
        <v>0.26144444444444442</v>
      </c>
      <c r="K161" s="91">
        <f t="shared" si="12"/>
        <v>0.25811111111111112</v>
      </c>
      <c r="L161" s="91">
        <f t="shared" si="12"/>
        <v>0.11444444444444445</v>
      </c>
    </row>
    <row r="162" spans="6:12" x14ac:dyDescent="0.25">
      <c r="F162" s="93">
        <v>63300501</v>
      </c>
      <c r="G162" s="93" t="s">
        <v>191</v>
      </c>
      <c r="I162">
        <f t="shared" si="11"/>
        <v>1810</v>
      </c>
      <c r="J162" s="91">
        <f t="shared" si="12"/>
        <v>0.26</v>
      </c>
      <c r="K162" s="91">
        <f t="shared" si="12"/>
        <v>0.25668508287292818</v>
      </c>
      <c r="L162" s="91">
        <f t="shared" si="12"/>
        <v>0.11381215469613259</v>
      </c>
    </row>
    <row r="163" spans="6:12" x14ac:dyDescent="0.25">
      <c r="F163" s="93">
        <v>63300502</v>
      </c>
      <c r="G163" s="93" t="s">
        <v>192</v>
      </c>
      <c r="I163">
        <f t="shared" si="11"/>
        <v>1820</v>
      </c>
      <c r="J163" s="91">
        <f t="shared" si="12"/>
        <v>0.25857142857142856</v>
      </c>
      <c r="K163" s="91">
        <f t="shared" si="12"/>
        <v>0.25527472527472528</v>
      </c>
      <c r="L163" s="91">
        <f t="shared" si="12"/>
        <v>0.11318681318681319</v>
      </c>
    </row>
    <row r="164" spans="6:12" x14ac:dyDescent="0.25">
      <c r="F164" s="93">
        <v>63300503</v>
      </c>
      <c r="G164" s="93" t="s">
        <v>193</v>
      </c>
      <c r="I164">
        <f t="shared" si="11"/>
        <v>1830</v>
      </c>
      <c r="J164" s="91">
        <f t="shared" si="12"/>
        <v>0.25715846994535518</v>
      </c>
      <c r="K164" s="91">
        <f t="shared" si="12"/>
        <v>0.253879781420765</v>
      </c>
      <c r="L164" s="91">
        <f t="shared" si="12"/>
        <v>0.11256830601092896</v>
      </c>
    </row>
    <row r="165" spans="6:12" x14ac:dyDescent="0.25">
      <c r="F165" s="93">
        <v>63300504</v>
      </c>
      <c r="G165" s="93" t="s">
        <v>194</v>
      </c>
      <c r="I165">
        <f t="shared" si="11"/>
        <v>1840</v>
      </c>
      <c r="J165" s="91">
        <f t="shared" si="12"/>
        <v>0.25576086956521737</v>
      </c>
      <c r="K165" s="91">
        <f t="shared" si="12"/>
        <v>0.2525</v>
      </c>
      <c r="L165" s="91">
        <f t="shared" si="12"/>
        <v>0.11195652173913044</v>
      </c>
    </row>
    <row r="166" spans="6:12" x14ac:dyDescent="0.25">
      <c r="F166" s="93">
        <v>63300505</v>
      </c>
      <c r="G166" s="93" t="s">
        <v>195</v>
      </c>
      <c r="I166">
        <f t="shared" si="11"/>
        <v>1850</v>
      </c>
      <c r="J166" s="91">
        <f t="shared" si="12"/>
        <v>0.2543783783783784</v>
      </c>
      <c r="K166" s="91">
        <f t="shared" si="12"/>
        <v>0.25113513513513513</v>
      </c>
      <c r="L166" s="91">
        <f t="shared" si="12"/>
        <v>0.11135135135135135</v>
      </c>
    </row>
    <row r="167" spans="6:12" x14ac:dyDescent="0.25">
      <c r="F167" s="93">
        <v>63301001</v>
      </c>
      <c r="G167" s="93" t="s">
        <v>196</v>
      </c>
      <c r="I167">
        <f t="shared" si="11"/>
        <v>1860</v>
      </c>
      <c r="J167" s="91">
        <f t="shared" ref="J167:L198" si="13">J$3/($I167*1000)</f>
        <v>0.25301075268817202</v>
      </c>
      <c r="K167" s="91">
        <f t="shared" si="13"/>
        <v>0.24978494623655914</v>
      </c>
      <c r="L167" s="91">
        <f t="shared" si="13"/>
        <v>0.11075268817204301</v>
      </c>
    </row>
    <row r="168" spans="6:12" x14ac:dyDescent="0.25">
      <c r="F168" s="93">
        <v>63301002</v>
      </c>
      <c r="G168" s="93" t="s">
        <v>197</v>
      </c>
      <c r="I168">
        <f t="shared" si="11"/>
        <v>1870</v>
      </c>
      <c r="J168" s="91">
        <f t="shared" si="13"/>
        <v>0.25165775401069518</v>
      </c>
      <c r="K168" s="91">
        <f t="shared" si="13"/>
        <v>0.24844919786096256</v>
      </c>
      <c r="L168" s="91">
        <f t="shared" si="13"/>
        <v>0.11016042780748662</v>
      </c>
    </row>
    <row r="169" spans="6:12" x14ac:dyDescent="0.25">
      <c r="F169" s="93">
        <v>63301003</v>
      </c>
      <c r="G169" s="93" t="s">
        <v>198</v>
      </c>
      <c r="I169">
        <f t="shared" si="11"/>
        <v>1880</v>
      </c>
      <c r="J169" s="91">
        <f t="shared" si="13"/>
        <v>0.25031914893617019</v>
      </c>
      <c r="K169" s="91">
        <f t="shared" si="13"/>
        <v>0.24712765957446808</v>
      </c>
      <c r="L169" s="91">
        <f t="shared" si="13"/>
        <v>0.10957446808510639</v>
      </c>
    </row>
    <row r="170" spans="6:12" x14ac:dyDescent="0.25">
      <c r="F170" s="93">
        <v>63301004</v>
      </c>
      <c r="G170" s="93" t="s">
        <v>199</v>
      </c>
      <c r="I170">
        <f t="shared" si="11"/>
        <v>1890</v>
      </c>
      <c r="J170" s="91">
        <f t="shared" si="13"/>
        <v>0.24899470899470899</v>
      </c>
      <c r="K170" s="91">
        <f t="shared" si="13"/>
        <v>0.24582010582010583</v>
      </c>
      <c r="L170" s="91">
        <f t="shared" si="13"/>
        <v>0.10899470899470899</v>
      </c>
    </row>
    <row r="171" spans="6:12" x14ac:dyDescent="0.25">
      <c r="F171" s="93">
        <v>63301005</v>
      </c>
      <c r="G171" s="93" t="s">
        <v>200</v>
      </c>
      <c r="I171">
        <f t="shared" si="11"/>
        <v>1900</v>
      </c>
      <c r="J171" s="91">
        <f t="shared" si="13"/>
        <v>0.24768421052631578</v>
      </c>
      <c r="K171" s="91">
        <f t="shared" si="13"/>
        <v>0.24452631578947367</v>
      </c>
      <c r="L171" s="91">
        <f t="shared" si="13"/>
        <v>0.10842105263157895</v>
      </c>
    </row>
    <row r="172" spans="6:12" x14ac:dyDescent="0.25">
      <c r="F172" s="93">
        <v>63301006</v>
      </c>
      <c r="G172" s="93" t="s">
        <v>201</v>
      </c>
      <c r="I172">
        <f t="shared" si="11"/>
        <v>1910</v>
      </c>
      <c r="J172" s="91">
        <f t="shared" si="13"/>
        <v>0.24638743455497383</v>
      </c>
      <c r="K172" s="91">
        <f t="shared" si="13"/>
        <v>0.24324607329842932</v>
      </c>
      <c r="L172" s="91">
        <f t="shared" si="13"/>
        <v>0.10785340314136126</v>
      </c>
    </row>
    <row r="173" spans="6:12" x14ac:dyDescent="0.25">
      <c r="F173" s="93">
        <v>63301501</v>
      </c>
      <c r="G173" s="93" t="s">
        <v>202</v>
      </c>
      <c r="I173">
        <f t="shared" si="11"/>
        <v>1920</v>
      </c>
      <c r="J173" s="91">
        <f t="shared" si="13"/>
        <v>0.24510416666666668</v>
      </c>
      <c r="K173" s="91">
        <f t="shared" si="13"/>
        <v>0.24197916666666666</v>
      </c>
      <c r="L173" s="91">
        <f t="shared" si="13"/>
        <v>0.10729166666666666</v>
      </c>
    </row>
    <row r="174" spans="6:12" x14ac:dyDescent="0.25">
      <c r="F174" s="93">
        <v>63350501</v>
      </c>
      <c r="G174" s="93" t="s">
        <v>203</v>
      </c>
      <c r="I174">
        <f t="shared" si="11"/>
        <v>1930</v>
      </c>
      <c r="J174" s="91">
        <f t="shared" si="13"/>
        <v>0.24383419689119171</v>
      </c>
      <c r="K174" s="91">
        <f t="shared" si="13"/>
        <v>0.24072538860103626</v>
      </c>
      <c r="L174" s="91">
        <f t="shared" si="13"/>
        <v>0.10673575129533679</v>
      </c>
    </row>
    <row r="175" spans="6:12" x14ac:dyDescent="0.25">
      <c r="F175" s="93">
        <v>63350502</v>
      </c>
      <c r="G175" s="93" t="s">
        <v>204</v>
      </c>
      <c r="I175">
        <f t="shared" si="11"/>
        <v>1940</v>
      </c>
      <c r="J175" s="91">
        <f t="shared" si="13"/>
        <v>0.24257731958762888</v>
      </c>
      <c r="K175" s="91">
        <f t="shared" si="13"/>
        <v>0.23948453608247422</v>
      </c>
      <c r="L175" s="91">
        <f t="shared" si="13"/>
        <v>0.10618556701030928</v>
      </c>
    </row>
    <row r="176" spans="6:12" x14ac:dyDescent="0.25">
      <c r="F176" s="93">
        <v>63350503</v>
      </c>
      <c r="G176" s="93" t="s">
        <v>205</v>
      </c>
      <c r="I176">
        <f t="shared" si="11"/>
        <v>1950</v>
      </c>
      <c r="J176" s="91">
        <f t="shared" si="13"/>
        <v>0.24133333333333334</v>
      </c>
      <c r="K176" s="91">
        <f t="shared" si="13"/>
        <v>0.23825641025641026</v>
      </c>
      <c r="L176" s="91">
        <f t="shared" si="13"/>
        <v>0.10564102564102563</v>
      </c>
    </row>
    <row r="177" spans="6:12" x14ac:dyDescent="0.25">
      <c r="F177" s="93">
        <v>63350504</v>
      </c>
      <c r="G177" s="93" t="s">
        <v>206</v>
      </c>
      <c r="I177">
        <f t="shared" si="11"/>
        <v>1960</v>
      </c>
      <c r="J177" s="91">
        <f t="shared" si="13"/>
        <v>0.24010204081632652</v>
      </c>
      <c r="K177" s="91">
        <f t="shared" si="13"/>
        <v>0.23704081632653062</v>
      </c>
      <c r="L177" s="91">
        <f t="shared" si="13"/>
        <v>0.10510204081632653</v>
      </c>
    </row>
    <row r="178" spans="6:12" x14ac:dyDescent="0.25">
      <c r="F178" s="93">
        <v>63350505</v>
      </c>
      <c r="G178" s="93" t="s">
        <v>207</v>
      </c>
      <c r="I178">
        <f t="shared" si="11"/>
        <v>1970</v>
      </c>
      <c r="J178" s="91">
        <f t="shared" si="13"/>
        <v>0.23888324873096448</v>
      </c>
      <c r="K178" s="91">
        <f t="shared" si="13"/>
        <v>0.23583756345177664</v>
      </c>
      <c r="L178" s="91">
        <f t="shared" si="13"/>
        <v>0.10456852791878173</v>
      </c>
    </row>
    <row r="179" spans="6:12" x14ac:dyDescent="0.25">
      <c r="F179" s="93">
        <v>63350506</v>
      </c>
      <c r="G179" s="93" t="s">
        <v>208</v>
      </c>
      <c r="I179">
        <f t="shared" si="11"/>
        <v>1980</v>
      </c>
      <c r="J179" s="91">
        <f t="shared" si="13"/>
        <v>0.23767676767676768</v>
      </c>
      <c r="K179" s="91">
        <f t="shared" si="13"/>
        <v>0.23464646464646466</v>
      </c>
      <c r="L179" s="91">
        <f t="shared" si="13"/>
        <v>0.10404040404040404</v>
      </c>
    </row>
    <row r="180" spans="6:12" x14ac:dyDescent="0.25">
      <c r="F180" s="93">
        <v>63350507</v>
      </c>
      <c r="G180" s="93" t="s">
        <v>209</v>
      </c>
      <c r="I180">
        <f t="shared" si="11"/>
        <v>1990</v>
      </c>
      <c r="J180" s="91">
        <f t="shared" si="13"/>
        <v>0.23648241206030152</v>
      </c>
      <c r="K180" s="91">
        <f t="shared" si="13"/>
        <v>0.2334673366834171</v>
      </c>
      <c r="L180" s="91">
        <f t="shared" si="13"/>
        <v>0.10351758793969849</v>
      </c>
    </row>
    <row r="181" spans="6:12" x14ac:dyDescent="0.25">
      <c r="F181" s="93">
        <v>63350508</v>
      </c>
      <c r="G181" s="93" t="s">
        <v>210</v>
      </c>
      <c r="I181">
        <f t="shared" si="11"/>
        <v>2000</v>
      </c>
      <c r="J181" s="91">
        <f t="shared" si="13"/>
        <v>0.23530000000000001</v>
      </c>
      <c r="K181" s="91">
        <f t="shared" si="13"/>
        <v>0.23230000000000001</v>
      </c>
      <c r="L181" s="91">
        <f t="shared" si="13"/>
        <v>0.10299999999999999</v>
      </c>
    </row>
    <row r="182" spans="6:12" x14ac:dyDescent="0.25">
      <c r="F182" s="93">
        <v>63350509</v>
      </c>
      <c r="G182" s="93" t="s">
        <v>211</v>
      </c>
      <c r="I182">
        <f t="shared" si="11"/>
        <v>2010</v>
      </c>
      <c r="J182" s="91">
        <f t="shared" si="13"/>
        <v>0.23412935323383086</v>
      </c>
      <c r="K182" s="91">
        <f t="shared" si="13"/>
        <v>0.23114427860696518</v>
      </c>
      <c r="L182" s="91">
        <f t="shared" si="13"/>
        <v>0.10248756218905472</v>
      </c>
    </row>
    <row r="183" spans="6:12" x14ac:dyDescent="0.25">
      <c r="F183" s="93">
        <v>63351001</v>
      </c>
      <c r="G183" s="93" t="s">
        <v>212</v>
      </c>
      <c r="I183">
        <f t="shared" si="11"/>
        <v>2020</v>
      </c>
      <c r="J183" s="91">
        <f t="shared" si="13"/>
        <v>0.23297029702970298</v>
      </c>
      <c r="K183" s="91">
        <f t="shared" si="13"/>
        <v>0.23</v>
      </c>
      <c r="L183" s="91">
        <f t="shared" si="13"/>
        <v>0.10198019801980197</v>
      </c>
    </row>
    <row r="184" spans="6:12" x14ac:dyDescent="0.25">
      <c r="F184" s="93">
        <v>63351002</v>
      </c>
      <c r="G184" s="93" t="s">
        <v>213</v>
      </c>
      <c r="I184">
        <f t="shared" si="11"/>
        <v>2030</v>
      </c>
      <c r="J184" s="91">
        <f t="shared" si="13"/>
        <v>0.23182266009852218</v>
      </c>
      <c r="K184" s="91">
        <f t="shared" si="13"/>
        <v>0.22886699507389163</v>
      </c>
      <c r="L184" s="91">
        <f t="shared" si="13"/>
        <v>0.10147783251231528</v>
      </c>
    </row>
    <row r="185" spans="6:12" x14ac:dyDescent="0.25">
      <c r="F185" s="93">
        <v>63351003</v>
      </c>
      <c r="G185" s="93" t="s">
        <v>214</v>
      </c>
      <c r="I185">
        <f>I184+10</f>
        <v>2040</v>
      </c>
      <c r="J185" s="91">
        <f t="shared" si="13"/>
        <v>0.23068627450980392</v>
      </c>
      <c r="K185" s="91">
        <f t="shared" si="13"/>
        <v>0.22774509803921569</v>
      </c>
      <c r="L185" s="91">
        <f t="shared" si="13"/>
        <v>0.10098039215686275</v>
      </c>
    </row>
    <row r="186" spans="6:12" x14ac:dyDescent="0.25">
      <c r="F186" s="93">
        <v>63351004</v>
      </c>
      <c r="G186" s="93" t="s">
        <v>215</v>
      </c>
      <c r="I186">
        <f t="shared" ref="I186:I240" si="14">I185+10</f>
        <v>2050</v>
      </c>
      <c r="J186" s="91">
        <f t="shared" si="13"/>
        <v>0.22956097560975611</v>
      </c>
      <c r="K186" s="91">
        <f t="shared" si="13"/>
        <v>0.22663414634146342</v>
      </c>
      <c r="L186" s="91">
        <f t="shared" si="13"/>
        <v>0.10048780487804879</v>
      </c>
    </row>
    <row r="187" spans="6:12" x14ac:dyDescent="0.25">
      <c r="F187" s="93">
        <v>63351005</v>
      </c>
      <c r="G187" s="93" t="s">
        <v>216</v>
      </c>
      <c r="I187">
        <f t="shared" si="14"/>
        <v>2060</v>
      </c>
      <c r="J187" s="91">
        <f t="shared" si="13"/>
        <v>0.22844660194174757</v>
      </c>
      <c r="K187" s="91">
        <f t="shared" si="13"/>
        <v>0.22553398058252427</v>
      </c>
      <c r="L187" s="91">
        <f t="shared" si="13"/>
        <v>0.1</v>
      </c>
    </row>
    <row r="188" spans="6:12" x14ac:dyDescent="0.25">
      <c r="F188" s="93">
        <v>63351006</v>
      </c>
      <c r="G188" s="93" t="s">
        <v>217</v>
      </c>
      <c r="I188">
        <f t="shared" si="14"/>
        <v>2070</v>
      </c>
      <c r="J188" s="91">
        <f t="shared" si="13"/>
        <v>0.22734299516908213</v>
      </c>
      <c r="K188" s="91">
        <f t="shared" si="13"/>
        <v>0.22444444444444445</v>
      </c>
      <c r="L188" s="91">
        <f t="shared" si="13"/>
        <v>9.9516908212560387E-2</v>
      </c>
    </row>
    <row r="189" spans="6:12" x14ac:dyDescent="0.25">
      <c r="F189" s="93">
        <v>63351007</v>
      </c>
      <c r="G189" s="93" t="s">
        <v>218</v>
      </c>
      <c r="I189">
        <f t="shared" si="14"/>
        <v>2080</v>
      </c>
      <c r="J189" s="91">
        <f t="shared" si="13"/>
        <v>0.22625000000000001</v>
      </c>
      <c r="K189" s="91">
        <f t="shared" si="13"/>
        <v>0.2233653846153846</v>
      </c>
      <c r="L189" s="91">
        <f t="shared" si="13"/>
        <v>9.9038461538461534E-2</v>
      </c>
    </row>
    <row r="190" spans="6:12" x14ac:dyDescent="0.25">
      <c r="F190" s="93">
        <v>63351008</v>
      </c>
      <c r="G190" s="93" t="s">
        <v>219</v>
      </c>
      <c r="I190">
        <f t="shared" si="14"/>
        <v>2090</v>
      </c>
      <c r="J190" s="91">
        <f t="shared" si="13"/>
        <v>0.22516746411483254</v>
      </c>
      <c r="K190" s="91">
        <f t="shared" si="13"/>
        <v>0.22229665071770335</v>
      </c>
      <c r="L190" s="91">
        <f t="shared" si="13"/>
        <v>9.856459330143541E-2</v>
      </c>
    </row>
    <row r="191" spans="6:12" x14ac:dyDescent="0.25">
      <c r="F191" s="93">
        <v>63351009</v>
      </c>
      <c r="G191" s="93" t="s">
        <v>220</v>
      </c>
      <c r="I191">
        <f t="shared" si="14"/>
        <v>2100</v>
      </c>
      <c r="J191" s="91">
        <f t="shared" si="13"/>
        <v>0.2240952380952381</v>
      </c>
      <c r="K191" s="91">
        <f t="shared" si="13"/>
        <v>0.22123809523809523</v>
      </c>
      <c r="L191" s="91">
        <f t="shared" si="13"/>
        <v>9.8095238095238096E-2</v>
      </c>
    </row>
    <row r="192" spans="6:12" x14ac:dyDescent="0.25">
      <c r="F192" s="93">
        <v>63351010</v>
      </c>
      <c r="G192" s="93" t="s">
        <v>221</v>
      </c>
      <c r="I192">
        <f t="shared" si="14"/>
        <v>2110</v>
      </c>
      <c r="J192" s="91">
        <f t="shared" si="13"/>
        <v>0.22303317535545022</v>
      </c>
      <c r="K192" s="91">
        <f t="shared" si="13"/>
        <v>0.22018957345971563</v>
      </c>
      <c r="L192" s="91">
        <f t="shared" si="13"/>
        <v>9.7630331753554497E-2</v>
      </c>
    </row>
    <row r="193" spans="6:12" x14ac:dyDescent="0.25">
      <c r="F193" s="93">
        <v>63351011</v>
      </c>
      <c r="G193" s="93" t="s">
        <v>222</v>
      </c>
      <c r="I193">
        <f t="shared" si="14"/>
        <v>2120</v>
      </c>
      <c r="J193" s="91">
        <f t="shared" si="13"/>
        <v>0.22198113207547171</v>
      </c>
      <c r="K193" s="91">
        <f t="shared" si="13"/>
        <v>0.21915094339622643</v>
      </c>
      <c r="L193" s="91">
        <f t="shared" si="13"/>
        <v>9.7169811320754723E-2</v>
      </c>
    </row>
    <row r="194" spans="6:12" x14ac:dyDescent="0.25">
      <c r="F194" s="93">
        <v>63351501</v>
      </c>
      <c r="G194" s="93" t="s">
        <v>223</v>
      </c>
      <c r="I194">
        <f t="shared" si="14"/>
        <v>2130</v>
      </c>
      <c r="J194" s="91">
        <f t="shared" si="13"/>
        <v>0.22093896713615024</v>
      </c>
      <c r="K194" s="91">
        <f t="shared" si="13"/>
        <v>0.21812206572769954</v>
      </c>
      <c r="L194" s="91">
        <f t="shared" si="13"/>
        <v>9.6713615023474184E-2</v>
      </c>
    </row>
    <row r="195" spans="6:12" x14ac:dyDescent="0.25">
      <c r="F195" s="93">
        <v>63550501</v>
      </c>
      <c r="G195" s="93" t="s">
        <v>224</v>
      </c>
      <c r="I195">
        <f t="shared" si="14"/>
        <v>2140</v>
      </c>
      <c r="J195" s="91">
        <f t="shared" si="13"/>
        <v>0.21990654205607477</v>
      </c>
      <c r="K195" s="91">
        <f t="shared" si="13"/>
        <v>0.21710280373831775</v>
      </c>
      <c r="L195" s="91">
        <f t="shared" si="13"/>
        <v>9.6261682242990657E-2</v>
      </c>
    </row>
    <row r="196" spans="6:12" x14ac:dyDescent="0.25">
      <c r="F196" s="93">
        <v>63550502</v>
      </c>
      <c r="G196" s="93" t="s">
        <v>225</v>
      </c>
      <c r="I196">
        <f t="shared" si="14"/>
        <v>2150</v>
      </c>
      <c r="J196" s="91">
        <f t="shared" si="13"/>
        <v>0.21888372093023256</v>
      </c>
      <c r="K196" s="91">
        <f t="shared" si="13"/>
        <v>0.21609302325581395</v>
      </c>
      <c r="L196" s="91">
        <f t="shared" si="13"/>
        <v>9.5813953488372086E-2</v>
      </c>
    </row>
    <row r="197" spans="6:12" x14ac:dyDescent="0.25">
      <c r="F197" s="93">
        <v>63550503</v>
      </c>
      <c r="G197" s="93" t="s">
        <v>226</v>
      </c>
      <c r="I197">
        <f t="shared" si="14"/>
        <v>2160</v>
      </c>
      <c r="J197" s="91">
        <f t="shared" si="13"/>
        <v>0.21787037037037038</v>
      </c>
      <c r="K197" s="91">
        <f t="shared" si="13"/>
        <v>0.21509259259259259</v>
      </c>
      <c r="L197" s="91">
        <f t="shared" si="13"/>
        <v>9.5370370370370369E-2</v>
      </c>
    </row>
    <row r="198" spans="6:12" x14ac:dyDescent="0.25">
      <c r="F198" s="93">
        <v>63551001</v>
      </c>
      <c r="G198" s="93" t="s">
        <v>227</v>
      </c>
      <c r="I198">
        <f t="shared" si="14"/>
        <v>2170</v>
      </c>
      <c r="J198" s="91">
        <f t="shared" si="13"/>
        <v>0.21686635944700461</v>
      </c>
      <c r="K198" s="91">
        <f t="shared" si="13"/>
        <v>0.21410138248847926</v>
      </c>
      <c r="L198" s="91">
        <f t="shared" si="13"/>
        <v>9.4930875576036869E-2</v>
      </c>
    </row>
    <row r="199" spans="6:12" x14ac:dyDescent="0.25">
      <c r="F199" s="93">
        <v>63551002</v>
      </c>
      <c r="G199" s="93" t="s">
        <v>228</v>
      </c>
      <c r="I199">
        <f t="shared" si="14"/>
        <v>2180</v>
      </c>
      <c r="J199" s="91">
        <f t="shared" ref="J199:L240" si="15">J$3/($I199*1000)</f>
        <v>0.21587155963302751</v>
      </c>
      <c r="K199" s="91">
        <f t="shared" si="15"/>
        <v>0.21311926605504586</v>
      </c>
      <c r="L199" s="91">
        <f t="shared" si="15"/>
        <v>9.4495412844036702E-2</v>
      </c>
    </row>
    <row r="200" spans="6:12" x14ac:dyDescent="0.25">
      <c r="F200" s="93">
        <v>63551003</v>
      </c>
      <c r="G200" s="93" t="s">
        <v>229</v>
      </c>
      <c r="I200">
        <f t="shared" si="14"/>
        <v>2190</v>
      </c>
      <c r="J200" s="91">
        <f t="shared" si="15"/>
        <v>0.21488584474885844</v>
      </c>
      <c r="K200" s="91">
        <f t="shared" si="15"/>
        <v>0.21214611872146119</v>
      </c>
      <c r="L200" s="91">
        <f t="shared" si="15"/>
        <v>9.4063926940639267E-2</v>
      </c>
    </row>
    <row r="201" spans="6:12" x14ac:dyDescent="0.25">
      <c r="F201" s="93">
        <v>64010500</v>
      </c>
      <c r="G201" s="93" t="s">
        <v>230</v>
      </c>
      <c r="I201">
        <f t="shared" si="14"/>
        <v>2200</v>
      </c>
      <c r="J201" s="91">
        <f t="shared" si="15"/>
        <v>0.21390909090909091</v>
      </c>
      <c r="K201" s="91">
        <f t="shared" si="15"/>
        <v>0.21118181818181819</v>
      </c>
      <c r="L201" s="91">
        <f t="shared" si="15"/>
        <v>9.3636363636363643E-2</v>
      </c>
    </row>
    <row r="202" spans="6:12" x14ac:dyDescent="0.25">
      <c r="F202" s="93">
        <v>64011000</v>
      </c>
      <c r="G202" s="93" t="s">
        <v>231</v>
      </c>
      <c r="I202">
        <f t="shared" si="14"/>
        <v>2210</v>
      </c>
      <c r="J202" s="91">
        <f t="shared" si="15"/>
        <v>0.21294117647058824</v>
      </c>
      <c r="K202" s="91">
        <f t="shared" si="15"/>
        <v>0.21022624434389139</v>
      </c>
      <c r="L202" s="91">
        <f t="shared" si="15"/>
        <v>9.321266968325792E-2</v>
      </c>
    </row>
    <row r="203" spans="6:12" x14ac:dyDescent="0.25">
      <c r="F203" s="93">
        <v>64011001</v>
      </c>
      <c r="G203" s="93" t="s">
        <v>232</v>
      </c>
      <c r="I203">
        <f t="shared" si="14"/>
        <v>2220</v>
      </c>
      <c r="J203" s="91">
        <f t="shared" si="15"/>
        <v>0.21198198198198198</v>
      </c>
      <c r="K203" s="91">
        <f t="shared" si="15"/>
        <v>0.20927927927927928</v>
      </c>
      <c r="L203" s="91">
        <f t="shared" si="15"/>
        <v>9.2792792792792789E-2</v>
      </c>
    </row>
    <row r="204" spans="6:12" x14ac:dyDescent="0.25">
      <c r="F204" s="93">
        <v>64200500</v>
      </c>
      <c r="G204" s="93" t="s">
        <v>233</v>
      </c>
      <c r="I204">
        <f t="shared" si="14"/>
        <v>2230</v>
      </c>
      <c r="J204" s="91">
        <f t="shared" si="15"/>
        <v>0.21103139013452915</v>
      </c>
      <c r="K204" s="91">
        <f t="shared" si="15"/>
        <v>0.2083408071748879</v>
      </c>
      <c r="L204" s="91">
        <f t="shared" si="15"/>
        <v>9.2376681614349782E-2</v>
      </c>
    </row>
    <row r="205" spans="6:12" x14ac:dyDescent="0.25">
      <c r="F205" s="93">
        <v>64201001</v>
      </c>
      <c r="G205" s="93" t="s">
        <v>234</v>
      </c>
      <c r="I205">
        <f t="shared" si="14"/>
        <v>2240</v>
      </c>
      <c r="J205" s="91">
        <f t="shared" si="15"/>
        <v>0.2100892857142857</v>
      </c>
      <c r="K205" s="91">
        <f t="shared" si="15"/>
        <v>0.20741071428571428</v>
      </c>
      <c r="L205" s="91">
        <f t="shared" si="15"/>
        <v>9.1964285714285721E-2</v>
      </c>
    </row>
    <row r="206" spans="6:12" x14ac:dyDescent="0.25">
      <c r="F206" s="93">
        <v>64201002</v>
      </c>
      <c r="G206" s="93" t="s">
        <v>235</v>
      </c>
      <c r="I206">
        <f t="shared" si="14"/>
        <v>2250</v>
      </c>
      <c r="J206" s="91">
        <f t="shared" si="15"/>
        <v>0.20915555555555557</v>
      </c>
      <c r="K206" s="91">
        <f t="shared" si="15"/>
        <v>0.20648888888888889</v>
      </c>
      <c r="L206" s="91">
        <f t="shared" si="15"/>
        <v>9.1555555555555557E-2</v>
      </c>
    </row>
    <row r="207" spans="6:12" x14ac:dyDescent="0.25">
      <c r="F207" s="93">
        <v>64201003</v>
      </c>
      <c r="G207" s="93" t="s">
        <v>236</v>
      </c>
      <c r="I207">
        <f t="shared" si="14"/>
        <v>2260</v>
      </c>
      <c r="J207" s="91">
        <f t="shared" si="15"/>
        <v>0.20823008849557523</v>
      </c>
      <c r="K207" s="91">
        <f t="shared" si="15"/>
        <v>0.20557522123893807</v>
      </c>
      <c r="L207" s="91">
        <f t="shared" si="15"/>
        <v>9.1150442477876112E-2</v>
      </c>
    </row>
    <row r="208" spans="6:12" x14ac:dyDescent="0.25">
      <c r="F208" s="93">
        <v>64201004</v>
      </c>
      <c r="G208" s="93" t="s">
        <v>237</v>
      </c>
      <c r="I208">
        <f t="shared" si="14"/>
        <v>2270</v>
      </c>
      <c r="J208" s="91">
        <f t="shared" si="15"/>
        <v>0.20731277533039646</v>
      </c>
      <c r="K208" s="91">
        <f t="shared" si="15"/>
        <v>0.20466960352422908</v>
      </c>
      <c r="L208" s="91">
        <f t="shared" si="15"/>
        <v>9.0748898678414097E-2</v>
      </c>
    </row>
    <row r="209" spans="6:12" x14ac:dyDescent="0.25">
      <c r="F209" s="93">
        <v>64250500</v>
      </c>
      <c r="G209" s="93" t="s">
        <v>238</v>
      </c>
      <c r="I209">
        <f t="shared" si="14"/>
        <v>2280</v>
      </c>
      <c r="J209" s="91">
        <f t="shared" si="15"/>
        <v>0.20640350877192981</v>
      </c>
      <c r="K209" s="91">
        <f t="shared" si="15"/>
        <v>0.20377192982456141</v>
      </c>
      <c r="L209" s="91">
        <f t="shared" si="15"/>
        <v>9.0350877192982459E-2</v>
      </c>
    </row>
    <row r="210" spans="6:12" x14ac:dyDescent="0.25">
      <c r="F210" s="93">
        <v>64251001</v>
      </c>
      <c r="G210" s="93" t="s">
        <v>239</v>
      </c>
      <c r="I210">
        <f t="shared" si="14"/>
        <v>2290</v>
      </c>
      <c r="J210" s="91">
        <f t="shared" si="15"/>
        <v>0.20550218340611354</v>
      </c>
      <c r="K210" s="91">
        <f t="shared" si="15"/>
        <v>0.20288209606986898</v>
      </c>
      <c r="L210" s="91">
        <f t="shared" si="15"/>
        <v>8.9956331877729251E-2</v>
      </c>
    </row>
    <row r="211" spans="6:12" x14ac:dyDescent="0.25">
      <c r="F211" s="93">
        <v>64251002</v>
      </c>
      <c r="G211" s="93" t="s">
        <v>240</v>
      </c>
      <c r="I211">
        <f t="shared" si="14"/>
        <v>2300</v>
      </c>
      <c r="J211" s="91">
        <f t="shared" si="15"/>
        <v>0.20460869565217391</v>
      </c>
      <c r="K211" s="91">
        <f t="shared" si="15"/>
        <v>0.20200000000000001</v>
      </c>
      <c r="L211" s="91">
        <f t="shared" si="15"/>
        <v>8.9565217391304353E-2</v>
      </c>
    </row>
    <row r="212" spans="6:12" x14ac:dyDescent="0.25">
      <c r="F212" s="93">
        <v>64251003</v>
      </c>
      <c r="G212" s="93" t="s">
        <v>241</v>
      </c>
      <c r="I212">
        <f t="shared" si="14"/>
        <v>2310</v>
      </c>
      <c r="J212" s="91">
        <f t="shared" si="15"/>
        <v>0.20372294372294372</v>
      </c>
      <c r="K212" s="91">
        <f t="shared" si="15"/>
        <v>0.20112554112554112</v>
      </c>
      <c r="L212" s="91">
        <f t="shared" si="15"/>
        <v>8.9177489177489175E-2</v>
      </c>
    </row>
    <row r="213" spans="6:12" x14ac:dyDescent="0.25">
      <c r="F213" s="93">
        <v>64251004</v>
      </c>
      <c r="G213" s="93" t="s">
        <v>242</v>
      </c>
      <c r="I213">
        <f t="shared" si="14"/>
        <v>2320</v>
      </c>
      <c r="J213" s="91">
        <f t="shared" si="15"/>
        <v>0.20284482758620689</v>
      </c>
      <c r="K213" s="91">
        <f t="shared" si="15"/>
        <v>0.20025862068965516</v>
      </c>
      <c r="L213" s="91">
        <f t="shared" si="15"/>
        <v>8.8793103448275859E-2</v>
      </c>
    </row>
    <row r="214" spans="6:12" x14ac:dyDescent="0.25">
      <c r="F214" s="93">
        <v>64251005</v>
      </c>
      <c r="G214" s="93" t="s">
        <v>243</v>
      </c>
      <c r="I214">
        <f t="shared" si="14"/>
        <v>2330</v>
      </c>
      <c r="J214" s="91">
        <f t="shared" si="15"/>
        <v>0.20197424892703864</v>
      </c>
      <c r="K214" s="91">
        <f t="shared" si="15"/>
        <v>0.19939914163090128</v>
      </c>
      <c r="L214" s="91">
        <f t="shared" si="15"/>
        <v>8.8412017167381979E-2</v>
      </c>
    </row>
    <row r="215" spans="6:12" x14ac:dyDescent="0.25">
      <c r="F215" s="93">
        <v>64251500</v>
      </c>
      <c r="G215" s="93" t="s">
        <v>244</v>
      </c>
      <c r="I215">
        <f t="shared" si="14"/>
        <v>2340</v>
      </c>
      <c r="J215" s="91">
        <f t="shared" si="15"/>
        <v>0.2011111111111111</v>
      </c>
      <c r="K215" s="91">
        <f t="shared" si="15"/>
        <v>0.19854700854700855</v>
      </c>
      <c r="L215" s="91">
        <f t="shared" si="15"/>
        <v>8.8034188034188041E-2</v>
      </c>
    </row>
    <row r="216" spans="6:12" x14ac:dyDescent="0.25">
      <c r="F216" s="93">
        <v>64450500</v>
      </c>
      <c r="G216" s="93" t="s">
        <v>245</v>
      </c>
      <c r="I216">
        <f t="shared" si="14"/>
        <v>2350</v>
      </c>
      <c r="J216" s="91">
        <f t="shared" si="15"/>
        <v>0.20025531914893618</v>
      </c>
      <c r="K216" s="91">
        <f t="shared" si="15"/>
        <v>0.19770212765957446</v>
      </c>
      <c r="L216" s="91">
        <f t="shared" si="15"/>
        <v>8.7659574468085102E-2</v>
      </c>
    </row>
    <row r="217" spans="6:12" x14ac:dyDescent="0.25">
      <c r="F217" s="93">
        <v>64451001</v>
      </c>
      <c r="G217" s="93" t="s">
        <v>246</v>
      </c>
      <c r="I217">
        <f t="shared" si="14"/>
        <v>2360</v>
      </c>
      <c r="J217" s="91">
        <f t="shared" si="15"/>
        <v>0.19940677966101694</v>
      </c>
      <c r="K217" s="91">
        <f t="shared" si="15"/>
        <v>0.19686440677966102</v>
      </c>
      <c r="L217" s="91">
        <f t="shared" si="15"/>
        <v>8.7288135593220337E-2</v>
      </c>
    </row>
    <row r="218" spans="6:12" x14ac:dyDescent="0.25">
      <c r="F218" s="93">
        <v>64451002</v>
      </c>
      <c r="G218" s="93" t="s">
        <v>247</v>
      </c>
      <c r="I218">
        <f t="shared" si="14"/>
        <v>2370</v>
      </c>
      <c r="J218" s="91">
        <f t="shared" si="15"/>
        <v>0.19856540084388186</v>
      </c>
      <c r="K218" s="91">
        <f t="shared" si="15"/>
        <v>0.19603375527426159</v>
      </c>
      <c r="L218" s="91">
        <f t="shared" si="15"/>
        <v>8.6919831223628688E-2</v>
      </c>
    </row>
    <row r="219" spans="6:12" x14ac:dyDescent="0.25">
      <c r="F219" s="93">
        <v>64451003</v>
      </c>
      <c r="G219" s="93" t="s">
        <v>248</v>
      </c>
      <c r="I219">
        <f t="shared" si="14"/>
        <v>2380</v>
      </c>
      <c r="J219" s="91">
        <f t="shared" si="15"/>
        <v>0.19773109243697479</v>
      </c>
      <c r="K219" s="91">
        <f t="shared" si="15"/>
        <v>0.19521008403361345</v>
      </c>
      <c r="L219" s="91">
        <f t="shared" si="15"/>
        <v>8.6554621848739494E-2</v>
      </c>
    </row>
    <row r="220" spans="6:12" x14ac:dyDescent="0.25">
      <c r="F220" s="93">
        <v>64451004</v>
      </c>
      <c r="G220" s="93" t="s">
        <v>249</v>
      </c>
      <c r="I220">
        <f t="shared" si="14"/>
        <v>2390</v>
      </c>
      <c r="J220" s="91">
        <f t="shared" si="15"/>
        <v>0.19690376569037657</v>
      </c>
      <c r="K220" s="91">
        <f t="shared" si="15"/>
        <v>0.19439330543933053</v>
      </c>
      <c r="L220" s="91">
        <f t="shared" si="15"/>
        <v>8.6192468619246856E-2</v>
      </c>
    </row>
    <row r="221" spans="6:12" x14ac:dyDescent="0.25">
      <c r="F221" s="93">
        <v>64451005</v>
      </c>
      <c r="G221" s="93" t="s">
        <v>250</v>
      </c>
      <c r="I221">
        <f t="shared" si="14"/>
        <v>2400</v>
      </c>
      <c r="J221" s="91">
        <f t="shared" si="15"/>
        <v>0.19608333333333333</v>
      </c>
      <c r="K221" s="91">
        <f t="shared" si="15"/>
        <v>0.19358333333333333</v>
      </c>
      <c r="L221" s="91">
        <f t="shared" si="15"/>
        <v>8.5833333333333331E-2</v>
      </c>
    </row>
    <row r="222" spans="6:12" x14ac:dyDescent="0.25">
      <c r="F222" s="93">
        <v>64458500</v>
      </c>
      <c r="G222" s="93" t="s">
        <v>251</v>
      </c>
      <c r="I222">
        <f t="shared" si="14"/>
        <v>2410</v>
      </c>
      <c r="J222" s="91">
        <f t="shared" si="15"/>
        <v>0.19526970954356845</v>
      </c>
      <c r="K222" s="91">
        <f t="shared" si="15"/>
        <v>0.19278008298755187</v>
      </c>
      <c r="L222" s="91">
        <f t="shared" si="15"/>
        <v>8.5477178423236516E-2</v>
      </c>
    </row>
    <row r="223" spans="6:12" x14ac:dyDescent="0.25">
      <c r="F223" s="93">
        <v>64800500</v>
      </c>
      <c r="G223" s="93" t="s">
        <v>252</v>
      </c>
      <c r="I223">
        <f t="shared" si="14"/>
        <v>2420</v>
      </c>
      <c r="J223" s="91">
        <f t="shared" si="15"/>
        <v>0.19446280991735537</v>
      </c>
      <c r="K223" s="91">
        <f t="shared" si="15"/>
        <v>0.19198347107438016</v>
      </c>
      <c r="L223" s="91">
        <f t="shared" si="15"/>
        <v>8.5123966942148757E-2</v>
      </c>
    </row>
    <row r="224" spans="6:12" x14ac:dyDescent="0.25">
      <c r="F224" s="93">
        <v>64900500</v>
      </c>
      <c r="G224" s="93" t="s">
        <v>253</v>
      </c>
      <c r="I224">
        <f t="shared" si="14"/>
        <v>2430</v>
      </c>
      <c r="J224" s="91">
        <f t="shared" si="15"/>
        <v>0.19366255144032921</v>
      </c>
      <c r="K224" s="91">
        <f t="shared" si="15"/>
        <v>0.19119341563786008</v>
      </c>
      <c r="L224" s="91">
        <f t="shared" si="15"/>
        <v>8.4773662551440324E-2</v>
      </c>
    </row>
    <row r="225" spans="6:12" x14ac:dyDescent="0.25">
      <c r="F225" s="93">
        <v>64901001</v>
      </c>
      <c r="G225" s="93" t="s">
        <v>254</v>
      </c>
      <c r="I225">
        <f t="shared" si="14"/>
        <v>2440</v>
      </c>
      <c r="J225" s="91">
        <f t="shared" si="15"/>
        <v>0.19286885245901639</v>
      </c>
      <c r="K225" s="91">
        <f t="shared" si="15"/>
        <v>0.19040983606557377</v>
      </c>
      <c r="L225" s="91">
        <f t="shared" si="15"/>
        <v>8.4426229508196726E-2</v>
      </c>
    </row>
    <row r="226" spans="6:12" x14ac:dyDescent="0.25">
      <c r="F226" s="93">
        <v>64901002</v>
      </c>
      <c r="G226" s="93" t="s">
        <v>255</v>
      </c>
      <c r="I226">
        <f t="shared" si="14"/>
        <v>2450</v>
      </c>
      <c r="J226" s="91">
        <f t="shared" si="15"/>
        <v>0.19208163265306122</v>
      </c>
      <c r="K226" s="91">
        <f t="shared" si="15"/>
        <v>0.18963265306122448</v>
      </c>
      <c r="L226" s="91">
        <f t="shared" si="15"/>
        <v>8.408163265306122E-2</v>
      </c>
    </row>
    <row r="227" spans="6:12" x14ac:dyDescent="0.25">
      <c r="F227" s="93">
        <v>64901003</v>
      </c>
      <c r="G227" s="93" t="s">
        <v>256</v>
      </c>
      <c r="I227">
        <f t="shared" si="14"/>
        <v>2460</v>
      </c>
      <c r="J227" s="91">
        <f t="shared" si="15"/>
        <v>0.19130081300813009</v>
      </c>
      <c r="K227" s="91">
        <f t="shared" si="15"/>
        <v>0.18886178861788619</v>
      </c>
      <c r="L227" s="91">
        <f t="shared" si="15"/>
        <v>8.3739837398373984E-2</v>
      </c>
    </row>
    <row r="228" spans="6:12" x14ac:dyDescent="0.25">
      <c r="F228" s="93">
        <v>64901004</v>
      </c>
      <c r="G228" s="93" t="s">
        <v>257</v>
      </c>
      <c r="I228">
        <f t="shared" si="14"/>
        <v>2470</v>
      </c>
      <c r="J228" s="91">
        <f t="shared" si="15"/>
        <v>0.19052631578947368</v>
      </c>
      <c r="K228" s="91">
        <f t="shared" si="15"/>
        <v>0.18809716599190282</v>
      </c>
      <c r="L228" s="91">
        <f t="shared" si="15"/>
        <v>8.3400809716599189E-2</v>
      </c>
    </row>
    <row r="229" spans="6:12" x14ac:dyDescent="0.25">
      <c r="F229" s="93">
        <v>64901005</v>
      </c>
      <c r="G229" s="93" t="s">
        <v>258</v>
      </c>
      <c r="I229">
        <f t="shared" si="14"/>
        <v>2480</v>
      </c>
      <c r="J229" s="91">
        <f t="shared" si="15"/>
        <v>0.18975806451612903</v>
      </c>
      <c r="K229" s="91">
        <f t="shared" si="15"/>
        <v>0.18733870967741936</v>
      </c>
      <c r="L229" s="91">
        <f t="shared" si="15"/>
        <v>8.3064516129032262E-2</v>
      </c>
    </row>
    <row r="230" spans="6:12" x14ac:dyDescent="0.25">
      <c r="F230" s="93">
        <v>64901006</v>
      </c>
      <c r="G230" s="93" t="s">
        <v>259</v>
      </c>
      <c r="I230">
        <f t="shared" si="14"/>
        <v>2490</v>
      </c>
      <c r="J230" s="91">
        <f t="shared" si="15"/>
        <v>0.18899598393574296</v>
      </c>
      <c r="K230" s="91">
        <f t="shared" si="15"/>
        <v>0.1865863453815261</v>
      </c>
      <c r="L230" s="91">
        <f t="shared" si="15"/>
        <v>8.2730923694779121E-2</v>
      </c>
    </row>
    <row r="231" spans="6:12" x14ac:dyDescent="0.25">
      <c r="F231" s="93">
        <v>64901007</v>
      </c>
      <c r="G231" s="93" t="s">
        <v>260</v>
      </c>
      <c r="I231">
        <f t="shared" si="14"/>
        <v>2500</v>
      </c>
      <c r="J231" s="91">
        <f t="shared" si="15"/>
        <v>0.18823999999999999</v>
      </c>
      <c r="K231" s="91">
        <f t="shared" si="15"/>
        <v>0.18584000000000001</v>
      </c>
      <c r="L231" s="91">
        <f t="shared" si="15"/>
        <v>8.2400000000000001E-2</v>
      </c>
    </row>
    <row r="232" spans="6:12" x14ac:dyDescent="0.25">
      <c r="F232" s="93">
        <v>64901008</v>
      </c>
      <c r="G232" s="93" t="s">
        <v>261</v>
      </c>
      <c r="I232">
        <f t="shared" si="14"/>
        <v>2510</v>
      </c>
      <c r="J232" s="91">
        <f t="shared" si="15"/>
        <v>0.18749003984063745</v>
      </c>
      <c r="K232" s="91">
        <f t="shared" si="15"/>
        <v>0.18509960159362548</v>
      </c>
      <c r="L232" s="91">
        <f t="shared" si="15"/>
        <v>8.2071713147410352E-2</v>
      </c>
    </row>
    <row r="233" spans="6:12" x14ac:dyDescent="0.25">
      <c r="F233" s="93">
        <v>64901009</v>
      </c>
      <c r="G233" s="93" t="s">
        <v>262</v>
      </c>
      <c r="I233">
        <f t="shared" si="14"/>
        <v>2520</v>
      </c>
      <c r="J233" s="91">
        <f t="shared" si="15"/>
        <v>0.18674603174603174</v>
      </c>
      <c r="K233" s="91">
        <f t="shared" si="15"/>
        <v>0.18436507936507937</v>
      </c>
      <c r="L233" s="91">
        <f t="shared" si="15"/>
        <v>8.1746031746031747E-2</v>
      </c>
    </row>
    <row r="234" spans="6:12" x14ac:dyDescent="0.25">
      <c r="F234" s="93">
        <v>64910500</v>
      </c>
      <c r="G234" s="93" t="s">
        <v>263</v>
      </c>
      <c r="I234">
        <f t="shared" si="14"/>
        <v>2530</v>
      </c>
      <c r="J234" s="91">
        <f t="shared" si="15"/>
        <v>0.18600790513833992</v>
      </c>
      <c r="K234" s="91">
        <f t="shared" si="15"/>
        <v>0.18363636363636363</v>
      </c>
      <c r="L234" s="91">
        <f t="shared" si="15"/>
        <v>8.1422924901185773E-2</v>
      </c>
    </row>
    <row r="235" spans="6:12" x14ac:dyDescent="0.25">
      <c r="F235" s="93">
        <v>64911001</v>
      </c>
      <c r="G235" s="93" t="s">
        <v>264</v>
      </c>
      <c r="I235">
        <f t="shared" si="14"/>
        <v>2540</v>
      </c>
      <c r="J235" s="91">
        <f t="shared" si="15"/>
        <v>0.18527559055118109</v>
      </c>
      <c r="K235" s="91">
        <f t="shared" si="15"/>
        <v>0.18291338582677166</v>
      </c>
      <c r="L235" s="91">
        <f t="shared" si="15"/>
        <v>8.1102362204724415E-2</v>
      </c>
    </row>
    <row r="236" spans="6:12" x14ac:dyDescent="0.25">
      <c r="F236" s="93">
        <v>64911002</v>
      </c>
      <c r="G236" s="93" t="s">
        <v>265</v>
      </c>
      <c r="I236">
        <f t="shared" si="14"/>
        <v>2550</v>
      </c>
      <c r="J236" s="91">
        <f t="shared" si="15"/>
        <v>0.18454901960784315</v>
      </c>
      <c r="K236" s="91">
        <f t="shared" si="15"/>
        <v>0.18219607843137256</v>
      </c>
      <c r="L236" s="91">
        <f t="shared" si="15"/>
        <v>8.0784313725490192E-2</v>
      </c>
    </row>
    <row r="237" spans="6:12" x14ac:dyDescent="0.25">
      <c r="F237" s="93">
        <v>64911003</v>
      </c>
      <c r="G237" s="93" t="s">
        <v>266</v>
      </c>
      <c r="I237">
        <f t="shared" si="14"/>
        <v>2560</v>
      </c>
      <c r="J237" s="91">
        <f t="shared" si="15"/>
        <v>0.18382812500000001</v>
      </c>
      <c r="K237" s="91">
        <f t="shared" si="15"/>
        <v>0.181484375</v>
      </c>
      <c r="L237" s="91">
        <f t="shared" si="15"/>
        <v>8.0468750000000006E-2</v>
      </c>
    </row>
    <row r="238" spans="6:12" x14ac:dyDescent="0.25">
      <c r="F238" s="93">
        <v>64911004</v>
      </c>
      <c r="G238" s="93" t="s">
        <v>267</v>
      </c>
      <c r="I238">
        <f t="shared" si="14"/>
        <v>2570</v>
      </c>
      <c r="J238" s="91">
        <f t="shared" si="15"/>
        <v>0.18311284046692608</v>
      </c>
      <c r="K238" s="91">
        <f t="shared" si="15"/>
        <v>0.18077821011673151</v>
      </c>
      <c r="L238" s="91">
        <f t="shared" si="15"/>
        <v>8.015564202334631E-2</v>
      </c>
    </row>
    <row r="239" spans="6:12" x14ac:dyDescent="0.25">
      <c r="F239" s="93">
        <v>64911005</v>
      </c>
      <c r="G239" s="93" t="s">
        <v>268</v>
      </c>
      <c r="I239">
        <f t="shared" si="14"/>
        <v>2580</v>
      </c>
      <c r="J239" s="91">
        <f t="shared" si="15"/>
        <v>0.18240310077519381</v>
      </c>
      <c r="K239" s="91">
        <f t="shared" si="15"/>
        <v>0.18007751937984495</v>
      </c>
      <c r="L239" s="91">
        <f t="shared" si="15"/>
        <v>7.9844961240310083E-2</v>
      </c>
    </row>
    <row r="240" spans="6:12" x14ac:dyDescent="0.25">
      <c r="F240" s="93">
        <v>64911006</v>
      </c>
      <c r="G240" s="93" t="s">
        <v>269</v>
      </c>
      <c r="I240">
        <f t="shared" si="14"/>
        <v>2590</v>
      </c>
      <c r="J240" s="91">
        <f t="shared" si="15"/>
        <v>0.18169884169884171</v>
      </c>
      <c r="K240" s="91">
        <f t="shared" si="15"/>
        <v>0.17938223938223938</v>
      </c>
      <c r="L240" s="91">
        <f t="shared" si="15"/>
        <v>7.9536679536679533E-2</v>
      </c>
    </row>
    <row r="241" spans="6:7" x14ac:dyDescent="0.25">
      <c r="F241" s="93">
        <v>64911007</v>
      </c>
      <c r="G241" s="93" t="s">
        <v>270</v>
      </c>
    </row>
    <row r="242" spans="6:7" x14ac:dyDescent="0.25">
      <c r="F242" s="93">
        <v>64911008</v>
      </c>
      <c r="G242" s="93" t="s">
        <v>271</v>
      </c>
    </row>
    <row r="243" spans="6:7" x14ac:dyDescent="0.25">
      <c r="F243" s="93">
        <v>64911009</v>
      </c>
      <c r="G243" s="93" t="s">
        <v>272</v>
      </c>
    </row>
    <row r="244" spans="6:7" x14ac:dyDescent="0.25">
      <c r="F244" s="93">
        <v>64912000</v>
      </c>
      <c r="G244" s="93" t="s">
        <v>273</v>
      </c>
    </row>
    <row r="245" spans="6:7" x14ac:dyDescent="0.25">
      <c r="F245" s="93">
        <v>64920500</v>
      </c>
      <c r="G245" s="93" t="s">
        <v>274</v>
      </c>
    </row>
    <row r="246" spans="6:7" x14ac:dyDescent="0.25">
      <c r="F246" s="93">
        <v>64921001</v>
      </c>
      <c r="G246" s="93" t="s">
        <v>275</v>
      </c>
    </row>
    <row r="247" spans="6:7" x14ac:dyDescent="0.25">
      <c r="F247" s="93">
        <v>64921003</v>
      </c>
      <c r="G247" s="93" t="s">
        <v>276</v>
      </c>
    </row>
    <row r="248" spans="6:7" x14ac:dyDescent="0.25">
      <c r="F248" s="93">
        <v>64921004</v>
      </c>
      <c r="G248" s="93" t="s">
        <v>277</v>
      </c>
    </row>
    <row r="249" spans="6:7" x14ac:dyDescent="0.25">
      <c r="F249" s="93">
        <v>64921005</v>
      </c>
      <c r="G249" s="93" t="s">
        <v>278</v>
      </c>
    </row>
    <row r="250" spans="6:7" x14ac:dyDescent="0.25">
      <c r="F250" s="93">
        <v>64921006</v>
      </c>
      <c r="G250" s="93" t="s">
        <v>279</v>
      </c>
    </row>
    <row r="251" spans="6:7" x14ac:dyDescent="0.25">
      <c r="F251" s="93">
        <v>64921007</v>
      </c>
      <c r="G251" s="93" t="s">
        <v>280</v>
      </c>
    </row>
    <row r="252" spans="6:7" x14ac:dyDescent="0.25">
      <c r="F252" s="93">
        <v>64921008</v>
      </c>
      <c r="G252" s="93" t="s">
        <v>281</v>
      </c>
    </row>
    <row r="253" spans="6:7" x14ac:dyDescent="0.25">
      <c r="F253" s="93">
        <v>64921009</v>
      </c>
      <c r="G253" s="93" t="s">
        <v>282</v>
      </c>
    </row>
    <row r="254" spans="6:7" x14ac:dyDescent="0.25">
      <c r="F254" s="93">
        <v>64921010</v>
      </c>
      <c r="G254" s="93" t="s">
        <v>283</v>
      </c>
    </row>
    <row r="255" spans="6:7" x14ac:dyDescent="0.25">
      <c r="F255" s="93">
        <v>64921501</v>
      </c>
      <c r="G255" s="93" t="s">
        <v>284</v>
      </c>
    </row>
    <row r="256" spans="6:7" x14ac:dyDescent="0.25">
      <c r="F256" s="93">
        <v>64922001</v>
      </c>
      <c r="G256" s="93" t="s">
        <v>285</v>
      </c>
    </row>
    <row r="257" spans="6:7" x14ac:dyDescent="0.25">
      <c r="F257" s="93">
        <v>64930500</v>
      </c>
      <c r="G257" s="93" t="s">
        <v>286</v>
      </c>
    </row>
    <row r="258" spans="6:7" x14ac:dyDescent="0.25">
      <c r="F258" s="93">
        <v>64931000</v>
      </c>
      <c r="G258" s="93" t="s">
        <v>287</v>
      </c>
    </row>
    <row r="259" spans="6:7" x14ac:dyDescent="0.25">
      <c r="F259" s="93">
        <v>64931001</v>
      </c>
      <c r="G259" s="93" t="s">
        <v>288</v>
      </c>
    </row>
    <row r="260" spans="6:7" x14ac:dyDescent="0.25">
      <c r="F260" s="93">
        <v>64931002</v>
      </c>
      <c r="G260" s="93" t="s">
        <v>289</v>
      </c>
    </row>
    <row r="261" spans="6:7" x14ac:dyDescent="0.25">
      <c r="F261" s="93">
        <v>64931003</v>
      </c>
      <c r="G261" s="93" t="s">
        <v>290</v>
      </c>
    </row>
    <row r="262" spans="6:7" x14ac:dyDescent="0.25">
      <c r="F262" s="93">
        <v>64931004</v>
      </c>
      <c r="G262" s="93" t="s">
        <v>291</v>
      </c>
    </row>
    <row r="263" spans="6:7" x14ac:dyDescent="0.25">
      <c r="F263" s="93">
        <v>64931005</v>
      </c>
      <c r="G263" s="93" t="s">
        <v>292</v>
      </c>
    </row>
    <row r="264" spans="6:7" x14ac:dyDescent="0.25">
      <c r="F264" s="93">
        <v>64931006</v>
      </c>
      <c r="G264" s="93" t="s">
        <v>293</v>
      </c>
    </row>
    <row r="265" spans="6:7" x14ac:dyDescent="0.25">
      <c r="F265" s="93">
        <v>64931500</v>
      </c>
      <c r="G265" s="93" t="s">
        <v>294</v>
      </c>
    </row>
    <row r="266" spans="6:7" x14ac:dyDescent="0.25">
      <c r="F266" s="93">
        <v>64932000</v>
      </c>
      <c r="G266" s="93" t="s">
        <v>295</v>
      </c>
    </row>
    <row r="267" spans="6:7" x14ac:dyDescent="0.25">
      <c r="F267" s="93">
        <v>64932001</v>
      </c>
      <c r="G267" s="93" t="s">
        <v>296</v>
      </c>
    </row>
    <row r="268" spans="6:7" x14ac:dyDescent="0.25">
      <c r="F268" s="93">
        <v>64932500</v>
      </c>
      <c r="G268" s="93" t="s">
        <v>297</v>
      </c>
    </row>
    <row r="269" spans="6:7" x14ac:dyDescent="0.25">
      <c r="F269" s="93">
        <v>64933000</v>
      </c>
      <c r="G269" s="93" t="s">
        <v>298</v>
      </c>
    </row>
    <row r="270" spans="6:7" x14ac:dyDescent="0.25">
      <c r="F270" s="93">
        <v>64933001</v>
      </c>
      <c r="G270" s="93" t="s">
        <v>299</v>
      </c>
    </row>
    <row r="271" spans="6:7" x14ac:dyDescent="0.25">
      <c r="F271" s="93">
        <v>64933002</v>
      </c>
      <c r="G271" s="93" t="s">
        <v>300</v>
      </c>
    </row>
    <row r="272" spans="6:7" x14ac:dyDescent="0.25">
      <c r="F272" s="93">
        <v>64933003</v>
      </c>
      <c r="G272" s="93" t="s">
        <v>301</v>
      </c>
    </row>
    <row r="273" spans="6:7" x14ac:dyDescent="0.25">
      <c r="F273" s="93">
        <v>64940500</v>
      </c>
      <c r="G273" s="93" t="s">
        <v>302</v>
      </c>
    </row>
    <row r="274" spans="6:7" x14ac:dyDescent="0.25">
      <c r="F274" s="93">
        <v>64941001</v>
      </c>
      <c r="G274" s="93" t="s">
        <v>303</v>
      </c>
    </row>
    <row r="275" spans="6:7" x14ac:dyDescent="0.25">
      <c r="F275" s="93">
        <v>64941002</v>
      </c>
      <c r="G275" s="93" t="s">
        <v>304</v>
      </c>
    </row>
    <row r="276" spans="6:7" x14ac:dyDescent="0.25">
      <c r="F276" s="93">
        <v>65100005</v>
      </c>
      <c r="G276" s="93" t="s">
        <v>305</v>
      </c>
    </row>
    <row r="277" spans="6:7" x14ac:dyDescent="0.25">
      <c r="F277" s="93">
        <v>65100006</v>
      </c>
      <c r="G277" s="93" t="s">
        <v>306</v>
      </c>
    </row>
    <row r="278" spans="6:7" x14ac:dyDescent="0.25">
      <c r="F278" s="93">
        <v>65100007</v>
      </c>
      <c r="G278" s="93" t="s">
        <v>307</v>
      </c>
    </row>
    <row r="279" spans="6:7" x14ac:dyDescent="0.25">
      <c r="F279" s="93">
        <v>65100008</v>
      </c>
      <c r="G279" s="93" t="s">
        <v>308</v>
      </c>
    </row>
    <row r="280" spans="6:7" x14ac:dyDescent="0.25">
      <c r="F280" s="93">
        <v>65100010</v>
      </c>
      <c r="G280" s="93" t="s">
        <v>309</v>
      </c>
    </row>
    <row r="281" spans="6:7" x14ac:dyDescent="0.25">
      <c r="F281" s="93">
        <v>65100011</v>
      </c>
      <c r="G281" s="93" t="s">
        <v>310</v>
      </c>
    </row>
    <row r="282" spans="6:7" x14ac:dyDescent="0.25">
      <c r="F282" s="93">
        <v>65100012</v>
      </c>
      <c r="G282" s="93" t="s">
        <v>311</v>
      </c>
    </row>
    <row r="283" spans="6:7" x14ac:dyDescent="0.25">
      <c r="F283" s="93">
        <v>65101001</v>
      </c>
      <c r="G283" s="93" t="s">
        <v>312</v>
      </c>
    </row>
    <row r="284" spans="6:7" x14ac:dyDescent="0.25">
      <c r="F284" s="93">
        <v>65101002</v>
      </c>
      <c r="G284" s="93" t="s">
        <v>313</v>
      </c>
    </row>
    <row r="285" spans="6:7" x14ac:dyDescent="0.25">
      <c r="F285" s="93">
        <v>65151000</v>
      </c>
      <c r="G285" s="93" t="s">
        <v>314</v>
      </c>
    </row>
    <row r="286" spans="6:7" x14ac:dyDescent="0.25">
      <c r="F286" s="93">
        <v>65152000</v>
      </c>
      <c r="G286" s="93" t="s">
        <v>315</v>
      </c>
    </row>
    <row r="287" spans="6:7" x14ac:dyDescent="0.25">
      <c r="F287" s="93">
        <v>65153000</v>
      </c>
      <c r="G287" s="93" t="s">
        <v>316</v>
      </c>
    </row>
    <row r="288" spans="6:7" x14ac:dyDescent="0.25">
      <c r="F288" s="93">
        <v>65154000</v>
      </c>
      <c r="G288" s="93" t="s">
        <v>317</v>
      </c>
    </row>
    <row r="289" spans="6:7" x14ac:dyDescent="0.25">
      <c r="F289" s="93">
        <v>65155000</v>
      </c>
      <c r="G289" s="93" t="s">
        <v>318</v>
      </c>
    </row>
    <row r="290" spans="6:7" x14ac:dyDescent="0.25">
      <c r="F290" s="93">
        <v>65156000</v>
      </c>
      <c r="G290" s="93" t="s">
        <v>319</v>
      </c>
    </row>
    <row r="291" spans="6:7" x14ac:dyDescent="0.25">
      <c r="F291" s="93">
        <v>65157000</v>
      </c>
      <c r="G291" s="93" t="s">
        <v>320</v>
      </c>
    </row>
    <row r="292" spans="6:7" x14ac:dyDescent="0.25">
      <c r="F292" s="93">
        <v>65157010</v>
      </c>
      <c r="G292" s="93" t="s">
        <v>321</v>
      </c>
    </row>
    <row r="293" spans="6:7" x14ac:dyDescent="0.25">
      <c r="F293" s="93">
        <v>65157020</v>
      </c>
      <c r="G293" s="93" t="s">
        <v>322</v>
      </c>
    </row>
    <row r="294" spans="6:7" x14ac:dyDescent="0.25">
      <c r="F294" s="93">
        <v>65157030</v>
      </c>
      <c r="G294" s="93" t="s">
        <v>323</v>
      </c>
    </row>
    <row r="295" spans="6:7" x14ac:dyDescent="0.25">
      <c r="F295" s="93">
        <v>65201000</v>
      </c>
      <c r="G295" s="93" t="s">
        <v>324</v>
      </c>
    </row>
    <row r="296" spans="6:7" x14ac:dyDescent="0.25">
      <c r="F296" s="93">
        <v>65202000</v>
      </c>
      <c r="G296" s="93" t="s">
        <v>325</v>
      </c>
    </row>
    <row r="297" spans="6:7" x14ac:dyDescent="0.25">
      <c r="F297" s="93">
        <v>65251000</v>
      </c>
      <c r="G297" s="93" t="s">
        <v>326</v>
      </c>
    </row>
    <row r="298" spans="6:7" x14ac:dyDescent="0.25">
      <c r="F298" s="93">
        <v>65252000</v>
      </c>
      <c r="G298" s="93" t="s">
        <v>327</v>
      </c>
    </row>
    <row r="299" spans="6:7" x14ac:dyDescent="0.25">
      <c r="F299" s="93">
        <v>65252500</v>
      </c>
      <c r="G299" s="93" t="s">
        <v>328</v>
      </c>
    </row>
    <row r="300" spans="6:7" x14ac:dyDescent="0.25">
      <c r="F300" s="93">
        <v>65253001</v>
      </c>
      <c r="G300" s="93" t="s">
        <v>329</v>
      </c>
    </row>
    <row r="301" spans="6:7" x14ac:dyDescent="0.25">
      <c r="F301" s="93">
        <v>65253002</v>
      </c>
      <c r="G301" s="93" t="s">
        <v>330</v>
      </c>
    </row>
    <row r="302" spans="6:7" x14ac:dyDescent="0.25">
      <c r="F302" s="93">
        <v>65253003</v>
      </c>
      <c r="G302" s="93" t="s">
        <v>331</v>
      </c>
    </row>
    <row r="303" spans="6:7" x14ac:dyDescent="0.25">
      <c r="F303" s="93">
        <v>65301000</v>
      </c>
      <c r="G303" s="93" t="s">
        <v>332</v>
      </c>
    </row>
    <row r="304" spans="6:7" x14ac:dyDescent="0.25">
      <c r="F304" s="93">
        <v>65302001</v>
      </c>
      <c r="G304" s="93" t="s">
        <v>333</v>
      </c>
    </row>
    <row r="305" spans="6:7" x14ac:dyDescent="0.25">
      <c r="F305" s="93">
        <v>65302002</v>
      </c>
      <c r="G305" s="93" t="s">
        <v>334</v>
      </c>
    </row>
    <row r="306" spans="6:7" x14ac:dyDescent="0.25">
      <c r="F306" s="93">
        <v>65302003</v>
      </c>
      <c r="G306" s="93" t="s">
        <v>335</v>
      </c>
    </row>
    <row r="307" spans="6:7" x14ac:dyDescent="0.25">
      <c r="F307" s="93">
        <v>65303000</v>
      </c>
      <c r="G307" s="93" t="s">
        <v>336</v>
      </c>
    </row>
    <row r="308" spans="6:7" x14ac:dyDescent="0.25">
      <c r="F308" s="93">
        <v>65304000</v>
      </c>
      <c r="G308" s="93" t="s">
        <v>337</v>
      </c>
    </row>
    <row r="309" spans="6:7" x14ac:dyDescent="0.25">
      <c r="F309" s="93">
        <v>65351000</v>
      </c>
      <c r="G309" s="93" t="s">
        <v>338</v>
      </c>
    </row>
    <row r="310" spans="6:7" x14ac:dyDescent="0.25">
      <c r="F310" s="93">
        <v>65352000</v>
      </c>
      <c r="G310" s="93" t="s">
        <v>339</v>
      </c>
    </row>
    <row r="311" spans="6:7" x14ac:dyDescent="0.25">
      <c r="F311" s="93">
        <v>65353000</v>
      </c>
      <c r="G311" s="93" t="s">
        <v>340</v>
      </c>
    </row>
    <row r="312" spans="6:7" x14ac:dyDescent="0.25">
      <c r="F312" s="93">
        <v>65601000</v>
      </c>
      <c r="G312" s="93" t="s">
        <v>341</v>
      </c>
    </row>
    <row r="313" spans="6:7" x14ac:dyDescent="0.25">
      <c r="F313" s="93">
        <v>65601001</v>
      </c>
      <c r="G313" s="93" t="s">
        <v>342</v>
      </c>
    </row>
    <row r="314" spans="6:7" x14ac:dyDescent="0.25">
      <c r="F314" s="93">
        <v>65602001</v>
      </c>
      <c r="G314" s="93" t="s">
        <v>343</v>
      </c>
    </row>
    <row r="315" spans="6:7" x14ac:dyDescent="0.25">
      <c r="F315" s="93">
        <v>65602002</v>
      </c>
      <c r="G315" s="93" t="s">
        <v>344</v>
      </c>
    </row>
    <row r="316" spans="6:7" x14ac:dyDescent="0.25">
      <c r="F316" s="93">
        <v>65602003</v>
      </c>
      <c r="G316" s="93" t="s">
        <v>345</v>
      </c>
    </row>
    <row r="317" spans="6:7" x14ac:dyDescent="0.25">
      <c r="F317" s="93">
        <v>65602004</v>
      </c>
      <c r="G317" s="93" t="s">
        <v>346</v>
      </c>
    </row>
    <row r="318" spans="6:7" x14ac:dyDescent="0.25">
      <c r="F318" s="93">
        <v>65602005</v>
      </c>
      <c r="G318" s="93" t="s">
        <v>347</v>
      </c>
    </row>
    <row r="319" spans="6:7" x14ac:dyDescent="0.25">
      <c r="F319" s="93">
        <v>65602006</v>
      </c>
      <c r="G319" s="93" t="s">
        <v>348</v>
      </c>
    </row>
    <row r="320" spans="6:7" x14ac:dyDescent="0.25">
      <c r="F320" s="93">
        <v>65602007</v>
      </c>
      <c r="G320" s="93" t="s">
        <v>349</v>
      </c>
    </row>
    <row r="321" spans="6:7" x14ac:dyDescent="0.25">
      <c r="F321" s="93">
        <v>65602008</v>
      </c>
      <c r="G321" s="93" t="s">
        <v>350</v>
      </c>
    </row>
    <row r="322" spans="6:7" x14ac:dyDescent="0.25">
      <c r="F322" s="93">
        <v>65602009</v>
      </c>
      <c r="G322" s="93" t="s">
        <v>351</v>
      </c>
    </row>
    <row r="323" spans="6:7" x14ac:dyDescent="0.25">
      <c r="F323" s="93">
        <v>65602010</v>
      </c>
      <c r="G323" s="93" t="s">
        <v>352</v>
      </c>
    </row>
    <row r="324" spans="6:7" x14ac:dyDescent="0.25">
      <c r="F324" s="93">
        <v>65602011</v>
      </c>
      <c r="G324" s="93" t="s">
        <v>353</v>
      </c>
    </row>
    <row r="325" spans="6:7" x14ac:dyDescent="0.25">
      <c r="F325" s="93">
        <v>65701000</v>
      </c>
      <c r="G325" s="93" t="s">
        <v>354</v>
      </c>
    </row>
    <row r="326" spans="6:7" x14ac:dyDescent="0.25">
      <c r="F326" s="93">
        <v>65702000</v>
      </c>
      <c r="G326" s="93" t="s">
        <v>355</v>
      </c>
    </row>
    <row r="327" spans="6:7" x14ac:dyDescent="0.25">
      <c r="F327" s="93">
        <v>65801000</v>
      </c>
      <c r="G327" s="93" t="s">
        <v>356</v>
      </c>
    </row>
    <row r="328" spans="6:7" x14ac:dyDescent="0.25">
      <c r="F328" s="93">
        <v>65801001</v>
      </c>
      <c r="G328" s="93" t="s">
        <v>357</v>
      </c>
    </row>
    <row r="329" spans="6:7" x14ac:dyDescent="0.25">
      <c r="F329" s="93">
        <v>66010501</v>
      </c>
      <c r="G329" s="93" t="s">
        <v>358</v>
      </c>
    </row>
    <row r="330" spans="6:7" x14ac:dyDescent="0.25">
      <c r="F330" s="93">
        <v>66010502</v>
      </c>
      <c r="G330" s="93" t="s">
        <v>359</v>
      </c>
    </row>
    <row r="331" spans="6:7" x14ac:dyDescent="0.25">
      <c r="F331" s="93">
        <v>66010503</v>
      </c>
      <c r="G331" s="93" t="s">
        <v>360</v>
      </c>
    </row>
    <row r="332" spans="6:7" x14ac:dyDescent="0.25">
      <c r="F332" s="93">
        <v>66010504</v>
      </c>
      <c r="G332" s="93" t="s">
        <v>361</v>
      </c>
    </row>
    <row r="333" spans="6:7" x14ac:dyDescent="0.25">
      <c r="F333" s="93">
        <v>66010505</v>
      </c>
      <c r="G333" s="93" t="s">
        <v>362</v>
      </c>
    </row>
    <row r="334" spans="6:7" x14ac:dyDescent="0.25">
      <c r="F334" s="93">
        <v>66010506</v>
      </c>
      <c r="G334" s="93" t="s">
        <v>363</v>
      </c>
    </row>
    <row r="335" spans="6:7" x14ac:dyDescent="0.25">
      <c r="F335" s="93">
        <v>66011001</v>
      </c>
      <c r="G335" s="93" t="s">
        <v>364</v>
      </c>
    </row>
    <row r="336" spans="6:7" x14ac:dyDescent="0.25">
      <c r="F336" s="93">
        <v>66011002</v>
      </c>
      <c r="G336" s="93" t="s">
        <v>365</v>
      </c>
    </row>
    <row r="337" spans="6:7" x14ac:dyDescent="0.25">
      <c r="F337" s="93">
        <v>66011003</v>
      </c>
      <c r="G337" s="93" t="s">
        <v>366</v>
      </c>
    </row>
    <row r="338" spans="6:7" x14ac:dyDescent="0.25">
      <c r="F338" s="93">
        <v>66011004</v>
      </c>
      <c r="G338" s="93" t="s">
        <v>367</v>
      </c>
    </row>
    <row r="339" spans="6:7" x14ac:dyDescent="0.25">
      <c r="F339" s="93">
        <v>66011005</v>
      </c>
      <c r="G339" s="93" t="s">
        <v>368</v>
      </c>
    </row>
    <row r="340" spans="6:7" x14ac:dyDescent="0.25">
      <c r="F340" s="93">
        <v>66011006</v>
      </c>
      <c r="G340" s="93" t="s">
        <v>369</v>
      </c>
    </row>
    <row r="341" spans="6:7" x14ac:dyDescent="0.25">
      <c r="F341" s="93">
        <v>66011501</v>
      </c>
      <c r="G341" s="93" t="s">
        <v>370</v>
      </c>
    </row>
    <row r="342" spans="6:7" x14ac:dyDescent="0.25">
      <c r="F342" s="93">
        <v>66011502</v>
      </c>
      <c r="G342" s="93" t="s">
        <v>371</v>
      </c>
    </row>
    <row r="343" spans="6:7" x14ac:dyDescent="0.25">
      <c r="F343" s="93">
        <v>66011503</v>
      </c>
      <c r="G343" s="93" t="s">
        <v>372</v>
      </c>
    </row>
    <row r="344" spans="6:7" x14ac:dyDescent="0.25">
      <c r="F344" s="93">
        <v>66100501</v>
      </c>
      <c r="G344" s="93" t="s">
        <v>373</v>
      </c>
    </row>
    <row r="345" spans="6:7" x14ac:dyDescent="0.25">
      <c r="F345" s="93">
        <v>66101001</v>
      </c>
      <c r="G345" s="93" t="s">
        <v>374</v>
      </c>
    </row>
    <row r="346" spans="6:7" x14ac:dyDescent="0.25">
      <c r="F346" s="93">
        <v>66101002</v>
      </c>
      <c r="G346" s="93" t="s">
        <v>375</v>
      </c>
    </row>
    <row r="347" spans="6:7" x14ac:dyDescent="0.25">
      <c r="F347" s="93">
        <v>66101003</v>
      </c>
      <c r="G347" s="93" t="s">
        <v>376</v>
      </c>
    </row>
    <row r="348" spans="6:7" x14ac:dyDescent="0.25">
      <c r="F348" s="93">
        <v>66101004</v>
      </c>
      <c r="G348" s="93" t="s">
        <v>377</v>
      </c>
    </row>
    <row r="349" spans="6:7" x14ac:dyDescent="0.25">
      <c r="F349" s="93">
        <v>66101005</v>
      </c>
      <c r="G349" s="93" t="s">
        <v>378</v>
      </c>
    </row>
    <row r="350" spans="6:7" x14ac:dyDescent="0.25">
      <c r="F350" s="93">
        <v>66101501</v>
      </c>
      <c r="G350" s="93" t="s">
        <v>379</v>
      </c>
    </row>
    <row r="351" spans="6:7" x14ac:dyDescent="0.25">
      <c r="F351" s="93">
        <v>66150501</v>
      </c>
      <c r="G351" s="93" t="s">
        <v>380</v>
      </c>
    </row>
    <row r="352" spans="6:7" x14ac:dyDescent="0.25">
      <c r="F352" s="93">
        <v>66151001</v>
      </c>
      <c r="G352" s="93" t="s">
        <v>381</v>
      </c>
    </row>
    <row r="353" spans="6:7" x14ac:dyDescent="0.25">
      <c r="F353" s="93">
        <v>66151002</v>
      </c>
      <c r="G353" s="93" t="s">
        <v>382</v>
      </c>
    </row>
    <row r="354" spans="6:7" x14ac:dyDescent="0.25">
      <c r="F354" s="93">
        <v>66151003</v>
      </c>
      <c r="G354" s="93" t="s">
        <v>383</v>
      </c>
    </row>
    <row r="355" spans="6:7" x14ac:dyDescent="0.25">
      <c r="F355" s="93">
        <v>66151004</v>
      </c>
      <c r="G355" s="93" t="s">
        <v>384</v>
      </c>
    </row>
    <row r="356" spans="6:7" x14ac:dyDescent="0.25">
      <c r="F356" s="93">
        <v>66151005</v>
      </c>
      <c r="G356" s="93" t="s">
        <v>385</v>
      </c>
    </row>
    <row r="357" spans="6:7" x14ac:dyDescent="0.25">
      <c r="F357" s="93">
        <v>66200501</v>
      </c>
      <c r="G357" s="93" t="s">
        <v>386</v>
      </c>
    </row>
    <row r="358" spans="6:7" x14ac:dyDescent="0.25">
      <c r="F358" s="93">
        <v>66200502</v>
      </c>
      <c r="G358" s="93" t="s">
        <v>387</v>
      </c>
    </row>
    <row r="359" spans="6:7" x14ac:dyDescent="0.25">
      <c r="F359" s="93">
        <v>66200503</v>
      </c>
      <c r="G359" s="93" t="s">
        <v>388</v>
      </c>
    </row>
    <row r="360" spans="6:7" x14ac:dyDescent="0.25">
      <c r="F360" s="93">
        <v>66201001</v>
      </c>
      <c r="G360" s="93" t="s">
        <v>389</v>
      </c>
    </row>
    <row r="361" spans="6:7" x14ac:dyDescent="0.25">
      <c r="F361" s="93">
        <v>66201002</v>
      </c>
      <c r="G361" s="93" t="s">
        <v>390</v>
      </c>
    </row>
    <row r="362" spans="6:7" x14ac:dyDescent="0.25">
      <c r="F362" s="93">
        <v>66201003</v>
      </c>
      <c r="G362" s="93" t="s">
        <v>391</v>
      </c>
    </row>
    <row r="363" spans="6:7" x14ac:dyDescent="0.25">
      <c r="F363" s="93">
        <v>66201004</v>
      </c>
      <c r="G363" s="93" t="s">
        <v>392</v>
      </c>
    </row>
    <row r="364" spans="6:7" x14ac:dyDescent="0.25">
      <c r="F364" s="93">
        <v>66201005</v>
      </c>
      <c r="G364" s="93" t="s">
        <v>393</v>
      </c>
    </row>
    <row r="365" spans="6:7" x14ac:dyDescent="0.25">
      <c r="F365" s="93">
        <v>66201006</v>
      </c>
      <c r="G365" s="93" t="s">
        <v>394</v>
      </c>
    </row>
    <row r="366" spans="6:7" x14ac:dyDescent="0.25">
      <c r="F366" s="93">
        <v>66201007</v>
      </c>
      <c r="G366" s="93" t="s">
        <v>395</v>
      </c>
    </row>
    <row r="367" spans="6:7" x14ac:dyDescent="0.25">
      <c r="F367" s="93">
        <v>66201008</v>
      </c>
      <c r="G367" s="93" t="s">
        <v>396</v>
      </c>
    </row>
    <row r="368" spans="6:7" x14ac:dyDescent="0.25">
      <c r="F368" s="93">
        <v>66201009</v>
      </c>
      <c r="G368" s="93" t="s">
        <v>397</v>
      </c>
    </row>
    <row r="369" spans="6:7" x14ac:dyDescent="0.25">
      <c r="F369" s="93">
        <v>66201010</v>
      </c>
      <c r="G369" s="93" t="s">
        <v>398</v>
      </c>
    </row>
    <row r="370" spans="6:7" x14ac:dyDescent="0.25">
      <c r="F370" s="93">
        <v>66201501</v>
      </c>
      <c r="G370" s="93" t="s">
        <v>399</v>
      </c>
    </row>
    <row r="371" spans="6:7" x14ac:dyDescent="0.25">
      <c r="F371" s="93">
        <v>66201502</v>
      </c>
      <c r="G371" s="93" t="s">
        <v>400</v>
      </c>
    </row>
    <row r="372" spans="6:7" x14ac:dyDescent="0.25">
      <c r="F372" s="93">
        <v>66250501</v>
      </c>
      <c r="G372" s="93" t="s">
        <v>401</v>
      </c>
    </row>
    <row r="373" spans="6:7" x14ac:dyDescent="0.25">
      <c r="F373" s="93">
        <v>66251001</v>
      </c>
      <c r="G373" s="93" t="s">
        <v>402</v>
      </c>
    </row>
    <row r="374" spans="6:7" x14ac:dyDescent="0.25">
      <c r="F374" s="93">
        <v>66251002</v>
      </c>
      <c r="G374" s="93" t="s">
        <v>403</v>
      </c>
    </row>
    <row r="375" spans="6:7" x14ac:dyDescent="0.25">
      <c r="F375" s="93">
        <v>66251003</v>
      </c>
      <c r="G375" s="93" t="s">
        <v>404</v>
      </c>
    </row>
    <row r="376" spans="6:7" x14ac:dyDescent="0.25">
      <c r="F376" s="93">
        <v>66251004</v>
      </c>
      <c r="G376" s="93" t="s">
        <v>405</v>
      </c>
    </row>
    <row r="377" spans="6:7" x14ac:dyDescent="0.25">
      <c r="F377" s="93">
        <v>66300501</v>
      </c>
      <c r="G377" s="93" t="s">
        <v>406</v>
      </c>
    </row>
    <row r="378" spans="6:7" x14ac:dyDescent="0.25">
      <c r="F378" s="93">
        <v>66301001</v>
      </c>
      <c r="G378" s="93" t="s">
        <v>407</v>
      </c>
    </row>
    <row r="379" spans="6:7" x14ac:dyDescent="0.25">
      <c r="F379" s="93">
        <v>66301002</v>
      </c>
      <c r="G379" s="93" t="s">
        <v>408</v>
      </c>
    </row>
    <row r="380" spans="6:7" x14ac:dyDescent="0.25">
      <c r="F380" s="93">
        <v>66301003</v>
      </c>
      <c r="G380" s="93" t="s">
        <v>409</v>
      </c>
    </row>
    <row r="381" spans="6:7" x14ac:dyDescent="0.25">
      <c r="F381" s="93">
        <v>66301004</v>
      </c>
      <c r="G381" s="93" t="s">
        <v>410</v>
      </c>
    </row>
    <row r="382" spans="6:7" x14ac:dyDescent="0.25">
      <c r="F382" s="93">
        <v>66301005</v>
      </c>
      <c r="G382" s="93" t="s">
        <v>411</v>
      </c>
    </row>
    <row r="383" spans="6:7" x14ac:dyDescent="0.25">
      <c r="F383" s="93">
        <v>66301006</v>
      </c>
      <c r="G383" s="93" t="s">
        <v>412</v>
      </c>
    </row>
    <row r="384" spans="6:7" x14ac:dyDescent="0.25">
      <c r="F384" s="93">
        <v>66301007</v>
      </c>
      <c r="G384" s="93" t="s">
        <v>413</v>
      </c>
    </row>
    <row r="385" spans="6:7" x14ac:dyDescent="0.25">
      <c r="F385" s="93">
        <v>66301008</v>
      </c>
      <c r="G385" s="93" t="s">
        <v>414</v>
      </c>
    </row>
    <row r="386" spans="6:7" x14ac:dyDescent="0.25">
      <c r="F386" s="93">
        <v>66301501</v>
      </c>
      <c r="G386" s="93" t="s">
        <v>415</v>
      </c>
    </row>
    <row r="387" spans="6:7" x14ac:dyDescent="0.25">
      <c r="F387" s="93">
        <v>66301502</v>
      </c>
      <c r="G387" s="93" t="s">
        <v>416</v>
      </c>
    </row>
    <row r="388" spans="6:7" x14ac:dyDescent="0.25">
      <c r="F388" s="93">
        <v>66350501</v>
      </c>
      <c r="G388" s="93" t="s">
        <v>417</v>
      </c>
    </row>
    <row r="389" spans="6:7" x14ac:dyDescent="0.25">
      <c r="F389" s="93">
        <v>66351001</v>
      </c>
      <c r="G389" s="93" t="s">
        <v>418</v>
      </c>
    </row>
    <row r="390" spans="6:7" x14ac:dyDescent="0.25">
      <c r="F390" s="93">
        <v>66351002</v>
      </c>
      <c r="G390" s="93" t="s">
        <v>419</v>
      </c>
    </row>
    <row r="391" spans="6:7" x14ac:dyDescent="0.25">
      <c r="F391" s="93">
        <v>66351003</v>
      </c>
      <c r="G391" s="93" t="s">
        <v>420</v>
      </c>
    </row>
    <row r="392" spans="6:7" x14ac:dyDescent="0.25">
      <c r="F392" s="93">
        <v>66351004</v>
      </c>
      <c r="G392" s="93" t="s">
        <v>421</v>
      </c>
    </row>
    <row r="393" spans="6:7" x14ac:dyDescent="0.25">
      <c r="F393" s="93">
        <v>66351005</v>
      </c>
      <c r="G393" s="93" t="s">
        <v>422</v>
      </c>
    </row>
    <row r="394" spans="6:7" x14ac:dyDescent="0.25">
      <c r="F394" s="93">
        <v>66351006</v>
      </c>
      <c r="G394" s="93" t="s">
        <v>423</v>
      </c>
    </row>
    <row r="395" spans="6:7" x14ac:dyDescent="0.25">
      <c r="F395" s="93">
        <v>66351007</v>
      </c>
      <c r="G395" s="93" t="s">
        <v>424</v>
      </c>
    </row>
    <row r="396" spans="6:7" x14ac:dyDescent="0.25">
      <c r="F396" s="93">
        <v>66351008</v>
      </c>
      <c r="G396" s="93" t="s">
        <v>425</v>
      </c>
    </row>
    <row r="397" spans="6:7" x14ac:dyDescent="0.25">
      <c r="F397" s="93">
        <v>66351009</v>
      </c>
      <c r="G397" s="93" t="s">
        <v>426</v>
      </c>
    </row>
    <row r="398" spans="6:7" x14ac:dyDescent="0.25">
      <c r="F398" s="93">
        <v>66351010</v>
      </c>
      <c r="G398" s="93" t="s">
        <v>427</v>
      </c>
    </row>
    <row r="399" spans="6:7" x14ac:dyDescent="0.25">
      <c r="F399" s="93">
        <v>66351011</v>
      </c>
      <c r="G399" s="93" t="s">
        <v>428</v>
      </c>
    </row>
    <row r="400" spans="6:7" x14ac:dyDescent="0.25">
      <c r="F400" s="93">
        <v>66351012</v>
      </c>
      <c r="G400" s="93" t="s">
        <v>429</v>
      </c>
    </row>
    <row r="401" spans="6:7" x14ac:dyDescent="0.25">
      <c r="F401" s="93">
        <v>66351013</v>
      </c>
      <c r="G401" s="93" t="s">
        <v>430</v>
      </c>
    </row>
    <row r="402" spans="6:7" x14ac:dyDescent="0.25">
      <c r="F402" s="93">
        <v>66351014</v>
      </c>
      <c r="G402" s="93" t="s">
        <v>431</v>
      </c>
    </row>
    <row r="403" spans="6:7" x14ac:dyDescent="0.25">
      <c r="F403" s="93">
        <v>66351015</v>
      </c>
      <c r="G403" s="93" t="s">
        <v>432</v>
      </c>
    </row>
    <row r="404" spans="6:7" x14ac:dyDescent="0.25">
      <c r="F404" s="93">
        <v>66351016</v>
      </c>
      <c r="G404" s="93" t="s">
        <v>433</v>
      </c>
    </row>
    <row r="405" spans="6:7" x14ac:dyDescent="0.25">
      <c r="F405" s="93">
        <v>66351501</v>
      </c>
      <c r="G405" s="93" t="s">
        <v>434</v>
      </c>
    </row>
    <row r="406" spans="6:7" x14ac:dyDescent="0.25">
      <c r="F406" s="93">
        <v>66351502</v>
      </c>
      <c r="G406" s="93" t="s">
        <v>435</v>
      </c>
    </row>
    <row r="407" spans="6:7" x14ac:dyDescent="0.25">
      <c r="F407" s="93">
        <v>66400501</v>
      </c>
      <c r="G407" s="93" t="s">
        <v>436</v>
      </c>
    </row>
    <row r="408" spans="6:7" x14ac:dyDescent="0.25">
      <c r="F408" s="93">
        <v>66400502</v>
      </c>
      <c r="G408" s="93" t="s">
        <v>437</v>
      </c>
    </row>
    <row r="409" spans="6:7" x14ac:dyDescent="0.25">
      <c r="F409" s="93">
        <v>66401001</v>
      </c>
      <c r="G409" s="93" t="s">
        <v>438</v>
      </c>
    </row>
    <row r="410" spans="6:7" x14ac:dyDescent="0.25">
      <c r="F410" s="93">
        <v>66450501</v>
      </c>
      <c r="G410" s="93" t="s">
        <v>439</v>
      </c>
    </row>
    <row r="411" spans="6:7" x14ac:dyDescent="0.25">
      <c r="F411" s="93">
        <v>66450502</v>
      </c>
      <c r="G411" s="93" t="s">
        <v>440</v>
      </c>
    </row>
    <row r="412" spans="6:7" x14ac:dyDescent="0.25">
      <c r="F412" s="93">
        <v>66451001</v>
      </c>
      <c r="G412" s="93" t="s">
        <v>441</v>
      </c>
    </row>
    <row r="413" spans="6:7" x14ac:dyDescent="0.25">
      <c r="F413" s="93">
        <v>66900001</v>
      </c>
      <c r="G413" s="93" t="s">
        <v>442</v>
      </c>
    </row>
    <row r="414" spans="6:7" x14ac:dyDescent="0.25">
      <c r="F414" s="93">
        <v>66900501</v>
      </c>
      <c r="G414" s="93" t="s">
        <v>443</v>
      </c>
    </row>
    <row r="415" spans="6:7" x14ac:dyDescent="0.25">
      <c r="F415" s="93">
        <v>66901001</v>
      </c>
      <c r="G415" s="93" t="s">
        <v>444</v>
      </c>
    </row>
    <row r="416" spans="6:7" x14ac:dyDescent="0.25">
      <c r="F416" s="93">
        <v>66901501</v>
      </c>
      <c r="G416" s="93" t="s">
        <v>445</v>
      </c>
    </row>
    <row r="417" spans="6:7" x14ac:dyDescent="0.25">
      <c r="F417" s="93">
        <v>67010501</v>
      </c>
      <c r="G417" s="93" t="s">
        <v>446</v>
      </c>
    </row>
    <row r="418" spans="6:7" x14ac:dyDescent="0.25">
      <c r="F418" s="93">
        <v>67011001</v>
      </c>
      <c r="G418" s="93" t="s">
        <v>447</v>
      </c>
    </row>
    <row r="419" spans="6:7" x14ac:dyDescent="0.25">
      <c r="F419" s="93">
        <v>67011002</v>
      </c>
      <c r="G419" s="93" t="s">
        <v>448</v>
      </c>
    </row>
    <row r="420" spans="6:7" x14ac:dyDescent="0.25">
      <c r="F420" s="93">
        <v>67011003</v>
      </c>
      <c r="G420" s="93" t="s">
        <v>449</v>
      </c>
    </row>
    <row r="421" spans="6:7" x14ac:dyDescent="0.25">
      <c r="F421" s="93">
        <v>67011004</v>
      </c>
      <c r="G421" s="93" t="s">
        <v>450</v>
      </c>
    </row>
    <row r="422" spans="6:7" x14ac:dyDescent="0.25">
      <c r="F422" s="93">
        <v>67011005</v>
      </c>
      <c r="G422" s="93" t="s">
        <v>451</v>
      </c>
    </row>
    <row r="423" spans="6:7" x14ac:dyDescent="0.25">
      <c r="F423" s="93">
        <v>67011006</v>
      </c>
      <c r="G423" s="93" t="s">
        <v>452</v>
      </c>
    </row>
    <row r="424" spans="6:7" x14ac:dyDescent="0.25">
      <c r="F424" s="93">
        <v>67100501</v>
      </c>
      <c r="G424" s="93" t="s">
        <v>453</v>
      </c>
    </row>
    <row r="425" spans="6:7" x14ac:dyDescent="0.25">
      <c r="F425" s="93">
        <v>67101001</v>
      </c>
      <c r="G425" s="93" t="s">
        <v>454</v>
      </c>
    </row>
    <row r="426" spans="6:7" x14ac:dyDescent="0.25">
      <c r="F426" s="93">
        <v>67250501</v>
      </c>
      <c r="G426" s="93" t="s">
        <v>455</v>
      </c>
    </row>
    <row r="427" spans="6:7" x14ac:dyDescent="0.25">
      <c r="F427" s="93">
        <v>67400501</v>
      </c>
      <c r="G427" s="93" t="s">
        <v>456</v>
      </c>
    </row>
    <row r="428" spans="6:7" x14ac:dyDescent="0.25">
      <c r="F428" s="93">
        <v>67403001</v>
      </c>
      <c r="G428" s="93" t="s">
        <v>457</v>
      </c>
    </row>
    <row r="429" spans="6:7" x14ac:dyDescent="0.25">
      <c r="F429" s="93">
        <v>67405001</v>
      </c>
      <c r="G429" s="93" t="s">
        <v>458</v>
      </c>
    </row>
    <row r="430" spans="6:7" x14ac:dyDescent="0.25">
      <c r="F430" s="93">
        <v>67450501</v>
      </c>
      <c r="G430" s="93" t="s">
        <v>459</v>
      </c>
    </row>
    <row r="431" spans="6:7" x14ac:dyDescent="0.25">
      <c r="F431" s="93">
        <v>67700501</v>
      </c>
      <c r="G431" s="93" t="s">
        <v>460</v>
      </c>
    </row>
    <row r="432" spans="6:7" x14ac:dyDescent="0.25">
      <c r="F432" s="93">
        <v>67701501</v>
      </c>
      <c r="G432" s="93" t="s">
        <v>461</v>
      </c>
    </row>
    <row r="433" spans="6:7" x14ac:dyDescent="0.25">
      <c r="F433" s="93">
        <v>67800501</v>
      </c>
      <c r="G433" s="93" t="s">
        <v>462</v>
      </c>
    </row>
    <row r="434" spans="6:7" x14ac:dyDescent="0.25">
      <c r="F434" s="93">
        <v>67800502</v>
      </c>
      <c r="G434" s="93" t="s">
        <v>463</v>
      </c>
    </row>
    <row r="435" spans="6:7" x14ac:dyDescent="0.25">
      <c r="F435" s="93">
        <v>67800503</v>
      </c>
      <c r="G435" s="93" t="s">
        <v>464</v>
      </c>
    </row>
    <row r="436" spans="6:7" x14ac:dyDescent="0.25">
      <c r="F436" s="93">
        <v>67800504</v>
      </c>
      <c r="G436" s="93" t="s">
        <v>465</v>
      </c>
    </row>
    <row r="437" spans="6:7" x14ac:dyDescent="0.25">
      <c r="F437" s="93">
        <v>67800505</v>
      </c>
      <c r="G437" s="93" t="s">
        <v>466</v>
      </c>
    </row>
    <row r="438" spans="6:7" x14ac:dyDescent="0.25">
      <c r="F438" s="93">
        <v>67800506</v>
      </c>
      <c r="G438" s="93" t="s">
        <v>467</v>
      </c>
    </row>
    <row r="439" spans="6:7" x14ac:dyDescent="0.25">
      <c r="F439" s="93">
        <v>67800507</v>
      </c>
      <c r="G439" s="93" t="s">
        <v>468</v>
      </c>
    </row>
    <row r="440" spans="6:7" x14ac:dyDescent="0.25">
      <c r="F440" s="93">
        <v>67800508</v>
      </c>
      <c r="G440" s="93" t="s">
        <v>469</v>
      </c>
    </row>
    <row r="441" spans="6:7" x14ac:dyDescent="0.25">
      <c r="F441" s="93">
        <v>67800509</v>
      </c>
      <c r="G441" s="93" t="s">
        <v>470</v>
      </c>
    </row>
    <row r="442" spans="6:7" x14ac:dyDescent="0.25">
      <c r="F442" s="93">
        <v>67800510</v>
      </c>
      <c r="G442" s="93" t="s">
        <v>471</v>
      </c>
    </row>
    <row r="443" spans="6:7" x14ac:dyDescent="0.25">
      <c r="F443" s="93">
        <v>67802001</v>
      </c>
      <c r="G443" s="93" t="s">
        <v>472</v>
      </c>
    </row>
    <row r="444" spans="6:7" x14ac:dyDescent="0.25">
      <c r="F444" s="93">
        <v>67803001</v>
      </c>
      <c r="G444" s="93" t="s">
        <v>473</v>
      </c>
    </row>
    <row r="445" spans="6:7" x14ac:dyDescent="0.25">
      <c r="F445" s="93">
        <v>67804001</v>
      </c>
      <c r="G445" s="93" t="s">
        <v>474</v>
      </c>
    </row>
    <row r="446" spans="6:7" x14ac:dyDescent="0.25">
      <c r="F446" s="93">
        <v>67900501</v>
      </c>
      <c r="G446" s="93" t="s">
        <v>475</v>
      </c>
    </row>
    <row r="447" spans="6:7" x14ac:dyDescent="0.25">
      <c r="F447" s="93">
        <v>67901001</v>
      </c>
      <c r="G447" s="93" t="s">
        <v>476</v>
      </c>
    </row>
    <row r="448" spans="6:7" x14ac:dyDescent="0.25">
      <c r="F448" s="93">
        <v>68010501</v>
      </c>
      <c r="G448" s="93" t="s">
        <v>477</v>
      </c>
    </row>
    <row r="449" spans="6:7" x14ac:dyDescent="0.25">
      <c r="F449" s="93">
        <v>68011001</v>
      </c>
      <c r="G449" s="93" t="s">
        <v>478</v>
      </c>
    </row>
    <row r="450" spans="6:7" x14ac:dyDescent="0.25">
      <c r="F450" s="93">
        <v>68012001</v>
      </c>
      <c r="G450" s="93" t="s">
        <v>479</v>
      </c>
    </row>
    <row r="451" spans="6:7" x14ac:dyDescent="0.25">
      <c r="F451" s="93">
        <v>68012002</v>
      </c>
      <c r="G451" s="93" t="s">
        <v>480</v>
      </c>
    </row>
    <row r="452" spans="6:7" x14ac:dyDescent="0.25">
      <c r="F452" s="93">
        <v>68012003</v>
      </c>
      <c r="G452" s="93" t="s">
        <v>481</v>
      </c>
    </row>
    <row r="453" spans="6:7" x14ac:dyDescent="0.25">
      <c r="F453" s="93">
        <v>68012004</v>
      </c>
      <c r="G453" s="93" t="s">
        <v>482</v>
      </c>
    </row>
    <row r="454" spans="6:7" x14ac:dyDescent="0.25">
      <c r="F454" s="93">
        <v>68050501</v>
      </c>
      <c r="G454" s="93" t="s">
        <v>483</v>
      </c>
    </row>
    <row r="455" spans="6:7" x14ac:dyDescent="0.25">
      <c r="F455" s="93">
        <v>68051001</v>
      </c>
      <c r="G455" s="93" t="s">
        <v>484</v>
      </c>
    </row>
    <row r="456" spans="6:7" x14ac:dyDescent="0.25">
      <c r="F456" s="93">
        <v>68051002</v>
      </c>
      <c r="G456" s="93" t="s">
        <v>485</v>
      </c>
    </row>
    <row r="457" spans="6:7" x14ac:dyDescent="0.25">
      <c r="F457" s="93">
        <v>68100501</v>
      </c>
      <c r="G457" s="93" t="s">
        <v>486</v>
      </c>
    </row>
    <row r="458" spans="6:7" x14ac:dyDescent="0.25">
      <c r="F458" s="93">
        <v>68101001</v>
      </c>
      <c r="G458" s="93" t="s">
        <v>487</v>
      </c>
    </row>
    <row r="459" spans="6:7" x14ac:dyDescent="0.25">
      <c r="F459" s="93">
        <v>68101002</v>
      </c>
      <c r="G459" s="93" t="s">
        <v>488</v>
      </c>
    </row>
    <row r="460" spans="6:7" x14ac:dyDescent="0.25">
      <c r="F460" s="93">
        <v>68101003</v>
      </c>
      <c r="G460" s="93" t="s">
        <v>489</v>
      </c>
    </row>
    <row r="461" spans="6:7" x14ac:dyDescent="0.25">
      <c r="F461" s="93">
        <v>68101004</v>
      </c>
      <c r="G461" s="93" t="s">
        <v>490</v>
      </c>
    </row>
    <row r="462" spans="6:7" x14ac:dyDescent="0.25">
      <c r="F462" s="93">
        <v>68101005</v>
      </c>
      <c r="G462" s="93" t="s">
        <v>491</v>
      </c>
    </row>
  </sheetData>
  <sheetProtection algorithmName="SHA-512" hashValue="5ptUP1qGL4d+mjKxEch5HBqnMDQgSx4lknmkbxMNNB1H1INok6U4XB7JwC1lUiM0wg1Dq69fvP9BqF9qPy/lXA==" saltValue="pQO6OPcRoYaJHwsGBNsc7g==" spinCount="100000" sheet="1" autoFilter="0"/>
  <mergeCells count="4">
    <mergeCell ref="J4:K4"/>
    <mergeCell ref="AA9:AD9"/>
    <mergeCell ref="AA10:AB10"/>
    <mergeCell ref="AC10:AD10"/>
  </mergeCells>
  <conditionalFormatting sqref="F7:F462">
    <cfRule type="duplicateValues" dxfId="2" priority="1"/>
  </conditionalFormatting>
  <pageMargins left="0.7" right="0.7" top="0.75" bottom="0.75" header="0.3" footer="0.3"/>
  <pageSetup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1FCCF-25E4-4060-92B2-E1B2981CF7BA}">
  <sheetPr>
    <tabColor rgb="FFFFFF00"/>
    <pageSetUpPr fitToPage="1"/>
  </sheetPr>
  <dimension ref="A1:O88"/>
  <sheetViews>
    <sheetView zoomScale="108" zoomScaleNormal="108" workbookViewId="0">
      <selection activeCell="A6" sqref="A6"/>
    </sheetView>
  </sheetViews>
  <sheetFormatPr defaultColWidth="11.42578125" defaultRowHeight="15" x14ac:dyDescent="0.25"/>
  <cols>
    <col min="2" max="2" width="16.85546875" bestFit="1" customWidth="1"/>
    <col min="3" max="3" width="21.7109375" customWidth="1"/>
    <col min="4" max="4" width="24.5703125" customWidth="1"/>
    <col min="5" max="5" width="15.7109375" customWidth="1"/>
    <col min="10" max="10" width="13.28515625" customWidth="1"/>
    <col min="11" max="11" width="14.5703125" customWidth="1"/>
    <col min="12" max="12" width="16.85546875" style="33" bestFit="1" customWidth="1"/>
    <col min="13" max="13" width="20.85546875" bestFit="1" customWidth="1"/>
    <col min="14" max="14" width="19.5703125" bestFit="1" customWidth="1"/>
    <col min="15" max="15" width="13.140625" customWidth="1"/>
  </cols>
  <sheetData>
    <row r="1" spans="1:15" x14ac:dyDescent="0.25">
      <c r="B1" s="18"/>
      <c r="D1" s="18"/>
    </row>
    <row r="2" spans="1:15" ht="15.75" x14ac:dyDescent="0.25">
      <c r="A2" s="138"/>
      <c r="B2" s="138"/>
      <c r="C2" s="138"/>
      <c r="D2" s="138"/>
      <c r="E2" s="138"/>
      <c r="F2" s="139" t="s">
        <v>600</v>
      </c>
      <c r="G2" s="139"/>
      <c r="H2" s="139"/>
    </row>
    <row r="3" spans="1:15" ht="21" x14ac:dyDescent="0.35">
      <c r="A3" s="19" t="s">
        <v>626</v>
      </c>
      <c r="B3" s="18"/>
      <c r="D3" s="18"/>
      <c r="F3" s="81">
        <v>470600</v>
      </c>
      <c r="G3" s="81">
        <v>464600</v>
      </c>
      <c r="H3" s="81">
        <v>206000</v>
      </c>
      <c r="J3" s="19" t="s">
        <v>530</v>
      </c>
    </row>
    <row r="4" spans="1:15" ht="15.75" x14ac:dyDescent="0.25">
      <c r="F4" s="136" t="s">
        <v>542</v>
      </c>
      <c r="G4" s="136"/>
      <c r="H4" s="45" t="s">
        <v>546</v>
      </c>
    </row>
    <row r="5" spans="1:15" ht="15.75" x14ac:dyDescent="0.25">
      <c r="A5" s="20" t="s">
        <v>493</v>
      </c>
      <c r="B5" s="21" t="s">
        <v>494</v>
      </c>
      <c r="C5" s="1" t="s">
        <v>495</v>
      </c>
      <c r="D5" s="20" t="s">
        <v>496</v>
      </c>
      <c r="E5" s="20" t="s">
        <v>3</v>
      </c>
      <c r="F5" s="20" t="s">
        <v>543</v>
      </c>
      <c r="G5" s="20" t="s">
        <v>544</v>
      </c>
      <c r="H5" s="20" t="s">
        <v>545</v>
      </c>
      <c r="J5" s="2" t="s">
        <v>531</v>
      </c>
      <c r="K5" s="20"/>
      <c r="L5" s="34"/>
      <c r="M5" s="1"/>
      <c r="N5" s="20"/>
      <c r="O5" s="20"/>
    </row>
    <row r="6" spans="1:15" ht="15.75" x14ac:dyDescent="0.25">
      <c r="A6" s="22">
        <v>19</v>
      </c>
      <c r="B6" s="133">
        <v>350800</v>
      </c>
      <c r="C6" s="23">
        <f t="shared" ref="C6:C37" si="0">IF(B6&lt;$K$17,(B6*$L$14)+1369,((B6*$L$14)+1369)+((B6*(SUM($L$7:$L$8)/$L$6))-$K$17)*$K$23)</f>
        <v>90580.97498461543</v>
      </c>
      <c r="D6" s="24">
        <f>B6+C6</f>
        <v>441380.97498461546</v>
      </c>
      <c r="E6" s="25">
        <f>ROUND(D6/1000,-1)</f>
        <v>440</v>
      </c>
      <c r="F6" s="40">
        <f>F$3/($E6*1000)</f>
        <v>1.0695454545454546</v>
      </c>
      <c r="G6" s="40">
        <f t="shared" ref="G6:H21" si="1">G$3/($E6*1000)</f>
        <v>1.0559090909090909</v>
      </c>
      <c r="H6" s="40">
        <f t="shared" si="1"/>
        <v>0.4681818181818182</v>
      </c>
      <c r="J6" t="s">
        <v>535</v>
      </c>
      <c r="L6" s="35">
        <v>1000</v>
      </c>
    </row>
    <row r="7" spans="1:15" ht="15.75" x14ac:dyDescent="0.25">
      <c r="A7" s="22">
        <v>20</v>
      </c>
      <c r="B7" s="133">
        <v>354300</v>
      </c>
      <c r="C7" s="23">
        <f t="shared" si="0"/>
        <v>91471.060253846197</v>
      </c>
      <c r="D7" s="24">
        <f t="shared" ref="D7:D46" si="2">B7+C7</f>
        <v>445771.06025384623</v>
      </c>
      <c r="E7" s="25">
        <f t="shared" ref="E7:E46" si="3">ROUND(D7/1000,-1)</f>
        <v>450</v>
      </c>
      <c r="F7" s="40">
        <f t="shared" ref="F7:H38" si="4">F$3/($E7*1000)</f>
        <v>1.0457777777777777</v>
      </c>
      <c r="G7" s="40">
        <f t="shared" si="1"/>
        <v>1.0324444444444445</v>
      </c>
      <c r="H7" s="40">
        <f t="shared" si="1"/>
        <v>0.45777777777777778</v>
      </c>
      <c r="J7" t="s">
        <v>536</v>
      </c>
      <c r="L7" s="33">
        <f>L6*(47/52)</f>
        <v>903.84615384615381</v>
      </c>
    </row>
    <row r="8" spans="1:15" ht="15.75" x14ac:dyDescent="0.25">
      <c r="A8" s="22">
        <v>21</v>
      </c>
      <c r="B8" s="133">
        <v>358300</v>
      </c>
      <c r="C8" s="23">
        <f t="shared" si="0"/>
        <v>92488.300561538505</v>
      </c>
      <c r="D8" s="24">
        <f t="shared" si="2"/>
        <v>450788.30056153849</v>
      </c>
      <c r="E8" s="25">
        <f t="shared" si="3"/>
        <v>450</v>
      </c>
      <c r="F8" s="40">
        <f t="shared" si="4"/>
        <v>1.0457777777777777</v>
      </c>
      <c r="G8" s="40">
        <f t="shared" si="1"/>
        <v>1.0324444444444445</v>
      </c>
      <c r="H8" s="40">
        <f t="shared" si="1"/>
        <v>0.45777777777777778</v>
      </c>
      <c r="J8" t="s">
        <v>532</v>
      </c>
      <c r="K8" s="82">
        <v>0.12</v>
      </c>
      <c r="L8" s="33">
        <f>(L6*(1-5/52))*K8</f>
        <v>108.46153846153845</v>
      </c>
    </row>
    <row r="9" spans="1:15" ht="15.75" x14ac:dyDescent="0.25">
      <c r="A9" s="22">
        <v>22</v>
      </c>
      <c r="B9" s="133">
        <v>361900</v>
      </c>
      <c r="C9" s="23">
        <f t="shared" si="0"/>
        <v>93403.816838461586</v>
      </c>
      <c r="D9" s="24">
        <f t="shared" si="2"/>
        <v>455303.81683846156</v>
      </c>
      <c r="E9" s="25">
        <f t="shared" si="3"/>
        <v>460</v>
      </c>
      <c r="F9" s="40">
        <f t="shared" si="4"/>
        <v>1.0230434782608695</v>
      </c>
      <c r="G9" s="40">
        <f t="shared" si="1"/>
        <v>1.01</v>
      </c>
      <c r="H9" s="40">
        <f t="shared" si="1"/>
        <v>0.44782608695652176</v>
      </c>
      <c r="J9" t="s">
        <v>533</v>
      </c>
      <c r="K9" s="82">
        <v>8.6999999999999994E-2</v>
      </c>
      <c r="L9" s="33">
        <f>L6*K9</f>
        <v>87</v>
      </c>
    </row>
    <row r="10" spans="1:15" ht="15.75" x14ac:dyDescent="0.25">
      <c r="A10" s="22">
        <v>23</v>
      </c>
      <c r="B10" s="133">
        <v>365800</v>
      </c>
      <c r="C10" s="23">
        <f t="shared" si="0"/>
        <v>94395.626138461594</v>
      </c>
      <c r="D10" s="24">
        <f t="shared" si="2"/>
        <v>460195.62613846158</v>
      </c>
      <c r="E10" s="25">
        <f t="shared" si="3"/>
        <v>460</v>
      </c>
      <c r="F10" s="40">
        <f t="shared" si="4"/>
        <v>1.0230434782608695</v>
      </c>
      <c r="G10" s="40">
        <f t="shared" si="1"/>
        <v>1.01</v>
      </c>
      <c r="H10" s="40">
        <f t="shared" si="1"/>
        <v>0.44782608695652176</v>
      </c>
      <c r="J10" t="s">
        <v>534</v>
      </c>
      <c r="K10" s="82">
        <v>0.14099999999999999</v>
      </c>
      <c r="L10" s="36">
        <f>SUM(L7:L9)*K10</f>
        <v>155.00238461538461</v>
      </c>
    </row>
    <row r="11" spans="1:15" ht="15.75" x14ac:dyDescent="0.25">
      <c r="A11" s="22">
        <v>24</v>
      </c>
      <c r="B11" s="133">
        <v>369800</v>
      </c>
      <c r="C11" s="23">
        <f t="shared" si="0"/>
        <v>95412.866446153901</v>
      </c>
      <c r="D11" s="24">
        <f t="shared" si="2"/>
        <v>465212.8664461539</v>
      </c>
      <c r="E11" s="25">
        <f t="shared" si="3"/>
        <v>470</v>
      </c>
      <c r="F11" s="40">
        <f t="shared" si="4"/>
        <v>1.0012765957446808</v>
      </c>
      <c r="G11" s="40">
        <f t="shared" si="1"/>
        <v>0.98851063829787233</v>
      </c>
      <c r="H11" s="40">
        <f t="shared" si="1"/>
        <v>0.43829787234042555</v>
      </c>
    </row>
    <row r="12" spans="1:15" ht="15.75" x14ac:dyDescent="0.25">
      <c r="A12" s="22">
        <v>25</v>
      </c>
      <c r="B12" s="133">
        <v>374000</v>
      </c>
      <c r="C12" s="23">
        <f t="shared" si="0"/>
        <v>96480.968769230822</v>
      </c>
      <c r="D12" s="24">
        <f t="shared" si="2"/>
        <v>470480.96876923082</v>
      </c>
      <c r="E12" s="25">
        <f t="shared" si="3"/>
        <v>470</v>
      </c>
      <c r="F12" s="40">
        <f t="shared" si="4"/>
        <v>1.0012765957446808</v>
      </c>
      <c r="G12" s="40">
        <f t="shared" si="1"/>
        <v>0.98851063829787233</v>
      </c>
      <c r="H12" s="40">
        <f t="shared" si="1"/>
        <v>0.43829787234042555</v>
      </c>
      <c r="J12" t="s">
        <v>537</v>
      </c>
      <c r="L12" s="33">
        <f>SUM(L7:L10)</f>
        <v>1254.3100769230771</v>
      </c>
    </row>
    <row r="13" spans="1:15" ht="15.75" x14ac:dyDescent="0.25">
      <c r="A13" s="22">
        <v>26</v>
      </c>
      <c r="B13" s="133">
        <v>378300</v>
      </c>
      <c r="C13" s="23">
        <f t="shared" si="0"/>
        <v>97574.502100000056</v>
      </c>
      <c r="D13" s="24">
        <f t="shared" si="2"/>
        <v>475874.50210000004</v>
      </c>
      <c r="E13" s="25">
        <f t="shared" si="3"/>
        <v>480</v>
      </c>
      <c r="F13" s="40">
        <f t="shared" si="4"/>
        <v>0.98041666666666671</v>
      </c>
      <c r="G13" s="40">
        <f t="shared" si="1"/>
        <v>0.96791666666666665</v>
      </c>
      <c r="H13" s="40">
        <f t="shared" si="1"/>
        <v>0.42916666666666664</v>
      </c>
    </row>
    <row r="14" spans="1:15" ht="15.75" x14ac:dyDescent="0.25">
      <c r="A14" s="22">
        <v>27</v>
      </c>
      <c r="B14" s="133">
        <v>382300</v>
      </c>
      <c r="C14" s="23">
        <f t="shared" si="0"/>
        <v>98591.742407692363</v>
      </c>
      <c r="D14" s="24">
        <f t="shared" si="2"/>
        <v>480891.74240769236</v>
      </c>
      <c r="E14" s="25">
        <f t="shared" si="3"/>
        <v>480</v>
      </c>
      <c r="F14" s="40">
        <f t="shared" si="4"/>
        <v>0.98041666666666671</v>
      </c>
      <c r="G14" s="40">
        <f t="shared" si="1"/>
        <v>0.96791666666666665</v>
      </c>
      <c r="H14" s="40">
        <f t="shared" si="1"/>
        <v>0.42916666666666664</v>
      </c>
      <c r="L14" s="39">
        <f>(L12-L6)/L6</f>
        <v>0.25431007692307706</v>
      </c>
    </row>
    <row r="15" spans="1:15" ht="15.75" x14ac:dyDescent="0.25">
      <c r="A15" s="22">
        <v>28</v>
      </c>
      <c r="B15" s="133">
        <v>386300</v>
      </c>
      <c r="C15" s="23">
        <f t="shared" si="0"/>
        <v>99608.982715384671</v>
      </c>
      <c r="D15" s="24">
        <f t="shared" si="2"/>
        <v>485908.98271538469</v>
      </c>
      <c r="E15" s="25">
        <f t="shared" si="3"/>
        <v>490</v>
      </c>
      <c r="F15" s="40">
        <f t="shared" si="4"/>
        <v>0.96040816326530609</v>
      </c>
      <c r="G15" s="40">
        <f t="shared" si="1"/>
        <v>0.94816326530612249</v>
      </c>
      <c r="H15" s="40">
        <f t="shared" si="1"/>
        <v>0.42040816326530611</v>
      </c>
    </row>
    <row r="16" spans="1:15" ht="15.75" x14ac:dyDescent="0.25">
      <c r="A16" s="22">
        <v>29</v>
      </c>
      <c r="B16" s="133">
        <v>390100</v>
      </c>
      <c r="C16" s="23">
        <f t="shared" si="0"/>
        <v>100575.36100769237</v>
      </c>
      <c r="D16" s="24">
        <f t="shared" si="2"/>
        <v>490675.36100769235</v>
      </c>
      <c r="E16" s="25">
        <f t="shared" si="3"/>
        <v>490</v>
      </c>
      <c r="F16" s="40">
        <f t="shared" si="4"/>
        <v>0.96040816326530609</v>
      </c>
      <c r="G16" s="40">
        <f t="shared" si="1"/>
        <v>0.94816326530612249</v>
      </c>
      <c r="H16" s="40">
        <f t="shared" si="1"/>
        <v>0.42040816326530611</v>
      </c>
    </row>
    <row r="17" spans="1:13" ht="15.75" x14ac:dyDescent="0.25">
      <c r="A17" s="22">
        <v>30</v>
      </c>
      <c r="B17" s="133">
        <v>394100</v>
      </c>
      <c r="C17" s="23">
        <f t="shared" si="0"/>
        <v>101592.60131538467</v>
      </c>
      <c r="D17" s="24">
        <f t="shared" si="2"/>
        <v>495692.60131538467</v>
      </c>
      <c r="E17" s="25">
        <f t="shared" si="3"/>
        <v>500</v>
      </c>
      <c r="F17" s="40">
        <f t="shared" si="4"/>
        <v>0.94120000000000004</v>
      </c>
      <c r="G17" s="40">
        <f t="shared" si="1"/>
        <v>0.92920000000000003</v>
      </c>
      <c r="H17" s="40">
        <f t="shared" si="1"/>
        <v>0.41199999999999998</v>
      </c>
      <c r="J17" s="2" t="s">
        <v>539</v>
      </c>
      <c r="K17" s="83">
        <v>750000</v>
      </c>
      <c r="L17" s="34"/>
    </row>
    <row r="18" spans="1:13" ht="15.75" x14ac:dyDescent="0.25">
      <c r="A18" s="22">
        <v>31</v>
      </c>
      <c r="B18" s="133">
        <v>397700</v>
      </c>
      <c r="C18" s="23">
        <f t="shared" si="0"/>
        <v>102508.11759230774</v>
      </c>
      <c r="D18" s="24">
        <f t="shared" si="2"/>
        <v>500208.11759230774</v>
      </c>
      <c r="E18" s="25">
        <f t="shared" si="3"/>
        <v>500</v>
      </c>
      <c r="F18" s="40">
        <f t="shared" si="4"/>
        <v>0.94120000000000004</v>
      </c>
      <c r="G18" s="40">
        <f t="shared" si="1"/>
        <v>0.92920000000000003</v>
      </c>
      <c r="H18" s="40">
        <f t="shared" si="1"/>
        <v>0.41199999999999998</v>
      </c>
      <c r="J18" t="s">
        <v>535</v>
      </c>
      <c r="L18" s="35">
        <f>K17+10000</f>
        <v>760000</v>
      </c>
      <c r="M18" s="35">
        <v>1000000</v>
      </c>
    </row>
    <row r="19" spans="1:13" ht="15.75" x14ac:dyDescent="0.25">
      <c r="A19" s="22">
        <v>32</v>
      </c>
      <c r="B19" s="133">
        <v>401900</v>
      </c>
      <c r="C19" s="23">
        <f t="shared" si="0"/>
        <v>103576.21991538467</v>
      </c>
      <c r="D19" s="24">
        <f t="shared" si="2"/>
        <v>505476.21991538466</v>
      </c>
      <c r="E19" s="25">
        <f t="shared" si="3"/>
        <v>510</v>
      </c>
      <c r="F19" s="40">
        <f t="shared" si="4"/>
        <v>0.92274509803921567</v>
      </c>
      <c r="G19" s="40">
        <f t="shared" si="1"/>
        <v>0.91098039215686277</v>
      </c>
      <c r="H19" s="40">
        <f t="shared" si="1"/>
        <v>0.40392156862745099</v>
      </c>
      <c r="J19" t="s">
        <v>536</v>
      </c>
      <c r="L19" s="33">
        <f>L18*(47/52)</f>
        <v>686923.07692307688</v>
      </c>
      <c r="M19" s="33">
        <f>M18*(47/52)</f>
        <v>903846.15384615387</v>
      </c>
    </row>
    <row r="20" spans="1:13" ht="15.75" x14ac:dyDescent="0.25">
      <c r="A20" s="22">
        <v>33</v>
      </c>
      <c r="B20" s="133">
        <v>405800</v>
      </c>
      <c r="C20" s="23">
        <f t="shared" si="0"/>
        <v>104568.02921538467</v>
      </c>
      <c r="D20" s="24">
        <f t="shared" si="2"/>
        <v>510368.02921538468</v>
      </c>
      <c r="E20" s="25">
        <f t="shared" si="3"/>
        <v>510</v>
      </c>
      <c r="F20" s="40">
        <f t="shared" si="4"/>
        <v>0.92274509803921567</v>
      </c>
      <c r="G20" s="40">
        <f t="shared" si="1"/>
        <v>0.91098039215686277</v>
      </c>
      <c r="H20" s="40">
        <f t="shared" si="1"/>
        <v>0.40392156862745099</v>
      </c>
      <c r="J20" t="s">
        <v>532</v>
      </c>
      <c r="K20" s="47">
        <f>K8</f>
        <v>0.12</v>
      </c>
      <c r="L20" s="33">
        <f>(L18*(1-5/52))*K20</f>
        <v>82430.76923076922</v>
      </c>
      <c r="M20" s="33">
        <f>M19*K20</f>
        <v>108461.53846153845</v>
      </c>
    </row>
    <row r="21" spans="1:13" ht="15.75" x14ac:dyDescent="0.25">
      <c r="A21" s="22">
        <v>34</v>
      </c>
      <c r="B21" s="133">
        <v>410000</v>
      </c>
      <c r="C21" s="23">
        <f t="shared" si="0"/>
        <v>105636.13153846159</v>
      </c>
      <c r="D21" s="24">
        <f t="shared" si="2"/>
        <v>515636.1315384616</v>
      </c>
      <c r="E21" s="25">
        <f t="shared" si="3"/>
        <v>520</v>
      </c>
      <c r="F21" s="40">
        <f t="shared" si="4"/>
        <v>0.90500000000000003</v>
      </c>
      <c r="G21" s="40">
        <f t="shared" si="1"/>
        <v>0.89346153846153842</v>
      </c>
      <c r="H21" s="40">
        <f t="shared" si="1"/>
        <v>0.39615384615384613</v>
      </c>
      <c r="J21" t="s">
        <v>533</v>
      </c>
      <c r="K21" s="47">
        <f t="shared" ref="K21:K22" si="5">K9</f>
        <v>8.6999999999999994E-2</v>
      </c>
      <c r="L21" s="33">
        <f>L18*K21</f>
        <v>66120</v>
      </c>
      <c r="M21" s="33">
        <f>M18*K21</f>
        <v>87000</v>
      </c>
    </row>
    <row r="22" spans="1:13" ht="15.75" x14ac:dyDescent="0.25">
      <c r="A22" s="22">
        <v>35</v>
      </c>
      <c r="B22" s="133">
        <v>414200</v>
      </c>
      <c r="C22" s="23">
        <f t="shared" si="0"/>
        <v>106704.23386153852</v>
      </c>
      <c r="D22" s="24">
        <f t="shared" si="2"/>
        <v>520904.23386153852</v>
      </c>
      <c r="E22" s="25">
        <f t="shared" si="3"/>
        <v>520</v>
      </c>
      <c r="F22" s="40">
        <f t="shared" si="4"/>
        <v>0.90500000000000003</v>
      </c>
      <c r="G22" s="40">
        <f t="shared" si="4"/>
        <v>0.89346153846153842</v>
      </c>
      <c r="H22" s="40">
        <f t="shared" si="4"/>
        <v>0.39615384615384613</v>
      </c>
      <c r="J22" t="s">
        <v>534</v>
      </c>
      <c r="K22" s="47">
        <f t="shared" si="5"/>
        <v>0.14099999999999999</v>
      </c>
      <c r="L22" s="37">
        <f>SUM(L19:L21)*K22</f>
        <v>117801.81230769229</v>
      </c>
      <c r="M22" s="37">
        <f>SUM(M19:M21)*K22</f>
        <v>155002.38461538462</v>
      </c>
    </row>
    <row r="23" spans="1:13" ht="15.75" x14ac:dyDescent="0.25">
      <c r="A23" s="22">
        <v>36</v>
      </c>
      <c r="B23" s="133">
        <v>418500</v>
      </c>
      <c r="C23" s="23">
        <f t="shared" si="0"/>
        <v>107797.76719230774</v>
      </c>
      <c r="D23" s="24">
        <f t="shared" si="2"/>
        <v>526297.76719230774</v>
      </c>
      <c r="E23" s="25">
        <f t="shared" si="3"/>
        <v>530</v>
      </c>
      <c r="F23" s="40">
        <f t="shared" si="4"/>
        <v>0.88792452830188684</v>
      </c>
      <c r="G23" s="40">
        <f t="shared" si="4"/>
        <v>0.87660377358490571</v>
      </c>
      <c r="H23" s="40">
        <f t="shared" si="4"/>
        <v>0.38867924528301889</v>
      </c>
      <c r="J23" t="s">
        <v>538</v>
      </c>
      <c r="K23" s="84">
        <v>0.05</v>
      </c>
      <c r="L23" s="36">
        <f>(L19+L20-K17)*K23</f>
        <v>967.69230769230637</v>
      </c>
      <c r="M23" s="36">
        <f>(M18-K17)*K23</f>
        <v>12500</v>
      </c>
    </row>
    <row r="24" spans="1:13" ht="15.75" x14ac:dyDescent="0.25">
      <c r="A24" s="22">
        <v>37</v>
      </c>
      <c r="B24" s="133">
        <v>423300</v>
      </c>
      <c r="C24" s="23">
        <f t="shared" si="0"/>
        <v>109018.45556153852</v>
      </c>
      <c r="D24" s="24">
        <f t="shared" si="2"/>
        <v>532318.45556153846</v>
      </c>
      <c r="E24" s="25">
        <f t="shared" si="3"/>
        <v>530</v>
      </c>
      <c r="F24" s="40">
        <f t="shared" si="4"/>
        <v>0.88792452830188684</v>
      </c>
      <c r="G24" s="40">
        <f t="shared" si="4"/>
        <v>0.87660377358490571</v>
      </c>
      <c r="H24" s="40">
        <f t="shared" si="4"/>
        <v>0.38867924528301889</v>
      </c>
      <c r="M24" s="33"/>
    </row>
    <row r="25" spans="1:13" ht="15.75" x14ac:dyDescent="0.25">
      <c r="A25" s="22">
        <v>38</v>
      </c>
      <c r="B25" s="133">
        <v>428100</v>
      </c>
      <c r="C25" s="23">
        <f t="shared" si="0"/>
        <v>110239.14393076929</v>
      </c>
      <c r="D25" s="24">
        <f t="shared" si="2"/>
        <v>538339.14393076929</v>
      </c>
      <c r="E25" s="25">
        <f t="shared" si="3"/>
        <v>540</v>
      </c>
      <c r="F25" s="40">
        <f t="shared" si="4"/>
        <v>0.87148148148148152</v>
      </c>
      <c r="G25" s="40">
        <f t="shared" si="4"/>
        <v>0.86037037037037034</v>
      </c>
      <c r="H25" s="40">
        <f t="shared" si="4"/>
        <v>0.38148148148148148</v>
      </c>
      <c r="J25" t="s">
        <v>537</v>
      </c>
      <c r="L25" s="33">
        <f>SUM(L19:L23)</f>
        <v>954243.35076923063</v>
      </c>
      <c r="M25" s="33">
        <f>SUM(M19:M23)</f>
        <v>1266810.076923077</v>
      </c>
    </row>
    <row r="26" spans="1:13" ht="15.75" x14ac:dyDescent="0.25">
      <c r="A26" s="22">
        <v>39</v>
      </c>
      <c r="B26" s="133">
        <v>432800</v>
      </c>
      <c r="C26" s="23">
        <f t="shared" si="0"/>
        <v>111434.40129230775</v>
      </c>
      <c r="D26" s="24">
        <f t="shared" si="2"/>
        <v>544234.40129230777</v>
      </c>
      <c r="E26" s="25">
        <f t="shared" si="3"/>
        <v>540</v>
      </c>
      <c r="F26" s="40">
        <f t="shared" si="4"/>
        <v>0.87148148148148152</v>
      </c>
      <c r="G26" s="40">
        <f t="shared" si="4"/>
        <v>0.86037037037037034</v>
      </c>
      <c r="H26" s="40">
        <f t="shared" si="4"/>
        <v>0.38148148148148148</v>
      </c>
      <c r="M26" s="33"/>
    </row>
    <row r="27" spans="1:13" ht="15.75" x14ac:dyDescent="0.25">
      <c r="A27" s="22">
        <v>40</v>
      </c>
      <c r="B27" s="133">
        <v>437900</v>
      </c>
      <c r="C27" s="23">
        <f t="shared" si="0"/>
        <v>112731.38268461544</v>
      </c>
      <c r="D27" s="24">
        <f t="shared" si="2"/>
        <v>550631.38268461544</v>
      </c>
      <c r="E27" s="25">
        <f t="shared" si="3"/>
        <v>550</v>
      </c>
      <c r="F27" s="40">
        <f t="shared" si="4"/>
        <v>0.85563636363636364</v>
      </c>
      <c r="G27" s="40">
        <f t="shared" si="4"/>
        <v>0.84472727272727277</v>
      </c>
      <c r="H27" s="40">
        <f t="shared" si="4"/>
        <v>0.37454545454545457</v>
      </c>
      <c r="L27" s="39">
        <f>(L25-L18)/L18</f>
        <v>0.25558335627530349</v>
      </c>
      <c r="M27" s="39">
        <f>(M25-M18)/M18</f>
        <v>0.26681007692307701</v>
      </c>
    </row>
    <row r="28" spans="1:13" ht="15.75" x14ac:dyDescent="0.25">
      <c r="A28" s="22">
        <v>41</v>
      </c>
      <c r="B28" s="133">
        <v>443000</v>
      </c>
      <c r="C28" s="23">
        <f t="shared" si="0"/>
        <v>114028.36407692314</v>
      </c>
      <c r="D28" s="24">
        <f t="shared" si="2"/>
        <v>557028.36407692311</v>
      </c>
      <c r="E28" s="25">
        <f t="shared" si="3"/>
        <v>560</v>
      </c>
      <c r="F28" s="40">
        <f t="shared" si="4"/>
        <v>0.8403571428571428</v>
      </c>
      <c r="G28" s="40">
        <f t="shared" si="4"/>
        <v>0.82964285714285713</v>
      </c>
      <c r="H28" s="40">
        <f t="shared" si="4"/>
        <v>0.36785714285714288</v>
      </c>
    </row>
    <row r="29" spans="1:13" ht="15.75" x14ac:dyDescent="0.25">
      <c r="A29" s="22">
        <v>42</v>
      </c>
      <c r="B29" s="133">
        <v>448900</v>
      </c>
      <c r="C29" s="23">
        <f t="shared" si="0"/>
        <v>115528.7935307693</v>
      </c>
      <c r="D29" s="24">
        <f t="shared" si="2"/>
        <v>564428.7935307693</v>
      </c>
      <c r="E29" s="25">
        <f t="shared" si="3"/>
        <v>560</v>
      </c>
      <c r="F29" s="40">
        <f t="shared" si="4"/>
        <v>0.8403571428571428</v>
      </c>
      <c r="G29" s="40">
        <f t="shared" si="4"/>
        <v>0.82964285714285713</v>
      </c>
      <c r="H29" s="40">
        <f t="shared" si="4"/>
        <v>0.36785714285714288</v>
      </c>
    </row>
    <row r="30" spans="1:13" ht="15.75" x14ac:dyDescent="0.25">
      <c r="A30" s="22">
        <v>43</v>
      </c>
      <c r="B30" s="133">
        <v>454500</v>
      </c>
      <c r="C30" s="23">
        <f t="shared" si="0"/>
        <v>116952.92996153852</v>
      </c>
      <c r="D30" s="24">
        <f t="shared" si="2"/>
        <v>571452.92996153852</v>
      </c>
      <c r="E30" s="25">
        <f t="shared" si="3"/>
        <v>570</v>
      </c>
      <c r="F30" s="40">
        <f t="shared" si="4"/>
        <v>0.82561403508771924</v>
      </c>
      <c r="G30" s="40">
        <f t="shared" si="4"/>
        <v>0.81508771929824564</v>
      </c>
      <c r="H30" s="40">
        <f t="shared" si="4"/>
        <v>0.36140350877192984</v>
      </c>
    </row>
    <row r="31" spans="1:13" ht="15.75" x14ac:dyDescent="0.25">
      <c r="A31" s="22">
        <v>44</v>
      </c>
      <c r="B31" s="133">
        <v>460600</v>
      </c>
      <c r="C31" s="23">
        <f t="shared" si="0"/>
        <v>118504.22143076929</v>
      </c>
      <c r="D31" s="24">
        <f t="shared" si="2"/>
        <v>579104.22143076931</v>
      </c>
      <c r="E31" s="25">
        <f t="shared" si="3"/>
        <v>580</v>
      </c>
      <c r="F31" s="40">
        <f t="shared" si="4"/>
        <v>0.81137931034482758</v>
      </c>
      <c r="G31" s="40">
        <f t="shared" si="4"/>
        <v>0.80103448275862066</v>
      </c>
      <c r="H31" s="40">
        <f t="shared" si="4"/>
        <v>0.35517241379310344</v>
      </c>
    </row>
    <row r="32" spans="1:13" ht="15.75" x14ac:dyDescent="0.25">
      <c r="A32" s="22">
        <v>45</v>
      </c>
      <c r="B32" s="133">
        <v>466600</v>
      </c>
      <c r="C32" s="23">
        <f t="shared" si="0"/>
        <v>120030.08189230776</v>
      </c>
      <c r="D32" s="24">
        <f t="shared" si="2"/>
        <v>586630.08189230773</v>
      </c>
      <c r="E32" s="25">
        <f t="shared" si="3"/>
        <v>590</v>
      </c>
      <c r="F32" s="40">
        <f t="shared" si="4"/>
        <v>0.79762711864406777</v>
      </c>
      <c r="G32" s="40">
        <f t="shared" si="4"/>
        <v>0.78745762711864409</v>
      </c>
      <c r="H32" s="40">
        <f t="shared" si="4"/>
        <v>0.34915254237288135</v>
      </c>
    </row>
    <row r="33" spans="1:8" ht="15.75" x14ac:dyDescent="0.25">
      <c r="A33" s="22">
        <v>46</v>
      </c>
      <c r="B33" s="133">
        <v>472900</v>
      </c>
      <c r="C33" s="23">
        <f t="shared" si="0"/>
        <v>121632.23537692314</v>
      </c>
      <c r="D33" s="24">
        <f t="shared" si="2"/>
        <v>594532.23537692311</v>
      </c>
      <c r="E33" s="25">
        <f t="shared" si="3"/>
        <v>590</v>
      </c>
      <c r="F33" s="40">
        <f t="shared" si="4"/>
        <v>0.79762711864406777</v>
      </c>
      <c r="G33" s="40">
        <f t="shared" si="4"/>
        <v>0.78745762711864409</v>
      </c>
      <c r="H33" s="40">
        <f t="shared" si="4"/>
        <v>0.34915254237288135</v>
      </c>
    </row>
    <row r="34" spans="1:8" ht="15.75" x14ac:dyDescent="0.25">
      <c r="A34" s="22">
        <v>47</v>
      </c>
      <c r="B34" s="133">
        <v>480900</v>
      </c>
      <c r="C34" s="23">
        <f t="shared" si="0"/>
        <v>123666.71599230776</v>
      </c>
      <c r="D34" s="24">
        <f t="shared" si="2"/>
        <v>604566.71599230776</v>
      </c>
      <c r="E34" s="25">
        <f t="shared" si="3"/>
        <v>600</v>
      </c>
      <c r="F34" s="40">
        <f t="shared" si="4"/>
        <v>0.78433333333333333</v>
      </c>
      <c r="G34" s="40">
        <f t="shared" si="4"/>
        <v>0.77433333333333332</v>
      </c>
      <c r="H34" s="40">
        <f t="shared" si="4"/>
        <v>0.34333333333333332</v>
      </c>
    </row>
    <row r="35" spans="1:8" ht="15.75" x14ac:dyDescent="0.25">
      <c r="A35" s="22">
        <v>48</v>
      </c>
      <c r="B35" s="133">
        <v>487800</v>
      </c>
      <c r="C35" s="23">
        <f t="shared" si="0"/>
        <v>125421.45552307699</v>
      </c>
      <c r="D35" s="24">
        <f t="shared" si="2"/>
        <v>613221.45552307693</v>
      </c>
      <c r="E35" s="25">
        <f t="shared" si="3"/>
        <v>610</v>
      </c>
      <c r="F35" s="40">
        <f t="shared" si="4"/>
        <v>0.77147540983606555</v>
      </c>
      <c r="G35" s="40">
        <f t="shared" si="4"/>
        <v>0.76163934426229507</v>
      </c>
      <c r="H35" s="40">
        <f t="shared" si="4"/>
        <v>0.3377049180327869</v>
      </c>
    </row>
    <row r="36" spans="1:8" ht="15.75" x14ac:dyDescent="0.25">
      <c r="A36" s="22">
        <v>49</v>
      </c>
      <c r="B36" s="133">
        <v>495200</v>
      </c>
      <c r="C36" s="23">
        <f t="shared" si="0"/>
        <v>127303.35009230775</v>
      </c>
      <c r="D36" s="24">
        <f t="shared" si="2"/>
        <v>622503.35009230778</v>
      </c>
      <c r="E36" s="25">
        <f t="shared" si="3"/>
        <v>620</v>
      </c>
      <c r="F36" s="40">
        <f t="shared" si="4"/>
        <v>0.75903225806451613</v>
      </c>
      <c r="G36" s="40">
        <f t="shared" si="4"/>
        <v>0.74935483870967745</v>
      </c>
      <c r="H36" s="40">
        <f t="shared" si="4"/>
        <v>0.33225806451612905</v>
      </c>
    </row>
    <row r="37" spans="1:8" ht="15.75" x14ac:dyDescent="0.25">
      <c r="A37" s="22">
        <v>50</v>
      </c>
      <c r="B37" s="133">
        <v>502300</v>
      </c>
      <c r="C37" s="23">
        <f t="shared" si="0"/>
        <v>129108.9516384616</v>
      </c>
      <c r="D37" s="24">
        <f t="shared" si="2"/>
        <v>631408.95163846156</v>
      </c>
      <c r="E37" s="25">
        <f t="shared" si="3"/>
        <v>630</v>
      </c>
      <c r="F37" s="40">
        <f t="shared" si="4"/>
        <v>0.74698412698412697</v>
      </c>
      <c r="G37" s="40">
        <f t="shared" si="4"/>
        <v>0.73746031746031748</v>
      </c>
      <c r="H37" s="40">
        <f t="shared" si="4"/>
        <v>0.32698412698412699</v>
      </c>
    </row>
    <row r="38" spans="1:8" ht="15.75" x14ac:dyDescent="0.25">
      <c r="A38" s="22">
        <v>51</v>
      </c>
      <c r="B38" s="133">
        <v>509300</v>
      </c>
      <c r="C38" s="23">
        <f t="shared" ref="C38:C69" si="6">IF(B38&lt;$K$17,(B38*$L$14)+1369,((B38*$L$14)+1369)+((B38*(SUM($L$7:$L$8)/$L$6))-$K$17)*$K$23)</f>
        <v>130889.12217692315</v>
      </c>
      <c r="D38" s="24">
        <f t="shared" si="2"/>
        <v>640189.12217692309</v>
      </c>
      <c r="E38" s="25">
        <f t="shared" si="3"/>
        <v>640</v>
      </c>
      <c r="F38" s="40">
        <f t="shared" si="4"/>
        <v>0.73531250000000004</v>
      </c>
      <c r="G38" s="40">
        <f t="shared" si="4"/>
        <v>0.72593750000000001</v>
      </c>
      <c r="H38" s="40">
        <f t="shared" si="4"/>
        <v>0.32187500000000002</v>
      </c>
    </row>
    <row r="39" spans="1:8" ht="15.75" x14ac:dyDescent="0.25">
      <c r="A39" s="22">
        <v>52</v>
      </c>
      <c r="B39" s="133">
        <v>516800</v>
      </c>
      <c r="C39" s="23">
        <f t="shared" si="6"/>
        <v>132796.44775384621</v>
      </c>
      <c r="D39" s="24">
        <f t="shared" si="2"/>
        <v>649596.44775384618</v>
      </c>
      <c r="E39" s="25">
        <f t="shared" si="3"/>
        <v>650</v>
      </c>
      <c r="F39" s="40">
        <f t="shared" ref="F39:H70" si="7">F$3/($E39*1000)</f>
        <v>0.72399999999999998</v>
      </c>
      <c r="G39" s="40">
        <f t="shared" si="7"/>
        <v>0.71476923076923082</v>
      </c>
      <c r="H39" s="40">
        <f t="shared" si="7"/>
        <v>0.31692307692307692</v>
      </c>
    </row>
    <row r="40" spans="1:8" ht="15.75" x14ac:dyDescent="0.25">
      <c r="A40" s="22">
        <v>53</v>
      </c>
      <c r="B40" s="133">
        <v>524700</v>
      </c>
      <c r="C40" s="23">
        <f t="shared" si="6"/>
        <v>134805.49736153852</v>
      </c>
      <c r="D40" s="24">
        <f t="shared" si="2"/>
        <v>659505.49736153847</v>
      </c>
      <c r="E40" s="25">
        <f t="shared" si="3"/>
        <v>660</v>
      </c>
      <c r="F40" s="40">
        <f t="shared" si="7"/>
        <v>0.71303030303030301</v>
      </c>
      <c r="G40" s="40">
        <f t="shared" si="7"/>
        <v>0.70393939393939398</v>
      </c>
      <c r="H40" s="40">
        <f t="shared" si="7"/>
        <v>0.31212121212121213</v>
      </c>
    </row>
    <row r="41" spans="1:8" ht="15.75" x14ac:dyDescent="0.25">
      <c r="A41" s="22">
        <v>54</v>
      </c>
      <c r="B41" s="133">
        <v>532200</v>
      </c>
      <c r="C41" s="23">
        <f t="shared" si="6"/>
        <v>136712.82293846161</v>
      </c>
      <c r="D41" s="24">
        <f t="shared" si="2"/>
        <v>668912.82293846156</v>
      </c>
      <c r="E41" s="25">
        <f t="shared" si="3"/>
        <v>670</v>
      </c>
      <c r="F41" s="40">
        <f t="shared" si="7"/>
        <v>0.70238805970149254</v>
      </c>
      <c r="G41" s="40">
        <f t="shared" si="7"/>
        <v>0.69343283582089554</v>
      </c>
      <c r="H41" s="40">
        <f t="shared" si="7"/>
        <v>0.30746268656716419</v>
      </c>
    </row>
    <row r="42" spans="1:8" ht="15.75" x14ac:dyDescent="0.25">
      <c r="A42" s="22">
        <v>55</v>
      </c>
      <c r="B42" s="133">
        <v>540500</v>
      </c>
      <c r="C42" s="23">
        <f t="shared" si="6"/>
        <v>138823.59657692316</v>
      </c>
      <c r="D42" s="24">
        <f t="shared" si="2"/>
        <v>679323.59657692316</v>
      </c>
      <c r="E42" s="25">
        <f t="shared" si="3"/>
        <v>680</v>
      </c>
      <c r="F42" s="40">
        <f t="shared" si="7"/>
        <v>0.69205882352941173</v>
      </c>
      <c r="G42" s="40">
        <f t="shared" si="7"/>
        <v>0.68323529411764705</v>
      </c>
      <c r="H42" s="40">
        <f t="shared" si="7"/>
        <v>0.30294117647058821</v>
      </c>
    </row>
    <row r="43" spans="1:8" ht="15.75" x14ac:dyDescent="0.25">
      <c r="A43" s="22">
        <v>56</v>
      </c>
      <c r="B43" s="133">
        <v>548600</v>
      </c>
      <c r="C43" s="23">
        <f t="shared" si="6"/>
        <v>140883.50820000007</v>
      </c>
      <c r="D43" s="24">
        <f t="shared" si="2"/>
        <v>689483.50820000004</v>
      </c>
      <c r="E43" s="25">
        <f t="shared" si="3"/>
        <v>690</v>
      </c>
      <c r="F43" s="40">
        <f t="shared" si="7"/>
        <v>0.68202898550724633</v>
      </c>
      <c r="G43" s="40">
        <f t="shared" si="7"/>
        <v>0.67333333333333334</v>
      </c>
      <c r="H43" s="40">
        <f t="shared" si="7"/>
        <v>0.29855072463768118</v>
      </c>
    </row>
    <row r="44" spans="1:8" ht="15.75" x14ac:dyDescent="0.25">
      <c r="A44" s="22">
        <v>57</v>
      </c>
      <c r="B44" s="133">
        <v>557100</v>
      </c>
      <c r="C44" s="23">
        <f t="shared" si="6"/>
        <v>143045.14385384624</v>
      </c>
      <c r="D44" s="24">
        <f t="shared" si="2"/>
        <v>700145.14385384624</v>
      </c>
      <c r="E44" s="25">
        <f t="shared" si="3"/>
        <v>700</v>
      </c>
      <c r="F44" s="40">
        <f t="shared" si="7"/>
        <v>0.67228571428571426</v>
      </c>
      <c r="G44" s="40">
        <f t="shared" si="7"/>
        <v>0.6637142857142857</v>
      </c>
      <c r="H44" s="40">
        <f t="shared" si="7"/>
        <v>0.29428571428571426</v>
      </c>
    </row>
    <row r="45" spans="1:8" ht="15.75" x14ac:dyDescent="0.25">
      <c r="A45" s="22">
        <v>58</v>
      </c>
      <c r="B45" s="133">
        <v>565900</v>
      </c>
      <c r="C45" s="23">
        <f t="shared" si="6"/>
        <v>145283.07253076931</v>
      </c>
      <c r="D45" s="24">
        <f t="shared" si="2"/>
        <v>711183.07253076928</v>
      </c>
      <c r="E45" s="25">
        <f t="shared" si="3"/>
        <v>710</v>
      </c>
      <c r="F45" s="40">
        <f t="shared" si="7"/>
        <v>0.66281690140845073</v>
      </c>
      <c r="G45" s="40">
        <f t="shared" si="7"/>
        <v>0.65436619718309863</v>
      </c>
      <c r="H45" s="40">
        <f t="shared" si="7"/>
        <v>0.29014084507042254</v>
      </c>
    </row>
    <row r="46" spans="1:8" ht="15.75" x14ac:dyDescent="0.25">
      <c r="A46" s="22">
        <v>59</v>
      </c>
      <c r="B46" s="133">
        <v>575400</v>
      </c>
      <c r="C46" s="23">
        <f t="shared" si="6"/>
        <v>147699.01826153853</v>
      </c>
      <c r="D46" s="24">
        <f t="shared" si="2"/>
        <v>723099.01826153859</v>
      </c>
      <c r="E46" s="25">
        <f t="shared" si="3"/>
        <v>720</v>
      </c>
      <c r="F46" s="40">
        <f t="shared" si="7"/>
        <v>0.65361111111111114</v>
      </c>
      <c r="G46" s="40">
        <f t="shared" si="7"/>
        <v>0.64527777777777773</v>
      </c>
      <c r="H46" s="40">
        <f t="shared" si="7"/>
        <v>0.28611111111111109</v>
      </c>
    </row>
    <row r="47" spans="1:8" ht="15.75" x14ac:dyDescent="0.25">
      <c r="A47" s="22">
        <v>60</v>
      </c>
      <c r="B47" s="133">
        <v>584500</v>
      </c>
      <c r="C47" s="23">
        <f t="shared" si="6"/>
        <v>150013.23996153855</v>
      </c>
      <c r="D47" s="24">
        <f>B47+C47</f>
        <v>734513.23996153858</v>
      </c>
      <c r="E47" s="25">
        <f>ROUND(D47/1000,-1)</f>
        <v>730</v>
      </c>
      <c r="F47" s="40">
        <f t="shared" si="7"/>
        <v>0.64465753424657535</v>
      </c>
      <c r="G47" s="40">
        <f t="shared" si="7"/>
        <v>0.6364383561643836</v>
      </c>
      <c r="H47" s="40">
        <f t="shared" si="7"/>
        <v>0.28219178082191781</v>
      </c>
    </row>
    <row r="48" spans="1:8" ht="15.75" x14ac:dyDescent="0.25">
      <c r="A48" s="22">
        <v>61</v>
      </c>
      <c r="B48" s="133">
        <v>594500</v>
      </c>
      <c r="C48" s="23">
        <f t="shared" si="6"/>
        <v>152556.3407307693</v>
      </c>
      <c r="D48" s="24">
        <f t="shared" ref="D48:D88" si="8">B48+C48</f>
        <v>747056.34073076933</v>
      </c>
      <c r="E48" s="25">
        <f t="shared" ref="E48:E88" si="9">ROUND(D48/1000,-1)</f>
        <v>750</v>
      </c>
      <c r="F48" s="40">
        <f t="shared" si="7"/>
        <v>0.62746666666666662</v>
      </c>
      <c r="G48" s="40">
        <f t="shared" si="7"/>
        <v>0.61946666666666672</v>
      </c>
      <c r="H48" s="40">
        <f t="shared" si="7"/>
        <v>0.27466666666666667</v>
      </c>
    </row>
    <row r="49" spans="1:8" ht="15.75" x14ac:dyDescent="0.25">
      <c r="A49" s="22">
        <v>62</v>
      </c>
      <c r="B49" s="133">
        <v>604900</v>
      </c>
      <c r="C49" s="23">
        <f t="shared" si="6"/>
        <v>155201.1655307693</v>
      </c>
      <c r="D49" s="24">
        <f t="shared" si="8"/>
        <v>760101.16553076927</v>
      </c>
      <c r="E49" s="25">
        <f t="shared" si="9"/>
        <v>760</v>
      </c>
      <c r="F49" s="40">
        <f t="shared" si="7"/>
        <v>0.61921052631578943</v>
      </c>
      <c r="G49" s="40">
        <f t="shared" si="7"/>
        <v>0.61131578947368426</v>
      </c>
      <c r="H49" s="40">
        <f t="shared" si="7"/>
        <v>0.27105263157894738</v>
      </c>
    </row>
    <row r="50" spans="1:8" ht="15.75" x14ac:dyDescent="0.25">
      <c r="A50" s="22">
        <v>63</v>
      </c>
      <c r="B50" s="133">
        <v>615700</v>
      </c>
      <c r="C50" s="23">
        <f t="shared" si="6"/>
        <v>157947.71436153853</v>
      </c>
      <c r="D50" s="24">
        <f t="shared" si="8"/>
        <v>773647.71436153853</v>
      </c>
      <c r="E50" s="25">
        <f t="shared" si="9"/>
        <v>770</v>
      </c>
      <c r="F50" s="40">
        <f t="shared" si="7"/>
        <v>0.61116883116883114</v>
      </c>
      <c r="G50" s="40">
        <f t="shared" si="7"/>
        <v>0.60337662337662334</v>
      </c>
      <c r="H50" s="40">
        <f t="shared" si="7"/>
        <v>0.26753246753246751</v>
      </c>
    </row>
    <row r="51" spans="1:8" ht="15.75" x14ac:dyDescent="0.25">
      <c r="A51" s="22">
        <v>64</v>
      </c>
      <c r="B51" s="133">
        <v>624500</v>
      </c>
      <c r="C51" s="23">
        <f t="shared" si="6"/>
        <v>160185.64303846163</v>
      </c>
      <c r="D51" s="24">
        <f t="shared" si="8"/>
        <v>784685.64303846168</v>
      </c>
      <c r="E51" s="25">
        <f t="shared" si="9"/>
        <v>780</v>
      </c>
      <c r="F51" s="40">
        <f t="shared" si="7"/>
        <v>0.60333333333333339</v>
      </c>
      <c r="G51" s="40">
        <f t="shared" si="7"/>
        <v>0.59564102564102561</v>
      </c>
      <c r="H51" s="40">
        <f t="shared" si="7"/>
        <v>0.26410256410256411</v>
      </c>
    </row>
    <row r="52" spans="1:8" ht="15.75" x14ac:dyDescent="0.25">
      <c r="A52" s="22">
        <v>65</v>
      </c>
      <c r="B52" s="133">
        <v>635400</v>
      </c>
      <c r="C52" s="23">
        <f t="shared" si="6"/>
        <v>162957.62287692315</v>
      </c>
      <c r="D52" s="24">
        <f t="shared" si="8"/>
        <v>798357.62287692318</v>
      </c>
      <c r="E52" s="25">
        <f t="shared" si="9"/>
        <v>800</v>
      </c>
      <c r="F52" s="40">
        <f t="shared" si="7"/>
        <v>0.58825000000000005</v>
      </c>
      <c r="G52" s="40">
        <f t="shared" si="7"/>
        <v>0.58074999999999999</v>
      </c>
      <c r="H52" s="40">
        <f t="shared" si="7"/>
        <v>0.25750000000000001</v>
      </c>
    </row>
    <row r="53" spans="1:8" ht="15.75" x14ac:dyDescent="0.25">
      <c r="A53" s="22">
        <v>66</v>
      </c>
      <c r="B53" s="133">
        <v>646000</v>
      </c>
      <c r="C53" s="23">
        <f t="shared" si="6"/>
        <v>165653.30969230778</v>
      </c>
      <c r="D53" s="24">
        <f t="shared" si="8"/>
        <v>811653.30969230784</v>
      </c>
      <c r="E53" s="25">
        <f t="shared" si="9"/>
        <v>810</v>
      </c>
      <c r="F53" s="40">
        <f t="shared" si="7"/>
        <v>0.58098765432098765</v>
      </c>
      <c r="G53" s="40">
        <f t="shared" si="7"/>
        <v>0.57358024691358023</v>
      </c>
      <c r="H53" s="40">
        <f t="shared" si="7"/>
        <v>0.25432098765432098</v>
      </c>
    </row>
    <row r="54" spans="1:8" ht="15.75" x14ac:dyDescent="0.25">
      <c r="A54" s="22">
        <v>67</v>
      </c>
      <c r="B54" s="133">
        <v>657300</v>
      </c>
      <c r="C54" s="23">
        <f t="shared" si="6"/>
        <v>168527.01356153854</v>
      </c>
      <c r="D54" s="24">
        <f t="shared" si="8"/>
        <v>825827.01356153854</v>
      </c>
      <c r="E54" s="25">
        <f t="shared" si="9"/>
        <v>830</v>
      </c>
      <c r="F54" s="40">
        <f t="shared" si="7"/>
        <v>0.56698795180722894</v>
      </c>
      <c r="G54" s="40">
        <f t="shared" si="7"/>
        <v>0.55975903614457834</v>
      </c>
      <c r="H54" s="40">
        <f t="shared" si="7"/>
        <v>0.24819277108433735</v>
      </c>
    </row>
    <row r="55" spans="1:8" ht="15.75" x14ac:dyDescent="0.25">
      <c r="A55" s="22">
        <v>68</v>
      </c>
      <c r="B55" s="133">
        <v>667700</v>
      </c>
      <c r="C55" s="23">
        <f t="shared" si="6"/>
        <v>171171.83836153854</v>
      </c>
      <c r="D55" s="24">
        <f t="shared" si="8"/>
        <v>838871.83836153848</v>
      </c>
      <c r="E55" s="25">
        <f t="shared" si="9"/>
        <v>840</v>
      </c>
      <c r="F55" s="40">
        <f t="shared" si="7"/>
        <v>0.5602380952380952</v>
      </c>
      <c r="G55" s="40">
        <f t="shared" si="7"/>
        <v>0.55309523809523808</v>
      </c>
      <c r="H55" s="40">
        <f t="shared" si="7"/>
        <v>0.24523809523809523</v>
      </c>
    </row>
    <row r="56" spans="1:8" ht="15.75" x14ac:dyDescent="0.25">
      <c r="A56" s="22">
        <v>69</v>
      </c>
      <c r="B56" s="133">
        <v>679700</v>
      </c>
      <c r="C56" s="23">
        <f t="shared" si="6"/>
        <v>174223.55928461548</v>
      </c>
      <c r="D56" s="24">
        <f t="shared" si="8"/>
        <v>853923.55928461545</v>
      </c>
      <c r="E56" s="25">
        <f t="shared" si="9"/>
        <v>850</v>
      </c>
      <c r="F56" s="40">
        <f t="shared" si="7"/>
        <v>0.55364705882352938</v>
      </c>
      <c r="G56" s="40">
        <f t="shared" si="7"/>
        <v>0.5465882352941176</v>
      </c>
      <c r="H56" s="40">
        <f t="shared" si="7"/>
        <v>0.24235294117647058</v>
      </c>
    </row>
    <row r="57" spans="1:8" ht="15.75" x14ac:dyDescent="0.25">
      <c r="A57" s="22">
        <v>70</v>
      </c>
      <c r="B57" s="133">
        <v>692400</v>
      </c>
      <c r="C57" s="23">
        <f t="shared" si="6"/>
        <v>177453.29726153857</v>
      </c>
      <c r="D57" s="24">
        <f t="shared" si="8"/>
        <v>869853.29726153857</v>
      </c>
      <c r="E57" s="25">
        <f t="shared" si="9"/>
        <v>870</v>
      </c>
      <c r="F57" s="40">
        <f t="shared" si="7"/>
        <v>0.54091954022988509</v>
      </c>
      <c r="G57" s="40">
        <f t="shared" si="7"/>
        <v>0.53402298850574714</v>
      </c>
      <c r="H57" s="40">
        <f t="shared" si="7"/>
        <v>0.23678160919540231</v>
      </c>
    </row>
    <row r="58" spans="1:8" ht="15.75" x14ac:dyDescent="0.25">
      <c r="A58" s="22">
        <v>71</v>
      </c>
      <c r="B58" s="133">
        <v>708000</v>
      </c>
      <c r="C58" s="23">
        <f t="shared" si="6"/>
        <v>181420.53446153857</v>
      </c>
      <c r="D58" s="24">
        <f t="shared" si="8"/>
        <v>889420.53446153854</v>
      </c>
      <c r="E58" s="25">
        <f t="shared" si="9"/>
        <v>890</v>
      </c>
      <c r="F58" s="40">
        <f t="shared" si="7"/>
        <v>0.52876404494382023</v>
      </c>
      <c r="G58" s="40">
        <f t="shared" si="7"/>
        <v>0.52202247191011231</v>
      </c>
      <c r="H58" s="40">
        <f t="shared" si="7"/>
        <v>0.23146067415730337</v>
      </c>
    </row>
    <row r="59" spans="1:8" ht="15.75" x14ac:dyDescent="0.25">
      <c r="A59" s="22">
        <v>72</v>
      </c>
      <c r="B59" s="133">
        <v>720100</v>
      </c>
      <c r="C59" s="23">
        <f t="shared" si="6"/>
        <v>184497.68639230778</v>
      </c>
      <c r="D59" s="24">
        <f t="shared" si="8"/>
        <v>904597.68639230775</v>
      </c>
      <c r="E59" s="25">
        <f t="shared" si="9"/>
        <v>900</v>
      </c>
      <c r="F59" s="40">
        <f t="shared" si="7"/>
        <v>0.52288888888888885</v>
      </c>
      <c r="G59" s="40">
        <f t="shared" si="7"/>
        <v>0.51622222222222225</v>
      </c>
      <c r="H59" s="40">
        <f t="shared" si="7"/>
        <v>0.22888888888888889</v>
      </c>
    </row>
    <row r="60" spans="1:8" ht="15.75" x14ac:dyDescent="0.25">
      <c r="A60" s="22">
        <v>73</v>
      </c>
      <c r="B60" s="133">
        <v>732300</v>
      </c>
      <c r="C60" s="23">
        <f t="shared" si="6"/>
        <v>187600.26933076934</v>
      </c>
      <c r="D60" s="24">
        <f t="shared" si="8"/>
        <v>919900.26933076931</v>
      </c>
      <c r="E60" s="25">
        <f t="shared" si="9"/>
        <v>920</v>
      </c>
      <c r="F60" s="40">
        <f t="shared" si="7"/>
        <v>0.51152173913043475</v>
      </c>
      <c r="G60" s="40">
        <f t="shared" si="7"/>
        <v>0.505</v>
      </c>
      <c r="H60" s="40">
        <f t="shared" si="7"/>
        <v>0.22391304347826088</v>
      </c>
    </row>
    <row r="61" spans="1:8" ht="15.75" x14ac:dyDescent="0.25">
      <c r="A61" s="22">
        <v>74</v>
      </c>
      <c r="B61" s="133">
        <v>745000</v>
      </c>
      <c r="C61" s="23">
        <f t="shared" si="6"/>
        <v>190830.0073076924</v>
      </c>
      <c r="D61" s="24">
        <f t="shared" si="8"/>
        <v>935830.00730769243</v>
      </c>
      <c r="E61" s="25">
        <f t="shared" si="9"/>
        <v>940</v>
      </c>
      <c r="F61" s="40">
        <f t="shared" si="7"/>
        <v>0.50063829787234038</v>
      </c>
      <c r="G61" s="40">
        <f t="shared" si="7"/>
        <v>0.49425531914893617</v>
      </c>
      <c r="H61" s="40">
        <f t="shared" si="7"/>
        <v>0.21914893617021278</v>
      </c>
    </row>
    <row r="62" spans="1:8" ht="15.75" x14ac:dyDescent="0.25">
      <c r="A62" s="22">
        <v>75</v>
      </c>
      <c r="B62" s="133">
        <v>759100</v>
      </c>
      <c r="C62" s="23">
        <f t="shared" si="6"/>
        <v>195337.91785384627</v>
      </c>
      <c r="D62" s="24">
        <f t="shared" si="8"/>
        <v>954437.91785384621</v>
      </c>
      <c r="E62" s="25">
        <f t="shared" si="9"/>
        <v>950</v>
      </c>
      <c r="F62" s="40">
        <f t="shared" si="7"/>
        <v>0.49536842105263157</v>
      </c>
      <c r="G62" s="40">
        <f t="shared" si="7"/>
        <v>0.48905263157894735</v>
      </c>
      <c r="H62" s="40">
        <f t="shared" si="7"/>
        <v>0.21684210526315789</v>
      </c>
    </row>
    <row r="63" spans="1:8" ht="15.75" x14ac:dyDescent="0.25">
      <c r="A63" s="22">
        <v>76</v>
      </c>
      <c r="B63" s="133">
        <v>777900</v>
      </c>
      <c r="C63" s="23">
        <f t="shared" si="6"/>
        <v>201070.51653076932</v>
      </c>
      <c r="D63" s="24">
        <f t="shared" si="8"/>
        <v>978970.5165307693</v>
      </c>
      <c r="E63" s="25">
        <f t="shared" si="9"/>
        <v>980</v>
      </c>
      <c r="F63" s="40">
        <f t="shared" si="7"/>
        <v>0.48020408163265305</v>
      </c>
      <c r="G63" s="40">
        <f t="shared" si="7"/>
        <v>0.47408163265306125</v>
      </c>
      <c r="H63" s="40">
        <f t="shared" si="7"/>
        <v>0.21020408163265306</v>
      </c>
    </row>
    <row r="64" spans="1:8" ht="15.75" x14ac:dyDescent="0.25">
      <c r="A64" s="22">
        <v>77</v>
      </c>
      <c r="B64" s="133">
        <v>796600</v>
      </c>
      <c r="C64" s="23">
        <f t="shared" si="6"/>
        <v>206772.62266153857</v>
      </c>
      <c r="D64" s="24">
        <f t="shared" si="8"/>
        <v>1003372.6226615385</v>
      </c>
      <c r="E64" s="25">
        <f t="shared" si="9"/>
        <v>1000</v>
      </c>
      <c r="F64" s="40">
        <f t="shared" si="7"/>
        <v>0.47060000000000002</v>
      </c>
      <c r="G64" s="40">
        <f t="shared" si="7"/>
        <v>0.46460000000000001</v>
      </c>
      <c r="H64" s="40">
        <f t="shared" si="7"/>
        <v>0.20599999999999999</v>
      </c>
    </row>
    <row r="65" spans="1:8" ht="15.75" x14ac:dyDescent="0.25">
      <c r="A65" s="22">
        <v>78</v>
      </c>
      <c r="B65" s="133">
        <v>821100</v>
      </c>
      <c r="C65" s="23">
        <f t="shared" si="6"/>
        <v>214243.29646923087</v>
      </c>
      <c r="D65" s="24">
        <f t="shared" si="8"/>
        <v>1035343.2964692309</v>
      </c>
      <c r="E65" s="25">
        <f t="shared" si="9"/>
        <v>1040</v>
      </c>
      <c r="F65" s="40">
        <f t="shared" si="7"/>
        <v>0.45250000000000001</v>
      </c>
      <c r="G65" s="40">
        <f t="shared" si="7"/>
        <v>0.44673076923076921</v>
      </c>
      <c r="H65" s="40">
        <f t="shared" si="7"/>
        <v>0.19807692307692307</v>
      </c>
    </row>
    <row r="66" spans="1:8" ht="15.75" x14ac:dyDescent="0.25">
      <c r="A66" s="22">
        <v>79</v>
      </c>
      <c r="B66" s="133">
        <v>845900</v>
      </c>
      <c r="C66" s="23">
        <f t="shared" si="6"/>
        <v>221805.44791538472</v>
      </c>
      <c r="D66" s="24">
        <f t="shared" si="8"/>
        <v>1067705.4479153848</v>
      </c>
      <c r="E66" s="25">
        <f t="shared" si="9"/>
        <v>1070</v>
      </c>
      <c r="F66" s="40">
        <f t="shared" si="7"/>
        <v>0.43981308411214953</v>
      </c>
      <c r="G66" s="40">
        <f t="shared" si="7"/>
        <v>0.4342056074766355</v>
      </c>
      <c r="H66" s="40">
        <f t="shared" si="7"/>
        <v>0.19252336448598131</v>
      </c>
    </row>
    <row r="67" spans="1:8" ht="15.75" x14ac:dyDescent="0.25">
      <c r="A67" s="22">
        <v>80</v>
      </c>
      <c r="B67" s="133">
        <v>870900</v>
      </c>
      <c r="C67" s="23">
        <f t="shared" si="6"/>
        <v>229428.58445384627</v>
      </c>
      <c r="D67" s="24">
        <f t="shared" si="8"/>
        <v>1100328.5844538463</v>
      </c>
      <c r="E67" s="25">
        <f t="shared" si="9"/>
        <v>1100</v>
      </c>
      <c r="F67" s="40">
        <f t="shared" si="7"/>
        <v>0.42781818181818182</v>
      </c>
      <c r="G67" s="40">
        <f t="shared" si="7"/>
        <v>0.42236363636363639</v>
      </c>
      <c r="H67" s="40">
        <f t="shared" si="7"/>
        <v>0.18727272727272729</v>
      </c>
    </row>
    <row r="68" spans="1:8" ht="15.75" x14ac:dyDescent="0.25">
      <c r="A68" s="22">
        <v>81</v>
      </c>
      <c r="B68" s="133">
        <v>895500</v>
      </c>
      <c r="C68" s="23">
        <f t="shared" si="6"/>
        <v>236929.75080769244</v>
      </c>
      <c r="D68" s="24">
        <f t="shared" si="8"/>
        <v>1132429.7508076925</v>
      </c>
      <c r="E68" s="25">
        <f t="shared" si="9"/>
        <v>1130</v>
      </c>
      <c r="F68" s="40">
        <f t="shared" si="7"/>
        <v>0.41646017699115045</v>
      </c>
      <c r="G68" s="40">
        <f t="shared" si="7"/>
        <v>0.41115044247787613</v>
      </c>
      <c r="H68" s="40">
        <f t="shared" si="7"/>
        <v>0.18230088495575222</v>
      </c>
    </row>
    <row r="69" spans="1:8" ht="15.75" x14ac:dyDescent="0.25">
      <c r="A69" s="22">
        <v>82</v>
      </c>
      <c r="B69" s="133">
        <v>919200</v>
      </c>
      <c r="C69" s="23">
        <f t="shared" si="6"/>
        <v>244156.48424615397</v>
      </c>
      <c r="D69" s="24">
        <f t="shared" si="8"/>
        <v>1163356.4842461539</v>
      </c>
      <c r="E69" s="25">
        <f t="shared" si="9"/>
        <v>1160</v>
      </c>
      <c r="F69" s="40">
        <f t="shared" si="7"/>
        <v>0.40568965517241379</v>
      </c>
      <c r="G69" s="40">
        <f t="shared" si="7"/>
        <v>0.40051724137931033</v>
      </c>
      <c r="H69" s="40">
        <f t="shared" si="7"/>
        <v>0.17758620689655172</v>
      </c>
    </row>
    <row r="70" spans="1:8" ht="15.75" x14ac:dyDescent="0.25">
      <c r="A70" s="22">
        <v>83</v>
      </c>
      <c r="B70" s="133">
        <v>942700</v>
      </c>
      <c r="C70" s="23">
        <f t="shared" ref="C70:C88" si="10">IF(B70&lt;$K$17,(B70*$L$14)+1369,((B70*$L$14)+1369)+((B70*(SUM($L$7:$L$8)/$L$6))-$K$17)*$K$23)</f>
        <v>251322.23259230782</v>
      </c>
      <c r="D70" s="24">
        <f t="shared" si="8"/>
        <v>1194022.2325923077</v>
      </c>
      <c r="E70" s="25">
        <f t="shared" si="9"/>
        <v>1190</v>
      </c>
      <c r="F70" s="40">
        <f t="shared" si="7"/>
        <v>0.39546218487394957</v>
      </c>
      <c r="G70" s="40">
        <f t="shared" si="7"/>
        <v>0.3904201680672269</v>
      </c>
      <c r="H70" s="40">
        <f t="shared" si="7"/>
        <v>0.17310924369747899</v>
      </c>
    </row>
    <row r="71" spans="1:8" ht="15.75" x14ac:dyDescent="0.25">
      <c r="A71" s="22">
        <v>84</v>
      </c>
      <c r="B71" s="133">
        <v>966300</v>
      </c>
      <c r="C71" s="23">
        <f t="shared" si="10"/>
        <v>258518.4734846155</v>
      </c>
      <c r="D71" s="24">
        <f t="shared" si="8"/>
        <v>1224818.4734846156</v>
      </c>
      <c r="E71" s="25">
        <f t="shared" si="9"/>
        <v>1220</v>
      </c>
      <c r="F71" s="40">
        <f t="shared" ref="F71:H88" si="11">F$3/($E71*1000)</f>
        <v>0.38573770491803278</v>
      </c>
      <c r="G71" s="40">
        <f t="shared" si="11"/>
        <v>0.38081967213114754</v>
      </c>
      <c r="H71" s="40">
        <f t="shared" si="11"/>
        <v>0.16885245901639345</v>
      </c>
    </row>
    <row r="72" spans="1:8" ht="15.75" x14ac:dyDescent="0.25">
      <c r="A72" s="22">
        <v>85</v>
      </c>
      <c r="B72" s="133">
        <v>996000</v>
      </c>
      <c r="C72" s="23">
        <f t="shared" si="10"/>
        <v>267574.75969230785</v>
      </c>
      <c r="D72" s="24">
        <f t="shared" si="8"/>
        <v>1263574.7596923078</v>
      </c>
      <c r="E72" s="25">
        <f t="shared" si="9"/>
        <v>1260</v>
      </c>
      <c r="F72" s="40">
        <f t="shared" si="11"/>
        <v>0.37349206349206349</v>
      </c>
      <c r="G72" s="40">
        <f t="shared" si="11"/>
        <v>0.36873015873015874</v>
      </c>
      <c r="H72" s="40">
        <f t="shared" si="11"/>
        <v>0.16349206349206349</v>
      </c>
    </row>
    <row r="73" spans="1:8" ht="15.75" x14ac:dyDescent="0.25">
      <c r="A73" s="22">
        <v>86</v>
      </c>
      <c r="B73" s="133">
        <v>1025200</v>
      </c>
      <c r="C73" s="23">
        <f t="shared" si="10"/>
        <v>276478.5831692309</v>
      </c>
      <c r="D73" s="24">
        <f t="shared" si="8"/>
        <v>1301678.583169231</v>
      </c>
      <c r="E73" s="25">
        <f t="shared" si="9"/>
        <v>1300</v>
      </c>
      <c r="F73" s="40">
        <f t="shared" si="11"/>
        <v>0.36199999999999999</v>
      </c>
      <c r="G73" s="40">
        <f t="shared" si="11"/>
        <v>0.35738461538461541</v>
      </c>
      <c r="H73" s="40">
        <f t="shared" si="11"/>
        <v>0.15846153846153846</v>
      </c>
    </row>
    <row r="74" spans="1:8" ht="15.75" x14ac:dyDescent="0.25">
      <c r="A74" s="22">
        <v>87</v>
      </c>
      <c r="B74" s="133">
        <v>1055200</v>
      </c>
      <c r="C74" s="23">
        <f t="shared" si="10"/>
        <v>285626.34701538476</v>
      </c>
      <c r="D74" s="24">
        <f t="shared" si="8"/>
        <v>1340826.3470153848</v>
      </c>
      <c r="E74" s="25">
        <f t="shared" si="9"/>
        <v>1340</v>
      </c>
      <c r="F74" s="40">
        <f t="shared" si="11"/>
        <v>0.35119402985074627</v>
      </c>
      <c r="G74" s="40">
        <f t="shared" si="11"/>
        <v>0.34671641791044777</v>
      </c>
      <c r="H74" s="40">
        <f t="shared" si="11"/>
        <v>0.15373134328358209</v>
      </c>
    </row>
    <row r="75" spans="1:8" ht="15.75" x14ac:dyDescent="0.25">
      <c r="A75" s="22">
        <v>88</v>
      </c>
      <c r="B75" s="133">
        <v>1078600</v>
      </c>
      <c r="C75" s="23">
        <f t="shared" si="10"/>
        <v>292761.60281538474</v>
      </c>
      <c r="D75" s="24">
        <f t="shared" si="8"/>
        <v>1371361.6028153847</v>
      </c>
      <c r="E75" s="25">
        <f t="shared" si="9"/>
        <v>1370</v>
      </c>
      <c r="F75" s="40">
        <f t="shared" si="11"/>
        <v>0.34350364963503649</v>
      </c>
      <c r="G75" s="40">
        <f t="shared" si="11"/>
        <v>0.33912408759124085</v>
      </c>
      <c r="H75" s="40">
        <f t="shared" si="11"/>
        <v>0.15036496350364964</v>
      </c>
    </row>
    <row r="76" spans="1:8" ht="15.75" x14ac:dyDescent="0.25">
      <c r="A76" s="22">
        <v>89</v>
      </c>
      <c r="B76" s="133">
        <v>1102200</v>
      </c>
      <c r="C76" s="23">
        <f t="shared" si="10"/>
        <v>299957.84370769246</v>
      </c>
      <c r="D76" s="24">
        <f t="shared" si="8"/>
        <v>1402157.8437076923</v>
      </c>
      <c r="E76" s="25">
        <f t="shared" si="9"/>
        <v>1400</v>
      </c>
      <c r="F76" s="40">
        <f t="shared" si="11"/>
        <v>0.33614285714285713</v>
      </c>
      <c r="G76" s="40">
        <f t="shared" si="11"/>
        <v>0.33185714285714285</v>
      </c>
      <c r="H76" s="40">
        <f t="shared" si="11"/>
        <v>0.14714285714285713</v>
      </c>
    </row>
    <row r="77" spans="1:8" ht="15.75" x14ac:dyDescent="0.25">
      <c r="A77" s="22">
        <v>90</v>
      </c>
      <c r="B77" s="133">
        <v>1125800</v>
      </c>
      <c r="C77" s="23">
        <f t="shared" si="10"/>
        <v>307154.08460000012</v>
      </c>
      <c r="D77" s="24">
        <f t="shared" si="8"/>
        <v>1432954.0846000002</v>
      </c>
      <c r="E77" s="25">
        <f t="shared" si="9"/>
        <v>1430</v>
      </c>
      <c r="F77" s="40">
        <f t="shared" si="11"/>
        <v>0.3290909090909091</v>
      </c>
      <c r="G77" s="40">
        <f t="shared" si="11"/>
        <v>0.32489510489510487</v>
      </c>
      <c r="H77" s="40">
        <f t="shared" si="11"/>
        <v>0.14405594405594405</v>
      </c>
    </row>
    <row r="78" spans="1:8" ht="15.75" x14ac:dyDescent="0.25">
      <c r="A78" s="22">
        <v>91</v>
      </c>
      <c r="B78" s="133">
        <v>1149700</v>
      </c>
      <c r="C78" s="23">
        <f t="shared" si="10"/>
        <v>314441.8031307694</v>
      </c>
      <c r="D78" s="24">
        <f t="shared" si="8"/>
        <v>1464141.8031307694</v>
      </c>
      <c r="E78" s="25">
        <f t="shared" si="9"/>
        <v>1460</v>
      </c>
      <c r="F78" s="40">
        <f t="shared" si="11"/>
        <v>0.32232876712328767</v>
      </c>
      <c r="G78" s="40">
        <f t="shared" si="11"/>
        <v>0.3182191780821918</v>
      </c>
      <c r="H78" s="40">
        <f t="shared" si="11"/>
        <v>0.14109589041095891</v>
      </c>
    </row>
    <row r="79" spans="1:8" ht="15.75" x14ac:dyDescent="0.25">
      <c r="A79" s="22">
        <v>92</v>
      </c>
      <c r="B79" s="133">
        <v>1173100</v>
      </c>
      <c r="C79" s="23">
        <f t="shared" si="10"/>
        <v>321577.05893076939</v>
      </c>
      <c r="D79" s="24">
        <f t="shared" si="8"/>
        <v>1494677.0589307693</v>
      </c>
      <c r="E79" s="25">
        <f t="shared" si="9"/>
        <v>1490</v>
      </c>
      <c r="F79" s="40">
        <f t="shared" si="11"/>
        <v>0.31583892617449666</v>
      </c>
      <c r="G79" s="40">
        <f t="shared" si="11"/>
        <v>0.31181208053691273</v>
      </c>
      <c r="H79" s="40">
        <f t="shared" si="11"/>
        <v>0.13825503355704699</v>
      </c>
    </row>
    <row r="80" spans="1:8" ht="15.75" x14ac:dyDescent="0.25">
      <c r="A80" s="22">
        <v>93</v>
      </c>
      <c r="B80" s="133">
        <v>1196800</v>
      </c>
      <c r="C80" s="23">
        <f t="shared" si="10"/>
        <v>328803.79236923094</v>
      </c>
      <c r="D80" s="24">
        <f t="shared" si="8"/>
        <v>1525603.7923692309</v>
      </c>
      <c r="E80" s="25">
        <f t="shared" si="9"/>
        <v>1530</v>
      </c>
      <c r="F80" s="40">
        <f t="shared" si="11"/>
        <v>0.30758169934640522</v>
      </c>
      <c r="G80" s="40">
        <f t="shared" si="11"/>
        <v>0.30366013071895426</v>
      </c>
      <c r="H80" s="40">
        <f t="shared" si="11"/>
        <v>0.13464052287581699</v>
      </c>
    </row>
    <row r="81" spans="1:8" ht="15.75" x14ac:dyDescent="0.25">
      <c r="A81" s="22">
        <v>94</v>
      </c>
      <c r="B81" s="133">
        <v>1220400</v>
      </c>
      <c r="C81" s="23">
        <f t="shared" si="10"/>
        <v>336000.03326153866</v>
      </c>
      <c r="D81" s="24">
        <f t="shared" si="8"/>
        <v>1556400.0332615387</v>
      </c>
      <c r="E81" s="25">
        <f t="shared" si="9"/>
        <v>1560</v>
      </c>
      <c r="F81" s="40">
        <f t="shared" si="11"/>
        <v>0.30166666666666669</v>
      </c>
      <c r="G81" s="40">
        <f t="shared" si="11"/>
        <v>0.29782051282051281</v>
      </c>
      <c r="H81" s="40">
        <f t="shared" si="11"/>
        <v>0.13205128205128205</v>
      </c>
    </row>
    <row r="82" spans="1:8" ht="15.75" x14ac:dyDescent="0.25">
      <c r="A82" s="22">
        <v>95</v>
      </c>
      <c r="B82" s="133">
        <v>1244200</v>
      </c>
      <c r="C82" s="23">
        <f t="shared" si="10"/>
        <v>343257.25924615399</v>
      </c>
      <c r="D82" s="24">
        <f t="shared" si="8"/>
        <v>1587457.259246154</v>
      </c>
      <c r="E82" s="25">
        <f t="shared" si="9"/>
        <v>1590</v>
      </c>
      <c r="F82" s="40">
        <f t="shared" si="11"/>
        <v>0.29597484276729558</v>
      </c>
      <c r="G82" s="40">
        <f t="shared" si="11"/>
        <v>0.2922012578616352</v>
      </c>
      <c r="H82" s="40">
        <f t="shared" si="11"/>
        <v>0.12955974842767295</v>
      </c>
    </row>
    <row r="83" spans="1:8" ht="15.75" x14ac:dyDescent="0.25">
      <c r="A83" s="22">
        <v>96</v>
      </c>
      <c r="B83" s="133">
        <v>1267300</v>
      </c>
      <c r="C83" s="23">
        <f t="shared" si="10"/>
        <v>350301.03740769246</v>
      </c>
      <c r="D83" s="24">
        <f t="shared" si="8"/>
        <v>1617601.0374076925</v>
      </c>
      <c r="E83" s="25">
        <f t="shared" si="9"/>
        <v>1620</v>
      </c>
      <c r="F83" s="40">
        <f t="shared" si="11"/>
        <v>0.29049382716049382</v>
      </c>
      <c r="G83" s="40">
        <f t="shared" si="11"/>
        <v>0.28679012345679011</v>
      </c>
      <c r="H83" s="40">
        <f t="shared" si="11"/>
        <v>0.12716049382716049</v>
      </c>
    </row>
    <row r="84" spans="1:8" ht="15.75" x14ac:dyDescent="0.25">
      <c r="A84" s="22">
        <v>97</v>
      </c>
      <c r="B84" s="133">
        <v>1290500</v>
      </c>
      <c r="C84" s="23">
        <f t="shared" si="10"/>
        <v>357375.30811538483</v>
      </c>
      <c r="D84" s="24">
        <f t="shared" si="8"/>
        <v>1647875.3081153848</v>
      </c>
      <c r="E84" s="25">
        <f t="shared" si="9"/>
        <v>1650</v>
      </c>
      <c r="F84" s="40">
        <f t="shared" si="11"/>
        <v>0.28521212121212119</v>
      </c>
      <c r="G84" s="40">
        <f t="shared" si="11"/>
        <v>0.28157575757575759</v>
      </c>
      <c r="H84" s="40">
        <f t="shared" si="11"/>
        <v>0.12484848484848485</v>
      </c>
    </row>
    <row r="85" spans="1:8" ht="15.75" x14ac:dyDescent="0.25">
      <c r="A85" s="22">
        <v>98</v>
      </c>
      <c r="B85" s="133">
        <v>1313600</v>
      </c>
      <c r="C85" s="23">
        <f t="shared" si="10"/>
        <v>364419.08627692325</v>
      </c>
      <c r="D85" s="24">
        <f t="shared" si="8"/>
        <v>1678019.0862769233</v>
      </c>
      <c r="E85" s="25">
        <f t="shared" si="9"/>
        <v>1680</v>
      </c>
      <c r="F85" s="40">
        <f t="shared" si="11"/>
        <v>0.2801190476190476</v>
      </c>
      <c r="G85" s="40">
        <f t="shared" si="11"/>
        <v>0.27654761904761904</v>
      </c>
      <c r="H85" s="40">
        <f t="shared" si="11"/>
        <v>0.12261904761904761</v>
      </c>
    </row>
    <row r="86" spans="1:8" ht="15.75" x14ac:dyDescent="0.25">
      <c r="A86" s="22">
        <v>99</v>
      </c>
      <c r="B86" s="133">
        <v>1335800</v>
      </c>
      <c r="C86" s="23">
        <f t="shared" si="10"/>
        <v>371188.43152307713</v>
      </c>
      <c r="D86" s="24">
        <f t="shared" si="8"/>
        <v>1706988.4315230772</v>
      </c>
      <c r="E86" s="25">
        <f t="shared" si="9"/>
        <v>1710</v>
      </c>
      <c r="F86" s="40">
        <f t="shared" si="11"/>
        <v>0.27520467836257312</v>
      </c>
      <c r="G86" s="40">
        <f t="shared" si="11"/>
        <v>0.27169590643274855</v>
      </c>
      <c r="H86" s="40">
        <f t="shared" si="11"/>
        <v>0.12046783625730995</v>
      </c>
    </row>
    <row r="87" spans="1:8" ht="15.75" x14ac:dyDescent="0.25">
      <c r="A87" s="22">
        <v>100</v>
      </c>
      <c r="B87" s="133">
        <v>1357900</v>
      </c>
      <c r="C87" s="23">
        <f t="shared" si="10"/>
        <v>377927.28422307712</v>
      </c>
      <c r="D87" s="24">
        <f t="shared" si="8"/>
        <v>1735827.2842230771</v>
      </c>
      <c r="E87" s="25">
        <f t="shared" si="9"/>
        <v>1740</v>
      </c>
      <c r="F87" s="40">
        <f t="shared" si="11"/>
        <v>0.27045977011494254</v>
      </c>
      <c r="G87" s="40">
        <f t="shared" si="11"/>
        <v>0.26701149425287357</v>
      </c>
      <c r="H87" s="40">
        <f t="shared" si="11"/>
        <v>0.11839080459770115</v>
      </c>
    </row>
    <row r="88" spans="1:8" ht="15.75" x14ac:dyDescent="0.25">
      <c r="A88" s="22">
        <v>101</v>
      </c>
      <c r="B88" s="133">
        <v>1380100</v>
      </c>
      <c r="C88" s="23">
        <f t="shared" si="10"/>
        <v>384696.62946923095</v>
      </c>
      <c r="D88" s="24">
        <f t="shared" si="8"/>
        <v>1764796.629469231</v>
      </c>
      <c r="E88" s="25">
        <f t="shared" si="9"/>
        <v>1760</v>
      </c>
      <c r="F88" s="40">
        <f t="shared" si="11"/>
        <v>0.26738636363636364</v>
      </c>
      <c r="G88" s="40">
        <f t="shared" si="11"/>
        <v>0.26397727272727273</v>
      </c>
      <c r="H88" s="40">
        <f t="shared" si="11"/>
        <v>0.11704545454545455</v>
      </c>
    </row>
  </sheetData>
  <sheetProtection algorithmName="SHA-512" hashValue="xjJmE/I8Vx91Y3o98F7HbukVUB+4ODHmm8gFSNPiC7t643FuTaDT4rdzG/5MhJT+9ZNkC2GF1W+/B4l3uatYxQ==" saltValue="GoguFNSXCZ3GXjkVouT7yg==" spinCount="100000" sheet="1" objects="1" scenarios="1"/>
  <mergeCells count="3">
    <mergeCell ref="A2:E2"/>
    <mergeCell ref="F4:G4"/>
    <mergeCell ref="F2:H2"/>
  </mergeCells>
  <pageMargins left="0.7" right="0.7" top="0.75" bottom="0.75" header="0.3" footer="0.3"/>
  <pageSetup paperSize="9" scale="67" orientation="landscape" copies="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5F9E8-2BCB-4C61-83FB-6A9CCD55C622}">
  <dimension ref="A1:AM229"/>
  <sheetViews>
    <sheetView topLeftCell="G1" zoomScale="80" zoomScaleNormal="80" workbookViewId="0">
      <selection activeCell="AG5" sqref="AG5:AH74"/>
    </sheetView>
  </sheetViews>
  <sheetFormatPr defaultRowHeight="15" outlineLevelRow="1" outlineLevelCol="1" x14ac:dyDescent="0.25"/>
  <cols>
    <col min="1" max="1" width="16.85546875" customWidth="1"/>
    <col min="2" max="2" width="12" bestFit="1" customWidth="1"/>
    <col min="3" max="3" width="12.140625" customWidth="1"/>
    <col min="4" max="5" width="11.85546875" customWidth="1"/>
    <col min="6" max="6" width="11.5703125" customWidth="1"/>
    <col min="7" max="7" width="13.42578125" customWidth="1"/>
    <col min="8" max="8" width="12.28515625" customWidth="1"/>
    <col min="9" max="9" width="10.140625" customWidth="1"/>
    <col min="11" max="11" width="11.42578125" customWidth="1"/>
    <col min="16" max="16" width="12" bestFit="1" customWidth="1"/>
    <col min="17" max="17" width="11.85546875" customWidth="1" outlineLevel="1"/>
    <col min="18" max="34" width="9.140625" customWidth="1" outlineLevel="1"/>
    <col min="35" max="35" width="14.5703125" style="33" customWidth="1"/>
    <col min="36" max="36" width="13.5703125" style="33" customWidth="1"/>
    <col min="37" max="37" width="9.140625" customWidth="1"/>
  </cols>
  <sheetData>
    <row r="1" spans="1:36" x14ac:dyDescent="0.25">
      <c r="H1" s="49"/>
    </row>
    <row r="2" spans="1:36" ht="23.25" x14ac:dyDescent="0.35">
      <c r="A2" s="48" t="s">
        <v>551</v>
      </c>
      <c r="H2" s="49"/>
    </row>
    <row r="3" spans="1:36" x14ac:dyDescent="0.25">
      <c r="I3" s="139" t="str">
        <f>IF(Prosjektopplysninger!B5&gt;0,YEAR(Prosjektopplysninger!B5),"")</f>
        <v/>
      </c>
      <c r="J3" s="139"/>
      <c r="K3" s="139" t="str">
        <f>IF(I3="","",IF(I3=YEAR(Prosjektopplysninger!$B$6),"",I3+1))</f>
        <v/>
      </c>
      <c r="L3" s="139"/>
      <c r="M3" s="139" t="str">
        <f>IF(K3="","",IF(K3=YEAR(Prosjektopplysninger!$B$6),"",K3+1))</f>
        <v/>
      </c>
      <c r="N3" s="139"/>
      <c r="O3" s="139" t="str">
        <f>IF(M3="","",IF(M3=YEAR(Prosjektopplysninger!$B$6),"",M3+1))</f>
        <v/>
      </c>
      <c r="P3" s="139"/>
      <c r="Q3" s="139" t="str">
        <f>IF(O3="","",IF(O3=YEAR(Prosjektopplysninger!$B$6),"",O3+1))</f>
        <v/>
      </c>
      <c r="R3" s="139"/>
      <c r="S3" s="139" t="str">
        <f>IF(Q3="","",IF(Q3=YEAR(Prosjektopplysninger!$B$6),"",Q3+1))</f>
        <v/>
      </c>
      <c r="T3" s="139"/>
      <c r="U3" s="139" t="str">
        <f>IF(S3="","",IF(S3=YEAR(Prosjektopplysninger!$B$6),"",S3+1))</f>
        <v/>
      </c>
      <c r="V3" s="139"/>
      <c r="W3" s="139" t="str">
        <f>IF(U3="","",IF(U3=YEAR(Prosjektopplysninger!$B$6),"",U3+1))</f>
        <v/>
      </c>
      <c r="X3" s="139"/>
      <c r="Y3" s="139" t="str">
        <f>IF(W3="","",IF(W3=YEAR(Prosjektopplysninger!$B$6),"",W3+1))</f>
        <v/>
      </c>
      <c r="Z3" s="139"/>
      <c r="AA3" s="139" t="str">
        <f>IF(Y3="","",IF(Y3=YEAR(Prosjektopplysninger!$B$6),"",Y3+1))</f>
        <v/>
      </c>
      <c r="AB3" s="139"/>
      <c r="AC3" s="139" t="str">
        <f>IF(AA3="","",IF(AA3=YEAR(Prosjektopplysninger!$B$6),"",AA3+1))</f>
        <v/>
      </c>
      <c r="AD3" s="139"/>
      <c r="AE3" s="139" t="str">
        <f>IF(AC3="","",IF(AC3=YEAR(Prosjektopplysninger!$B$6),"",AC3+1))</f>
        <v/>
      </c>
      <c r="AF3" s="139"/>
      <c r="AG3" s="139" t="str">
        <f>IF(AE3="","",IF(AE3=YEAR(Prosjektopplysninger!$B$6),"",AE3+1))</f>
        <v/>
      </c>
      <c r="AH3" s="139"/>
    </row>
    <row r="4" spans="1:36" x14ac:dyDescent="0.25">
      <c r="A4" t="s">
        <v>0</v>
      </c>
      <c r="B4" t="s">
        <v>1</v>
      </c>
      <c r="C4" t="s">
        <v>508</v>
      </c>
      <c r="D4" t="s">
        <v>548</v>
      </c>
      <c r="E4" t="s">
        <v>2</v>
      </c>
      <c r="F4" t="s">
        <v>552</v>
      </c>
      <c r="G4" t="s">
        <v>553</v>
      </c>
      <c r="H4" t="s">
        <v>5</v>
      </c>
      <c r="I4" t="s">
        <v>549</v>
      </c>
      <c r="J4" t="s">
        <v>550</v>
      </c>
      <c r="K4" t="s">
        <v>549</v>
      </c>
      <c r="L4" t="s">
        <v>550</v>
      </c>
      <c r="M4" t="s">
        <v>549</v>
      </c>
      <c r="N4" t="s">
        <v>550</v>
      </c>
      <c r="O4" t="s">
        <v>549</v>
      </c>
      <c r="P4" t="s">
        <v>550</v>
      </c>
      <c r="Q4" t="s">
        <v>549</v>
      </c>
      <c r="R4" t="s">
        <v>550</v>
      </c>
      <c r="S4" t="s">
        <v>549</v>
      </c>
      <c r="T4" t="s">
        <v>550</v>
      </c>
      <c r="U4" t="s">
        <v>549</v>
      </c>
      <c r="V4" t="s">
        <v>550</v>
      </c>
      <c r="W4" t="s">
        <v>549</v>
      </c>
      <c r="X4" t="s">
        <v>550</v>
      </c>
      <c r="Y4" t="s">
        <v>549</v>
      </c>
      <c r="Z4" t="s">
        <v>550</v>
      </c>
      <c r="AA4" t="s">
        <v>549</v>
      </c>
      <c r="AB4" t="s">
        <v>550</v>
      </c>
      <c r="AC4" t="s">
        <v>549</v>
      </c>
      <c r="AD4" t="s">
        <v>550</v>
      </c>
      <c r="AE4" t="s">
        <v>549</v>
      </c>
      <c r="AF4" t="s">
        <v>550</v>
      </c>
      <c r="AG4" t="s">
        <v>549</v>
      </c>
      <c r="AH4" t="s">
        <v>550</v>
      </c>
      <c r="AI4" s="33" t="s">
        <v>557</v>
      </c>
      <c r="AJ4" s="33" t="s">
        <v>558</v>
      </c>
    </row>
    <row r="5" spans="1:36" x14ac:dyDescent="0.25">
      <c r="A5">
        <f>Personalkostnader!A13</f>
        <v>0</v>
      </c>
      <c r="B5">
        <f>Personalkostnader!B13</f>
        <v>0</v>
      </c>
      <c r="C5" t="str">
        <f>Personalkostnader!C13</f>
        <v/>
      </c>
      <c r="D5" t="str">
        <f>Personalkostnader!D13</f>
        <v/>
      </c>
      <c r="E5">
        <f>Personalkostnader!E13</f>
        <v>0</v>
      </c>
      <c r="F5" t="str">
        <f>LEFT(Personalkostnader!O13,2)</f>
        <v/>
      </c>
      <c r="G5" s="129" t="str">
        <f>IFERROR(Personalkostnader!N13/100,"")</f>
        <v/>
      </c>
      <c r="H5" s="38"/>
      <c r="I5" t="str">
        <f>IF(I$3="","",IF(C79="","",((C79-B79+1)/365*$G5*(_xlfn.XLOOKUP(I$3,'Oppslag-fane'!$P$12:$P$34,'Oppslag-fane'!$N$12:$N$34)*Personalkostnader!$G13*1000))))</f>
        <v/>
      </c>
      <c r="J5" t="str">
        <f>IF(I5="","",IF($D5="Vitenskapelig",((C79-B79+1)/365*$G5*(_xlfn.XLOOKUP(I$3,'Oppslag-fane'!$P$12:$P$34,'Oppslag-fane'!$AD$12:$AD$34)*'Oppslag-fane'!$J$3)),((C79-B79+1)/365*$G5*(_xlfn.XLOOKUP(I$3,'Oppslag-fane'!$P$12:$P$34,'Oppslag-fane'!$AB$12:$AB$34)*'Oppslag-fane'!$L$3))))</f>
        <v/>
      </c>
      <c r="K5" t="str">
        <f>IF(K$3="","",IF(E79="","",((E79-D79+1)/365*$G5*(_xlfn.XLOOKUP(K$3,'Oppslag-fane'!$P$12:$P$34,'Oppslag-fane'!$N$12:$N$34)*Personalkostnader!$G13*1000))))</f>
        <v/>
      </c>
      <c r="L5" t="str">
        <f>IF(K5="","",IF($D5="Vitenskapelig",((E79-D79+1)/365*$G5*(_xlfn.XLOOKUP(K$3,'Oppslag-fane'!$P$12:$P$34,'Oppslag-fane'!$AD$12:$AD$34)*'Oppslag-fane'!$J$3)),((E79-D79+1)/365*$G5*(_xlfn.XLOOKUP(K$3,'Oppslag-fane'!$P$12:$P$34,'Oppslag-fane'!$AB$12:$AB$34)*'Oppslag-fane'!$L$3))))</f>
        <v/>
      </c>
      <c r="M5" t="str">
        <f>IF(M$3="","",IF(G79="","",((G79-F79+1)/365*$G5*(_xlfn.XLOOKUP(M$3,'Oppslag-fane'!$P$12:$P$34,'Oppslag-fane'!$N$12:$N$34)*Personalkostnader!$G13*1000))))</f>
        <v/>
      </c>
      <c r="N5" t="str">
        <f>IF(M5="","",IF($D5="Vitenskapelig",((G79-F79+1)/365*$G5*(_xlfn.XLOOKUP(M$3,'Oppslag-fane'!$P$12:$P$34,'Oppslag-fane'!$AD$12:$AD$34)*'Oppslag-fane'!$J$3)),((G79-F79+1)/365*$G5*(_xlfn.XLOOKUP(M$3,'Oppslag-fane'!$P$12:$P$34,'Oppslag-fane'!$AB$12:$AB$34)*'Oppslag-fane'!$L$3))))</f>
        <v/>
      </c>
      <c r="O5" t="str">
        <f>IF(O$3="","",IF(I79="","",((I79-H79+1)/365*$G5*(_xlfn.XLOOKUP(O$3,'Oppslag-fane'!$P$12:$P$34,'Oppslag-fane'!$N$12:$N$34)*Personalkostnader!$G13*1000))))</f>
        <v/>
      </c>
      <c r="P5" t="str">
        <f>IF(O5="","",IF($D5="Vitenskapelig",((I79-H79+1)/365*$G5*(_xlfn.XLOOKUP(O$3,'Oppslag-fane'!$P$12:$P$34,'Oppslag-fane'!$AD$12:$AD$34)*'Oppslag-fane'!$J$3)),((I79-H79+1)/365*$G5*(_xlfn.XLOOKUP(O$3,'Oppslag-fane'!$P$12:$P$34,'Oppslag-fane'!$AB$12:$AB$34)*'Oppslag-fane'!$L$3))))</f>
        <v/>
      </c>
      <c r="Q5" t="str">
        <f>IF(Q$3="","",IF(K79="","",((K79-J79+1)/365*$G5*(_xlfn.XLOOKUP(Q$3,'Oppslag-fane'!$P$12:$P$34,'Oppslag-fane'!$N$12:$N$34)*Personalkostnader!$G13*1000))))</f>
        <v/>
      </c>
      <c r="R5" t="str">
        <f>IF(Q5="","",IF($D5="Vitenskapelig",((K79-J79+1)/365*$G5*(_xlfn.XLOOKUP(Q$3,'Oppslag-fane'!$P$12:$P$34,'Oppslag-fane'!$AD$12:$AD$34)*'Oppslag-fane'!$J$3)),((K79-J79+1)/365*$G5*(_xlfn.XLOOKUP(Q$3,'Oppslag-fane'!$P$12:$P$34,'Oppslag-fane'!$AB$12:$AB$34)*'Oppslag-fane'!$L$3))))</f>
        <v/>
      </c>
      <c r="S5" t="str">
        <f>IF(S$3="","",IF(M79="","",((M79-L79+1)/365*$G5*(_xlfn.XLOOKUP(S$3,'Oppslag-fane'!$P$12:$P$34,'Oppslag-fane'!$N$12:$N$34)*Personalkostnader!$G13*1000))))</f>
        <v/>
      </c>
      <c r="T5" t="str">
        <f>IF(S5="","",IF($D5="Vitenskapelig",((M79-L79+1)/365*$G5*(_xlfn.XLOOKUP(S$3,'Oppslag-fane'!$P$12:$P$34,'Oppslag-fane'!$AD$12:$AD$34)*'Oppslag-fane'!$J$3)),((M79-L79+1)/365*$G5*(_xlfn.XLOOKUP(S$3,'Oppslag-fane'!$P$12:$P$34,'Oppslag-fane'!$AB$12:$AB$34)*'Oppslag-fane'!$L$3))))</f>
        <v/>
      </c>
      <c r="U5" t="str">
        <f>IF(U$3="","",IF(O79="","",((O79-N79+1)/365*$G5*(_xlfn.XLOOKUP(U$3,'Oppslag-fane'!$P$12:$P$34,'Oppslag-fane'!$N$12:$N$34)*Personalkostnader!$G13*1000))))</f>
        <v/>
      </c>
      <c r="V5" t="str">
        <f>IF(U5="","",IF($D5="Vitenskapelig",((O79-N79+1)/365*$G5*(_xlfn.XLOOKUP(U$3,'Oppslag-fane'!$P$12:$P$34,'Oppslag-fane'!$AD$12:$AD$34)*'Oppslag-fane'!$J$3)),((O79-N79+1)/365*$G5*(_xlfn.XLOOKUP(U$3,'Oppslag-fane'!$P$12:$P$34,'Oppslag-fane'!$AB$12:$AB$34)*'Oppslag-fane'!$L$3))))</f>
        <v/>
      </c>
      <c r="W5" t="str">
        <f>IF(W$3="","",IF(Q79="","",((Q79-P79+1)/365*$G5*(_xlfn.XLOOKUP(W$3,'Oppslag-fane'!$P$12:$P$34,'Oppslag-fane'!$N$12:$N$34)*Personalkostnader!$G13*1000))))</f>
        <v/>
      </c>
      <c r="X5" t="str">
        <f>IF(W5="","",IF($D5="Vitenskapelig",((Q79-P79+1)/365*$G5*(_xlfn.XLOOKUP(W$3,'Oppslag-fane'!$P$12:$P$34,'Oppslag-fane'!$AD$12:$AD$34)*'Oppslag-fane'!$J$3)),((Q79-P79+1)/365*$G5*(_xlfn.XLOOKUP(W$3,'Oppslag-fane'!$P$12:$P$34,'Oppslag-fane'!$AB$12:$AB$34)*'Oppslag-fane'!$L$3))))</f>
        <v/>
      </c>
      <c r="Y5" t="str">
        <f>IF(Y$3="","",IF(S79="","",((S79-R79+1)/365*$G5*(_xlfn.XLOOKUP(Y$3,'Oppslag-fane'!$P$12:$P$34,'Oppslag-fane'!$N$12:$N$34)*Personalkostnader!$G13*1000))))</f>
        <v/>
      </c>
      <c r="Z5" t="str">
        <f>IF(Y5="","",IF($D5="Vitenskapelig",((S79-R79+1)/365*$G5*(_xlfn.XLOOKUP(Y$3,'Oppslag-fane'!$P$12:$P$34,'Oppslag-fane'!$AD$12:$AD$34)*'Oppslag-fane'!$J$3)),((S79-R79+1)/365*$G5*(_xlfn.XLOOKUP(Y$3,'Oppslag-fane'!$P$12:$P$34,'Oppslag-fane'!$AB$12:$AB$34)*'Oppslag-fane'!$L$3))))</f>
        <v/>
      </c>
      <c r="AA5" t="str">
        <f>IF(AA$3="","",IF(U79="","",((U79-T79+1)/365*$G5*(_xlfn.XLOOKUP(AA$3,'Oppslag-fane'!$P$12:$P$34,'Oppslag-fane'!$N$12:$N$34)*Personalkostnader!$G13*1000))))</f>
        <v/>
      </c>
      <c r="AB5" t="str">
        <f>IF(AA5="","",IF($D5="Vitenskapelig",((U79-T79+1)/365*$G5*(_xlfn.XLOOKUP(AA$3,'Oppslag-fane'!$P$12:$P$34,'Oppslag-fane'!$AD$12:$AD$34)*'Oppslag-fane'!$J$3)),((U79-T79+1)/365*$G5*(_xlfn.XLOOKUP(AA$3,'Oppslag-fane'!$P$12:$P$34,'Oppslag-fane'!$AB$12:$AB$34)*'Oppslag-fane'!$L$3))))</f>
        <v/>
      </c>
      <c r="AC5" t="str">
        <f>IF(AC$3="","",IF(W79="","",((W79-V79+1)/365*$G5*(_xlfn.XLOOKUP(AC$3,'Oppslag-fane'!$P$12:$P$34,'Oppslag-fane'!$N$12:$N$34)*Personalkostnader!$G13*1000))))</f>
        <v/>
      </c>
      <c r="AD5" t="str">
        <f>IF(AC5="","",IF($D5="Vitenskapelig",((W79-V79+1)/365*$G5*(_xlfn.XLOOKUP(AC$3,'Oppslag-fane'!$P$12:$P$34,'Oppslag-fane'!$AD$12:$AD$34)*'Oppslag-fane'!$J$3)),((W79-V79+1)/365*$G5*(_xlfn.XLOOKUP(AC$3,'Oppslag-fane'!$P$12:$P$34,'Oppslag-fane'!$AB$12:$AB$34)*'Oppslag-fane'!$L$3))))</f>
        <v/>
      </c>
      <c r="AE5" t="str">
        <f>IF(AE$3="","",IF(Y79="","",((Y79-X79+1)/365*$G5*(_xlfn.XLOOKUP(AE$3,'Oppslag-fane'!$P$12:$P$34,'Oppslag-fane'!$N$12:$N$34)*Personalkostnader!$G13*1000))))</f>
        <v/>
      </c>
      <c r="AF5" t="str">
        <f>IF(AE5="","",IF($D5="Vitenskapelig",((Y79-X79+1)/365*$G5*(_xlfn.XLOOKUP(AE$3,'Oppslag-fane'!$P$12:$P$34,'Oppslag-fane'!$AD$12:$AD$34)*'Oppslag-fane'!$J$3)),((Y79-X79+1)/365*$G5*(_xlfn.XLOOKUP(AE$3,'Oppslag-fane'!$P$12:$P$34,'Oppslag-fane'!$AB$12:$AB$34)*'Oppslag-fane'!$L$3))))</f>
        <v/>
      </c>
      <c r="AG5" t="str">
        <f>IF(AG$3="","",IF(AA79="","",((AA79-Z79+1)/365*$G5*(_xlfn.XLOOKUP(AG$3,'Oppslag-fane'!$P$12:$P$34,'Oppslag-fane'!$N$12:$N$34)*Personalkostnader!$G13*1000))))</f>
        <v/>
      </c>
      <c r="AH5" t="str">
        <f>IF(AG5="","",IF($D5="Vitenskapelig",((AA79-Z79+1)/365*$G5*(_xlfn.XLOOKUP(AG$3,'Oppslag-fane'!$P$12:$P$34,'Oppslag-fane'!$AD$12:$AD$34)*'Oppslag-fane'!$J$3)),((AA79-Z79+1)/365*$G5*(_xlfn.XLOOKUP(AG$3,'Oppslag-fane'!$P$12:$P$34,'Oppslag-fane'!$AB$12:$AB$34)*'Oppslag-fane'!$L$3))))</f>
        <v/>
      </c>
      <c r="AI5" s="33">
        <f t="shared" ref="AI5:AI36" si="0">SUMIF($I$4:$AH$4,"Dir.kost",I5:AH5)</f>
        <v>0</v>
      </c>
      <c r="AJ5" s="33">
        <f t="shared" ref="AJ5:AJ36" si="1">SUMIF($I$4:$AH$4,"Indir. Kost",I5:AH5)</f>
        <v>0</v>
      </c>
    </row>
    <row r="6" spans="1:36" x14ac:dyDescent="0.25">
      <c r="A6">
        <f>Personalkostnader!A14</f>
        <v>0</v>
      </c>
      <c r="B6">
        <f>Personalkostnader!B14</f>
        <v>0</v>
      </c>
      <c r="C6" t="str">
        <f>Personalkostnader!C14</f>
        <v/>
      </c>
      <c r="D6" t="str">
        <f>Personalkostnader!D14</f>
        <v/>
      </c>
      <c r="E6">
        <f>Personalkostnader!E14</f>
        <v>0</v>
      </c>
      <c r="F6" t="str">
        <f>LEFT(Personalkostnader!O14,2)</f>
        <v/>
      </c>
      <c r="G6" s="129" t="str">
        <f>IFERROR(Personalkostnader!N14/100,"")</f>
        <v/>
      </c>
      <c r="H6" s="38"/>
      <c r="I6" t="str">
        <f>IF(I$3="","",IF(C80="","",((C80-B80+1)/365*$G6*(_xlfn.XLOOKUP(I$3,'Oppslag-fane'!$P$12:$P$34,'Oppslag-fane'!$N$12:$N$34)*Personalkostnader!$G14*1000))))</f>
        <v/>
      </c>
      <c r="J6" t="str">
        <f>IF(I6="","",IF($D6="Vitenskapelig",((C80-B80+1)/365*$G6*(_xlfn.XLOOKUP(I$3,'Oppslag-fane'!$P$12:$P$34,'Oppslag-fane'!$AD$12:$AD$34)*'Oppslag-fane'!$J$3)),((C80-B80+1)/365*$G6*(_xlfn.XLOOKUP(I$3,'Oppslag-fane'!$P$12:$P$34,'Oppslag-fane'!$AB$12:$AB$34)*'Oppslag-fane'!$L$3))))</f>
        <v/>
      </c>
      <c r="K6" t="str">
        <f>IF(K$3="","",IF(E80="","",((E80-D80+1)/365*$G6*(_xlfn.XLOOKUP(K$3,'Oppslag-fane'!$P$12:$P$34,'Oppslag-fane'!$N$12:$N$34)*Personalkostnader!$G14*1000))))</f>
        <v/>
      </c>
      <c r="L6" t="str">
        <f>IF(K6="","",IF($D6="Vitenskapelig",((E80-D80+1)/365*$G6*(_xlfn.XLOOKUP(K$3,'Oppslag-fane'!$P$12:$P$34,'Oppslag-fane'!$AD$12:$AD$34)*'Oppslag-fane'!$J$3)),((E80-D80+1)/365*$G6*(_xlfn.XLOOKUP(K$3,'Oppslag-fane'!$P$12:$P$34,'Oppslag-fane'!$AB$12:$AB$34)*'Oppslag-fane'!$L$3))))</f>
        <v/>
      </c>
      <c r="M6" t="str">
        <f>IF(M$3="","",IF(G80="","",((G80-F80+1)/365*$G6*(_xlfn.XLOOKUP(M$3,'Oppslag-fane'!$P$12:$P$34,'Oppslag-fane'!$N$12:$N$34)*Personalkostnader!$G14*1000))))</f>
        <v/>
      </c>
      <c r="N6" t="str">
        <f>IF(M6="","",IF($D6="Vitenskapelig",((G80-F80+1)/365*$G6*(_xlfn.XLOOKUP(M$3,'Oppslag-fane'!$P$12:$P$34,'Oppslag-fane'!$AD$12:$AD$34)*'Oppslag-fane'!$J$3)),((G80-F80+1)/365*$G6*(_xlfn.XLOOKUP(M$3,'Oppslag-fane'!$P$12:$P$34,'Oppslag-fane'!$AB$12:$AB$34)*'Oppslag-fane'!$L$3))))</f>
        <v/>
      </c>
      <c r="O6" t="str">
        <f>IF(O$3="","",IF(I80="","",((I80-H80+1)/365*$G6*(_xlfn.XLOOKUP(O$3,'Oppslag-fane'!$P$12:$P$34,'Oppslag-fane'!$N$12:$N$34)*Personalkostnader!$G14*1000))))</f>
        <v/>
      </c>
      <c r="P6" t="str">
        <f>IF(O6="","",IF($D6="Vitenskapelig",((I80-H80+1)/365*$G6*(_xlfn.XLOOKUP(O$3,'Oppslag-fane'!$P$12:$P$34,'Oppslag-fane'!$AD$12:$AD$34)*'Oppslag-fane'!$J$3)),((I80-H80+1)/365*$G6*(_xlfn.XLOOKUP(O$3,'Oppslag-fane'!$P$12:$P$34,'Oppslag-fane'!$AB$12:$AB$34)*'Oppslag-fane'!$L$3))))</f>
        <v/>
      </c>
      <c r="Q6" t="str">
        <f>IF(Q$3="","",IF(K80="","",((K80-J80+1)/365*$G6*(_xlfn.XLOOKUP(Q$3,'Oppslag-fane'!$P$12:$P$34,'Oppslag-fane'!$N$12:$N$34)*Personalkostnader!$G14*1000))))</f>
        <v/>
      </c>
      <c r="R6" t="str">
        <f>IF(Q6="","",IF($D6="Vitenskapelig",((K80-J80+1)/365*$G6*(_xlfn.XLOOKUP(Q$3,'Oppslag-fane'!$P$12:$P$34,'Oppslag-fane'!$AD$12:$AD$34)*'Oppslag-fane'!$J$3)),((K80-J80+1)/365*$G6*(_xlfn.XLOOKUP(Q$3,'Oppslag-fane'!$P$12:$P$34,'Oppslag-fane'!$AB$12:$AB$34)*'Oppslag-fane'!$L$3))))</f>
        <v/>
      </c>
      <c r="S6" t="str">
        <f>IF(S$3="","",IF(M80="","",((M80-L80+1)/365*$G6*(_xlfn.XLOOKUP(S$3,'Oppslag-fane'!$P$12:$P$34,'Oppslag-fane'!$N$12:$N$34)*Personalkostnader!$G14*1000))))</f>
        <v/>
      </c>
      <c r="T6" t="str">
        <f>IF(S6="","",IF($D6="Vitenskapelig",((M80-L80+1)/365*$G6*(_xlfn.XLOOKUP(S$3,'Oppslag-fane'!$P$12:$P$34,'Oppslag-fane'!$AD$12:$AD$34)*'Oppslag-fane'!$J$3)),((M80-L80+1)/365*$G6*(_xlfn.XLOOKUP(S$3,'Oppslag-fane'!$P$12:$P$34,'Oppslag-fane'!$AB$12:$AB$34)*'Oppslag-fane'!$L$3))))</f>
        <v/>
      </c>
      <c r="U6" t="str">
        <f>IF(U$3="","",IF(O80="","",((O80-N80+1)/365*$G6*(_xlfn.XLOOKUP(U$3,'Oppslag-fane'!$P$12:$P$34,'Oppslag-fane'!$N$12:$N$34)*Personalkostnader!$G14*1000))))</f>
        <v/>
      </c>
      <c r="V6" t="str">
        <f>IF(U6="","",IF($D6="Vitenskapelig",((O80-N80+1)/365*$G6*(_xlfn.XLOOKUP(U$3,'Oppslag-fane'!$P$12:$P$34,'Oppslag-fane'!$AD$12:$AD$34)*'Oppslag-fane'!$J$3)),((O80-N80+1)/365*$G6*(_xlfn.XLOOKUP(U$3,'Oppslag-fane'!$P$12:$P$34,'Oppslag-fane'!$AB$12:$AB$34)*'Oppslag-fane'!$L$3))))</f>
        <v/>
      </c>
      <c r="W6" t="str">
        <f>IF(W$3="","",IF(Q80="","",((Q80-P80+1)/365*$G6*(_xlfn.XLOOKUP(W$3,'Oppslag-fane'!$P$12:$P$34,'Oppslag-fane'!$N$12:$N$34)*Personalkostnader!$G14*1000))))</f>
        <v/>
      </c>
      <c r="X6" t="str">
        <f>IF(W6="","",IF($D6="Vitenskapelig",((Q80-P80+1)/365*$G6*(_xlfn.XLOOKUP(W$3,'Oppslag-fane'!$P$12:$P$34,'Oppslag-fane'!$AD$12:$AD$34)*'Oppslag-fane'!$J$3)),((Q80-P80+1)/365*$G6*(_xlfn.XLOOKUP(W$3,'Oppslag-fane'!$P$12:$P$34,'Oppslag-fane'!$AB$12:$AB$34)*'Oppslag-fane'!$L$3))))</f>
        <v/>
      </c>
      <c r="Y6" t="str">
        <f>IF(Y$3="","",IF(S80="","",((S80-R80+1)/365*$G6*(_xlfn.XLOOKUP(Y$3,'Oppslag-fane'!$P$12:$P$34,'Oppslag-fane'!$N$12:$N$34)*Personalkostnader!$G14*1000))))</f>
        <v/>
      </c>
      <c r="Z6" t="str">
        <f>IF(Y6="","",IF($D6="Vitenskapelig",((S80-R80+1)/365*$G6*(_xlfn.XLOOKUP(Y$3,'Oppslag-fane'!$P$12:$P$34,'Oppslag-fane'!$AD$12:$AD$34)*'Oppslag-fane'!$J$3)),((S80-R80+1)/365*$G6*(_xlfn.XLOOKUP(Y$3,'Oppslag-fane'!$P$12:$P$34,'Oppslag-fane'!$AB$12:$AB$34)*'Oppslag-fane'!$L$3))))</f>
        <v/>
      </c>
      <c r="AA6" t="str">
        <f>IF(AA$3="","",IF(U80="","",((U80-T80+1)/365*$G6*(_xlfn.XLOOKUP(AA$3,'Oppslag-fane'!$P$12:$P$34,'Oppslag-fane'!$N$12:$N$34)*Personalkostnader!$G14*1000))))</f>
        <v/>
      </c>
      <c r="AB6" t="str">
        <f>IF(AA6="","",IF($D6="Vitenskapelig",((U80-T80+1)/365*$G6*(_xlfn.XLOOKUP(AA$3,'Oppslag-fane'!$P$12:$P$34,'Oppslag-fane'!$AD$12:$AD$34)*'Oppslag-fane'!$J$3)),((U80-T80+1)/365*$G6*(_xlfn.XLOOKUP(AA$3,'Oppslag-fane'!$P$12:$P$34,'Oppslag-fane'!$AB$12:$AB$34)*'Oppslag-fane'!$L$3))))</f>
        <v/>
      </c>
      <c r="AC6" t="str">
        <f>IF(AC$3="","",IF(W80="","",((W80-V80+1)/365*$G6*(_xlfn.XLOOKUP(AC$3,'Oppslag-fane'!$P$12:$P$34,'Oppslag-fane'!$N$12:$N$34)*Personalkostnader!$G14*1000))))</f>
        <v/>
      </c>
      <c r="AD6" t="str">
        <f>IF(AC6="","",IF($D6="Vitenskapelig",((W80-V80+1)/365*$G6*(_xlfn.XLOOKUP(AC$3,'Oppslag-fane'!$P$12:$P$34,'Oppslag-fane'!$AD$12:$AD$34)*'Oppslag-fane'!$J$3)),((W80-V80+1)/365*$G6*(_xlfn.XLOOKUP(AC$3,'Oppslag-fane'!$P$12:$P$34,'Oppslag-fane'!$AB$12:$AB$34)*'Oppslag-fane'!$L$3))))</f>
        <v/>
      </c>
      <c r="AE6" t="str">
        <f>IF(AE$3="","",IF(Y80="","",((Y80-X80+1)/365*$G6*(_xlfn.XLOOKUP(AE$3,'Oppslag-fane'!$P$12:$P$34,'Oppslag-fane'!$N$12:$N$34)*Personalkostnader!$G14*1000))))</f>
        <v/>
      </c>
      <c r="AF6" t="str">
        <f>IF(AE6="","",IF($D6="Vitenskapelig",((Y80-X80+1)/365*$G6*(_xlfn.XLOOKUP(AE$3,'Oppslag-fane'!$P$12:$P$34,'Oppslag-fane'!$AD$12:$AD$34)*'Oppslag-fane'!$J$3)),((Y80-X80+1)/365*$G6*(_xlfn.XLOOKUP(AE$3,'Oppslag-fane'!$P$12:$P$34,'Oppslag-fane'!$AB$12:$AB$34)*'Oppslag-fane'!$L$3))))</f>
        <v/>
      </c>
      <c r="AG6" t="str">
        <f>IF(AG$3="","",IF(AA80="","",((AA80-Z80+1)/365*$G6*(_xlfn.XLOOKUP(AG$3,'Oppslag-fane'!$P$12:$P$34,'Oppslag-fane'!$N$12:$N$34)*Personalkostnader!$G14*1000))))</f>
        <v/>
      </c>
      <c r="AH6" t="str">
        <f>IF(AG6="","",IF($D6="Vitenskapelig",((AA80-Z80+1)/365*$G6*(_xlfn.XLOOKUP(AG$3,'Oppslag-fane'!$P$12:$P$34,'Oppslag-fane'!$AD$12:$AD$34)*'Oppslag-fane'!$J$3)),((AA80-Z80+1)/365*$G6*(_xlfn.XLOOKUP(AG$3,'Oppslag-fane'!$P$12:$P$34,'Oppslag-fane'!$AB$12:$AB$34)*'Oppslag-fane'!$L$3))))</f>
        <v/>
      </c>
      <c r="AI6" s="33">
        <f t="shared" si="0"/>
        <v>0</v>
      </c>
      <c r="AJ6" s="33">
        <f t="shared" si="1"/>
        <v>0</v>
      </c>
    </row>
    <row r="7" spans="1:36" x14ac:dyDescent="0.25">
      <c r="A7">
        <f>Personalkostnader!A15</f>
        <v>0</v>
      </c>
      <c r="B7">
        <f>Personalkostnader!B15</f>
        <v>0</v>
      </c>
      <c r="C7" t="str">
        <f>Personalkostnader!C15</f>
        <v/>
      </c>
      <c r="D7" t="str">
        <f>Personalkostnader!D15</f>
        <v/>
      </c>
      <c r="E7">
        <f>Personalkostnader!E15</f>
        <v>0</v>
      </c>
      <c r="F7" t="str">
        <f>LEFT(Personalkostnader!O15,2)</f>
        <v/>
      </c>
      <c r="G7" s="129" t="str">
        <f>IFERROR(Personalkostnader!N15/100,"")</f>
        <v/>
      </c>
      <c r="H7" s="38"/>
      <c r="I7" t="str">
        <f>IF(I$3="","",IF(C81="","",((C81-B81+1)/365*$G7*(_xlfn.XLOOKUP(I$3,'Oppslag-fane'!$P$12:$P$34,'Oppslag-fane'!$N$12:$N$34)*Personalkostnader!$G15*1000))))</f>
        <v/>
      </c>
      <c r="J7" t="str">
        <f>IF(I7="","",IF($D7="Vitenskapelig",((C81-B81+1)/365*$G7*(_xlfn.XLOOKUP(I$3,'Oppslag-fane'!$P$12:$P$34,'Oppslag-fane'!$AD$12:$AD$34)*'Oppslag-fane'!$J$3)),((C81-B81+1)/365*$G7*(_xlfn.XLOOKUP(I$3,'Oppslag-fane'!$P$12:$P$34,'Oppslag-fane'!$AB$12:$AB$34)*'Oppslag-fane'!$L$3))))</f>
        <v/>
      </c>
      <c r="K7" t="str">
        <f>IF(K$3="","",IF(E81="","",((E81-D81+1)/365*$G7*(_xlfn.XLOOKUP(K$3,'Oppslag-fane'!$P$12:$P$34,'Oppslag-fane'!$N$12:$N$34)*Personalkostnader!$G15*1000))))</f>
        <v/>
      </c>
      <c r="L7" t="str">
        <f>IF(K7="","",IF($D7="Vitenskapelig",((E81-D81+1)/365*$G7*(_xlfn.XLOOKUP(K$3,'Oppslag-fane'!$P$12:$P$34,'Oppslag-fane'!$AD$12:$AD$34)*'Oppslag-fane'!$J$3)),((E81-D81+1)/365*$G7*(_xlfn.XLOOKUP(K$3,'Oppslag-fane'!$P$12:$P$34,'Oppslag-fane'!$AB$12:$AB$34)*'Oppslag-fane'!$L$3))))</f>
        <v/>
      </c>
      <c r="M7" t="str">
        <f>IF(M$3="","",IF(G81="","",((G81-F81+1)/365*$G7*(_xlfn.XLOOKUP(M$3,'Oppslag-fane'!$P$12:$P$34,'Oppslag-fane'!$N$12:$N$34)*Personalkostnader!$G15*1000))))</f>
        <v/>
      </c>
      <c r="N7" t="str">
        <f>IF(M7="","",IF($D7="Vitenskapelig",((G81-F81+1)/365*$G7*(_xlfn.XLOOKUP(M$3,'Oppslag-fane'!$P$12:$P$34,'Oppslag-fane'!$AD$12:$AD$34)*'Oppslag-fane'!$J$3)),((G81-F81+1)/365*$G7*(_xlfn.XLOOKUP(M$3,'Oppslag-fane'!$P$12:$P$34,'Oppslag-fane'!$AB$12:$AB$34)*'Oppslag-fane'!$L$3))))</f>
        <v/>
      </c>
      <c r="O7" t="str">
        <f>IF(O$3="","",IF(I81="","",((I81-H81+1)/365*$G7*(_xlfn.XLOOKUP(O$3,'Oppslag-fane'!$P$12:$P$34,'Oppslag-fane'!$N$12:$N$34)*Personalkostnader!$G15*1000))))</f>
        <v/>
      </c>
      <c r="P7" t="str">
        <f>IF(O7="","",IF($D7="Vitenskapelig",((I81-H81+1)/365*$G7*(_xlfn.XLOOKUP(O$3,'Oppslag-fane'!$P$12:$P$34,'Oppslag-fane'!$AD$12:$AD$34)*'Oppslag-fane'!$J$3)),((I81-H81+1)/365*$G7*(_xlfn.XLOOKUP(O$3,'Oppslag-fane'!$P$12:$P$34,'Oppslag-fane'!$AB$12:$AB$34)*'Oppslag-fane'!$L$3))))</f>
        <v/>
      </c>
      <c r="Q7" t="str">
        <f>IF(Q$3="","",IF(K81="","",((K81-J81+1)/365*$G7*(_xlfn.XLOOKUP(Q$3,'Oppslag-fane'!$P$12:$P$34,'Oppslag-fane'!$N$12:$N$34)*Personalkostnader!$G15*1000))))</f>
        <v/>
      </c>
      <c r="R7" t="str">
        <f>IF(Q7="","",IF($D7="Vitenskapelig",((K81-J81+1)/365*$G7*(_xlfn.XLOOKUP(Q$3,'Oppslag-fane'!$P$12:$P$34,'Oppslag-fane'!$AD$12:$AD$34)*'Oppslag-fane'!$J$3)),((K81-J81+1)/365*$G7*(_xlfn.XLOOKUP(Q$3,'Oppslag-fane'!$P$12:$P$34,'Oppslag-fane'!$AB$12:$AB$34)*'Oppslag-fane'!$L$3))))</f>
        <v/>
      </c>
      <c r="S7" t="str">
        <f>IF(S$3="","",IF(M81="","",((M81-L81+1)/365*$G7*(_xlfn.XLOOKUP(S$3,'Oppslag-fane'!$P$12:$P$34,'Oppslag-fane'!$N$12:$N$34)*Personalkostnader!$G15*1000))))</f>
        <v/>
      </c>
      <c r="T7" t="str">
        <f>IF(S7="","",IF($D7="Vitenskapelig",((M81-L81+1)/365*$G7*(_xlfn.XLOOKUP(S$3,'Oppslag-fane'!$P$12:$P$34,'Oppslag-fane'!$AD$12:$AD$34)*'Oppslag-fane'!$J$3)),((M81-L81+1)/365*$G7*(_xlfn.XLOOKUP(S$3,'Oppslag-fane'!$P$12:$P$34,'Oppslag-fane'!$AB$12:$AB$34)*'Oppslag-fane'!$L$3))))</f>
        <v/>
      </c>
      <c r="U7" t="str">
        <f>IF(U$3="","",IF(O81="","",((O81-N81+1)/365*$G7*(_xlfn.XLOOKUP(U$3,'Oppslag-fane'!$P$12:$P$34,'Oppslag-fane'!$N$12:$N$34)*Personalkostnader!$G15*1000))))</f>
        <v/>
      </c>
      <c r="V7" t="str">
        <f>IF(U7="","",IF($D7="Vitenskapelig",((O81-N81+1)/365*$G7*(_xlfn.XLOOKUP(U$3,'Oppslag-fane'!$P$12:$P$34,'Oppslag-fane'!$AD$12:$AD$34)*'Oppslag-fane'!$J$3)),((O81-N81+1)/365*$G7*(_xlfn.XLOOKUP(U$3,'Oppslag-fane'!$P$12:$P$34,'Oppslag-fane'!$AB$12:$AB$34)*'Oppslag-fane'!$L$3))))</f>
        <v/>
      </c>
      <c r="W7" t="str">
        <f>IF(W$3="","",IF(Q81="","",((Q81-P81+1)/365*$G7*(_xlfn.XLOOKUP(W$3,'Oppslag-fane'!$P$12:$P$34,'Oppslag-fane'!$N$12:$N$34)*Personalkostnader!$G15*1000))))</f>
        <v/>
      </c>
      <c r="X7" t="str">
        <f>IF(W7="","",IF($D7="Vitenskapelig",((Q81-P81+1)/365*$G7*(_xlfn.XLOOKUP(W$3,'Oppslag-fane'!$P$12:$P$34,'Oppslag-fane'!$AD$12:$AD$34)*'Oppslag-fane'!$J$3)),((Q81-P81+1)/365*$G7*(_xlfn.XLOOKUP(W$3,'Oppslag-fane'!$P$12:$P$34,'Oppslag-fane'!$AB$12:$AB$34)*'Oppslag-fane'!$L$3))))</f>
        <v/>
      </c>
      <c r="Y7" t="str">
        <f>IF(Y$3="","",IF(S81="","",((S81-R81+1)/365*$G7*(_xlfn.XLOOKUP(Y$3,'Oppslag-fane'!$P$12:$P$34,'Oppslag-fane'!$N$12:$N$34)*Personalkostnader!$G15*1000))))</f>
        <v/>
      </c>
      <c r="Z7" t="str">
        <f>IF(Y7="","",IF($D7="Vitenskapelig",((S81-R81+1)/365*$G7*(_xlfn.XLOOKUP(Y$3,'Oppslag-fane'!$P$12:$P$34,'Oppslag-fane'!$AD$12:$AD$34)*'Oppslag-fane'!$J$3)),((S81-R81+1)/365*$G7*(_xlfn.XLOOKUP(Y$3,'Oppslag-fane'!$P$12:$P$34,'Oppslag-fane'!$AB$12:$AB$34)*'Oppslag-fane'!$L$3))))</f>
        <v/>
      </c>
      <c r="AA7" t="str">
        <f>IF(AA$3="","",IF(U81="","",((U81-T81+1)/365*$G7*(_xlfn.XLOOKUP(AA$3,'Oppslag-fane'!$P$12:$P$34,'Oppslag-fane'!$N$12:$N$34)*Personalkostnader!$G15*1000))))</f>
        <v/>
      </c>
      <c r="AB7" t="str">
        <f>IF(AA7="","",IF($D7="Vitenskapelig",((U81-T81+1)/365*$G7*(_xlfn.XLOOKUP(AA$3,'Oppslag-fane'!$P$12:$P$34,'Oppslag-fane'!$AD$12:$AD$34)*'Oppslag-fane'!$J$3)),((U81-T81+1)/365*$G7*(_xlfn.XLOOKUP(AA$3,'Oppslag-fane'!$P$12:$P$34,'Oppslag-fane'!$AB$12:$AB$34)*'Oppslag-fane'!$L$3))))</f>
        <v/>
      </c>
      <c r="AC7" t="str">
        <f>IF(AC$3="","",IF(W81="","",((W81-V81+1)/365*$G7*(_xlfn.XLOOKUP(AC$3,'Oppslag-fane'!$P$12:$P$34,'Oppslag-fane'!$N$12:$N$34)*Personalkostnader!$G15*1000))))</f>
        <v/>
      </c>
      <c r="AD7" t="str">
        <f>IF(AC7="","",IF($D7="Vitenskapelig",((W81-V81+1)/365*$G7*(_xlfn.XLOOKUP(AC$3,'Oppslag-fane'!$P$12:$P$34,'Oppslag-fane'!$AD$12:$AD$34)*'Oppslag-fane'!$J$3)),((W81-V81+1)/365*$G7*(_xlfn.XLOOKUP(AC$3,'Oppslag-fane'!$P$12:$P$34,'Oppslag-fane'!$AB$12:$AB$34)*'Oppslag-fane'!$L$3))))</f>
        <v/>
      </c>
      <c r="AE7" t="str">
        <f>IF(AE$3="","",IF(Y81="","",((Y81-X81+1)/365*$G7*(_xlfn.XLOOKUP(AE$3,'Oppslag-fane'!$P$12:$P$34,'Oppslag-fane'!$N$12:$N$34)*Personalkostnader!$G15*1000))))</f>
        <v/>
      </c>
      <c r="AF7" t="str">
        <f>IF(AE7="","",IF($D7="Vitenskapelig",((Y81-X81+1)/365*$G7*(_xlfn.XLOOKUP(AE$3,'Oppslag-fane'!$P$12:$P$34,'Oppslag-fane'!$AD$12:$AD$34)*'Oppslag-fane'!$J$3)),((Y81-X81+1)/365*$G7*(_xlfn.XLOOKUP(AE$3,'Oppslag-fane'!$P$12:$P$34,'Oppslag-fane'!$AB$12:$AB$34)*'Oppslag-fane'!$L$3))))</f>
        <v/>
      </c>
      <c r="AG7" t="str">
        <f>IF(AG$3="","",IF(AA81="","",((AA81-Z81+1)/365*$G7*(_xlfn.XLOOKUP(AG$3,'Oppslag-fane'!$P$12:$P$34,'Oppslag-fane'!$N$12:$N$34)*Personalkostnader!$G15*1000))))</f>
        <v/>
      </c>
      <c r="AH7" t="str">
        <f>IF(AG7="","",IF($D7="Vitenskapelig",((AA81-Z81+1)/365*$G7*(_xlfn.XLOOKUP(AG$3,'Oppslag-fane'!$P$12:$P$34,'Oppslag-fane'!$AD$12:$AD$34)*'Oppslag-fane'!$J$3)),((AA81-Z81+1)/365*$G7*(_xlfn.XLOOKUP(AG$3,'Oppslag-fane'!$P$12:$P$34,'Oppslag-fane'!$AB$12:$AB$34)*'Oppslag-fane'!$L$3))))</f>
        <v/>
      </c>
      <c r="AI7" s="33">
        <f t="shared" si="0"/>
        <v>0</v>
      </c>
      <c r="AJ7" s="33">
        <f t="shared" si="1"/>
        <v>0</v>
      </c>
    </row>
    <row r="8" spans="1:36" x14ac:dyDescent="0.25">
      <c r="A8">
        <f>Personalkostnader!A16</f>
        <v>0</v>
      </c>
      <c r="B8">
        <f>Personalkostnader!B16</f>
        <v>0</v>
      </c>
      <c r="C8" t="str">
        <f>Personalkostnader!C16</f>
        <v/>
      </c>
      <c r="D8" t="str">
        <f>Personalkostnader!D16</f>
        <v/>
      </c>
      <c r="E8">
        <f>Personalkostnader!E16</f>
        <v>0</v>
      </c>
      <c r="F8" t="str">
        <f>LEFT(Personalkostnader!O16,2)</f>
        <v/>
      </c>
      <c r="G8" s="129" t="str">
        <f>IFERROR(Personalkostnader!N16/100,"")</f>
        <v/>
      </c>
      <c r="H8" s="38"/>
      <c r="I8" t="str">
        <f>IF(I$3="","",IF(C82="","",((C82-B82+1)/365*$G8*(_xlfn.XLOOKUP(I$3,'Oppslag-fane'!$P$12:$P$34,'Oppslag-fane'!$N$12:$N$34)*Personalkostnader!$G16*1000))))</f>
        <v/>
      </c>
      <c r="J8" t="str">
        <f>IF(I8="","",IF($D8="Vitenskapelig",((C82-B82+1)/365*$G8*(_xlfn.XLOOKUP(I$3,'Oppslag-fane'!$P$12:$P$34,'Oppslag-fane'!$AD$12:$AD$34)*'Oppslag-fane'!$J$3)),((C82-B82+1)/365*$G8*(_xlfn.XLOOKUP(I$3,'Oppslag-fane'!$P$12:$P$34,'Oppslag-fane'!$AB$12:$AB$34)*'Oppslag-fane'!$L$3))))</f>
        <v/>
      </c>
      <c r="K8" t="str">
        <f>IF(K$3="","",IF(E82="","",((E82-D82+1)/365*$G8*(_xlfn.XLOOKUP(K$3,'Oppslag-fane'!$P$12:$P$34,'Oppslag-fane'!$N$12:$N$34)*Personalkostnader!$G16*1000))))</f>
        <v/>
      </c>
      <c r="L8" t="str">
        <f>IF(K8="","",IF($D8="Vitenskapelig",((E82-D82+1)/365*$G8*(_xlfn.XLOOKUP(K$3,'Oppslag-fane'!$P$12:$P$34,'Oppslag-fane'!$AD$12:$AD$34)*'Oppslag-fane'!$J$3)),((E82-D82+1)/365*$G8*(_xlfn.XLOOKUP(K$3,'Oppslag-fane'!$P$12:$P$34,'Oppslag-fane'!$AB$12:$AB$34)*'Oppslag-fane'!$L$3))))</f>
        <v/>
      </c>
      <c r="M8" t="str">
        <f>IF(M$3="","",IF(G82="","",((G82-F82+1)/365*$G8*(_xlfn.XLOOKUP(M$3,'Oppslag-fane'!$P$12:$P$34,'Oppslag-fane'!$N$12:$N$34)*Personalkostnader!$G16*1000))))</f>
        <v/>
      </c>
      <c r="N8" t="str">
        <f>IF(M8="","",IF($D8="Vitenskapelig",((G82-F82+1)/365*$G8*(_xlfn.XLOOKUP(M$3,'Oppslag-fane'!$P$12:$P$34,'Oppslag-fane'!$AD$12:$AD$34)*'Oppslag-fane'!$J$3)),((G82-F82+1)/365*$G8*(_xlfn.XLOOKUP(M$3,'Oppslag-fane'!$P$12:$P$34,'Oppslag-fane'!$AB$12:$AB$34)*'Oppslag-fane'!$L$3))))</f>
        <v/>
      </c>
      <c r="O8" t="str">
        <f>IF(O$3="","",IF(I82="","",((I82-H82+1)/365*$G8*(_xlfn.XLOOKUP(O$3,'Oppslag-fane'!$P$12:$P$34,'Oppslag-fane'!$N$12:$N$34)*Personalkostnader!$G16*1000))))</f>
        <v/>
      </c>
      <c r="P8" t="str">
        <f>IF(O8="","",IF($D8="Vitenskapelig",((I82-H82+1)/365*$G8*(_xlfn.XLOOKUP(O$3,'Oppslag-fane'!$P$12:$P$34,'Oppslag-fane'!$AD$12:$AD$34)*'Oppslag-fane'!$J$3)),((I82-H82+1)/365*$G8*(_xlfn.XLOOKUP(O$3,'Oppslag-fane'!$P$12:$P$34,'Oppslag-fane'!$AB$12:$AB$34)*'Oppslag-fane'!$L$3))))</f>
        <v/>
      </c>
      <c r="Q8" t="str">
        <f>IF(Q$3="","",IF(K82="","",((K82-J82+1)/365*$G8*(_xlfn.XLOOKUP(Q$3,'Oppslag-fane'!$P$12:$P$34,'Oppslag-fane'!$N$12:$N$34)*Personalkostnader!$G16*1000))))</f>
        <v/>
      </c>
      <c r="R8" t="str">
        <f>IF(Q8="","",IF($D8="Vitenskapelig",((K82-J82+1)/365*$G8*(_xlfn.XLOOKUP(Q$3,'Oppslag-fane'!$P$12:$P$34,'Oppslag-fane'!$AD$12:$AD$34)*'Oppslag-fane'!$J$3)),((K82-J82+1)/365*$G8*(_xlfn.XLOOKUP(Q$3,'Oppslag-fane'!$P$12:$P$34,'Oppslag-fane'!$AB$12:$AB$34)*'Oppslag-fane'!$L$3))))</f>
        <v/>
      </c>
      <c r="S8" t="str">
        <f>IF(S$3="","",IF(M82="","",((M82-L82+1)/365*$G8*(_xlfn.XLOOKUP(S$3,'Oppslag-fane'!$P$12:$P$34,'Oppslag-fane'!$N$12:$N$34)*Personalkostnader!$G16*1000))))</f>
        <v/>
      </c>
      <c r="T8" t="str">
        <f>IF(S8="","",IF($D8="Vitenskapelig",((M82-L82+1)/365*$G8*(_xlfn.XLOOKUP(S$3,'Oppslag-fane'!$P$12:$P$34,'Oppslag-fane'!$AD$12:$AD$34)*'Oppslag-fane'!$J$3)),((M82-L82+1)/365*$G8*(_xlfn.XLOOKUP(S$3,'Oppslag-fane'!$P$12:$P$34,'Oppslag-fane'!$AB$12:$AB$34)*'Oppslag-fane'!$L$3))))</f>
        <v/>
      </c>
      <c r="U8" t="str">
        <f>IF(U$3="","",IF(O82="","",((O82-N82+1)/365*$G8*(_xlfn.XLOOKUP(U$3,'Oppslag-fane'!$P$12:$P$34,'Oppslag-fane'!$N$12:$N$34)*Personalkostnader!$G16*1000))))</f>
        <v/>
      </c>
      <c r="V8" t="str">
        <f>IF(U8="","",IF($D8="Vitenskapelig",((O82-N82+1)/365*$G8*(_xlfn.XLOOKUP(U$3,'Oppslag-fane'!$P$12:$P$34,'Oppslag-fane'!$AD$12:$AD$34)*'Oppslag-fane'!$J$3)),((O82-N82+1)/365*$G8*(_xlfn.XLOOKUP(U$3,'Oppslag-fane'!$P$12:$P$34,'Oppslag-fane'!$AB$12:$AB$34)*'Oppslag-fane'!$L$3))))</f>
        <v/>
      </c>
      <c r="W8" t="str">
        <f>IF(W$3="","",IF(Q82="","",((Q82-P82+1)/365*$G8*(_xlfn.XLOOKUP(W$3,'Oppslag-fane'!$P$12:$P$34,'Oppslag-fane'!$N$12:$N$34)*Personalkostnader!$G16*1000))))</f>
        <v/>
      </c>
      <c r="X8" t="str">
        <f>IF(W8="","",IF($D8="Vitenskapelig",((Q82-P82+1)/365*$G8*(_xlfn.XLOOKUP(W$3,'Oppslag-fane'!$P$12:$P$34,'Oppslag-fane'!$AD$12:$AD$34)*'Oppslag-fane'!$J$3)),((Q82-P82+1)/365*$G8*(_xlfn.XLOOKUP(W$3,'Oppslag-fane'!$P$12:$P$34,'Oppslag-fane'!$AB$12:$AB$34)*'Oppslag-fane'!$L$3))))</f>
        <v/>
      </c>
      <c r="Y8" t="str">
        <f>IF(Y$3="","",IF(S82="","",((S82-R82+1)/365*$G8*(_xlfn.XLOOKUP(Y$3,'Oppslag-fane'!$P$12:$P$34,'Oppslag-fane'!$N$12:$N$34)*Personalkostnader!$G16*1000))))</f>
        <v/>
      </c>
      <c r="Z8" t="str">
        <f>IF(Y8="","",IF($D8="Vitenskapelig",((S82-R82+1)/365*$G8*(_xlfn.XLOOKUP(Y$3,'Oppslag-fane'!$P$12:$P$34,'Oppslag-fane'!$AD$12:$AD$34)*'Oppslag-fane'!$J$3)),((S82-R82+1)/365*$G8*(_xlfn.XLOOKUP(Y$3,'Oppslag-fane'!$P$12:$P$34,'Oppslag-fane'!$AB$12:$AB$34)*'Oppslag-fane'!$L$3))))</f>
        <v/>
      </c>
      <c r="AA8" t="str">
        <f>IF(AA$3="","",IF(U82="","",((U82-T82+1)/365*$G8*(_xlfn.XLOOKUP(AA$3,'Oppslag-fane'!$P$12:$P$34,'Oppslag-fane'!$N$12:$N$34)*Personalkostnader!$G16*1000))))</f>
        <v/>
      </c>
      <c r="AB8" t="str">
        <f>IF(AA8="","",IF($D8="Vitenskapelig",((U82-T82+1)/365*$G8*(_xlfn.XLOOKUP(AA$3,'Oppslag-fane'!$P$12:$P$34,'Oppslag-fane'!$AD$12:$AD$34)*'Oppslag-fane'!$J$3)),((U82-T82+1)/365*$G8*(_xlfn.XLOOKUP(AA$3,'Oppslag-fane'!$P$12:$P$34,'Oppslag-fane'!$AB$12:$AB$34)*'Oppslag-fane'!$L$3))))</f>
        <v/>
      </c>
      <c r="AC8" t="str">
        <f>IF(AC$3="","",IF(W82="","",((W82-V82+1)/365*$G8*(_xlfn.XLOOKUP(AC$3,'Oppslag-fane'!$P$12:$P$34,'Oppslag-fane'!$N$12:$N$34)*Personalkostnader!$G16*1000))))</f>
        <v/>
      </c>
      <c r="AD8" t="str">
        <f>IF(AC8="","",IF($D8="Vitenskapelig",((W82-V82+1)/365*$G8*(_xlfn.XLOOKUP(AC$3,'Oppslag-fane'!$P$12:$P$34,'Oppslag-fane'!$AD$12:$AD$34)*'Oppslag-fane'!$J$3)),((W82-V82+1)/365*$G8*(_xlfn.XLOOKUP(AC$3,'Oppslag-fane'!$P$12:$P$34,'Oppslag-fane'!$AB$12:$AB$34)*'Oppslag-fane'!$L$3))))</f>
        <v/>
      </c>
      <c r="AE8" t="str">
        <f>IF(AE$3="","",IF(Y82="","",((Y82-X82+1)/365*$G8*(_xlfn.XLOOKUP(AE$3,'Oppslag-fane'!$P$12:$P$34,'Oppslag-fane'!$N$12:$N$34)*Personalkostnader!$G16*1000))))</f>
        <v/>
      </c>
      <c r="AF8" t="str">
        <f>IF(AE8="","",IF($D8="Vitenskapelig",((Y82-X82+1)/365*$G8*(_xlfn.XLOOKUP(AE$3,'Oppslag-fane'!$P$12:$P$34,'Oppslag-fane'!$AD$12:$AD$34)*'Oppslag-fane'!$J$3)),((Y82-X82+1)/365*$G8*(_xlfn.XLOOKUP(AE$3,'Oppslag-fane'!$P$12:$P$34,'Oppslag-fane'!$AB$12:$AB$34)*'Oppslag-fane'!$L$3))))</f>
        <v/>
      </c>
      <c r="AG8" t="str">
        <f>IF(AG$3="","",IF(AA82="","",((AA82-Z82+1)/365*$G8*(_xlfn.XLOOKUP(AG$3,'Oppslag-fane'!$P$12:$P$34,'Oppslag-fane'!$N$12:$N$34)*Personalkostnader!$G16*1000))))</f>
        <v/>
      </c>
      <c r="AH8" t="str">
        <f>IF(AG8="","",IF($D8="Vitenskapelig",((AA82-Z82+1)/365*$G8*(_xlfn.XLOOKUP(AG$3,'Oppslag-fane'!$P$12:$P$34,'Oppslag-fane'!$AD$12:$AD$34)*'Oppslag-fane'!$J$3)),((AA82-Z82+1)/365*$G8*(_xlfn.XLOOKUP(AG$3,'Oppslag-fane'!$P$12:$P$34,'Oppslag-fane'!$AB$12:$AB$34)*'Oppslag-fane'!$L$3))))</f>
        <v/>
      </c>
      <c r="AI8" s="33">
        <f t="shared" si="0"/>
        <v>0</v>
      </c>
      <c r="AJ8" s="33">
        <f t="shared" si="1"/>
        <v>0</v>
      </c>
    </row>
    <row r="9" spans="1:36" x14ac:dyDescent="0.25">
      <c r="A9">
        <f>Personalkostnader!A17</f>
        <v>0</v>
      </c>
      <c r="B9">
        <f>Personalkostnader!B17</f>
        <v>0</v>
      </c>
      <c r="C9" t="str">
        <f>Personalkostnader!C17</f>
        <v/>
      </c>
      <c r="D9" t="str">
        <f>Personalkostnader!D17</f>
        <v/>
      </c>
      <c r="E9">
        <f>Personalkostnader!E17</f>
        <v>0</v>
      </c>
      <c r="F9" t="str">
        <f>LEFT(Personalkostnader!O17,2)</f>
        <v/>
      </c>
      <c r="G9" s="129" t="str">
        <f>IFERROR(Personalkostnader!N17/100,"")</f>
        <v/>
      </c>
      <c r="H9" s="38"/>
      <c r="I9" t="str">
        <f>IF(I$3="","",IF(C83="","",((C83-B83+1)/365*$G9*(_xlfn.XLOOKUP(I$3,'Oppslag-fane'!$P$12:$P$34,'Oppslag-fane'!$N$12:$N$34)*Personalkostnader!$G17*1000))))</f>
        <v/>
      </c>
      <c r="J9" t="str">
        <f>IF(I9="","",IF($D9="Vitenskapelig",((C83-B83+1)/365*$G9*(_xlfn.XLOOKUP(I$3,'Oppslag-fane'!$P$12:$P$34,'Oppslag-fane'!$AD$12:$AD$34)*'Oppslag-fane'!$J$3)),((C83-B83+1)/365*$G9*(_xlfn.XLOOKUP(I$3,'Oppslag-fane'!$P$12:$P$34,'Oppslag-fane'!$AB$12:$AB$34)*'Oppslag-fane'!$L$3))))</f>
        <v/>
      </c>
      <c r="K9" t="str">
        <f>IF(K$3="","",IF(E83="","",((E83-D83+1)/365*$G9*(_xlfn.XLOOKUP(K$3,'Oppslag-fane'!$P$12:$P$34,'Oppslag-fane'!$N$12:$N$34)*Personalkostnader!$G17*1000))))</f>
        <v/>
      </c>
      <c r="L9" t="str">
        <f>IF(K9="","",IF($D9="Vitenskapelig",((E83-D83+1)/365*$G9*(_xlfn.XLOOKUP(K$3,'Oppslag-fane'!$P$12:$P$34,'Oppslag-fane'!$AD$12:$AD$34)*'Oppslag-fane'!$J$3)),((E83-D83+1)/365*$G9*(_xlfn.XLOOKUP(K$3,'Oppslag-fane'!$P$12:$P$34,'Oppslag-fane'!$AB$12:$AB$34)*'Oppslag-fane'!$L$3))))</f>
        <v/>
      </c>
      <c r="M9" t="str">
        <f>IF(M$3="","",IF(G83="","",((G83-F83+1)/365*$G9*(_xlfn.XLOOKUP(M$3,'Oppslag-fane'!$P$12:$P$34,'Oppslag-fane'!$N$12:$N$34)*Personalkostnader!$G17*1000))))</f>
        <v/>
      </c>
      <c r="N9" t="str">
        <f>IF(M9="","",IF($D9="Vitenskapelig",((G83-F83+1)/365*$G9*(_xlfn.XLOOKUP(M$3,'Oppslag-fane'!$P$12:$P$34,'Oppslag-fane'!$AD$12:$AD$34)*'Oppslag-fane'!$J$3)),((G83-F83+1)/365*$G9*(_xlfn.XLOOKUP(M$3,'Oppslag-fane'!$P$12:$P$34,'Oppslag-fane'!$AB$12:$AB$34)*'Oppslag-fane'!$L$3))))</f>
        <v/>
      </c>
      <c r="O9" t="str">
        <f>IF(O$3="","",IF(I83="","",((I83-H83+1)/365*$G9*(_xlfn.XLOOKUP(O$3,'Oppslag-fane'!$P$12:$P$34,'Oppslag-fane'!$N$12:$N$34)*Personalkostnader!$G17*1000))))</f>
        <v/>
      </c>
      <c r="P9" t="str">
        <f>IF(O9="","",IF($D9="Vitenskapelig",((I83-H83+1)/365*$G9*(_xlfn.XLOOKUP(O$3,'Oppslag-fane'!$P$12:$P$34,'Oppslag-fane'!$AD$12:$AD$34)*'Oppslag-fane'!$J$3)),((I83-H83+1)/365*$G9*(_xlfn.XLOOKUP(O$3,'Oppslag-fane'!$P$12:$P$34,'Oppslag-fane'!$AB$12:$AB$34)*'Oppslag-fane'!$L$3))))</f>
        <v/>
      </c>
      <c r="Q9" t="str">
        <f>IF(Q$3="","",IF(K83="","",((K83-J83+1)/365*$G9*(_xlfn.XLOOKUP(Q$3,'Oppslag-fane'!$P$12:$P$34,'Oppslag-fane'!$N$12:$N$34)*Personalkostnader!$G17*1000))))</f>
        <v/>
      </c>
      <c r="R9" t="str">
        <f>IF(Q9="","",IF($D9="Vitenskapelig",((K83-J83+1)/365*$G9*(_xlfn.XLOOKUP(Q$3,'Oppslag-fane'!$P$12:$P$34,'Oppslag-fane'!$AD$12:$AD$34)*'Oppslag-fane'!$J$3)),((K83-J83+1)/365*$G9*(_xlfn.XLOOKUP(Q$3,'Oppslag-fane'!$P$12:$P$34,'Oppslag-fane'!$AB$12:$AB$34)*'Oppslag-fane'!$L$3))))</f>
        <v/>
      </c>
      <c r="S9" t="str">
        <f>IF(S$3="","",IF(M83="","",((M83-L83+1)/365*$G9*(_xlfn.XLOOKUP(S$3,'Oppslag-fane'!$P$12:$P$34,'Oppslag-fane'!$N$12:$N$34)*Personalkostnader!$G17*1000))))</f>
        <v/>
      </c>
      <c r="T9" t="str">
        <f>IF(S9="","",IF($D9="Vitenskapelig",((M83-L83+1)/365*$G9*(_xlfn.XLOOKUP(S$3,'Oppslag-fane'!$P$12:$P$34,'Oppslag-fane'!$AD$12:$AD$34)*'Oppslag-fane'!$J$3)),((M83-L83+1)/365*$G9*(_xlfn.XLOOKUP(S$3,'Oppslag-fane'!$P$12:$P$34,'Oppslag-fane'!$AB$12:$AB$34)*'Oppslag-fane'!$L$3))))</f>
        <v/>
      </c>
      <c r="U9" t="str">
        <f>IF(U$3="","",IF(O83="","",((O83-N83+1)/365*$G9*(_xlfn.XLOOKUP(U$3,'Oppslag-fane'!$P$12:$P$34,'Oppslag-fane'!$N$12:$N$34)*Personalkostnader!$G17*1000))))</f>
        <v/>
      </c>
      <c r="V9" t="str">
        <f>IF(U9="","",IF($D9="Vitenskapelig",((O83-N83+1)/365*$G9*(_xlfn.XLOOKUP(U$3,'Oppslag-fane'!$P$12:$P$34,'Oppslag-fane'!$AD$12:$AD$34)*'Oppslag-fane'!$J$3)),((O83-N83+1)/365*$G9*(_xlfn.XLOOKUP(U$3,'Oppslag-fane'!$P$12:$P$34,'Oppslag-fane'!$AB$12:$AB$34)*'Oppslag-fane'!$L$3))))</f>
        <v/>
      </c>
      <c r="W9" t="str">
        <f>IF(W$3="","",IF(Q83="","",((Q83-P83+1)/365*$G9*(_xlfn.XLOOKUP(W$3,'Oppslag-fane'!$P$12:$P$34,'Oppslag-fane'!$N$12:$N$34)*Personalkostnader!$G17*1000))))</f>
        <v/>
      </c>
      <c r="X9" t="str">
        <f>IF(W9="","",IF($D9="Vitenskapelig",((Q83-P83+1)/365*$G9*(_xlfn.XLOOKUP(W$3,'Oppslag-fane'!$P$12:$P$34,'Oppslag-fane'!$AD$12:$AD$34)*'Oppslag-fane'!$J$3)),((Q83-P83+1)/365*$G9*(_xlfn.XLOOKUP(W$3,'Oppslag-fane'!$P$12:$P$34,'Oppslag-fane'!$AB$12:$AB$34)*'Oppslag-fane'!$L$3))))</f>
        <v/>
      </c>
      <c r="Y9" t="str">
        <f>IF(Y$3="","",IF(S83="","",((S83-R83+1)/365*$G9*(_xlfn.XLOOKUP(Y$3,'Oppslag-fane'!$P$12:$P$34,'Oppslag-fane'!$N$12:$N$34)*Personalkostnader!$G17*1000))))</f>
        <v/>
      </c>
      <c r="Z9" t="str">
        <f>IF(Y9="","",IF($D9="Vitenskapelig",((S83-R83+1)/365*$G9*(_xlfn.XLOOKUP(Y$3,'Oppslag-fane'!$P$12:$P$34,'Oppslag-fane'!$AD$12:$AD$34)*'Oppslag-fane'!$J$3)),((S83-R83+1)/365*$G9*(_xlfn.XLOOKUP(Y$3,'Oppslag-fane'!$P$12:$P$34,'Oppslag-fane'!$AB$12:$AB$34)*'Oppslag-fane'!$L$3))))</f>
        <v/>
      </c>
      <c r="AA9" t="str">
        <f>IF(AA$3="","",IF(U83="","",((U83-T83+1)/365*$G9*(_xlfn.XLOOKUP(AA$3,'Oppslag-fane'!$P$12:$P$34,'Oppslag-fane'!$N$12:$N$34)*Personalkostnader!$G17*1000))))</f>
        <v/>
      </c>
      <c r="AB9" t="str">
        <f>IF(AA9="","",IF($D9="Vitenskapelig",((U83-T83+1)/365*$G9*(_xlfn.XLOOKUP(AA$3,'Oppslag-fane'!$P$12:$P$34,'Oppslag-fane'!$AD$12:$AD$34)*'Oppslag-fane'!$J$3)),((U83-T83+1)/365*$G9*(_xlfn.XLOOKUP(AA$3,'Oppslag-fane'!$P$12:$P$34,'Oppslag-fane'!$AB$12:$AB$34)*'Oppslag-fane'!$L$3))))</f>
        <v/>
      </c>
      <c r="AC9" t="str">
        <f>IF(AC$3="","",IF(W83="","",((W83-V83+1)/365*$G9*(_xlfn.XLOOKUP(AC$3,'Oppslag-fane'!$P$12:$P$34,'Oppslag-fane'!$N$12:$N$34)*Personalkostnader!$G17*1000))))</f>
        <v/>
      </c>
      <c r="AD9" t="str">
        <f>IF(AC9="","",IF($D9="Vitenskapelig",((W83-V83+1)/365*$G9*(_xlfn.XLOOKUP(AC$3,'Oppslag-fane'!$P$12:$P$34,'Oppslag-fane'!$AD$12:$AD$34)*'Oppslag-fane'!$J$3)),((W83-V83+1)/365*$G9*(_xlfn.XLOOKUP(AC$3,'Oppslag-fane'!$P$12:$P$34,'Oppslag-fane'!$AB$12:$AB$34)*'Oppslag-fane'!$L$3))))</f>
        <v/>
      </c>
      <c r="AE9" t="str">
        <f>IF(AE$3="","",IF(Y83="","",((Y83-X83+1)/365*$G9*(_xlfn.XLOOKUP(AE$3,'Oppslag-fane'!$P$12:$P$34,'Oppslag-fane'!$N$12:$N$34)*Personalkostnader!$G17*1000))))</f>
        <v/>
      </c>
      <c r="AF9" t="str">
        <f>IF(AE9="","",IF($D9="Vitenskapelig",((Y83-X83+1)/365*$G9*(_xlfn.XLOOKUP(AE$3,'Oppslag-fane'!$P$12:$P$34,'Oppslag-fane'!$AD$12:$AD$34)*'Oppslag-fane'!$J$3)),((Y83-X83+1)/365*$G9*(_xlfn.XLOOKUP(AE$3,'Oppslag-fane'!$P$12:$P$34,'Oppslag-fane'!$AB$12:$AB$34)*'Oppslag-fane'!$L$3))))</f>
        <v/>
      </c>
      <c r="AG9" t="str">
        <f>IF(AG$3="","",IF(AA83="","",((AA83-Z83+1)/365*$G9*(_xlfn.XLOOKUP(AG$3,'Oppslag-fane'!$P$12:$P$34,'Oppslag-fane'!$N$12:$N$34)*Personalkostnader!$G17*1000))))</f>
        <v/>
      </c>
      <c r="AH9" t="str">
        <f>IF(AG9="","",IF($D9="Vitenskapelig",((AA83-Z83+1)/365*$G9*(_xlfn.XLOOKUP(AG$3,'Oppslag-fane'!$P$12:$P$34,'Oppslag-fane'!$AD$12:$AD$34)*'Oppslag-fane'!$J$3)),((AA83-Z83+1)/365*$G9*(_xlfn.XLOOKUP(AG$3,'Oppslag-fane'!$P$12:$P$34,'Oppslag-fane'!$AB$12:$AB$34)*'Oppslag-fane'!$L$3))))</f>
        <v/>
      </c>
      <c r="AI9" s="33">
        <f t="shared" si="0"/>
        <v>0</v>
      </c>
      <c r="AJ9" s="33">
        <f t="shared" si="1"/>
        <v>0</v>
      </c>
    </row>
    <row r="10" spans="1:36" x14ac:dyDescent="0.25">
      <c r="A10">
        <f>Personalkostnader!A18</f>
        <v>0</v>
      </c>
      <c r="B10">
        <f>Personalkostnader!B18</f>
        <v>0</v>
      </c>
      <c r="C10" t="str">
        <f>Personalkostnader!C18</f>
        <v/>
      </c>
      <c r="D10" t="str">
        <f>Personalkostnader!D18</f>
        <v/>
      </c>
      <c r="E10">
        <f>Personalkostnader!E18</f>
        <v>0</v>
      </c>
      <c r="F10" t="str">
        <f>LEFT(Personalkostnader!O18,2)</f>
        <v/>
      </c>
      <c r="G10" s="129" t="str">
        <f>IFERROR(Personalkostnader!N18/100,"")</f>
        <v/>
      </c>
      <c r="H10" s="38"/>
      <c r="I10" t="str">
        <f>IF(I$3="","",IF(C84="","",((C84-B84+1)/365*$G10*(_xlfn.XLOOKUP(I$3,'Oppslag-fane'!$P$12:$P$34,'Oppslag-fane'!$N$12:$N$34)*Personalkostnader!$G18*1000))))</f>
        <v/>
      </c>
      <c r="J10" t="str">
        <f>IF(I10="","",IF($D10="Vitenskapelig",((C84-B84+1)/365*$G10*(_xlfn.XLOOKUP(I$3,'Oppslag-fane'!$P$12:$P$34,'Oppslag-fane'!$AD$12:$AD$34)*'Oppslag-fane'!$J$3)),((C84-B84+1)/365*$G10*(_xlfn.XLOOKUP(I$3,'Oppslag-fane'!$P$12:$P$34,'Oppslag-fane'!$AB$12:$AB$34)*'Oppslag-fane'!$L$3))))</f>
        <v/>
      </c>
      <c r="K10" t="str">
        <f>IF(K$3="","",IF(E84="","",((E84-D84+1)/365*$G10*(_xlfn.XLOOKUP(K$3,'Oppslag-fane'!$P$12:$P$34,'Oppslag-fane'!$N$12:$N$34)*Personalkostnader!$G18*1000))))</f>
        <v/>
      </c>
      <c r="L10" t="str">
        <f>IF(K10="","",IF($D10="Vitenskapelig",((E84-D84+1)/365*$G10*(_xlfn.XLOOKUP(K$3,'Oppslag-fane'!$P$12:$P$34,'Oppslag-fane'!$AD$12:$AD$34)*'Oppslag-fane'!$J$3)),((E84-D84+1)/365*$G10*(_xlfn.XLOOKUP(K$3,'Oppslag-fane'!$P$12:$P$34,'Oppslag-fane'!$AB$12:$AB$34)*'Oppslag-fane'!$L$3))))</f>
        <v/>
      </c>
      <c r="M10" t="str">
        <f>IF(M$3="","",IF(G84="","",((G84-F84+1)/365*$G10*(_xlfn.XLOOKUP(M$3,'Oppslag-fane'!$P$12:$P$34,'Oppslag-fane'!$N$12:$N$34)*Personalkostnader!$G18*1000))))</f>
        <v/>
      </c>
      <c r="N10" t="str">
        <f>IF(M10="","",IF($D10="Vitenskapelig",((G84-F84+1)/365*$G10*(_xlfn.XLOOKUP(M$3,'Oppslag-fane'!$P$12:$P$34,'Oppslag-fane'!$AD$12:$AD$34)*'Oppslag-fane'!$J$3)),((G84-F84+1)/365*$G10*(_xlfn.XLOOKUP(M$3,'Oppslag-fane'!$P$12:$P$34,'Oppslag-fane'!$AB$12:$AB$34)*'Oppslag-fane'!$L$3))))</f>
        <v/>
      </c>
      <c r="O10" t="str">
        <f>IF(O$3="","",IF(I84="","",((I84-H84+1)/365*$G10*(_xlfn.XLOOKUP(O$3,'Oppslag-fane'!$P$12:$P$34,'Oppslag-fane'!$N$12:$N$34)*Personalkostnader!$G18*1000))))</f>
        <v/>
      </c>
      <c r="P10" t="str">
        <f>IF(O10="","",IF($D10="Vitenskapelig",((I84-H84+1)/365*$G10*(_xlfn.XLOOKUP(O$3,'Oppslag-fane'!$P$12:$P$34,'Oppslag-fane'!$AD$12:$AD$34)*'Oppslag-fane'!$J$3)),((I84-H84+1)/365*$G10*(_xlfn.XLOOKUP(O$3,'Oppslag-fane'!$P$12:$P$34,'Oppslag-fane'!$AB$12:$AB$34)*'Oppslag-fane'!$L$3))))</f>
        <v/>
      </c>
      <c r="Q10" t="str">
        <f>IF(Q$3="","",IF(K84="","",((K84-J84+1)/365*$G10*(_xlfn.XLOOKUP(Q$3,'Oppslag-fane'!$P$12:$P$34,'Oppslag-fane'!$N$12:$N$34)*Personalkostnader!$G18*1000))))</f>
        <v/>
      </c>
      <c r="R10" t="str">
        <f>IF(Q10="","",IF($D10="Vitenskapelig",((K84-J84+1)/365*$G10*(_xlfn.XLOOKUP(Q$3,'Oppslag-fane'!$P$12:$P$34,'Oppslag-fane'!$AD$12:$AD$34)*'Oppslag-fane'!$J$3)),((K84-J84+1)/365*$G10*(_xlfn.XLOOKUP(Q$3,'Oppslag-fane'!$P$12:$P$34,'Oppslag-fane'!$AB$12:$AB$34)*'Oppslag-fane'!$L$3))))</f>
        <v/>
      </c>
      <c r="S10" t="str">
        <f>IF(S$3="","",IF(M84="","",((M84-L84+1)/365*$G10*(_xlfn.XLOOKUP(S$3,'Oppslag-fane'!$P$12:$P$34,'Oppslag-fane'!$N$12:$N$34)*Personalkostnader!$G18*1000))))</f>
        <v/>
      </c>
      <c r="T10" t="str">
        <f>IF(S10="","",IF($D10="Vitenskapelig",((M84-L84+1)/365*$G10*(_xlfn.XLOOKUP(S$3,'Oppslag-fane'!$P$12:$P$34,'Oppslag-fane'!$AD$12:$AD$34)*'Oppslag-fane'!$J$3)),((M84-L84+1)/365*$G10*(_xlfn.XLOOKUP(S$3,'Oppslag-fane'!$P$12:$P$34,'Oppslag-fane'!$AB$12:$AB$34)*'Oppslag-fane'!$L$3))))</f>
        <v/>
      </c>
      <c r="U10" t="str">
        <f>IF(U$3="","",IF(O84="","",((O84-N84+1)/365*$G10*(_xlfn.XLOOKUP(U$3,'Oppslag-fane'!$P$12:$P$34,'Oppslag-fane'!$N$12:$N$34)*Personalkostnader!$G18*1000))))</f>
        <v/>
      </c>
      <c r="V10" t="str">
        <f>IF(U10="","",IF($D10="Vitenskapelig",((O84-N84+1)/365*$G10*(_xlfn.XLOOKUP(U$3,'Oppslag-fane'!$P$12:$P$34,'Oppslag-fane'!$AD$12:$AD$34)*'Oppslag-fane'!$J$3)),((O84-N84+1)/365*$G10*(_xlfn.XLOOKUP(U$3,'Oppslag-fane'!$P$12:$P$34,'Oppslag-fane'!$AB$12:$AB$34)*'Oppslag-fane'!$L$3))))</f>
        <v/>
      </c>
      <c r="W10" t="str">
        <f>IF(W$3="","",IF(Q84="","",((Q84-P84+1)/365*$G10*(_xlfn.XLOOKUP(W$3,'Oppslag-fane'!$P$12:$P$34,'Oppslag-fane'!$N$12:$N$34)*Personalkostnader!$G18*1000))))</f>
        <v/>
      </c>
      <c r="X10" t="str">
        <f>IF(W10="","",IF($D10="Vitenskapelig",((Q84-P84+1)/365*$G10*(_xlfn.XLOOKUP(W$3,'Oppslag-fane'!$P$12:$P$34,'Oppslag-fane'!$AD$12:$AD$34)*'Oppslag-fane'!$J$3)),((Q84-P84+1)/365*$G10*(_xlfn.XLOOKUP(W$3,'Oppslag-fane'!$P$12:$P$34,'Oppslag-fane'!$AB$12:$AB$34)*'Oppslag-fane'!$L$3))))</f>
        <v/>
      </c>
      <c r="Y10" t="str">
        <f>IF(Y$3="","",IF(S84="","",((S84-R84+1)/365*$G10*(_xlfn.XLOOKUP(Y$3,'Oppslag-fane'!$P$12:$P$34,'Oppslag-fane'!$N$12:$N$34)*Personalkostnader!$G18*1000))))</f>
        <v/>
      </c>
      <c r="Z10" t="str">
        <f>IF(Y10="","",IF($D10="Vitenskapelig",((S84-R84+1)/365*$G10*(_xlfn.XLOOKUP(Y$3,'Oppslag-fane'!$P$12:$P$34,'Oppslag-fane'!$AD$12:$AD$34)*'Oppslag-fane'!$J$3)),((S84-R84+1)/365*$G10*(_xlfn.XLOOKUP(Y$3,'Oppslag-fane'!$P$12:$P$34,'Oppslag-fane'!$AB$12:$AB$34)*'Oppslag-fane'!$L$3))))</f>
        <v/>
      </c>
      <c r="AA10" t="str">
        <f>IF(AA$3="","",IF(U84="","",((U84-T84+1)/365*$G10*(_xlfn.XLOOKUP(AA$3,'Oppslag-fane'!$P$12:$P$34,'Oppslag-fane'!$N$12:$N$34)*Personalkostnader!$G18*1000))))</f>
        <v/>
      </c>
      <c r="AB10" t="str">
        <f>IF(AA10="","",IF($D10="Vitenskapelig",((U84-T84+1)/365*$G10*(_xlfn.XLOOKUP(AA$3,'Oppslag-fane'!$P$12:$P$34,'Oppslag-fane'!$AD$12:$AD$34)*'Oppslag-fane'!$J$3)),((U84-T84+1)/365*$G10*(_xlfn.XLOOKUP(AA$3,'Oppslag-fane'!$P$12:$P$34,'Oppslag-fane'!$AB$12:$AB$34)*'Oppslag-fane'!$L$3))))</f>
        <v/>
      </c>
      <c r="AC10" t="str">
        <f>IF(AC$3="","",IF(W84="","",((W84-V84+1)/365*$G10*(_xlfn.XLOOKUP(AC$3,'Oppslag-fane'!$P$12:$P$34,'Oppslag-fane'!$N$12:$N$34)*Personalkostnader!$G18*1000))))</f>
        <v/>
      </c>
      <c r="AD10" t="str">
        <f>IF(AC10="","",IF($D10="Vitenskapelig",((W84-V84+1)/365*$G10*(_xlfn.XLOOKUP(AC$3,'Oppslag-fane'!$P$12:$P$34,'Oppslag-fane'!$AD$12:$AD$34)*'Oppslag-fane'!$J$3)),((W84-V84+1)/365*$G10*(_xlfn.XLOOKUP(AC$3,'Oppslag-fane'!$P$12:$P$34,'Oppslag-fane'!$AB$12:$AB$34)*'Oppslag-fane'!$L$3))))</f>
        <v/>
      </c>
      <c r="AE10" t="str">
        <f>IF(AE$3="","",IF(Y84="","",((Y84-X84+1)/365*$G10*(_xlfn.XLOOKUP(AE$3,'Oppslag-fane'!$P$12:$P$34,'Oppslag-fane'!$N$12:$N$34)*Personalkostnader!$G18*1000))))</f>
        <v/>
      </c>
      <c r="AF10" t="str">
        <f>IF(AE10="","",IF($D10="Vitenskapelig",((Y84-X84+1)/365*$G10*(_xlfn.XLOOKUP(AE$3,'Oppslag-fane'!$P$12:$P$34,'Oppslag-fane'!$AD$12:$AD$34)*'Oppslag-fane'!$J$3)),((Y84-X84+1)/365*$G10*(_xlfn.XLOOKUP(AE$3,'Oppslag-fane'!$P$12:$P$34,'Oppslag-fane'!$AB$12:$AB$34)*'Oppslag-fane'!$L$3))))</f>
        <v/>
      </c>
      <c r="AG10" t="str">
        <f>IF(AG$3="","",IF(AA84="","",((AA84-Z84+1)/365*$G10*(_xlfn.XLOOKUP(AG$3,'Oppslag-fane'!$P$12:$P$34,'Oppslag-fane'!$N$12:$N$34)*Personalkostnader!$G18*1000))))</f>
        <v/>
      </c>
      <c r="AH10" t="str">
        <f>IF(AG10="","",IF($D10="Vitenskapelig",((AA84-Z84+1)/365*$G10*(_xlfn.XLOOKUP(AG$3,'Oppslag-fane'!$P$12:$P$34,'Oppslag-fane'!$AD$12:$AD$34)*'Oppslag-fane'!$J$3)),((AA84-Z84+1)/365*$G10*(_xlfn.XLOOKUP(AG$3,'Oppslag-fane'!$P$12:$P$34,'Oppslag-fane'!$AB$12:$AB$34)*'Oppslag-fane'!$L$3))))</f>
        <v/>
      </c>
      <c r="AI10" s="33">
        <f t="shared" si="0"/>
        <v>0</v>
      </c>
      <c r="AJ10" s="33">
        <f t="shared" si="1"/>
        <v>0</v>
      </c>
    </row>
    <row r="11" spans="1:36" x14ac:dyDescent="0.25">
      <c r="A11">
        <f>Personalkostnader!A19</f>
        <v>0</v>
      </c>
      <c r="B11">
        <f>Personalkostnader!B19</f>
        <v>0</v>
      </c>
      <c r="C11" t="str">
        <f>Personalkostnader!C19</f>
        <v/>
      </c>
      <c r="D11" t="str">
        <f>Personalkostnader!D19</f>
        <v/>
      </c>
      <c r="E11">
        <f>Personalkostnader!E19</f>
        <v>0</v>
      </c>
      <c r="F11" t="str">
        <f>LEFT(Personalkostnader!O19,2)</f>
        <v/>
      </c>
      <c r="G11" s="129" t="str">
        <f>IFERROR(Personalkostnader!N19/100,"")</f>
        <v/>
      </c>
      <c r="H11" s="38"/>
      <c r="I11" t="str">
        <f>IF(I$3="","",IF(C85="","",((C85-B85+1)/365*$G11*(_xlfn.XLOOKUP(I$3,'Oppslag-fane'!$P$12:$P$34,'Oppslag-fane'!$N$12:$N$34)*Personalkostnader!$G19*1000))))</f>
        <v/>
      </c>
      <c r="J11" t="str">
        <f>IF(I11="","",IF($D11="Vitenskapelig",((C85-B85+1)/365*$G11*(_xlfn.XLOOKUP(I$3,'Oppslag-fane'!$P$12:$P$34,'Oppslag-fane'!$AD$12:$AD$34)*'Oppslag-fane'!$J$3)),((C85-B85+1)/365*$G11*(_xlfn.XLOOKUP(I$3,'Oppslag-fane'!$P$12:$P$34,'Oppslag-fane'!$AB$12:$AB$34)*'Oppslag-fane'!$L$3))))</f>
        <v/>
      </c>
      <c r="K11" t="str">
        <f>IF(K$3="","",IF(E85="","",((E85-D85+1)/365*$G11*(_xlfn.XLOOKUP(K$3,'Oppslag-fane'!$P$12:$P$34,'Oppslag-fane'!$N$12:$N$34)*Personalkostnader!$G19*1000))))</f>
        <v/>
      </c>
      <c r="L11" t="str">
        <f>IF(K11="","",IF($D11="Vitenskapelig",((E85-D85+1)/365*$G11*(_xlfn.XLOOKUP(K$3,'Oppslag-fane'!$P$12:$P$34,'Oppslag-fane'!$AD$12:$AD$34)*'Oppslag-fane'!$J$3)),((E85-D85+1)/365*$G11*(_xlfn.XLOOKUP(K$3,'Oppslag-fane'!$P$12:$P$34,'Oppslag-fane'!$AB$12:$AB$34)*'Oppslag-fane'!$L$3))))</f>
        <v/>
      </c>
      <c r="M11" t="str">
        <f>IF(M$3="","",IF(G85="","",((G85-F85+1)/365*$G11*(_xlfn.XLOOKUP(M$3,'Oppslag-fane'!$P$12:$P$34,'Oppslag-fane'!$N$12:$N$34)*Personalkostnader!$G19*1000))))</f>
        <v/>
      </c>
      <c r="N11" t="str">
        <f>IF(M11="","",IF($D11="Vitenskapelig",((G85-F85+1)/365*$G11*(_xlfn.XLOOKUP(M$3,'Oppslag-fane'!$P$12:$P$34,'Oppslag-fane'!$AD$12:$AD$34)*'Oppslag-fane'!$J$3)),((G85-F85+1)/365*$G11*(_xlfn.XLOOKUP(M$3,'Oppslag-fane'!$P$12:$P$34,'Oppslag-fane'!$AB$12:$AB$34)*'Oppslag-fane'!$L$3))))</f>
        <v/>
      </c>
      <c r="O11" t="str">
        <f>IF(O$3="","",IF(I85="","",((I85-H85+1)/365*$G11*(_xlfn.XLOOKUP(O$3,'Oppslag-fane'!$P$12:$P$34,'Oppslag-fane'!$N$12:$N$34)*Personalkostnader!$G19*1000))))</f>
        <v/>
      </c>
      <c r="P11" t="str">
        <f>IF(O11="","",IF($D11="Vitenskapelig",((I85-H85+1)/365*$G11*(_xlfn.XLOOKUP(O$3,'Oppslag-fane'!$P$12:$P$34,'Oppslag-fane'!$AD$12:$AD$34)*'Oppslag-fane'!$J$3)),((I85-H85+1)/365*$G11*(_xlfn.XLOOKUP(O$3,'Oppslag-fane'!$P$12:$P$34,'Oppslag-fane'!$AB$12:$AB$34)*'Oppslag-fane'!$L$3))))</f>
        <v/>
      </c>
      <c r="Q11" t="str">
        <f>IF(Q$3="","",IF(K85="","",((K85-J85+1)/365*$G11*(_xlfn.XLOOKUP(Q$3,'Oppslag-fane'!$P$12:$P$34,'Oppslag-fane'!$N$12:$N$34)*Personalkostnader!$G19*1000))))</f>
        <v/>
      </c>
      <c r="R11" t="str">
        <f>IF(Q11="","",IF($D11="Vitenskapelig",((K85-J85+1)/365*$G11*(_xlfn.XLOOKUP(Q$3,'Oppslag-fane'!$P$12:$P$34,'Oppslag-fane'!$AD$12:$AD$34)*'Oppslag-fane'!$J$3)),((K85-J85+1)/365*$G11*(_xlfn.XLOOKUP(Q$3,'Oppslag-fane'!$P$12:$P$34,'Oppslag-fane'!$AB$12:$AB$34)*'Oppslag-fane'!$L$3))))</f>
        <v/>
      </c>
      <c r="S11" t="str">
        <f>IF(S$3="","",IF(M85="","",((M85-L85+1)/365*$G11*(_xlfn.XLOOKUP(S$3,'Oppslag-fane'!$P$12:$P$34,'Oppslag-fane'!$N$12:$N$34)*Personalkostnader!$G19*1000))))</f>
        <v/>
      </c>
      <c r="T11" t="str">
        <f>IF(S11="","",IF($D11="Vitenskapelig",((M85-L85+1)/365*$G11*(_xlfn.XLOOKUP(S$3,'Oppslag-fane'!$P$12:$P$34,'Oppslag-fane'!$AD$12:$AD$34)*'Oppslag-fane'!$J$3)),((M85-L85+1)/365*$G11*(_xlfn.XLOOKUP(S$3,'Oppslag-fane'!$P$12:$P$34,'Oppslag-fane'!$AB$12:$AB$34)*'Oppslag-fane'!$L$3))))</f>
        <v/>
      </c>
      <c r="U11" t="str">
        <f>IF(U$3="","",IF(O85="","",((O85-N85+1)/365*$G11*(_xlfn.XLOOKUP(U$3,'Oppslag-fane'!$P$12:$P$34,'Oppslag-fane'!$N$12:$N$34)*Personalkostnader!$G19*1000))))</f>
        <v/>
      </c>
      <c r="V11" t="str">
        <f>IF(U11="","",IF($D11="Vitenskapelig",((O85-N85+1)/365*$G11*(_xlfn.XLOOKUP(U$3,'Oppslag-fane'!$P$12:$P$34,'Oppslag-fane'!$AD$12:$AD$34)*'Oppslag-fane'!$J$3)),((O85-N85+1)/365*$G11*(_xlfn.XLOOKUP(U$3,'Oppslag-fane'!$P$12:$P$34,'Oppslag-fane'!$AB$12:$AB$34)*'Oppslag-fane'!$L$3))))</f>
        <v/>
      </c>
      <c r="W11" t="str">
        <f>IF(W$3="","",IF(Q85="","",((Q85-P85+1)/365*$G11*(_xlfn.XLOOKUP(W$3,'Oppslag-fane'!$P$12:$P$34,'Oppslag-fane'!$N$12:$N$34)*Personalkostnader!$G19*1000))))</f>
        <v/>
      </c>
      <c r="X11" t="str">
        <f>IF(W11="","",IF($D11="Vitenskapelig",((Q85-P85+1)/365*$G11*(_xlfn.XLOOKUP(W$3,'Oppslag-fane'!$P$12:$P$34,'Oppslag-fane'!$AD$12:$AD$34)*'Oppslag-fane'!$J$3)),((Q85-P85+1)/365*$G11*(_xlfn.XLOOKUP(W$3,'Oppslag-fane'!$P$12:$P$34,'Oppslag-fane'!$AB$12:$AB$34)*'Oppslag-fane'!$L$3))))</f>
        <v/>
      </c>
      <c r="Y11" t="str">
        <f>IF(Y$3="","",IF(S85="","",((S85-R85+1)/365*$G11*(_xlfn.XLOOKUP(Y$3,'Oppslag-fane'!$P$12:$P$34,'Oppslag-fane'!$N$12:$N$34)*Personalkostnader!$G19*1000))))</f>
        <v/>
      </c>
      <c r="Z11" t="str">
        <f>IF(Y11="","",IF($D11="Vitenskapelig",((S85-R85+1)/365*$G11*(_xlfn.XLOOKUP(Y$3,'Oppslag-fane'!$P$12:$P$34,'Oppslag-fane'!$AD$12:$AD$34)*'Oppslag-fane'!$J$3)),((S85-R85+1)/365*$G11*(_xlfn.XLOOKUP(Y$3,'Oppslag-fane'!$P$12:$P$34,'Oppslag-fane'!$AB$12:$AB$34)*'Oppslag-fane'!$L$3))))</f>
        <v/>
      </c>
      <c r="AA11" t="str">
        <f>IF(AA$3="","",IF(U85="","",((U85-T85+1)/365*$G11*(_xlfn.XLOOKUP(AA$3,'Oppslag-fane'!$P$12:$P$34,'Oppslag-fane'!$N$12:$N$34)*Personalkostnader!$G19*1000))))</f>
        <v/>
      </c>
      <c r="AB11" t="str">
        <f>IF(AA11="","",IF($D11="Vitenskapelig",((U85-T85+1)/365*$G11*(_xlfn.XLOOKUP(AA$3,'Oppslag-fane'!$P$12:$P$34,'Oppslag-fane'!$AD$12:$AD$34)*'Oppslag-fane'!$J$3)),((U85-T85+1)/365*$G11*(_xlfn.XLOOKUP(AA$3,'Oppslag-fane'!$P$12:$P$34,'Oppslag-fane'!$AB$12:$AB$34)*'Oppslag-fane'!$L$3))))</f>
        <v/>
      </c>
      <c r="AC11" t="str">
        <f>IF(AC$3="","",IF(W85="","",((W85-V85+1)/365*$G11*(_xlfn.XLOOKUP(AC$3,'Oppslag-fane'!$P$12:$P$34,'Oppslag-fane'!$N$12:$N$34)*Personalkostnader!$G19*1000))))</f>
        <v/>
      </c>
      <c r="AD11" t="str">
        <f>IF(AC11="","",IF($D11="Vitenskapelig",((W85-V85+1)/365*$G11*(_xlfn.XLOOKUP(AC$3,'Oppslag-fane'!$P$12:$P$34,'Oppslag-fane'!$AD$12:$AD$34)*'Oppslag-fane'!$J$3)),((W85-V85+1)/365*$G11*(_xlfn.XLOOKUP(AC$3,'Oppslag-fane'!$P$12:$P$34,'Oppslag-fane'!$AB$12:$AB$34)*'Oppslag-fane'!$L$3))))</f>
        <v/>
      </c>
      <c r="AE11" t="str">
        <f>IF(AE$3="","",IF(Y85="","",((Y85-X85+1)/365*$G11*(_xlfn.XLOOKUP(AE$3,'Oppslag-fane'!$P$12:$P$34,'Oppslag-fane'!$N$12:$N$34)*Personalkostnader!$G19*1000))))</f>
        <v/>
      </c>
      <c r="AF11" t="str">
        <f>IF(AE11="","",IF($D11="Vitenskapelig",((Y85-X85+1)/365*$G11*(_xlfn.XLOOKUP(AE$3,'Oppslag-fane'!$P$12:$P$34,'Oppslag-fane'!$AD$12:$AD$34)*'Oppslag-fane'!$J$3)),((Y85-X85+1)/365*$G11*(_xlfn.XLOOKUP(AE$3,'Oppslag-fane'!$P$12:$P$34,'Oppslag-fane'!$AB$12:$AB$34)*'Oppslag-fane'!$L$3))))</f>
        <v/>
      </c>
      <c r="AG11" t="str">
        <f>IF(AG$3="","",IF(AA85="","",((AA85-Z85+1)/365*$G11*(_xlfn.XLOOKUP(AG$3,'Oppslag-fane'!$P$12:$P$34,'Oppslag-fane'!$N$12:$N$34)*Personalkostnader!$G19*1000))))</f>
        <v/>
      </c>
      <c r="AH11" t="str">
        <f>IF(AG11="","",IF($D11="Vitenskapelig",((AA85-Z85+1)/365*$G11*(_xlfn.XLOOKUP(AG$3,'Oppslag-fane'!$P$12:$P$34,'Oppslag-fane'!$AD$12:$AD$34)*'Oppslag-fane'!$J$3)),((AA85-Z85+1)/365*$G11*(_xlfn.XLOOKUP(AG$3,'Oppslag-fane'!$P$12:$P$34,'Oppslag-fane'!$AB$12:$AB$34)*'Oppslag-fane'!$L$3))))</f>
        <v/>
      </c>
      <c r="AI11" s="33">
        <f t="shared" si="0"/>
        <v>0</v>
      </c>
      <c r="AJ11" s="33">
        <f t="shared" si="1"/>
        <v>0</v>
      </c>
    </row>
    <row r="12" spans="1:36" x14ac:dyDescent="0.25">
      <c r="A12">
        <f>Personalkostnader!A20</f>
        <v>0</v>
      </c>
      <c r="B12">
        <f>Personalkostnader!B20</f>
        <v>0</v>
      </c>
      <c r="C12" t="str">
        <f>Personalkostnader!C20</f>
        <v/>
      </c>
      <c r="D12" t="str">
        <f>Personalkostnader!D20</f>
        <v/>
      </c>
      <c r="E12">
        <f>Personalkostnader!E20</f>
        <v>0</v>
      </c>
      <c r="F12" t="str">
        <f>LEFT(Personalkostnader!O20,2)</f>
        <v/>
      </c>
      <c r="G12" s="129" t="str">
        <f>IFERROR(Personalkostnader!N20/100,"")</f>
        <v/>
      </c>
      <c r="H12" s="38"/>
      <c r="I12" t="str">
        <f>IF(I$3="","",IF(C86="","",((C86-B86+1)/365*$G12*(_xlfn.XLOOKUP(I$3,'Oppslag-fane'!$P$12:$P$34,'Oppslag-fane'!$N$12:$N$34)*Personalkostnader!$G20*1000))))</f>
        <v/>
      </c>
      <c r="J12" t="str">
        <f>IF(I12="","",IF($D12="Vitenskapelig",((C86-B86+1)/365*$G12*(_xlfn.XLOOKUP(I$3,'Oppslag-fane'!$P$12:$P$34,'Oppslag-fane'!$AD$12:$AD$34)*'Oppslag-fane'!$J$3)),((C86-B86+1)/365*$G12*(_xlfn.XLOOKUP(I$3,'Oppslag-fane'!$P$12:$P$34,'Oppslag-fane'!$AB$12:$AB$34)*'Oppslag-fane'!$L$3))))</f>
        <v/>
      </c>
      <c r="K12" t="str">
        <f>IF(K$3="","",IF(E86="","",((E86-D86+1)/365*$G12*(_xlfn.XLOOKUP(K$3,'Oppslag-fane'!$P$12:$P$34,'Oppslag-fane'!$N$12:$N$34)*Personalkostnader!$G20*1000))))</f>
        <v/>
      </c>
      <c r="L12" t="str">
        <f>IF(K12="","",IF($D12="Vitenskapelig",((E86-D86+1)/365*$G12*(_xlfn.XLOOKUP(K$3,'Oppslag-fane'!$P$12:$P$34,'Oppslag-fane'!$AD$12:$AD$34)*'Oppslag-fane'!$J$3)),((E86-D86+1)/365*$G12*(_xlfn.XLOOKUP(K$3,'Oppslag-fane'!$P$12:$P$34,'Oppslag-fane'!$AB$12:$AB$34)*'Oppslag-fane'!$L$3))))</f>
        <v/>
      </c>
      <c r="M12" t="str">
        <f>IF(M$3="","",IF(G86="","",((G86-F86+1)/365*$G12*(_xlfn.XLOOKUP(M$3,'Oppslag-fane'!$P$12:$P$34,'Oppslag-fane'!$N$12:$N$34)*Personalkostnader!$G20*1000))))</f>
        <v/>
      </c>
      <c r="N12" t="str">
        <f>IF(M12="","",IF($D12="Vitenskapelig",((G86-F86+1)/365*$G12*(_xlfn.XLOOKUP(M$3,'Oppslag-fane'!$P$12:$P$34,'Oppslag-fane'!$AD$12:$AD$34)*'Oppslag-fane'!$J$3)),((G86-F86+1)/365*$G12*(_xlfn.XLOOKUP(M$3,'Oppslag-fane'!$P$12:$P$34,'Oppslag-fane'!$AB$12:$AB$34)*'Oppslag-fane'!$L$3))))</f>
        <v/>
      </c>
      <c r="O12" t="str">
        <f>IF(O$3="","",IF(I86="","",((I86-H86+1)/365*$G12*(_xlfn.XLOOKUP(O$3,'Oppslag-fane'!$P$12:$P$34,'Oppslag-fane'!$N$12:$N$34)*Personalkostnader!$G20*1000))))</f>
        <v/>
      </c>
      <c r="P12" t="str">
        <f>IF(O12="","",IF($D12="Vitenskapelig",((I86-H86+1)/365*$G12*(_xlfn.XLOOKUP(O$3,'Oppslag-fane'!$P$12:$P$34,'Oppslag-fane'!$AD$12:$AD$34)*'Oppslag-fane'!$J$3)),((I86-H86+1)/365*$G12*(_xlfn.XLOOKUP(O$3,'Oppslag-fane'!$P$12:$P$34,'Oppslag-fane'!$AB$12:$AB$34)*'Oppslag-fane'!$L$3))))</f>
        <v/>
      </c>
      <c r="Q12" t="str">
        <f>IF(Q$3="","",IF(K86="","",((K86-J86+1)/365*$G12*(_xlfn.XLOOKUP(Q$3,'Oppslag-fane'!$P$12:$P$34,'Oppslag-fane'!$N$12:$N$34)*Personalkostnader!$G20*1000))))</f>
        <v/>
      </c>
      <c r="R12" t="str">
        <f>IF(Q12="","",IF($D12="Vitenskapelig",((K86-J86+1)/365*$G12*(_xlfn.XLOOKUP(Q$3,'Oppslag-fane'!$P$12:$P$34,'Oppslag-fane'!$AD$12:$AD$34)*'Oppslag-fane'!$J$3)),((K86-J86+1)/365*$G12*(_xlfn.XLOOKUP(Q$3,'Oppslag-fane'!$P$12:$P$34,'Oppslag-fane'!$AB$12:$AB$34)*'Oppslag-fane'!$L$3))))</f>
        <v/>
      </c>
      <c r="S12" t="str">
        <f>IF(S$3="","",IF(M86="","",((M86-L86+1)/365*$G12*(_xlfn.XLOOKUP(S$3,'Oppslag-fane'!$P$12:$P$34,'Oppslag-fane'!$N$12:$N$34)*Personalkostnader!$G20*1000))))</f>
        <v/>
      </c>
      <c r="T12" t="str">
        <f>IF(S12="","",IF($D12="Vitenskapelig",((M86-L86+1)/365*$G12*(_xlfn.XLOOKUP(S$3,'Oppslag-fane'!$P$12:$P$34,'Oppslag-fane'!$AD$12:$AD$34)*'Oppslag-fane'!$J$3)),((M86-L86+1)/365*$G12*(_xlfn.XLOOKUP(S$3,'Oppslag-fane'!$P$12:$P$34,'Oppslag-fane'!$AB$12:$AB$34)*'Oppslag-fane'!$L$3))))</f>
        <v/>
      </c>
      <c r="U12" t="str">
        <f>IF(U$3="","",IF(O86="","",((O86-N86+1)/365*$G12*(_xlfn.XLOOKUP(U$3,'Oppslag-fane'!$P$12:$P$34,'Oppslag-fane'!$N$12:$N$34)*Personalkostnader!$G20*1000))))</f>
        <v/>
      </c>
      <c r="V12" t="str">
        <f>IF(U12="","",IF($D12="Vitenskapelig",((O86-N86+1)/365*$G12*(_xlfn.XLOOKUP(U$3,'Oppslag-fane'!$P$12:$P$34,'Oppslag-fane'!$AD$12:$AD$34)*'Oppslag-fane'!$J$3)),((O86-N86+1)/365*$G12*(_xlfn.XLOOKUP(U$3,'Oppslag-fane'!$P$12:$P$34,'Oppslag-fane'!$AB$12:$AB$34)*'Oppslag-fane'!$L$3))))</f>
        <v/>
      </c>
      <c r="W12" t="str">
        <f>IF(W$3="","",IF(Q86="","",((Q86-P86+1)/365*$G12*(_xlfn.XLOOKUP(W$3,'Oppslag-fane'!$P$12:$P$34,'Oppslag-fane'!$N$12:$N$34)*Personalkostnader!$G20*1000))))</f>
        <v/>
      </c>
      <c r="X12" t="str">
        <f>IF(W12="","",IF($D12="Vitenskapelig",((Q86-P86+1)/365*$G12*(_xlfn.XLOOKUP(W$3,'Oppslag-fane'!$P$12:$P$34,'Oppslag-fane'!$AD$12:$AD$34)*'Oppslag-fane'!$J$3)),((Q86-P86+1)/365*$G12*(_xlfn.XLOOKUP(W$3,'Oppslag-fane'!$P$12:$P$34,'Oppslag-fane'!$AB$12:$AB$34)*'Oppslag-fane'!$L$3))))</f>
        <v/>
      </c>
      <c r="Y12" t="str">
        <f>IF(Y$3="","",IF(S86="","",((S86-R86+1)/365*$G12*(_xlfn.XLOOKUP(Y$3,'Oppslag-fane'!$P$12:$P$34,'Oppslag-fane'!$N$12:$N$34)*Personalkostnader!$G20*1000))))</f>
        <v/>
      </c>
      <c r="Z12" t="str">
        <f>IF(Y12="","",IF($D12="Vitenskapelig",((S86-R86+1)/365*$G12*(_xlfn.XLOOKUP(Y$3,'Oppslag-fane'!$P$12:$P$34,'Oppslag-fane'!$AD$12:$AD$34)*'Oppslag-fane'!$J$3)),((S86-R86+1)/365*$G12*(_xlfn.XLOOKUP(Y$3,'Oppslag-fane'!$P$12:$P$34,'Oppslag-fane'!$AB$12:$AB$34)*'Oppslag-fane'!$L$3))))</f>
        <v/>
      </c>
      <c r="AA12" t="str">
        <f>IF(AA$3="","",IF(U86="","",((U86-T86+1)/365*$G12*(_xlfn.XLOOKUP(AA$3,'Oppslag-fane'!$P$12:$P$34,'Oppslag-fane'!$N$12:$N$34)*Personalkostnader!$G20*1000))))</f>
        <v/>
      </c>
      <c r="AB12" t="str">
        <f>IF(AA12="","",IF($D12="Vitenskapelig",((U86-T86+1)/365*$G12*(_xlfn.XLOOKUP(AA$3,'Oppslag-fane'!$P$12:$P$34,'Oppslag-fane'!$AD$12:$AD$34)*'Oppslag-fane'!$J$3)),((U86-T86+1)/365*$G12*(_xlfn.XLOOKUP(AA$3,'Oppslag-fane'!$P$12:$P$34,'Oppslag-fane'!$AB$12:$AB$34)*'Oppslag-fane'!$L$3))))</f>
        <v/>
      </c>
      <c r="AC12" t="str">
        <f>IF(AC$3="","",IF(W86="","",((W86-V86+1)/365*$G12*(_xlfn.XLOOKUP(AC$3,'Oppslag-fane'!$P$12:$P$34,'Oppslag-fane'!$N$12:$N$34)*Personalkostnader!$G20*1000))))</f>
        <v/>
      </c>
      <c r="AD12" t="str">
        <f>IF(AC12="","",IF($D12="Vitenskapelig",((W86-V86+1)/365*$G12*(_xlfn.XLOOKUP(AC$3,'Oppslag-fane'!$P$12:$P$34,'Oppslag-fane'!$AD$12:$AD$34)*'Oppslag-fane'!$J$3)),((W86-V86+1)/365*$G12*(_xlfn.XLOOKUP(AC$3,'Oppslag-fane'!$P$12:$P$34,'Oppslag-fane'!$AB$12:$AB$34)*'Oppslag-fane'!$L$3))))</f>
        <v/>
      </c>
      <c r="AE12" t="str">
        <f>IF(AE$3="","",IF(Y86="","",((Y86-X86+1)/365*$G12*(_xlfn.XLOOKUP(AE$3,'Oppslag-fane'!$P$12:$P$34,'Oppslag-fane'!$N$12:$N$34)*Personalkostnader!$G20*1000))))</f>
        <v/>
      </c>
      <c r="AF12" t="str">
        <f>IF(AE12="","",IF($D12="Vitenskapelig",((Y86-X86+1)/365*$G12*(_xlfn.XLOOKUP(AE$3,'Oppslag-fane'!$P$12:$P$34,'Oppslag-fane'!$AD$12:$AD$34)*'Oppslag-fane'!$J$3)),((Y86-X86+1)/365*$G12*(_xlfn.XLOOKUP(AE$3,'Oppslag-fane'!$P$12:$P$34,'Oppslag-fane'!$AB$12:$AB$34)*'Oppslag-fane'!$L$3))))</f>
        <v/>
      </c>
      <c r="AG12" t="str">
        <f>IF(AG$3="","",IF(AA86="","",((AA86-Z86+1)/365*$G12*(_xlfn.XLOOKUP(AG$3,'Oppslag-fane'!$P$12:$P$34,'Oppslag-fane'!$N$12:$N$34)*Personalkostnader!$G20*1000))))</f>
        <v/>
      </c>
      <c r="AH12" t="str">
        <f>IF(AG12="","",IF($D12="Vitenskapelig",((AA86-Z86+1)/365*$G12*(_xlfn.XLOOKUP(AG$3,'Oppslag-fane'!$P$12:$P$34,'Oppslag-fane'!$AD$12:$AD$34)*'Oppslag-fane'!$J$3)),((AA86-Z86+1)/365*$G12*(_xlfn.XLOOKUP(AG$3,'Oppslag-fane'!$P$12:$P$34,'Oppslag-fane'!$AB$12:$AB$34)*'Oppslag-fane'!$L$3))))</f>
        <v/>
      </c>
      <c r="AI12" s="33">
        <f t="shared" si="0"/>
        <v>0</v>
      </c>
      <c r="AJ12" s="33">
        <f t="shared" si="1"/>
        <v>0</v>
      </c>
    </row>
    <row r="13" spans="1:36" x14ac:dyDescent="0.25">
      <c r="A13">
        <f>Personalkostnader!A21</f>
        <v>0</v>
      </c>
      <c r="B13">
        <f>Personalkostnader!B21</f>
        <v>0</v>
      </c>
      <c r="C13" t="str">
        <f>Personalkostnader!C21</f>
        <v/>
      </c>
      <c r="D13" t="str">
        <f>Personalkostnader!D21</f>
        <v/>
      </c>
      <c r="E13">
        <f>Personalkostnader!E21</f>
        <v>0</v>
      </c>
      <c r="F13" t="str">
        <f>LEFT(Personalkostnader!O21,2)</f>
        <v/>
      </c>
      <c r="G13" s="129" t="str">
        <f>IFERROR(Personalkostnader!N21/100,"")</f>
        <v/>
      </c>
      <c r="H13" s="38"/>
      <c r="I13" t="str">
        <f>IF(I$3="","",IF(C87="","",((C87-B87+1)/365*$G13*(_xlfn.XLOOKUP(I$3,'Oppslag-fane'!$P$12:$P$34,'Oppslag-fane'!$N$12:$N$34)*Personalkostnader!$G21*1000))))</f>
        <v/>
      </c>
      <c r="J13" t="str">
        <f>IF(I13="","",IF($D13="Vitenskapelig",((C87-B87+1)/365*$G13*(_xlfn.XLOOKUP(I$3,'Oppslag-fane'!$P$12:$P$34,'Oppslag-fane'!$AD$12:$AD$34)*'Oppslag-fane'!$J$3)),((C87-B87+1)/365*$G13*(_xlfn.XLOOKUP(I$3,'Oppslag-fane'!$P$12:$P$34,'Oppslag-fane'!$AB$12:$AB$34)*'Oppslag-fane'!$L$3))))</f>
        <v/>
      </c>
      <c r="K13" t="str">
        <f>IF(K$3="","",IF(E87="","",((E87-D87+1)/365*$G13*(_xlfn.XLOOKUP(K$3,'Oppslag-fane'!$P$12:$P$34,'Oppslag-fane'!$N$12:$N$34)*Personalkostnader!$G21*1000))))</f>
        <v/>
      </c>
      <c r="L13" t="str">
        <f>IF(K13="","",IF($D13="Vitenskapelig",((E87-D87+1)/365*$G13*(_xlfn.XLOOKUP(K$3,'Oppslag-fane'!$P$12:$P$34,'Oppslag-fane'!$AD$12:$AD$34)*'Oppslag-fane'!$J$3)),((E87-D87+1)/365*$G13*(_xlfn.XLOOKUP(K$3,'Oppslag-fane'!$P$12:$P$34,'Oppslag-fane'!$AB$12:$AB$34)*'Oppslag-fane'!$L$3))))</f>
        <v/>
      </c>
      <c r="M13" t="str">
        <f>IF(M$3="","",IF(G87="","",((G87-F87+1)/365*$G13*(_xlfn.XLOOKUP(M$3,'Oppslag-fane'!$P$12:$P$34,'Oppslag-fane'!$N$12:$N$34)*Personalkostnader!$G21*1000))))</f>
        <v/>
      </c>
      <c r="N13" t="str">
        <f>IF(M13="","",IF($D13="Vitenskapelig",((G87-F87+1)/365*$G13*(_xlfn.XLOOKUP(M$3,'Oppslag-fane'!$P$12:$P$34,'Oppslag-fane'!$AD$12:$AD$34)*'Oppslag-fane'!$J$3)),((G87-F87+1)/365*$G13*(_xlfn.XLOOKUP(M$3,'Oppslag-fane'!$P$12:$P$34,'Oppslag-fane'!$AB$12:$AB$34)*'Oppslag-fane'!$L$3))))</f>
        <v/>
      </c>
      <c r="O13" t="str">
        <f>IF(O$3="","",IF(I87="","",((I87-H87+1)/365*$G13*(_xlfn.XLOOKUP(O$3,'Oppslag-fane'!$P$12:$P$34,'Oppslag-fane'!$N$12:$N$34)*Personalkostnader!$G21*1000))))</f>
        <v/>
      </c>
      <c r="P13" t="str">
        <f>IF(O13="","",IF($D13="Vitenskapelig",((I87-H87+1)/365*$G13*(_xlfn.XLOOKUP(O$3,'Oppslag-fane'!$P$12:$P$34,'Oppslag-fane'!$AD$12:$AD$34)*'Oppslag-fane'!$J$3)),((I87-H87+1)/365*$G13*(_xlfn.XLOOKUP(O$3,'Oppslag-fane'!$P$12:$P$34,'Oppslag-fane'!$AB$12:$AB$34)*'Oppslag-fane'!$L$3))))</f>
        <v/>
      </c>
      <c r="Q13" t="str">
        <f>IF(Q$3="","",IF(K87="","",((K87-J87+1)/365*$G13*(_xlfn.XLOOKUP(Q$3,'Oppslag-fane'!$P$12:$P$34,'Oppslag-fane'!$N$12:$N$34)*Personalkostnader!$G21*1000))))</f>
        <v/>
      </c>
      <c r="R13" t="str">
        <f>IF(Q13="","",IF($D13="Vitenskapelig",((K87-J87+1)/365*$G13*(_xlfn.XLOOKUP(Q$3,'Oppslag-fane'!$P$12:$P$34,'Oppslag-fane'!$AD$12:$AD$34)*'Oppslag-fane'!$J$3)),((K87-J87+1)/365*$G13*(_xlfn.XLOOKUP(Q$3,'Oppslag-fane'!$P$12:$P$34,'Oppslag-fane'!$AB$12:$AB$34)*'Oppslag-fane'!$L$3))))</f>
        <v/>
      </c>
      <c r="S13" t="str">
        <f>IF(S$3="","",IF(M87="","",((M87-L87+1)/365*$G13*(_xlfn.XLOOKUP(S$3,'Oppslag-fane'!$P$12:$P$34,'Oppslag-fane'!$N$12:$N$34)*Personalkostnader!$G21*1000))))</f>
        <v/>
      </c>
      <c r="T13" t="str">
        <f>IF(S13="","",IF($D13="Vitenskapelig",((M87-L87+1)/365*$G13*(_xlfn.XLOOKUP(S$3,'Oppslag-fane'!$P$12:$P$34,'Oppslag-fane'!$AD$12:$AD$34)*'Oppslag-fane'!$J$3)),((M87-L87+1)/365*$G13*(_xlfn.XLOOKUP(S$3,'Oppslag-fane'!$P$12:$P$34,'Oppslag-fane'!$AB$12:$AB$34)*'Oppslag-fane'!$L$3))))</f>
        <v/>
      </c>
      <c r="U13" t="str">
        <f>IF(U$3="","",IF(O87="","",((O87-N87+1)/365*$G13*(_xlfn.XLOOKUP(U$3,'Oppslag-fane'!$P$12:$P$34,'Oppslag-fane'!$N$12:$N$34)*Personalkostnader!$G21*1000))))</f>
        <v/>
      </c>
      <c r="V13" t="str">
        <f>IF(U13="","",IF($D13="Vitenskapelig",((O87-N87+1)/365*$G13*(_xlfn.XLOOKUP(U$3,'Oppslag-fane'!$P$12:$P$34,'Oppslag-fane'!$AD$12:$AD$34)*'Oppslag-fane'!$J$3)),((O87-N87+1)/365*$G13*(_xlfn.XLOOKUP(U$3,'Oppslag-fane'!$P$12:$P$34,'Oppslag-fane'!$AB$12:$AB$34)*'Oppslag-fane'!$L$3))))</f>
        <v/>
      </c>
      <c r="W13" t="str">
        <f>IF(W$3="","",IF(Q87="","",((Q87-P87+1)/365*$G13*(_xlfn.XLOOKUP(W$3,'Oppslag-fane'!$P$12:$P$34,'Oppslag-fane'!$N$12:$N$34)*Personalkostnader!$G21*1000))))</f>
        <v/>
      </c>
      <c r="X13" t="str">
        <f>IF(W13="","",IF($D13="Vitenskapelig",((Q87-P87+1)/365*$G13*(_xlfn.XLOOKUP(W$3,'Oppslag-fane'!$P$12:$P$34,'Oppslag-fane'!$AD$12:$AD$34)*'Oppslag-fane'!$J$3)),((Q87-P87+1)/365*$G13*(_xlfn.XLOOKUP(W$3,'Oppslag-fane'!$P$12:$P$34,'Oppslag-fane'!$AB$12:$AB$34)*'Oppslag-fane'!$L$3))))</f>
        <v/>
      </c>
      <c r="Y13" t="str">
        <f>IF(Y$3="","",IF(S87="","",((S87-R87+1)/365*$G13*(_xlfn.XLOOKUP(Y$3,'Oppslag-fane'!$P$12:$P$34,'Oppslag-fane'!$N$12:$N$34)*Personalkostnader!$G21*1000))))</f>
        <v/>
      </c>
      <c r="Z13" t="str">
        <f>IF(Y13="","",IF($D13="Vitenskapelig",((S87-R87+1)/365*$G13*(_xlfn.XLOOKUP(Y$3,'Oppslag-fane'!$P$12:$P$34,'Oppslag-fane'!$AD$12:$AD$34)*'Oppslag-fane'!$J$3)),((S87-R87+1)/365*$G13*(_xlfn.XLOOKUP(Y$3,'Oppslag-fane'!$P$12:$P$34,'Oppslag-fane'!$AB$12:$AB$34)*'Oppslag-fane'!$L$3))))</f>
        <v/>
      </c>
      <c r="AA13" t="str">
        <f>IF(AA$3="","",IF(U87="","",((U87-T87+1)/365*$G13*(_xlfn.XLOOKUP(AA$3,'Oppslag-fane'!$P$12:$P$34,'Oppslag-fane'!$N$12:$N$34)*Personalkostnader!$G21*1000))))</f>
        <v/>
      </c>
      <c r="AB13" t="str">
        <f>IF(AA13="","",IF($D13="Vitenskapelig",((U87-T87+1)/365*$G13*(_xlfn.XLOOKUP(AA$3,'Oppslag-fane'!$P$12:$P$34,'Oppslag-fane'!$AD$12:$AD$34)*'Oppslag-fane'!$J$3)),((U87-T87+1)/365*$G13*(_xlfn.XLOOKUP(AA$3,'Oppslag-fane'!$P$12:$P$34,'Oppslag-fane'!$AB$12:$AB$34)*'Oppslag-fane'!$L$3))))</f>
        <v/>
      </c>
      <c r="AC13" t="str">
        <f>IF(AC$3="","",IF(W87="","",((W87-V87+1)/365*$G13*(_xlfn.XLOOKUP(AC$3,'Oppslag-fane'!$P$12:$P$34,'Oppslag-fane'!$N$12:$N$34)*Personalkostnader!$G21*1000))))</f>
        <v/>
      </c>
      <c r="AD13" t="str">
        <f>IF(AC13="","",IF($D13="Vitenskapelig",((W87-V87+1)/365*$G13*(_xlfn.XLOOKUP(AC$3,'Oppslag-fane'!$P$12:$P$34,'Oppslag-fane'!$AD$12:$AD$34)*'Oppslag-fane'!$J$3)),((W87-V87+1)/365*$G13*(_xlfn.XLOOKUP(AC$3,'Oppslag-fane'!$P$12:$P$34,'Oppslag-fane'!$AB$12:$AB$34)*'Oppslag-fane'!$L$3))))</f>
        <v/>
      </c>
      <c r="AE13" t="str">
        <f>IF(AE$3="","",IF(Y87="","",((Y87-X87+1)/365*$G13*(_xlfn.XLOOKUP(AE$3,'Oppslag-fane'!$P$12:$P$34,'Oppslag-fane'!$N$12:$N$34)*Personalkostnader!$G21*1000))))</f>
        <v/>
      </c>
      <c r="AF13" t="str">
        <f>IF(AE13="","",IF($D13="Vitenskapelig",((Y87-X87+1)/365*$G13*(_xlfn.XLOOKUP(AE$3,'Oppslag-fane'!$P$12:$P$34,'Oppslag-fane'!$AD$12:$AD$34)*'Oppslag-fane'!$J$3)),((Y87-X87+1)/365*$G13*(_xlfn.XLOOKUP(AE$3,'Oppslag-fane'!$P$12:$P$34,'Oppslag-fane'!$AB$12:$AB$34)*'Oppslag-fane'!$L$3))))</f>
        <v/>
      </c>
      <c r="AG13" t="str">
        <f>IF(AG$3="","",IF(AA87="","",((AA87-Z87+1)/365*$G13*(_xlfn.XLOOKUP(AG$3,'Oppslag-fane'!$P$12:$P$34,'Oppslag-fane'!$N$12:$N$34)*Personalkostnader!$G21*1000))))</f>
        <v/>
      </c>
      <c r="AH13" t="str">
        <f>IF(AG13="","",IF($D13="Vitenskapelig",((AA87-Z87+1)/365*$G13*(_xlfn.XLOOKUP(AG$3,'Oppslag-fane'!$P$12:$P$34,'Oppslag-fane'!$AD$12:$AD$34)*'Oppslag-fane'!$J$3)),((AA87-Z87+1)/365*$G13*(_xlfn.XLOOKUP(AG$3,'Oppslag-fane'!$P$12:$P$34,'Oppslag-fane'!$AB$12:$AB$34)*'Oppslag-fane'!$L$3))))</f>
        <v/>
      </c>
      <c r="AI13" s="33">
        <f t="shared" si="0"/>
        <v>0</v>
      </c>
      <c r="AJ13" s="33">
        <f t="shared" si="1"/>
        <v>0</v>
      </c>
    </row>
    <row r="14" spans="1:36" x14ac:dyDescent="0.25">
      <c r="A14">
        <f>Personalkostnader!A22</f>
        <v>0</v>
      </c>
      <c r="B14">
        <f>Personalkostnader!B22</f>
        <v>0</v>
      </c>
      <c r="C14" t="str">
        <f>Personalkostnader!C22</f>
        <v/>
      </c>
      <c r="D14" t="str">
        <f>Personalkostnader!D22</f>
        <v/>
      </c>
      <c r="E14">
        <f>Personalkostnader!E22</f>
        <v>0</v>
      </c>
      <c r="F14" t="str">
        <f>LEFT(Personalkostnader!O22,2)</f>
        <v/>
      </c>
      <c r="G14" s="129" t="str">
        <f>IFERROR(Personalkostnader!N22/100,"")</f>
        <v/>
      </c>
      <c r="H14" s="38"/>
      <c r="I14" t="str">
        <f>IF(I$3="","",IF(C88="","",((C88-B88+1)/365*$G14*(_xlfn.XLOOKUP(I$3,'Oppslag-fane'!$P$12:$P$34,'Oppslag-fane'!$N$12:$N$34)*Personalkostnader!$G22*1000))))</f>
        <v/>
      </c>
      <c r="J14" t="str">
        <f>IF(I14="","",IF($D14="Vitenskapelig",((C88-B88+1)/365*$G14*(_xlfn.XLOOKUP(I$3,'Oppslag-fane'!$P$12:$P$34,'Oppslag-fane'!$AD$12:$AD$34)*'Oppslag-fane'!$J$3)),((C88-B88+1)/365*$G14*(_xlfn.XLOOKUP(I$3,'Oppslag-fane'!$P$12:$P$34,'Oppslag-fane'!$AB$12:$AB$34)*'Oppslag-fane'!$L$3))))</f>
        <v/>
      </c>
      <c r="K14" t="str">
        <f>IF(K$3="","",IF(E88="","",((E88-D88+1)/365*$G14*(_xlfn.XLOOKUP(K$3,'Oppslag-fane'!$P$12:$P$34,'Oppslag-fane'!$N$12:$N$34)*Personalkostnader!$G22*1000))))</f>
        <v/>
      </c>
      <c r="L14" t="str">
        <f>IF(K14="","",IF($D14="Vitenskapelig",((E88-D88+1)/365*$G14*(_xlfn.XLOOKUP(K$3,'Oppslag-fane'!$P$12:$P$34,'Oppslag-fane'!$AD$12:$AD$34)*'Oppslag-fane'!$J$3)),((E88-D88+1)/365*$G14*(_xlfn.XLOOKUP(K$3,'Oppslag-fane'!$P$12:$P$34,'Oppslag-fane'!$AB$12:$AB$34)*'Oppslag-fane'!$L$3))))</f>
        <v/>
      </c>
      <c r="M14" t="str">
        <f>IF(M$3="","",IF(G88="","",((G88-F88+1)/365*$G14*(_xlfn.XLOOKUP(M$3,'Oppslag-fane'!$P$12:$P$34,'Oppslag-fane'!$N$12:$N$34)*Personalkostnader!$G22*1000))))</f>
        <v/>
      </c>
      <c r="N14" t="str">
        <f>IF(M14="","",IF($D14="Vitenskapelig",((G88-F88+1)/365*$G14*(_xlfn.XLOOKUP(M$3,'Oppslag-fane'!$P$12:$P$34,'Oppslag-fane'!$AD$12:$AD$34)*'Oppslag-fane'!$J$3)),((G88-F88+1)/365*$G14*(_xlfn.XLOOKUP(M$3,'Oppslag-fane'!$P$12:$P$34,'Oppslag-fane'!$AB$12:$AB$34)*'Oppslag-fane'!$L$3))))</f>
        <v/>
      </c>
      <c r="O14" t="str">
        <f>IF(O$3="","",IF(I88="","",((I88-H88+1)/365*$G14*(_xlfn.XLOOKUP(O$3,'Oppslag-fane'!$P$12:$P$34,'Oppslag-fane'!$N$12:$N$34)*Personalkostnader!$G22*1000))))</f>
        <v/>
      </c>
      <c r="P14" t="str">
        <f>IF(O14="","",IF($D14="Vitenskapelig",((I88-H88+1)/365*$G14*(_xlfn.XLOOKUP(O$3,'Oppslag-fane'!$P$12:$P$34,'Oppslag-fane'!$AD$12:$AD$34)*'Oppslag-fane'!$J$3)),((I88-H88+1)/365*$G14*(_xlfn.XLOOKUP(O$3,'Oppslag-fane'!$P$12:$P$34,'Oppslag-fane'!$AB$12:$AB$34)*'Oppslag-fane'!$L$3))))</f>
        <v/>
      </c>
      <c r="Q14" t="str">
        <f>IF(Q$3="","",IF(K88="","",((K88-J88+1)/365*$G14*(_xlfn.XLOOKUP(Q$3,'Oppslag-fane'!$P$12:$P$34,'Oppslag-fane'!$N$12:$N$34)*Personalkostnader!$G22*1000))))</f>
        <v/>
      </c>
      <c r="R14" t="str">
        <f>IF(Q14="","",IF($D14="Vitenskapelig",((K88-J88+1)/365*$G14*(_xlfn.XLOOKUP(Q$3,'Oppslag-fane'!$P$12:$P$34,'Oppslag-fane'!$AD$12:$AD$34)*'Oppslag-fane'!$J$3)),((K88-J88+1)/365*$G14*(_xlfn.XLOOKUP(Q$3,'Oppslag-fane'!$P$12:$P$34,'Oppslag-fane'!$AB$12:$AB$34)*'Oppslag-fane'!$L$3))))</f>
        <v/>
      </c>
      <c r="S14" t="str">
        <f>IF(S$3="","",IF(M88="","",((M88-L88+1)/365*$G14*(_xlfn.XLOOKUP(S$3,'Oppslag-fane'!$P$12:$P$34,'Oppslag-fane'!$N$12:$N$34)*Personalkostnader!$G22*1000))))</f>
        <v/>
      </c>
      <c r="T14" t="str">
        <f>IF(S14="","",IF($D14="Vitenskapelig",((M88-L88+1)/365*$G14*(_xlfn.XLOOKUP(S$3,'Oppslag-fane'!$P$12:$P$34,'Oppslag-fane'!$AD$12:$AD$34)*'Oppslag-fane'!$J$3)),((M88-L88+1)/365*$G14*(_xlfn.XLOOKUP(S$3,'Oppslag-fane'!$P$12:$P$34,'Oppslag-fane'!$AB$12:$AB$34)*'Oppslag-fane'!$L$3))))</f>
        <v/>
      </c>
      <c r="U14" t="str">
        <f>IF(U$3="","",IF(O88="","",((O88-N88+1)/365*$G14*(_xlfn.XLOOKUP(U$3,'Oppslag-fane'!$P$12:$P$34,'Oppslag-fane'!$N$12:$N$34)*Personalkostnader!$G22*1000))))</f>
        <v/>
      </c>
      <c r="V14" t="str">
        <f>IF(U14="","",IF($D14="Vitenskapelig",((O88-N88+1)/365*$G14*(_xlfn.XLOOKUP(U$3,'Oppslag-fane'!$P$12:$P$34,'Oppslag-fane'!$AD$12:$AD$34)*'Oppslag-fane'!$J$3)),((O88-N88+1)/365*$G14*(_xlfn.XLOOKUP(U$3,'Oppslag-fane'!$P$12:$P$34,'Oppslag-fane'!$AB$12:$AB$34)*'Oppslag-fane'!$L$3))))</f>
        <v/>
      </c>
      <c r="W14" t="str">
        <f>IF(W$3="","",IF(Q88="","",((Q88-P88+1)/365*$G14*(_xlfn.XLOOKUP(W$3,'Oppslag-fane'!$P$12:$P$34,'Oppslag-fane'!$N$12:$N$34)*Personalkostnader!$G22*1000))))</f>
        <v/>
      </c>
      <c r="X14" t="str">
        <f>IF(W14="","",IF($D14="Vitenskapelig",((Q88-P88+1)/365*$G14*(_xlfn.XLOOKUP(W$3,'Oppslag-fane'!$P$12:$P$34,'Oppslag-fane'!$AD$12:$AD$34)*'Oppslag-fane'!$J$3)),((Q88-P88+1)/365*$G14*(_xlfn.XLOOKUP(W$3,'Oppslag-fane'!$P$12:$P$34,'Oppslag-fane'!$AB$12:$AB$34)*'Oppslag-fane'!$L$3))))</f>
        <v/>
      </c>
      <c r="Y14" t="str">
        <f>IF(Y$3="","",IF(S88="","",((S88-R88+1)/365*$G14*(_xlfn.XLOOKUP(Y$3,'Oppslag-fane'!$P$12:$P$34,'Oppslag-fane'!$N$12:$N$34)*Personalkostnader!$G22*1000))))</f>
        <v/>
      </c>
      <c r="Z14" t="str">
        <f>IF(Y14="","",IF($D14="Vitenskapelig",((S88-R88+1)/365*$G14*(_xlfn.XLOOKUP(Y$3,'Oppslag-fane'!$P$12:$P$34,'Oppslag-fane'!$AD$12:$AD$34)*'Oppslag-fane'!$J$3)),((S88-R88+1)/365*$G14*(_xlfn.XLOOKUP(Y$3,'Oppslag-fane'!$P$12:$P$34,'Oppslag-fane'!$AB$12:$AB$34)*'Oppslag-fane'!$L$3))))</f>
        <v/>
      </c>
      <c r="AA14" t="str">
        <f>IF(AA$3="","",IF(U88="","",((U88-T88+1)/365*$G14*(_xlfn.XLOOKUP(AA$3,'Oppslag-fane'!$P$12:$P$34,'Oppslag-fane'!$N$12:$N$34)*Personalkostnader!$G22*1000))))</f>
        <v/>
      </c>
      <c r="AB14" t="str">
        <f>IF(AA14="","",IF($D14="Vitenskapelig",((U88-T88+1)/365*$G14*(_xlfn.XLOOKUP(AA$3,'Oppslag-fane'!$P$12:$P$34,'Oppslag-fane'!$AD$12:$AD$34)*'Oppslag-fane'!$J$3)),((U88-T88+1)/365*$G14*(_xlfn.XLOOKUP(AA$3,'Oppslag-fane'!$P$12:$P$34,'Oppslag-fane'!$AB$12:$AB$34)*'Oppslag-fane'!$L$3))))</f>
        <v/>
      </c>
      <c r="AC14" t="str">
        <f>IF(AC$3="","",IF(W88="","",((W88-V88+1)/365*$G14*(_xlfn.XLOOKUP(AC$3,'Oppslag-fane'!$P$12:$P$34,'Oppslag-fane'!$N$12:$N$34)*Personalkostnader!$G22*1000))))</f>
        <v/>
      </c>
      <c r="AD14" t="str">
        <f>IF(AC14="","",IF($D14="Vitenskapelig",((W88-V88+1)/365*$G14*(_xlfn.XLOOKUP(AC$3,'Oppslag-fane'!$P$12:$P$34,'Oppslag-fane'!$AD$12:$AD$34)*'Oppslag-fane'!$J$3)),((W88-V88+1)/365*$G14*(_xlfn.XLOOKUP(AC$3,'Oppslag-fane'!$P$12:$P$34,'Oppslag-fane'!$AB$12:$AB$34)*'Oppslag-fane'!$L$3))))</f>
        <v/>
      </c>
      <c r="AE14" t="str">
        <f>IF(AE$3="","",IF(Y88="","",((Y88-X88+1)/365*$G14*(_xlfn.XLOOKUP(AE$3,'Oppslag-fane'!$P$12:$P$34,'Oppslag-fane'!$N$12:$N$34)*Personalkostnader!$G22*1000))))</f>
        <v/>
      </c>
      <c r="AF14" t="str">
        <f>IF(AE14="","",IF($D14="Vitenskapelig",((Y88-X88+1)/365*$G14*(_xlfn.XLOOKUP(AE$3,'Oppslag-fane'!$P$12:$P$34,'Oppslag-fane'!$AD$12:$AD$34)*'Oppslag-fane'!$J$3)),((Y88-X88+1)/365*$G14*(_xlfn.XLOOKUP(AE$3,'Oppslag-fane'!$P$12:$P$34,'Oppslag-fane'!$AB$12:$AB$34)*'Oppslag-fane'!$L$3))))</f>
        <v/>
      </c>
      <c r="AG14" t="str">
        <f>IF(AG$3="","",IF(AA88="","",((AA88-Z88+1)/365*$G14*(_xlfn.XLOOKUP(AG$3,'Oppslag-fane'!$P$12:$P$34,'Oppslag-fane'!$N$12:$N$34)*Personalkostnader!$G22*1000))))</f>
        <v/>
      </c>
      <c r="AH14" t="str">
        <f>IF(AG14="","",IF($D14="Vitenskapelig",((AA88-Z88+1)/365*$G14*(_xlfn.XLOOKUP(AG$3,'Oppslag-fane'!$P$12:$P$34,'Oppslag-fane'!$AD$12:$AD$34)*'Oppslag-fane'!$J$3)),((AA88-Z88+1)/365*$G14*(_xlfn.XLOOKUP(AG$3,'Oppslag-fane'!$P$12:$P$34,'Oppslag-fane'!$AB$12:$AB$34)*'Oppslag-fane'!$L$3))))</f>
        <v/>
      </c>
      <c r="AI14" s="33">
        <f t="shared" si="0"/>
        <v>0</v>
      </c>
      <c r="AJ14" s="33">
        <f t="shared" si="1"/>
        <v>0</v>
      </c>
    </row>
    <row r="15" spans="1:36" outlineLevel="1" x14ac:dyDescent="0.25">
      <c r="A15">
        <f>Personalkostnader!A23</f>
        <v>0</v>
      </c>
      <c r="B15">
        <f>Personalkostnader!B23</f>
        <v>0</v>
      </c>
      <c r="C15" t="str">
        <f>Personalkostnader!C23</f>
        <v/>
      </c>
      <c r="D15" t="str">
        <f>Personalkostnader!D23</f>
        <v/>
      </c>
      <c r="E15">
        <f>Personalkostnader!E23</f>
        <v>0</v>
      </c>
      <c r="F15" t="str">
        <f>LEFT(Personalkostnader!O23,2)</f>
        <v/>
      </c>
      <c r="G15" s="129" t="str">
        <f>IFERROR(Personalkostnader!N23/100,"")</f>
        <v/>
      </c>
      <c r="H15" s="38"/>
      <c r="I15" t="str">
        <f>IF(I$3="","",IF(C89="","",((C89-B89+1)/365*$G15*(_xlfn.XLOOKUP(I$3,'Oppslag-fane'!$P$12:$P$34,'Oppslag-fane'!$N$12:$N$34)*Personalkostnader!$G23*1000))))</f>
        <v/>
      </c>
      <c r="J15" t="str">
        <f>IF(I15="","",IF($D15="Vitenskapelig",((C89-B89+1)/365*$G15*(_xlfn.XLOOKUP(I$3,'Oppslag-fane'!$P$12:$P$34,'Oppslag-fane'!$AD$12:$AD$34)*'Oppslag-fane'!$J$3)),((C89-B89+1)/365*$G15*(_xlfn.XLOOKUP(I$3,'Oppslag-fane'!$P$12:$P$34,'Oppslag-fane'!$AB$12:$AB$34)*'Oppslag-fane'!$L$3))))</f>
        <v/>
      </c>
      <c r="K15" t="str">
        <f>IF(K$3="","",IF(E89="","",((E89-D89+1)/365*$G15*(_xlfn.XLOOKUP(K$3,'Oppslag-fane'!$P$12:$P$34,'Oppslag-fane'!$N$12:$N$34)*Personalkostnader!$G23*1000))))</f>
        <v/>
      </c>
      <c r="L15" t="str">
        <f>IF(K15="","",IF($D15="Vitenskapelig",((E89-D89+1)/365*$G15*(_xlfn.XLOOKUP(K$3,'Oppslag-fane'!$P$12:$P$34,'Oppslag-fane'!$AD$12:$AD$34)*'Oppslag-fane'!$J$3)),((E89-D89+1)/365*$G15*(_xlfn.XLOOKUP(K$3,'Oppslag-fane'!$P$12:$P$34,'Oppslag-fane'!$AB$12:$AB$34)*'Oppslag-fane'!$L$3))))</f>
        <v/>
      </c>
      <c r="M15" t="str">
        <f>IF(M$3="","",IF(G89="","",((G89-F89+1)/365*$G15*(_xlfn.XLOOKUP(M$3,'Oppslag-fane'!$P$12:$P$34,'Oppslag-fane'!$N$12:$N$34)*Personalkostnader!$G23*1000))))</f>
        <v/>
      </c>
      <c r="N15" t="str">
        <f>IF(M15="","",IF($D15="Vitenskapelig",((G89-F89+1)/365*$G15*(_xlfn.XLOOKUP(M$3,'Oppslag-fane'!$P$12:$P$34,'Oppslag-fane'!$AD$12:$AD$34)*'Oppslag-fane'!$J$3)),((G89-F89+1)/365*$G15*(_xlfn.XLOOKUP(M$3,'Oppslag-fane'!$P$12:$P$34,'Oppslag-fane'!$AB$12:$AB$34)*'Oppslag-fane'!$L$3))))</f>
        <v/>
      </c>
      <c r="O15" t="str">
        <f>IF(O$3="","",IF(I89="","",((I89-H89+1)/365*$G15*(_xlfn.XLOOKUP(O$3,'Oppslag-fane'!$P$12:$P$34,'Oppslag-fane'!$N$12:$N$34)*Personalkostnader!$G23*1000))))</f>
        <v/>
      </c>
      <c r="P15" t="str">
        <f>IF(O15="","",IF($D15="Vitenskapelig",((I89-H89+1)/365*$G15*(_xlfn.XLOOKUP(O$3,'Oppslag-fane'!$P$12:$P$34,'Oppslag-fane'!$AD$12:$AD$34)*'Oppslag-fane'!$J$3)),((I89-H89+1)/365*$G15*(_xlfn.XLOOKUP(O$3,'Oppslag-fane'!$P$12:$P$34,'Oppslag-fane'!$AB$12:$AB$34)*'Oppslag-fane'!$L$3))))</f>
        <v/>
      </c>
      <c r="Q15" t="str">
        <f>IF(Q$3="","",IF(K89="","",((K89-J89+1)/365*$G15*(_xlfn.XLOOKUP(Q$3,'Oppslag-fane'!$P$12:$P$34,'Oppslag-fane'!$N$12:$N$34)*Personalkostnader!$G23*1000))))</f>
        <v/>
      </c>
      <c r="R15" t="str">
        <f>IF(Q15="","",IF($D15="Vitenskapelig",((K89-J89+1)/365*$G15*(_xlfn.XLOOKUP(Q$3,'Oppslag-fane'!$P$12:$P$34,'Oppslag-fane'!$AD$12:$AD$34)*'Oppslag-fane'!$J$3)),((K89-J89+1)/365*$G15*(_xlfn.XLOOKUP(Q$3,'Oppslag-fane'!$P$12:$P$34,'Oppslag-fane'!$AB$12:$AB$34)*'Oppslag-fane'!$L$3))))</f>
        <v/>
      </c>
      <c r="S15" t="str">
        <f>IF(S$3="","",IF(M89="","",((M89-L89+1)/365*$G15*(_xlfn.XLOOKUP(S$3,'Oppslag-fane'!$P$12:$P$34,'Oppslag-fane'!$N$12:$N$34)*Personalkostnader!$G23*1000))))</f>
        <v/>
      </c>
      <c r="T15" t="str">
        <f>IF(S15="","",IF($D15="Vitenskapelig",((M89-L89+1)/365*$G15*(_xlfn.XLOOKUP(S$3,'Oppslag-fane'!$P$12:$P$34,'Oppslag-fane'!$AD$12:$AD$34)*'Oppslag-fane'!$J$3)),((M89-L89+1)/365*$G15*(_xlfn.XLOOKUP(S$3,'Oppslag-fane'!$P$12:$P$34,'Oppslag-fane'!$AB$12:$AB$34)*'Oppslag-fane'!$L$3))))</f>
        <v/>
      </c>
      <c r="U15" t="str">
        <f>IF(U$3="","",IF(O89="","",((O89-N89+1)/365*$G15*(_xlfn.XLOOKUP(U$3,'Oppslag-fane'!$P$12:$P$34,'Oppslag-fane'!$N$12:$N$34)*Personalkostnader!$G23*1000))))</f>
        <v/>
      </c>
      <c r="V15" t="str">
        <f>IF(U15="","",IF($D15="Vitenskapelig",((O89-N89+1)/365*$G15*(_xlfn.XLOOKUP(U$3,'Oppslag-fane'!$P$12:$P$34,'Oppslag-fane'!$AD$12:$AD$34)*'Oppslag-fane'!$J$3)),((O89-N89+1)/365*$G15*(_xlfn.XLOOKUP(U$3,'Oppslag-fane'!$P$12:$P$34,'Oppslag-fane'!$AB$12:$AB$34)*'Oppslag-fane'!$L$3))))</f>
        <v/>
      </c>
      <c r="W15" t="str">
        <f>IF(W$3="","",IF(Q89="","",((Q89-P89+1)/365*$G15*(_xlfn.XLOOKUP(W$3,'Oppslag-fane'!$P$12:$P$34,'Oppslag-fane'!$N$12:$N$34)*Personalkostnader!$G23*1000))))</f>
        <v/>
      </c>
      <c r="X15" t="str">
        <f>IF(W15="","",IF($D15="Vitenskapelig",((Q89-P89+1)/365*$G15*(_xlfn.XLOOKUP(W$3,'Oppslag-fane'!$P$12:$P$34,'Oppslag-fane'!$AD$12:$AD$34)*'Oppslag-fane'!$J$3)),((Q89-P89+1)/365*$G15*(_xlfn.XLOOKUP(W$3,'Oppslag-fane'!$P$12:$P$34,'Oppslag-fane'!$AB$12:$AB$34)*'Oppslag-fane'!$L$3))))</f>
        <v/>
      </c>
      <c r="Y15" t="str">
        <f>IF(Y$3="","",IF(S89="","",((S89-R89+1)/365*$G15*(_xlfn.XLOOKUP(Y$3,'Oppslag-fane'!$P$12:$P$34,'Oppslag-fane'!$N$12:$N$34)*Personalkostnader!$G23*1000))))</f>
        <v/>
      </c>
      <c r="Z15" t="str">
        <f>IF(Y15="","",IF($D15="Vitenskapelig",((S89-R89+1)/365*$G15*(_xlfn.XLOOKUP(Y$3,'Oppslag-fane'!$P$12:$P$34,'Oppslag-fane'!$AD$12:$AD$34)*'Oppslag-fane'!$J$3)),((S89-R89+1)/365*$G15*(_xlfn.XLOOKUP(Y$3,'Oppslag-fane'!$P$12:$P$34,'Oppslag-fane'!$AB$12:$AB$34)*'Oppslag-fane'!$L$3))))</f>
        <v/>
      </c>
      <c r="AA15" t="str">
        <f>IF(AA$3="","",IF(U89="","",((U89-T89+1)/365*$G15*(_xlfn.XLOOKUP(AA$3,'Oppslag-fane'!$P$12:$P$34,'Oppslag-fane'!$N$12:$N$34)*Personalkostnader!$G23*1000))))</f>
        <v/>
      </c>
      <c r="AB15" t="str">
        <f>IF(AA15="","",IF($D15="Vitenskapelig",((U89-T89+1)/365*$G15*(_xlfn.XLOOKUP(AA$3,'Oppslag-fane'!$P$12:$P$34,'Oppslag-fane'!$AD$12:$AD$34)*'Oppslag-fane'!$J$3)),((U89-T89+1)/365*$G15*(_xlfn.XLOOKUP(AA$3,'Oppslag-fane'!$P$12:$P$34,'Oppslag-fane'!$AB$12:$AB$34)*'Oppslag-fane'!$L$3))))</f>
        <v/>
      </c>
      <c r="AC15" t="str">
        <f>IF(AC$3="","",IF(W89="","",((W89-V89+1)/365*$G15*(_xlfn.XLOOKUP(AC$3,'Oppslag-fane'!$P$12:$P$34,'Oppslag-fane'!$N$12:$N$34)*Personalkostnader!$G23*1000))))</f>
        <v/>
      </c>
      <c r="AD15" t="str">
        <f>IF(AC15="","",IF($D15="Vitenskapelig",((W89-V89+1)/365*$G15*(_xlfn.XLOOKUP(AC$3,'Oppslag-fane'!$P$12:$P$34,'Oppslag-fane'!$AD$12:$AD$34)*'Oppslag-fane'!$J$3)),((W89-V89+1)/365*$G15*(_xlfn.XLOOKUP(AC$3,'Oppslag-fane'!$P$12:$P$34,'Oppslag-fane'!$AB$12:$AB$34)*'Oppslag-fane'!$L$3))))</f>
        <v/>
      </c>
      <c r="AE15" t="str">
        <f>IF(AE$3="","",IF(Y89="","",((Y89-X89+1)/365*$G15*(_xlfn.XLOOKUP(AE$3,'Oppslag-fane'!$P$12:$P$34,'Oppslag-fane'!$N$12:$N$34)*Personalkostnader!$G23*1000))))</f>
        <v/>
      </c>
      <c r="AF15" t="str">
        <f>IF(AE15="","",IF($D15="Vitenskapelig",((Y89-X89+1)/365*$G15*(_xlfn.XLOOKUP(AE$3,'Oppslag-fane'!$P$12:$P$34,'Oppslag-fane'!$AD$12:$AD$34)*'Oppslag-fane'!$J$3)),((Y89-X89+1)/365*$G15*(_xlfn.XLOOKUP(AE$3,'Oppslag-fane'!$P$12:$P$34,'Oppslag-fane'!$AB$12:$AB$34)*'Oppslag-fane'!$L$3))))</f>
        <v/>
      </c>
      <c r="AG15" t="str">
        <f>IF(AG$3="","",IF(AA89="","",((AA89-Z89+1)/365*$G15*(_xlfn.XLOOKUP(AG$3,'Oppslag-fane'!$P$12:$P$34,'Oppslag-fane'!$N$12:$N$34)*Personalkostnader!$G23*1000))))</f>
        <v/>
      </c>
      <c r="AH15" t="str">
        <f>IF(AG15="","",IF($D15="Vitenskapelig",((AA89-Z89+1)/365*$G15*(_xlfn.XLOOKUP(AG$3,'Oppslag-fane'!$P$12:$P$34,'Oppslag-fane'!$AD$12:$AD$34)*'Oppslag-fane'!$J$3)),((AA89-Z89+1)/365*$G15*(_xlfn.XLOOKUP(AG$3,'Oppslag-fane'!$P$12:$P$34,'Oppslag-fane'!$AB$12:$AB$34)*'Oppslag-fane'!$L$3))))</f>
        <v/>
      </c>
      <c r="AI15" s="33">
        <f t="shared" si="0"/>
        <v>0</v>
      </c>
      <c r="AJ15" s="33">
        <f t="shared" si="1"/>
        <v>0</v>
      </c>
    </row>
    <row r="16" spans="1:36" outlineLevel="1" x14ac:dyDescent="0.25">
      <c r="A16">
        <f>Personalkostnader!A24</f>
        <v>0</v>
      </c>
      <c r="B16">
        <f>Personalkostnader!B24</f>
        <v>0</v>
      </c>
      <c r="C16" t="str">
        <f>Personalkostnader!C24</f>
        <v/>
      </c>
      <c r="D16" t="str">
        <f>Personalkostnader!D24</f>
        <v/>
      </c>
      <c r="E16">
        <f>Personalkostnader!E24</f>
        <v>0</v>
      </c>
      <c r="F16" t="str">
        <f>LEFT(Personalkostnader!O24,2)</f>
        <v/>
      </c>
      <c r="G16" s="129" t="str">
        <f>IFERROR(Personalkostnader!N24/100,"")</f>
        <v/>
      </c>
      <c r="H16" s="38"/>
      <c r="I16" t="str">
        <f>IF(I$3="","",IF(C90="","",((C90-B90+1)/365*$G16*(_xlfn.XLOOKUP(I$3,'Oppslag-fane'!$P$12:$P$34,'Oppslag-fane'!$N$12:$N$34)*Personalkostnader!$G24*1000))))</f>
        <v/>
      </c>
      <c r="J16" t="str">
        <f>IF(I16="","",IF($D16="Vitenskapelig",((C90-B90+1)/365*$G16*(_xlfn.XLOOKUP(I$3,'Oppslag-fane'!$P$12:$P$34,'Oppslag-fane'!$AD$12:$AD$34)*'Oppslag-fane'!$J$3)),((C90-B90+1)/365*$G16*(_xlfn.XLOOKUP(I$3,'Oppslag-fane'!$P$12:$P$34,'Oppslag-fane'!$AB$12:$AB$34)*'Oppslag-fane'!$L$3))))</f>
        <v/>
      </c>
      <c r="K16" t="str">
        <f>IF(K$3="","",IF(E90="","",((E90-D90+1)/365*$G16*(_xlfn.XLOOKUP(K$3,'Oppslag-fane'!$P$12:$P$34,'Oppslag-fane'!$N$12:$N$34)*Personalkostnader!$G24*1000))))</f>
        <v/>
      </c>
      <c r="L16" t="str">
        <f>IF(K16="","",IF($D16="Vitenskapelig",((E90-D90+1)/365*$G16*(_xlfn.XLOOKUP(K$3,'Oppslag-fane'!$P$12:$P$34,'Oppslag-fane'!$AD$12:$AD$34)*'Oppslag-fane'!$J$3)),((E90-D90+1)/365*$G16*(_xlfn.XLOOKUP(K$3,'Oppslag-fane'!$P$12:$P$34,'Oppslag-fane'!$AB$12:$AB$34)*'Oppslag-fane'!$L$3))))</f>
        <v/>
      </c>
      <c r="M16" t="str">
        <f>IF(M$3="","",IF(G90="","",((G90-F90+1)/365*$G16*(_xlfn.XLOOKUP(M$3,'Oppslag-fane'!$P$12:$P$34,'Oppslag-fane'!$N$12:$N$34)*Personalkostnader!$G24*1000))))</f>
        <v/>
      </c>
      <c r="N16" t="str">
        <f>IF(M16="","",IF($D16="Vitenskapelig",((G90-F90+1)/365*$G16*(_xlfn.XLOOKUP(M$3,'Oppslag-fane'!$P$12:$P$34,'Oppslag-fane'!$AD$12:$AD$34)*'Oppslag-fane'!$J$3)),((G90-F90+1)/365*$G16*(_xlfn.XLOOKUP(M$3,'Oppslag-fane'!$P$12:$P$34,'Oppslag-fane'!$AB$12:$AB$34)*'Oppslag-fane'!$L$3))))</f>
        <v/>
      </c>
      <c r="O16" t="str">
        <f>IF(O$3="","",IF(I90="","",((I90-H90+1)/365*$G16*(_xlfn.XLOOKUP(O$3,'Oppslag-fane'!$P$12:$P$34,'Oppslag-fane'!$N$12:$N$34)*Personalkostnader!$G24*1000))))</f>
        <v/>
      </c>
      <c r="P16" t="str">
        <f>IF(O16="","",IF($D16="Vitenskapelig",((I90-H90+1)/365*$G16*(_xlfn.XLOOKUP(O$3,'Oppslag-fane'!$P$12:$P$34,'Oppslag-fane'!$AD$12:$AD$34)*'Oppslag-fane'!$J$3)),((I90-H90+1)/365*$G16*(_xlfn.XLOOKUP(O$3,'Oppslag-fane'!$P$12:$P$34,'Oppslag-fane'!$AB$12:$AB$34)*'Oppslag-fane'!$L$3))))</f>
        <v/>
      </c>
      <c r="Q16" t="str">
        <f>IF(Q$3="","",IF(K90="","",((K90-J90+1)/365*$G16*(_xlfn.XLOOKUP(Q$3,'Oppslag-fane'!$P$12:$P$34,'Oppslag-fane'!$N$12:$N$34)*Personalkostnader!$G24*1000))))</f>
        <v/>
      </c>
      <c r="R16" t="str">
        <f>IF(Q16="","",IF($D16="Vitenskapelig",((K90-J90+1)/365*$G16*(_xlfn.XLOOKUP(Q$3,'Oppslag-fane'!$P$12:$P$34,'Oppslag-fane'!$AD$12:$AD$34)*'Oppslag-fane'!$J$3)),((K90-J90+1)/365*$G16*(_xlfn.XLOOKUP(Q$3,'Oppslag-fane'!$P$12:$P$34,'Oppslag-fane'!$AB$12:$AB$34)*'Oppslag-fane'!$L$3))))</f>
        <v/>
      </c>
      <c r="S16" t="str">
        <f>IF(S$3="","",IF(M90="","",((M90-L90+1)/365*$G16*(_xlfn.XLOOKUP(S$3,'Oppslag-fane'!$P$12:$P$34,'Oppslag-fane'!$N$12:$N$34)*Personalkostnader!$G24*1000))))</f>
        <v/>
      </c>
      <c r="T16" t="str">
        <f>IF(S16="","",IF($D16="Vitenskapelig",((M90-L90+1)/365*$G16*(_xlfn.XLOOKUP(S$3,'Oppslag-fane'!$P$12:$P$34,'Oppslag-fane'!$AD$12:$AD$34)*'Oppslag-fane'!$J$3)),((M90-L90+1)/365*$G16*(_xlfn.XLOOKUP(S$3,'Oppslag-fane'!$P$12:$P$34,'Oppslag-fane'!$AB$12:$AB$34)*'Oppslag-fane'!$L$3))))</f>
        <v/>
      </c>
      <c r="U16" t="str">
        <f>IF(U$3="","",IF(O90="","",((O90-N90+1)/365*$G16*(_xlfn.XLOOKUP(U$3,'Oppslag-fane'!$P$12:$P$34,'Oppslag-fane'!$N$12:$N$34)*Personalkostnader!$G24*1000))))</f>
        <v/>
      </c>
      <c r="V16" t="str">
        <f>IF(U16="","",IF($D16="Vitenskapelig",((O90-N90+1)/365*$G16*(_xlfn.XLOOKUP(U$3,'Oppslag-fane'!$P$12:$P$34,'Oppslag-fane'!$AD$12:$AD$34)*'Oppslag-fane'!$J$3)),((O90-N90+1)/365*$G16*(_xlfn.XLOOKUP(U$3,'Oppslag-fane'!$P$12:$P$34,'Oppslag-fane'!$AB$12:$AB$34)*'Oppslag-fane'!$L$3))))</f>
        <v/>
      </c>
      <c r="W16" t="str">
        <f>IF(W$3="","",IF(Q90="","",((Q90-P90+1)/365*$G16*(_xlfn.XLOOKUP(W$3,'Oppslag-fane'!$P$12:$P$34,'Oppslag-fane'!$N$12:$N$34)*Personalkostnader!$G24*1000))))</f>
        <v/>
      </c>
      <c r="X16" t="str">
        <f>IF(W16="","",IF($D16="Vitenskapelig",((Q90-P90+1)/365*$G16*(_xlfn.XLOOKUP(W$3,'Oppslag-fane'!$P$12:$P$34,'Oppslag-fane'!$AD$12:$AD$34)*'Oppslag-fane'!$J$3)),((Q90-P90+1)/365*$G16*(_xlfn.XLOOKUP(W$3,'Oppslag-fane'!$P$12:$P$34,'Oppslag-fane'!$AB$12:$AB$34)*'Oppslag-fane'!$L$3))))</f>
        <v/>
      </c>
      <c r="Y16" t="str">
        <f>IF(Y$3="","",IF(S90="","",((S90-R90+1)/365*$G16*(_xlfn.XLOOKUP(Y$3,'Oppslag-fane'!$P$12:$P$34,'Oppslag-fane'!$N$12:$N$34)*Personalkostnader!$G24*1000))))</f>
        <v/>
      </c>
      <c r="Z16" t="str">
        <f>IF(Y16="","",IF($D16="Vitenskapelig",((S90-R90+1)/365*$G16*(_xlfn.XLOOKUP(Y$3,'Oppslag-fane'!$P$12:$P$34,'Oppslag-fane'!$AD$12:$AD$34)*'Oppslag-fane'!$J$3)),((S90-R90+1)/365*$G16*(_xlfn.XLOOKUP(Y$3,'Oppslag-fane'!$P$12:$P$34,'Oppslag-fane'!$AB$12:$AB$34)*'Oppslag-fane'!$L$3))))</f>
        <v/>
      </c>
      <c r="AA16" t="str">
        <f>IF(AA$3="","",IF(U90="","",((U90-T90+1)/365*$G16*(_xlfn.XLOOKUP(AA$3,'Oppslag-fane'!$P$12:$P$34,'Oppslag-fane'!$N$12:$N$34)*Personalkostnader!$G24*1000))))</f>
        <v/>
      </c>
      <c r="AB16" t="str">
        <f>IF(AA16="","",IF($D16="Vitenskapelig",((U90-T90+1)/365*$G16*(_xlfn.XLOOKUP(AA$3,'Oppslag-fane'!$P$12:$P$34,'Oppslag-fane'!$AD$12:$AD$34)*'Oppslag-fane'!$J$3)),((U90-T90+1)/365*$G16*(_xlfn.XLOOKUP(AA$3,'Oppslag-fane'!$P$12:$P$34,'Oppslag-fane'!$AB$12:$AB$34)*'Oppslag-fane'!$L$3))))</f>
        <v/>
      </c>
      <c r="AC16" t="str">
        <f>IF(AC$3="","",IF(W90="","",((W90-V90+1)/365*$G16*(_xlfn.XLOOKUP(AC$3,'Oppslag-fane'!$P$12:$P$34,'Oppslag-fane'!$N$12:$N$34)*Personalkostnader!$G24*1000))))</f>
        <v/>
      </c>
      <c r="AD16" t="str">
        <f>IF(AC16="","",IF($D16="Vitenskapelig",((W90-V90+1)/365*$G16*(_xlfn.XLOOKUP(AC$3,'Oppslag-fane'!$P$12:$P$34,'Oppslag-fane'!$AD$12:$AD$34)*'Oppslag-fane'!$J$3)),((W90-V90+1)/365*$G16*(_xlfn.XLOOKUP(AC$3,'Oppslag-fane'!$P$12:$P$34,'Oppslag-fane'!$AB$12:$AB$34)*'Oppslag-fane'!$L$3))))</f>
        <v/>
      </c>
      <c r="AE16" t="str">
        <f>IF(AE$3="","",IF(Y90="","",((Y90-X90+1)/365*$G16*(_xlfn.XLOOKUP(AE$3,'Oppslag-fane'!$P$12:$P$34,'Oppslag-fane'!$N$12:$N$34)*Personalkostnader!$G24*1000))))</f>
        <v/>
      </c>
      <c r="AF16" t="str">
        <f>IF(AE16="","",IF($D16="Vitenskapelig",((Y90-X90+1)/365*$G16*(_xlfn.XLOOKUP(AE$3,'Oppslag-fane'!$P$12:$P$34,'Oppslag-fane'!$AD$12:$AD$34)*'Oppslag-fane'!$J$3)),((Y90-X90+1)/365*$G16*(_xlfn.XLOOKUP(AE$3,'Oppslag-fane'!$P$12:$P$34,'Oppslag-fane'!$AB$12:$AB$34)*'Oppslag-fane'!$L$3))))</f>
        <v/>
      </c>
      <c r="AG16" t="str">
        <f>IF(AG$3="","",IF(AA90="","",((AA90-Z90+1)/365*$G16*(_xlfn.XLOOKUP(AG$3,'Oppslag-fane'!$P$12:$P$34,'Oppslag-fane'!$N$12:$N$34)*Personalkostnader!$G24*1000))))</f>
        <v/>
      </c>
      <c r="AH16" t="str">
        <f>IF(AG16="","",IF($D16="Vitenskapelig",((AA90-Z90+1)/365*$G16*(_xlfn.XLOOKUP(AG$3,'Oppslag-fane'!$P$12:$P$34,'Oppslag-fane'!$AD$12:$AD$34)*'Oppslag-fane'!$J$3)),((AA90-Z90+1)/365*$G16*(_xlfn.XLOOKUP(AG$3,'Oppslag-fane'!$P$12:$P$34,'Oppslag-fane'!$AB$12:$AB$34)*'Oppslag-fane'!$L$3))))</f>
        <v/>
      </c>
      <c r="AI16" s="33">
        <f t="shared" si="0"/>
        <v>0</v>
      </c>
      <c r="AJ16" s="33">
        <f t="shared" si="1"/>
        <v>0</v>
      </c>
    </row>
    <row r="17" spans="1:36" outlineLevel="1" x14ac:dyDescent="0.25">
      <c r="A17">
        <f>Personalkostnader!A25</f>
        <v>0</v>
      </c>
      <c r="B17">
        <f>Personalkostnader!B25</f>
        <v>0</v>
      </c>
      <c r="C17" t="str">
        <f>Personalkostnader!C25</f>
        <v/>
      </c>
      <c r="D17" t="str">
        <f>Personalkostnader!D25</f>
        <v/>
      </c>
      <c r="E17">
        <f>Personalkostnader!E25</f>
        <v>0</v>
      </c>
      <c r="F17" t="str">
        <f>LEFT(Personalkostnader!O25,2)</f>
        <v/>
      </c>
      <c r="G17" s="129" t="str">
        <f>IFERROR(Personalkostnader!N25/100,"")</f>
        <v/>
      </c>
      <c r="H17" s="38"/>
      <c r="I17" t="str">
        <f>IF(I$3="","",IF(C91="","",((C91-B91+1)/365*$G17*(_xlfn.XLOOKUP(I$3,'Oppslag-fane'!$P$12:$P$34,'Oppslag-fane'!$N$12:$N$34)*Personalkostnader!$G25*1000))))</f>
        <v/>
      </c>
      <c r="J17" t="str">
        <f>IF(I17="","",IF($D17="Vitenskapelig",((C91-B91+1)/365*$G17*(_xlfn.XLOOKUP(I$3,'Oppslag-fane'!$P$12:$P$34,'Oppslag-fane'!$AD$12:$AD$34)*'Oppslag-fane'!$J$3)),((C91-B91+1)/365*$G17*(_xlfn.XLOOKUP(I$3,'Oppslag-fane'!$P$12:$P$34,'Oppslag-fane'!$AB$12:$AB$34)*'Oppslag-fane'!$L$3))))</f>
        <v/>
      </c>
      <c r="K17" t="str">
        <f>IF(K$3="","",IF(E91="","",((E91-D91+1)/365*$G17*(_xlfn.XLOOKUP(K$3,'Oppslag-fane'!$P$12:$P$34,'Oppslag-fane'!$N$12:$N$34)*Personalkostnader!$G25*1000))))</f>
        <v/>
      </c>
      <c r="L17" t="str">
        <f>IF(K17="","",IF($D17="Vitenskapelig",((E91-D91+1)/365*$G17*(_xlfn.XLOOKUP(K$3,'Oppslag-fane'!$P$12:$P$34,'Oppslag-fane'!$AD$12:$AD$34)*'Oppslag-fane'!$J$3)),((E91-D91+1)/365*$G17*(_xlfn.XLOOKUP(K$3,'Oppslag-fane'!$P$12:$P$34,'Oppslag-fane'!$AB$12:$AB$34)*'Oppslag-fane'!$L$3))))</f>
        <v/>
      </c>
      <c r="M17" t="str">
        <f>IF(M$3="","",IF(G91="","",((G91-F91+1)/365*$G17*(_xlfn.XLOOKUP(M$3,'Oppslag-fane'!$P$12:$P$34,'Oppslag-fane'!$N$12:$N$34)*Personalkostnader!$G25*1000))))</f>
        <v/>
      </c>
      <c r="N17" t="str">
        <f>IF(M17="","",IF($D17="Vitenskapelig",((G91-F91+1)/365*$G17*(_xlfn.XLOOKUP(M$3,'Oppslag-fane'!$P$12:$P$34,'Oppslag-fane'!$AD$12:$AD$34)*'Oppslag-fane'!$J$3)),((G91-F91+1)/365*$G17*(_xlfn.XLOOKUP(M$3,'Oppslag-fane'!$P$12:$P$34,'Oppslag-fane'!$AB$12:$AB$34)*'Oppslag-fane'!$L$3))))</f>
        <v/>
      </c>
      <c r="O17" t="str">
        <f>IF(O$3="","",IF(I91="","",((I91-H91+1)/365*$G17*(_xlfn.XLOOKUP(O$3,'Oppslag-fane'!$P$12:$P$34,'Oppslag-fane'!$N$12:$N$34)*Personalkostnader!$G25*1000))))</f>
        <v/>
      </c>
      <c r="P17" t="str">
        <f>IF(O17="","",IF($D17="Vitenskapelig",((I91-H91+1)/365*$G17*(_xlfn.XLOOKUP(O$3,'Oppslag-fane'!$P$12:$P$34,'Oppslag-fane'!$AD$12:$AD$34)*'Oppslag-fane'!$J$3)),((I91-H91+1)/365*$G17*(_xlfn.XLOOKUP(O$3,'Oppslag-fane'!$P$12:$P$34,'Oppslag-fane'!$AB$12:$AB$34)*'Oppslag-fane'!$L$3))))</f>
        <v/>
      </c>
      <c r="Q17" t="str">
        <f>IF(Q$3="","",IF(K91="","",((K91-J91+1)/365*$G17*(_xlfn.XLOOKUP(Q$3,'Oppslag-fane'!$P$12:$P$34,'Oppslag-fane'!$N$12:$N$34)*Personalkostnader!$G25*1000))))</f>
        <v/>
      </c>
      <c r="R17" t="str">
        <f>IF(Q17="","",IF($D17="Vitenskapelig",((K91-J91+1)/365*$G17*(_xlfn.XLOOKUP(Q$3,'Oppslag-fane'!$P$12:$P$34,'Oppslag-fane'!$AD$12:$AD$34)*'Oppslag-fane'!$J$3)),((K91-J91+1)/365*$G17*(_xlfn.XLOOKUP(Q$3,'Oppslag-fane'!$P$12:$P$34,'Oppslag-fane'!$AB$12:$AB$34)*'Oppslag-fane'!$L$3))))</f>
        <v/>
      </c>
      <c r="S17" t="str">
        <f>IF(S$3="","",IF(M91="","",((M91-L91+1)/365*$G17*(_xlfn.XLOOKUP(S$3,'Oppslag-fane'!$P$12:$P$34,'Oppslag-fane'!$N$12:$N$34)*Personalkostnader!$G25*1000))))</f>
        <v/>
      </c>
      <c r="T17" t="str">
        <f>IF(S17="","",IF($D17="Vitenskapelig",((M91-L91+1)/365*$G17*(_xlfn.XLOOKUP(S$3,'Oppslag-fane'!$P$12:$P$34,'Oppslag-fane'!$AD$12:$AD$34)*'Oppslag-fane'!$J$3)),((M91-L91+1)/365*$G17*(_xlfn.XLOOKUP(S$3,'Oppslag-fane'!$P$12:$P$34,'Oppslag-fane'!$AB$12:$AB$34)*'Oppslag-fane'!$L$3))))</f>
        <v/>
      </c>
      <c r="U17" t="str">
        <f>IF(U$3="","",IF(O91="","",((O91-N91+1)/365*$G17*(_xlfn.XLOOKUP(U$3,'Oppslag-fane'!$P$12:$P$34,'Oppslag-fane'!$N$12:$N$34)*Personalkostnader!$G25*1000))))</f>
        <v/>
      </c>
      <c r="V17" t="str">
        <f>IF(U17="","",IF($D17="Vitenskapelig",((O91-N91+1)/365*$G17*(_xlfn.XLOOKUP(U$3,'Oppslag-fane'!$P$12:$P$34,'Oppslag-fane'!$AD$12:$AD$34)*'Oppslag-fane'!$J$3)),((O91-N91+1)/365*$G17*(_xlfn.XLOOKUP(U$3,'Oppslag-fane'!$P$12:$P$34,'Oppslag-fane'!$AB$12:$AB$34)*'Oppslag-fane'!$L$3))))</f>
        <v/>
      </c>
      <c r="W17" t="str">
        <f>IF(W$3="","",IF(Q91="","",((Q91-P91+1)/365*$G17*(_xlfn.XLOOKUP(W$3,'Oppslag-fane'!$P$12:$P$34,'Oppslag-fane'!$N$12:$N$34)*Personalkostnader!$G25*1000))))</f>
        <v/>
      </c>
      <c r="X17" t="str">
        <f>IF(W17="","",IF($D17="Vitenskapelig",((Q91-P91+1)/365*$G17*(_xlfn.XLOOKUP(W$3,'Oppslag-fane'!$P$12:$P$34,'Oppslag-fane'!$AD$12:$AD$34)*'Oppslag-fane'!$J$3)),((Q91-P91+1)/365*$G17*(_xlfn.XLOOKUP(W$3,'Oppslag-fane'!$P$12:$P$34,'Oppslag-fane'!$AB$12:$AB$34)*'Oppslag-fane'!$L$3))))</f>
        <v/>
      </c>
      <c r="Y17" t="str">
        <f>IF(Y$3="","",IF(S91="","",((S91-R91+1)/365*$G17*(_xlfn.XLOOKUP(Y$3,'Oppslag-fane'!$P$12:$P$34,'Oppslag-fane'!$N$12:$N$34)*Personalkostnader!$G25*1000))))</f>
        <v/>
      </c>
      <c r="Z17" t="str">
        <f>IF(Y17="","",IF($D17="Vitenskapelig",((S91-R91+1)/365*$G17*(_xlfn.XLOOKUP(Y$3,'Oppslag-fane'!$P$12:$P$34,'Oppslag-fane'!$AD$12:$AD$34)*'Oppslag-fane'!$J$3)),((S91-R91+1)/365*$G17*(_xlfn.XLOOKUP(Y$3,'Oppslag-fane'!$P$12:$P$34,'Oppslag-fane'!$AB$12:$AB$34)*'Oppslag-fane'!$L$3))))</f>
        <v/>
      </c>
      <c r="AA17" t="str">
        <f>IF(AA$3="","",IF(U91="","",((U91-T91+1)/365*$G17*(_xlfn.XLOOKUP(AA$3,'Oppslag-fane'!$P$12:$P$34,'Oppslag-fane'!$N$12:$N$34)*Personalkostnader!$G25*1000))))</f>
        <v/>
      </c>
      <c r="AB17" t="str">
        <f>IF(AA17="","",IF($D17="Vitenskapelig",((U91-T91+1)/365*$G17*(_xlfn.XLOOKUP(AA$3,'Oppslag-fane'!$P$12:$P$34,'Oppslag-fane'!$AD$12:$AD$34)*'Oppslag-fane'!$J$3)),((U91-T91+1)/365*$G17*(_xlfn.XLOOKUP(AA$3,'Oppslag-fane'!$P$12:$P$34,'Oppslag-fane'!$AB$12:$AB$34)*'Oppslag-fane'!$L$3))))</f>
        <v/>
      </c>
      <c r="AC17" t="str">
        <f>IF(AC$3="","",IF(W91="","",((W91-V91+1)/365*$G17*(_xlfn.XLOOKUP(AC$3,'Oppslag-fane'!$P$12:$P$34,'Oppslag-fane'!$N$12:$N$34)*Personalkostnader!$G25*1000))))</f>
        <v/>
      </c>
      <c r="AD17" t="str">
        <f>IF(AC17="","",IF($D17="Vitenskapelig",((W91-V91+1)/365*$G17*(_xlfn.XLOOKUP(AC$3,'Oppslag-fane'!$P$12:$P$34,'Oppslag-fane'!$AD$12:$AD$34)*'Oppslag-fane'!$J$3)),((W91-V91+1)/365*$G17*(_xlfn.XLOOKUP(AC$3,'Oppslag-fane'!$P$12:$P$34,'Oppslag-fane'!$AB$12:$AB$34)*'Oppslag-fane'!$L$3))))</f>
        <v/>
      </c>
      <c r="AE17" t="str">
        <f>IF(AE$3="","",IF(Y91="","",((Y91-X91+1)/365*$G17*(_xlfn.XLOOKUP(AE$3,'Oppslag-fane'!$P$12:$P$34,'Oppslag-fane'!$N$12:$N$34)*Personalkostnader!$G25*1000))))</f>
        <v/>
      </c>
      <c r="AF17" t="str">
        <f>IF(AE17="","",IF($D17="Vitenskapelig",((Y91-X91+1)/365*$G17*(_xlfn.XLOOKUP(AE$3,'Oppslag-fane'!$P$12:$P$34,'Oppslag-fane'!$AD$12:$AD$34)*'Oppslag-fane'!$J$3)),((Y91-X91+1)/365*$G17*(_xlfn.XLOOKUP(AE$3,'Oppslag-fane'!$P$12:$P$34,'Oppslag-fane'!$AB$12:$AB$34)*'Oppslag-fane'!$L$3))))</f>
        <v/>
      </c>
      <c r="AG17" t="str">
        <f>IF(AG$3="","",IF(AA91="","",((AA91-Z91+1)/365*$G17*(_xlfn.XLOOKUP(AG$3,'Oppslag-fane'!$P$12:$P$34,'Oppslag-fane'!$N$12:$N$34)*Personalkostnader!$G25*1000))))</f>
        <v/>
      </c>
      <c r="AH17" t="str">
        <f>IF(AG17="","",IF($D17="Vitenskapelig",((AA91-Z91+1)/365*$G17*(_xlfn.XLOOKUP(AG$3,'Oppslag-fane'!$P$12:$P$34,'Oppslag-fane'!$AD$12:$AD$34)*'Oppslag-fane'!$J$3)),((AA91-Z91+1)/365*$G17*(_xlfn.XLOOKUP(AG$3,'Oppslag-fane'!$P$12:$P$34,'Oppslag-fane'!$AB$12:$AB$34)*'Oppslag-fane'!$L$3))))</f>
        <v/>
      </c>
      <c r="AI17" s="33">
        <f t="shared" si="0"/>
        <v>0</v>
      </c>
      <c r="AJ17" s="33">
        <f t="shared" si="1"/>
        <v>0</v>
      </c>
    </row>
    <row r="18" spans="1:36" outlineLevel="1" x14ac:dyDescent="0.25">
      <c r="A18">
        <f>Personalkostnader!A26</f>
        <v>0</v>
      </c>
      <c r="B18">
        <f>Personalkostnader!B26</f>
        <v>0</v>
      </c>
      <c r="C18" t="str">
        <f>Personalkostnader!C26</f>
        <v/>
      </c>
      <c r="D18" t="str">
        <f>Personalkostnader!D26</f>
        <v/>
      </c>
      <c r="E18">
        <f>Personalkostnader!E26</f>
        <v>0</v>
      </c>
      <c r="F18" t="str">
        <f>LEFT(Personalkostnader!O26,2)</f>
        <v/>
      </c>
      <c r="G18" s="129" t="str">
        <f>IFERROR(Personalkostnader!N26/100,"")</f>
        <v/>
      </c>
      <c r="H18" s="38"/>
      <c r="I18" t="str">
        <f>IF(I$3="","",IF(C92="","",((C92-B92+1)/365*$G18*(_xlfn.XLOOKUP(I$3,'Oppslag-fane'!$P$12:$P$34,'Oppslag-fane'!$N$12:$N$34)*Personalkostnader!$G26*1000))))</f>
        <v/>
      </c>
      <c r="J18" t="str">
        <f>IF(I18="","",IF($D18="Vitenskapelig",((C92-B92+1)/365*$G18*(_xlfn.XLOOKUP(I$3,'Oppslag-fane'!$P$12:$P$34,'Oppslag-fane'!$AD$12:$AD$34)*'Oppslag-fane'!$J$3)),((C92-B92+1)/365*$G18*(_xlfn.XLOOKUP(I$3,'Oppslag-fane'!$P$12:$P$34,'Oppslag-fane'!$AB$12:$AB$34)*'Oppslag-fane'!$L$3))))</f>
        <v/>
      </c>
      <c r="K18" t="str">
        <f>IF(K$3="","",IF(E92="","",((E92-D92+1)/365*$G18*(_xlfn.XLOOKUP(K$3,'Oppslag-fane'!$P$12:$P$34,'Oppslag-fane'!$N$12:$N$34)*Personalkostnader!$G26*1000))))</f>
        <v/>
      </c>
      <c r="L18" t="str">
        <f>IF(K18="","",IF($D18="Vitenskapelig",((E92-D92+1)/365*$G18*(_xlfn.XLOOKUP(K$3,'Oppslag-fane'!$P$12:$P$34,'Oppslag-fane'!$AD$12:$AD$34)*'Oppslag-fane'!$J$3)),((E92-D92+1)/365*$G18*(_xlfn.XLOOKUP(K$3,'Oppslag-fane'!$P$12:$P$34,'Oppslag-fane'!$AB$12:$AB$34)*'Oppslag-fane'!$L$3))))</f>
        <v/>
      </c>
      <c r="M18" t="str">
        <f>IF(M$3="","",IF(G92="","",((G92-F92+1)/365*$G18*(_xlfn.XLOOKUP(M$3,'Oppslag-fane'!$P$12:$P$34,'Oppslag-fane'!$N$12:$N$34)*Personalkostnader!$G26*1000))))</f>
        <v/>
      </c>
      <c r="N18" t="str">
        <f>IF(M18="","",IF($D18="Vitenskapelig",((G92-F92+1)/365*$G18*(_xlfn.XLOOKUP(M$3,'Oppslag-fane'!$P$12:$P$34,'Oppslag-fane'!$AD$12:$AD$34)*'Oppslag-fane'!$J$3)),((G92-F92+1)/365*$G18*(_xlfn.XLOOKUP(M$3,'Oppslag-fane'!$P$12:$P$34,'Oppslag-fane'!$AB$12:$AB$34)*'Oppslag-fane'!$L$3))))</f>
        <v/>
      </c>
      <c r="O18" t="str">
        <f>IF(O$3="","",IF(I92="","",((I92-H92+1)/365*$G18*(_xlfn.XLOOKUP(O$3,'Oppslag-fane'!$P$12:$P$34,'Oppslag-fane'!$N$12:$N$34)*Personalkostnader!$G26*1000))))</f>
        <v/>
      </c>
      <c r="P18" t="str">
        <f>IF(O18="","",IF($D18="Vitenskapelig",((I92-H92+1)/365*$G18*(_xlfn.XLOOKUP(O$3,'Oppslag-fane'!$P$12:$P$34,'Oppslag-fane'!$AD$12:$AD$34)*'Oppslag-fane'!$J$3)),((I92-H92+1)/365*$G18*(_xlfn.XLOOKUP(O$3,'Oppslag-fane'!$P$12:$P$34,'Oppslag-fane'!$AB$12:$AB$34)*'Oppslag-fane'!$L$3))))</f>
        <v/>
      </c>
      <c r="Q18" t="str">
        <f>IF(Q$3="","",IF(K92="","",((K92-J92+1)/365*$G18*(_xlfn.XLOOKUP(Q$3,'Oppslag-fane'!$P$12:$P$34,'Oppslag-fane'!$N$12:$N$34)*Personalkostnader!$G26*1000))))</f>
        <v/>
      </c>
      <c r="R18" t="str">
        <f>IF(Q18="","",IF($D18="Vitenskapelig",((K92-J92+1)/365*$G18*(_xlfn.XLOOKUP(Q$3,'Oppslag-fane'!$P$12:$P$34,'Oppslag-fane'!$AD$12:$AD$34)*'Oppslag-fane'!$J$3)),((K92-J92+1)/365*$G18*(_xlfn.XLOOKUP(Q$3,'Oppslag-fane'!$P$12:$P$34,'Oppslag-fane'!$AB$12:$AB$34)*'Oppslag-fane'!$L$3))))</f>
        <v/>
      </c>
      <c r="S18" t="str">
        <f>IF(S$3="","",IF(M92="","",((M92-L92+1)/365*$G18*(_xlfn.XLOOKUP(S$3,'Oppslag-fane'!$P$12:$P$34,'Oppslag-fane'!$N$12:$N$34)*Personalkostnader!$G26*1000))))</f>
        <v/>
      </c>
      <c r="T18" t="str">
        <f>IF(S18="","",IF($D18="Vitenskapelig",((M92-L92+1)/365*$G18*(_xlfn.XLOOKUP(S$3,'Oppslag-fane'!$P$12:$P$34,'Oppslag-fane'!$AD$12:$AD$34)*'Oppslag-fane'!$J$3)),((M92-L92+1)/365*$G18*(_xlfn.XLOOKUP(S$3,'Oppslag-fane'!$P$12:$P$34,'Oppslag-fane'!$AB$12:$AB$34)*'Oppslag-fane'!$L$3))))</f>
        <v/>
      </c>
      <c r="U18" t="str">
        <f>IF(U$3="","",IF(O92="","",((O92-N92+1)/365*$G18*(_xlfn.XLOOKUP(U$3,'Oppslag-fane'!$P$12:$P$34,'Oppslag-fane'!$N$12:$N$34)*Personalkostnader!$G26*1000))))</f>
        <v/>
      </c>
      <c r="V18" t="str">
        <f>IF(U18="","",IF($D18="Vitenskapelig",((O92-N92+1)/365*$G18*(_xlfn.XLOOKUP(U$3,'Oppslag-fane'!$P$12:$P$34,'Oppslag-fane'!$AD$12:$AD$34)*'Oppslag-fane'!$J$3)),((O92-N92+1)/365*$G18*(_xlfn.XLOOKUP(U$3,'Oppslag-fane'!$P$12:$P$34,'Oppslag-fane'!$AB$12:$AB$34)*'Oppslag-fane'!$L$3))))</f>
        <v/>
      </c>
      <c r="W18" t="str">
        <f>IF(W$3="","",IF(Q92="","",((Q92-P92+1)/365*$G18*(_xlfn.XLOOKUP(W$3,'Oppslag-fane'!$P$12:$P$34,'Oppslag-fane'!$N$12:$N$34)*Personalkostnader!$G26*1000))))</f>
        <v/>
      </c>
      <c r="X18" t="str">
        <f>IF(W18="","",IF($D18="Vitenskapelig",((Q92-P92+1)/365*$G18*(_xlfn.XLOOKUP(W$3,'Oppslag-fane'!$P$12:$P$34,'Oppslag-fane'!$AD$12:$AD$34)*'Oppslag-fane'!$J$3)),((Q92-P92+1)/365*$G18*(_xlfn.XLOOKUP(W$3,'Oppslag-fane'!$P$12:$P$34,'Oppslag-fane'!$AB$12:$AB$34)*'Oppslag-fane'!$L$3))))</f>
        <v/>
      </c>
      <c r="Y18" t="str">
        <f>IF(Y$3="","",IF(S92="","",((S92-R92+1)/365*$G18*(_xlfn.XLOOKUP(Y$3,'Oppslag-fane'!$P$12:$P$34,'Oppslag-fane'!$N$12:$N$34)*Personalkostnader!$G26*1000))))</f>
        <v/>
      </c>
      <c r="Z18" t="str">
        <f>IF(Y18="","",IF($D18="Vitenskapelig",((S92-R92+1)/365*$G18*(_xlfn.XLOOKUP(Y$3,'Oppslag-fane'!$P$12:$P$34,'Oppslag-fane'!$AD$12:$AD$34)*'Oppslag-fane'!$J$3)),((S92-R92+1)/365*$G18*(_xlfn.XLOOKUP(Y$3,'Oppslag-fane'!$P$12:$P$34,'Oppslag-fane'!$AB$12:$AB$34)*'Oppslag-fane'!$L$3))))</f>
        <v/>
      </c>
      <c r="AA18" t="str">
        <f>IF(AA$3="","",IF(U92="","",((U92-T92+1)/365*$G18*(_xlfn.XLOOKUP(AA$3,'Oppslag-fane'!$P$12:$P$34,'Oppslag-fane'!$N$12:$N$34)*Personalkostnader!$G26*1000))))</f>
        <v/>
      </c>
      <c r="AB18" t="str">
        <f>IF(AA18="","",IF($D18="Vitenskapelig",((U92-T92+1)/365*$G18*(_xlfn.XLOOKUP(AA$3,'Oppslag-fane'!$P$12:$P$34,'Oppslag-fane'!$AD$12:$AD$34)*'Oppslag-fane'!$J$3)),((U92-T92+1)/365*$G18*(_xlfn.XLOOKUP(AA$3,'Oppslag-fane'!$P$12:$P$34,'Oppslag-fane'!$AB$12:$AB$34)*'Oppslag-fane'!$L$3))))</f>
        <v/>
      </c>
      <c r="AC18" t="str">
        <f>IF(AC$3="","",IF(W92="","",((W92-V92+1)/365*$G18*(_xlfn.XLOOKUP(AC$3,'Oppslag-fane'!$P$12:$P$34,'Oppslag-fane'!$N$12:$N$34)*Personalkostnader!$G26*1000))))</f>
        <v/>
      </c>
      <c r="AD18" t="str">
        <f>IF(AC18="","",IF($D18="Vitenskapelig",((W92-V92+1)/365*$G18*(_xlfn.XLOOKUP(AC$3,'Oppslag-fane'!$P$12:$P$34,'Oppslag-fane'!$AD$12:$AD$34)*'Oppslag-fane'!$J$3)),((W92-V92+1)/365*$G18*(_xlfn.XLOOKUP(AC$3,'Oppslag-fane'!$P$12:$P$34,'Oppslag-fane'!$AB$12:$AB$34)*'Oppslag-fane'!$L$3))))</f>
        <v/>
      </c>
      <c r="AE18" t="str">
        <f>IF(AE$3="","",IF(Y92="","",((Y92-X92+1)/365*$G18*(_xlfn.XLOOKUP(AE$3,'Oppslag-fane'!$P$12:$P$34,'Oppslag-fane'!$N$12:$N$34)*Personalkostnader!$G26*1000))))</f>
        <v/>
      </c>
      <c r="AF18" t="str">
        <f>IF(AE18="","",IF($D18="Vitenskapelig",((Y92-X92+1)/365*$G18*(_xlfn.XLOOKUP(AE$3,'Oppslag-fane'!$P$12:$P$34,'Oppslag-fane'!$AD$12:$AD$34)*'Oppslag-fane'!$J$3)),((Y92-X92+1)/365*$G18*(_xlfn.XLOOKUP(AE$3,'Oppslag-fane'!$P$12:$P$34,'Oppslag-fane'!$AB$12:$AB$34)*'Oppslag-fane'!$L$3))))</f>
        <v/>
      </c>
      <c r="AG18" t="str">
        <f>IF(AG$3="","",IF(AA92="","",((AA92-Z92+1)/365*$G18*(_xlfn.XLOOKUP(AG$3,'Oppslag-fane'!$P$12:$P$34,'Oppslag-fane'!$N$12:$N$34)*Personalkostnader!$G26*1000))))</f>
        <v/>
      </c>
      <c r="AH18" t="str">
        <f>IF(AG18="","",IF($D18="Vitenskapelig",((AA92-Z92+1)/365*$G18*(_xlfn.XLOOKUP(AG$3,'Oppslag-fane'!$P$12:$P$34,'Oppslag-fane'!$AD$12:$AD$34)*'Oppslag-fane'!$J$3)),((AA92-Z92+1)/365*$G18*(_xlfn.XLOOKUP(AG$3,'Oppslag-fane'!$P$12:$P$34,'Oppslag-fane'!$AB$12:$AB$34)*'Oppslag-fane'!$L$3))))</f>
        <v/>
      </c>
      <c r="AI18" s="33">
        <f t="shared" si="0"/>
        <v>0</v>
      </c>
      <c r="AJ18" s="33">
        <f t="shared" si="1"/>
        <v>0</v>
      </c>
    </row>
    <row r="19" spans="1:36" outlineLevel="1" x14ac:dyDescent="0.25">
      <c r="A19">
        <f>Personalkostnader!A27</f>
        <v>0</v>
      </c>
      <c r="B19">
        <f>Personalkostnader!B27</f>
        <v>0</v>
      </c>
      <c r="C19" t="str">
        <f>Personalkostnader!C27</f>
        <v/>
      </c>
      <c r="D19" t="str">
        <f>Personalkostnader!D27</f>
        <v/>
      </c>
      <c r="E19">
        <f>Personalkostnader!E27</f>
        <v>0</v>
      </c>
      <c r="F19" t="str">
        <f>LEFT(Personalkostnader!O27,2)</f>
        <v/>
      </c>
      <c r="G19" s="129" t="str">
        <f>IFERROR(Personalkostnader!N27/100,"")</f>
        <v/>
      </c>
      <c r="H19" s="38"/>
      <c r="I19" t="str">
        <f>IF(I$3="","",IF(C93="","",((C93-B93+1)/365*$G19*(_xlfn.XLOOKUP(I$3,'Oppslag-fane'!$P$12:$P$34,'Oppslag-fane'!$N$12:$N$34)*Personalkostnader!$G27*1000))))</f>
        <v/>
      </c>
      <c r="J19" t="str">
        <f>IF(I19="","",IF($D19="Vitenskapelig",((C93-B93+1)/365*$G19*(_xlfn.XLOOKUP(I$3,'Oppslag-fane'!$P$12:$P$34,'Oppslag-fane'!$AD$12:$AD$34)*'Oppslag-fane'!$J$3)),((C93-B93+1)/365*$G19*(_xlfn.XLOOKUP(I$3,'Oppslag-fane'!$P$12:$P$34,'Oppslag-fane'!$AB$12:$AB$34)*'Oppslag-fane'!$L$3))))</f>
        <v/>
      </c>
      <c r="K19" t="str">
        <f>IF(K$3="","",IF(E93="","",((E93-D93+1)/365*$G19*(_xlfn.XLOOKUP(K$3,'Oppslag-fane'!$P$12:$P$34,'Oppslag-fane'!$N$12:$N$34)*Personalkostnader!$G27*1000))))</f>
        <v/>
      </c>
      <c r="L19" t="str">
        <f>IF(K19="","",IF($D19="Vitenskapelig",((E93-D93+1)/365*$G19*(_xlfn.XLOOKUP(K$3,'Oppslag-fane'!$P$12:$P$34,'Oppslag-fane'!$AD$12:$AD$34)*'Oppslag-fane'!$J$3)),((E93-D93+1)/365*$G19*(_xlfn.XLOOKUP(K$3,'Oppslag-fane'!$P$12:$P$34,'Oppslag-fane'!$AB$12:$AB$34)*'Oppslag-fane'!$L$3))))</f>
        <v/>
      </c>
      <c r="M19" t="str">
        <f>IF(M$3="","",IF(G93="","",((G93-F93+1)/365*$G19*(_xlfn.XLOOKUP(M$3,'Oppslag-fane'!$P$12:$P$34,'Oppslag-fane'!$N$12:$N$34)*Personalkostnader!$G27*1000))))</f>
        <v/>
      </c>
      <c r="N19" t="str">
        <f>IF(M19="","",IF($D19="Vitenskapelig",((G93-F93+1)/365*$G19*(_xlfn.XLOOKUP(M$3,'Oppslag-fane'!$P$12:$P$34,'Oppslag-fane'!$AD$12:$AD$34)*'Oppslag-fane'!$J$3)),((G93-F93+1)/365*$G19*(_xlfn.XLOOKUP(M$3,'Oppslag-fane'!$P$12:$P$34,'Oppslag-fane'!$AB$12:$AB$34)*'Oppslag-fane'!$L$3))))</f>
        <v/>
      </c>
      <c r="O19" t="str">
        <f>IF(O$3="","",IF(I93="","",((I93-H93+1)/365*$G19*(_xlfn.XLOOKUP(O$3,'Oppslag-fane'!$P$12:$P$34,'Oppslag-fane'!$N$12:$N$34)*Personalkostnader!$G27*1000))))</f>
        <v/>
      </c>
      <c r="P19" t="str">
        <f>IF(O19="","",IF($D19="Vitenskapelig",((I93-H93+1)/365*$G19*(_xlfn.XLOOKUP(O$3,'Oppslag-fane'!$P$12:$P$34,'Oppslag-fane'!$AD$12:$AD$34)*'Oppslag-fane'!$J$3)),((I93-H93+1)/365*$G19*(_xlfn.XLOOKUP(O$3,'Oppslag-fane'!$P$12:$P$34,'Oppslag-fane'!$AB$12:$AB$34)*'Oppslag-fane'!$L$3))))</f>
        <v/>
      </c>
      <c r="Q19" t="str">
        <f>IF(Q$3="","",IF(K93="","",((K93-J93+1)/365*$G19*(_xlfn.XLOOKUP(Q$3,'Oppslag-fane'!$P$12:$P$34,'Oppslag-fane'!$N$12:$N$34)*Personalkostnader!$G27*1000))))</f>
        <v/>
      </c>
      <c r="R19" t="str">
        <f>IF(Q19="","",IF($D19="Vitenskapelig",((K93-J93+1)/365*$G19*(_xlfn.XLOOKUP(Q$3,'Oppslag-fane'!$P$12:$P$34,'Oppslag-fane'!$AD$12:$AD$34)*'Oppslag-fane'!$J$3)),((K93-J93+1)/365*$G19*(_xlfn.XLOOKUP(Q$3,'Oppslag-fane'!$P$12:$P$34,'Oppslag-fane'!$AB$12:$AB$34)*'Oppslag-fane'!$L$3))))</f>
        <v/>
      </c>
      <c r="S19" t="str">
        <f>IF(S$3="","",IF(M93="","",((M93-L93+1)/365*$G19*(_xlfn.XLOOKUP(S$3,'Oppslag-fane'!$P$12:$P$34,'Oppslag-fane'!$N$12:$N$34)*Personalkostnader!$G27*1000))))</f>
        <v/>
      </c>
      <c r="T19" t="str">
        <f>IF(S19="","",IF($D19="Vitenskapelig",((M93-L93+1)/365*$G19*(_xlfn.XLOOKUP(S$3,'Oppslag-fane'!$P$12:$P$34,'Oppslag-fane'!$AD$12:$AD$34)*'Oppslag-fane'!$J$3)),((M93-L93+1)/365*$G19*(_xlfn.XLOOKUP(S$3,'Oppslag-fane'!$P$12:$P$34,'Oppslag-fane'!$AB$12:$AB$34)*'Oppslag-fane'!$L$3))))</f>
        <v/>
      </c>
      <c r="U19" t="str">
        <f>IF(U$3="","",IF(O93="","",((O93-N93+1)/365*$G19*(_xlfn.XLOOKUP(U$3,'Oppslag-fane'!$P$12:$P$34,'Oppslag-fane'!$N$12:$N$34)*Personalkostnader!$G27*1000))))</f>
        <v/>
      </c>
      <c r="V19" t="str">
        <f>IF(U19="","",IF($D19="Vitenskapelig",((O93-N93+1)/365*$G19*(_xlfn.XLOOKUP(U$3,'Oppslag-fane'!$P$12:$P$34,'Oppslag-fane'!$AD$12:$AD$34)*'Oppslag-fane'!$J$3)),((O93-N93+1)/365*$G19*(_xlfn.XLOOKUP(U$3,'Oppslag-fane'!$P$12:$P$34,'Oppslag-fane'!$AB$12:$AB$34)*'Oppslag-fane'!$L$3))))</f>
        <v/>
      </c>
      <c r="W19" t="str">
        <f>IF(W$3="","",IF(Q93="","",((Q93-P93+1)/365*$G19*(_xlfn.XLOOKUP(W$3,'Oppslag-fane'!$P$12:$P$34,'Oppslag-fane'!$N$12:$N$34)*Personalkostnader!$G27*1000))))</f>
        <v/>
      </c>
      <c r="X19" t="str">
        <f>IF(W19="","",IF($D19="Vitenskapelig",((Q93-P93+1)/365*$G19*(_xlfn.XLOOKUP(W$3,'Oppslag-fane'!$P$12:$P$34,'Oppslag-fane'!$AD$12:$AD$34)*'Oppslag-fane'!$J$3)),((Q93-P93+1)/365*$G19*(_xlfn.XLOOKUP(W$3,'Oppslag-fane'!$P$12:$P$34,'Oppslag-fane'!$AB$12:$AB$34)*'Oppslag-fane'!$L$3))))</f>
        <v/>
      </c>
      <c r="Y19" t="str">
        <f>IF(Y$3="","",IF(S93="","",((S93-R93+1)/365*$G19*(_xlfn.XLOOKUP(Y$3,'Oppslag-fane'!$P$12:$P$34,'Oppslag-fane'!$N$12:$N$34)*Personalkostnader!$G27*1000))))</f>
        <v/>
      </c>
      <c r="Z19" t="str">
        <f>IF(Y19="","",IF($D19="Vitenskapelig",((S93-R93+1)/365*$G19*(_xlfn.XLOOKUP(Y$3,'Oppslag-fane'!$P$12:$P$34,'Oppslag-fane'!$AD$12:$AD$34)*'Oppslag-fane'!$J$3)),((S93-R93+1)/365*$G19*(_xlfn.XLOOKUP(Y$3,'Oppslag-fane'!$P$12:$P$34,'Oppslag-fane'!$AB$12:$AB$34)*'Oppslag-fane'!$L$3))))</f>
        <v/>
      </c>
      <c r="AA19" t="str">
        <f>IF(AA$3="","",IF(U93="","",((U93-T93+1)/365*$G19*(_xlfn.XLOOKUP(AA$3,'Oppslag-fane'!$P$12:$P$34,'Oppslag-fane'!$N$12:$N$34)*Personalkostnader!$G27*1000))))</f>
        <v/>
      </c>
      <c r="AB19" t="str">
        <f>IF(AA19="","",IF($D19="Vitenskapelig",((U93-T93+1)/365*$G19*(_xlfn.XLOOKUP(AA$3,'Oppslag-fane'!$P$12:$P$34,'Oppslag-fane'!$AD$12:$AD$34)*'Oppslag-fane'!$J$3)),((U93-T93+1)/365*$G19*(_xlfn.XLOOKUP(AA$3,'Oppslag-fane'!$P$12:$P$34,'Oppslag-fane'!$AB$12:$AB$34)*'Oppslag-fane'!$L$3))))</f>
        <v/>
      </c>
      <c r="AC19" t="str">
        <f>IF(AC$3="","",IF(W93="","",((W93-V93+1)/365*$G19*(_xlfn.XLOOKUP(AC$3,'Oppslag-fane'!$P$12:$P$34,'Oppslag-fane'!$N$12:$N$34)*Personalkostnader!$G27*1000))))</f>
        <v/>
      </c>
      <c r="AD19" t="str">
        <f>IF(AC19="","",IF($D19="Vitenskapelig",((W93-V93+1)/365*$G19*(_xlfn.XLOOKUP(AC$3,'Oppslag-fane'!$P$12:$P$34,'Oppslag-fane'!$AD$12:$AD$34)*'Oppslag-fane'!$J$3)),((W93-V93+1)/365*$G19*(_xlfn.XLOOKUP(AC$3,'Oppslag-fane'!$P$12:$P$34,'Oppslag-fane'!$AB$12:$AB$34)*'Oppslag-fane'!$L$3))))</f>
        <v/>
      </c>
      <c r="AE19" t="str">
        <f>IF(AE$3="","",IF(Y93="","",((Y93-X93+1)/365*$G19*(_xlfn.XLOOKUP(AE$3,'Oppslag-fane'!$P$12:$P$34,'Oppslag-fane'!$N$12:$N$34)*Personalkostnader!$G27*1000))))</f>
        <v/>
      </c>
      <c r="AF19" t="str">
        <f>IF(AE19="","",IF($D19="Vitenskapelig",((Y93-X93+1)/365*$G19*(_xlfn.XLOOKUP(AE$3,'Oppslag-fane'!$P$12:$P$34,'Oppslag-fane'!$AD$12:$AD$34)*'Oppslag-fane'!$J$3)),((Y93-X93+1)/365*$G19*(_xlfn.XLOOKUP(AE$3,'Oppslag-fane'!$P$12:$P$34,'Oppslag-fane'!$AB$12:$AB$34)*'Oppslag-fane'!$L$3))))</f>
        <v/>
      </c>
      <c r="AG19" t="str">
        <f>IF(AG$3="","",IF(AA93="","",((AA93-Z93+1)/365*$G19*(_xlfn.XLOOKUP(AG$3,'Oppslag-fane'!$P$12:$P$34,'Oppslag-fane'!$N$12:$N$34)*Personalkostnader!$G27*1000))))</f>
        <v/>
      </c>
      <c r="AH19" t="str">
        <f>IF(AG19="","",IF($D19="Vitenskapelig",((AA93-Z93+1)/365*$G19*(_xlfn.XLOOKUP(AG$3,'Oppslag-fane'!$P$12:$P$34,'Oppslag-fane'!$AD$12:$AD$34)*'Oppslag-fane'!$J$3)),((AA93-Z93+1)/365*$G19*(_xlfn.XLOOKUP(AG$3,'Oppslag-fane'!$P$12:$P$34,'Oppslag-fane'!$AB$12:$AB$34)*'Oppslag-fane'!$L$3))))</f>
        <v/>
      </c>
      <c r="AI19" s="33">
        <f t="shared" si="0"/>
        <v>0</v>
      </c>
      <c r="AJ19" s="33">
        <f t="shared" si="1"/>
        <v>0</v>
      </c>
    </row>
    <row r="20" spans="1:36" outlineLevel="1" x14ac:dyDescent="0.25">
      <c r="A20">
        <f>Personalkostnader!A28</f>
        <v>0</v>
      </c>
      <c r="B20">
        <f>Personalkostnader!B28</f>
        <v>0</v>
      </c>
      <c r="C20" t="str">
        <f>Personalkostnader!C28</f>
        <v/>
      </c>
      <c r="D20" t="str">
        <f>Personalkostnader!D28</f>
        <v/>
      </c>
      <c r="E20">
        <f>Personalkostnader!E28</f>
        <v>0</v>
      </c>
      <c r="F20" t="str">
        <f>LEFT(Personalkostnader!O28,2)</f>
        <v/>
      </c>
      <c r="G20" s="129" t="str">
        <f>IFERROR(Personalkostnader!N28/100,"")</f>
        <v/>
      </c>
      <c r="H20" s="38"/>
      <c r="I20" t="str">
        <f>IF(I$3="","",IF(C94="","",((C94-B94+1)/365*$G20*(_xlfn.XLOOKUP(I$3,'Oppslag-fane'!$P$12:$P$34,'Oppslag-fane'!$N$12:$N$34)*Personalkostnader!$G28*1000))))</f>
        <v/>
      </c>
      <c r="J20" t="str">
        <f>IF(I20="","",IF($D20="Vitenskapelig",((C94-B94+1)/365*$G20*(_xlfn.XLOOKUP(I$3,'Oppslag-fane'!$P$12:$P$34,'Oppslag-fane'!$AD$12:$AD$34)*'Oppslag-fane'!$J$3)),((C94-B94+1)/365*$G20*(_xlfn.XLOOKUP(I$3,'Oppslag-fane'!$P$12:$P$34,'Oppslag-fane'!$AB$12:$AB$34)*'Oppslag-fane'!$L$3))))</f>
        <v/>
      </c>
      <c r="K20" t="str">
        <f>IF(K$3="","",IF(E94="","",((E94-D94+1)/365*$G20*(_xlfn.XLOOKUP(K$3,'Oppslag-fane'!$P$12:$P$34,'Oppslag-fane'!$N$12:$N$34)*Personalkostnader!$G28*1000))))</f>
        <v/>
      </c>
      <c r="L20" t="str">
        <f>IF(K20="","",IF($D20="Vitenskapelig",((E94-D94+1)/365*$G20*(_xlfn.XLOOKUP(K$3,'Oppslag-fane'!$P$12:$P$34,'Oppslag-fane'!$AD$12:$AD$34)*'Oppslag-fane'!$J$3)),((E94-D94+1)/365*$G20*(_xlfn.XLOOKUP(K$3,'Oppslag-fane'!$P$12:$P$34,'Oppslag-fane'!$AB$12:$AB$34)*'Oppslag-fane'!$L$3))))</f>
        <v/>
      </c>
      <c r="M20" t="str">
        <f>IF(M$3="","",IF(G94="","",((G94-F94+1)/365*$G20*(_xlfn.XLOOKUP(M$3,'Oppslag-fane'!$P$12:$P$34,'Oppslag-fane'!$N$12:$N$34)*Personalkostnader!$G28*1000))))</f>
        <v/>
      </c>
      <c r="N20" t="str">
        <f>IF(M20="","",IF($D20="Vitenskapelig",((G94-F94+1)/365*$G20*(_xlfn.XLOOKUP(M$3,'Oppslag-fane'!$P$12:$P$34,'Oppslag-fane'!$AD$12:$AD$34)*'Oppslag-fane'!$J$3)),((G94-F94+1)/365*$G20*(_xlfn.XLOOKUP(M$3,'Oppslag-fane'!$P$12:$P$34,'Oppslag-fane'!$AB$12:$AB$34)*'Oppslag-fane'!$L$3))))</f>
        <v/>
      </c>
      <c r="O20" t="str">
        <f>IF(O$3="","",IF(I94="","",((I94-H94+1)/365*$G20*(_xlfn.XLOOKUP(O$3,'Oppslag-fane'!$P$12:$P$34,'Oppslag-fane'!$N$12:$N$34)*Personalkostnader!$G28*1000))))</f>
        <v/>
      </c>
      <c r="P20" t="str">
        <f>IF(O20="","",IF($D20="Vitenskapelig",((I94-H94+1)/365*$G20*(_xlfn.XLOOKUP(O$3,'Oppslag-fane'!$P$12:$P$34,'Oppslag-fane'!$AD$12:$AD$34)*'Oppslag-fane'!$J$3)),((I94-H94+1)/365*$G20*(_xlfn.XLOOKUP(O$3,'Oppslag-fane'!$P$12:$P$34,'Oppslag-fane'!$AB$12:$AB$34)*'Oppslag-fane'!$L$3))))</f>
        <v/>
      </c>
      <c r="Q20" t="str">
        <f>IF(Q$3="","",IF(K94="","",((K94-J94+1)/365*$G20*(_xlfn.XLOOKUP(Q$3,'Oppslag-fane'!$P$12:$P$34,'Oppslag-fane'!$N$12:$N$34)*Personalkostnader!$G28*1000))))</f>
        <v/>
      </c>
      <c r="R20" t="str">
        <f>IF(Q20="","",IF($D20="Vitenskapelig",((K94-J94+1)/365*$G20*(_xlfn.XLOOKUP(Q$3,'Oppslag-fane'!$P$12:$P$34,'Oppslag-fane'!$AD$12:$AD$34)*'Oppslag-fane'!$J$3)),((K94-J94+1)/365*$G20*(_xlfn.XLOOKUP(Q$3,'Oppslag-fane'!$P$12:$P$34,'Oppslag-fane'!$AB$12:$AB$34)*'Oppslag-fane'!$L$3))))</f>
        <v/>
      </c>
      <c r="S20" t="str">
        <f>IF(S$3="","",IF(M94="","",((M94-L94+1)/365*$G20*(_xlfn.XLOOKUP(S$3,'Oppslag-fane'!$P$12:$P$34,'Oppslag-fane'!$N$12:$N$34)*Personalkostnader!$G28*1000))))</f>
        <v/>
      </c>
      <c r="T20" t="str">
        <f>IF(S20="","",IF($D20="Vitenskapelig",((M94-L94+1)/365*$G20*(_xlfn.XLOOKUP(S$3,'Oppslag-fane'!$P$12:$P$34,'Oppslag-fane'!$AD$12:$AD$34)*'Oppslag-fane'!$J$3)),((M94-L94+1)/365*$G20*(_xlfn.XLOOKUP(S$3,'Oppslag-fane'!$P$12:$P$34,'Oppslag-fane'!$AB$12:$AB$34)*'Oppslag-fane'!$L$3))))</f>
        <v/>
      </c>
      <c r="U20" t="str">
        <f>IF(U$3="","",IF(O94="","",((O94-N94+1)/365*$G20*(_xlfn.XLOOKUP(U$3,'Oppslag-fane'!$P$12:$P$34,'Oppslag-fane'!$N$12:$N$34)*Personalkostnader!$G28*1000))))</f>
        <v/>
      </c>
      <c r="V20" t="str">
        <f>IF(U20="","",IF($D20="Vitenskapelig",((O94-N94+1)/365*$G20*(_xlfn.XLOOKUP(U$3,'Oppslag-fane'!$P$12:$P$34,'Oppslag-fane'!$AD$12:$AD$34)*'Oppslag-fane'!$J$3)),((O94-N94+1)/365*$G20*(_xlfn.XLOOKUP(U$3,'Oppslag-fane'!$P$12:$P$34,'Oppslag-fane'!$AB$12:$AB$34)*'Oppslag-fane'!$L$3))))</f>
        <v/>
      </c>
      <c r="W20" t="str">
        <f>IF(W$3="","",IF(Q94="","",((Q94-P94+1)/365*$G20*(_xlfn.XLOOKUP(W$3,'Oppslag-fane'!$P$12:$P$34,'Oppslag-fane'!$N$12:$N$34)*Personalkostnader!$G28*1000))))</f>
        <v/>
      </c>
      <c r="X20" t="str">
        <f>IF(W20="","",IF($D20="Vitenskapelig",((Q94-P94+1)/365*$G20*(_xlfn.XLOOKUP(W$3,'Oppslag-fane'!$P$12:$P$34,'Oppslag-fane'!$AD$12:$AD$34)*'Oppslag-fane'!$J$3)),((Q94-P94+1)/365*$G20*(_xlfn.XLOOKUP(W$3,'Oppslag-fane'!$P$12:$P$34,'Oppslag-fane'!$AB$12:$AB$34)*'Oppslag-fane'!$L$3))))</f>
        <v/>
      </c>
      <c r="Y20" t="str">
        <f>IF(Y$3="","",IF(S94="","",((S94-R94+1)/365*$G20*(_xlfn.XLOOKUP(Y$3,'Oppslag-fane'!$P$12:$P$34,'Oppslag-fane'!$N$12:$N$34)*Personalkostnader!$G28*1000))))</f>
        <v/>
      </c>
      <c r="Z20" t="str">
        <f>IF(Y20="","",IF($D20="Vitenskapelig",((S94-R94+1)/365*$G20*(_xlfn.XLOOKUP(Y$3,'Oppslag-fane'!$P$12:$P$34,'Oppslag-fane'!$AD$12:$AD$34)*'Oppslag-fane'!$J$3)),((S94-R94+1)/365*$G20*(_xlfn.XLOOKUP(Y$3,'Oppslag-fane'!$P$12:$P$34,'Oppslag-fane'!$AB$12:$AB$34)*'Oppslag-fane'!$L$3))))</f>
        <v/>
      </c>
      <c r="AA20" t="str">
        <f>IF(AA$3="","",IF(U94="","",((U94-T94+1)/365*$G20*(_xlfn.XLOOKUP(AA$3,'Oppslag-fane'!$P$12:$P$34,'Oppslag-fane'!$N$12:$N$34)*Personalkostnader!$G28*1000))))</f>
        <v/>
      </c>
      <c r="AB20" t="str">
        <f>IF(AA20="","",IF($D20="Vitenskapelig",((U94-T94+1)/365*$G20*(_xlfn.XLOOKUP(AA$3,'Oppslag-fane'!$P$12:$P$34,'Oppslag-fane'!$AD$12:$AD$34)*'Oppslag-fane'!$J$3)),((U94-T94+1)/365*$G20*(_xlfn.XLOOKUP(AA$3,'Oppslag-fane'!$P$12:$P$34,'Oppslag-fane'!$AB$12:$AB$34)*'Oppslag-fane'!$L$3))))</f>
        <v/>
      </c>
      <c r="AC20" t="str">
        <f>IF(AC$3="","",IF(W94="","",((W94-V94+1)/365*$G20*(_xlfn.XLOOKUP(AC$3,'Oppslag-fane'!$P$12:$P$34,'Oppslag-fane'!$N$12:$N$34)*Personalkostnader!$G28*1000))))</f>
        <v/>
      </c>
      <c r="AD20" t="str">
        <f>IF(AC20="","",IF($D20="Vitenskapelig",((W94-V94+1)/365*$G20*(_xlfn.XLOOKUP(AC$3,'Oppslag-fane'!$P$12:$P$34,'Oppslag-fane'!$AD$12:$AD$34)*'Oppslag-fane'!$J$3)),((W94-V94+1)/365*$G20*(_xlfn.XLOOKUP(AC$3,'Oppslag-fane'!$P$12:$P$34,'Oppslag-fane'!$AB$12:$AB$34)*'Oppslag-fane'!$L$3))))</f>
        <v/>
      </c>
      <c r="AE20" t="str">
        <f>IF(AE$3="","",IF(Y94="","",((Y94-X94+1)/365*$G20*(_xlfn.XLOOKUP(AE$3,'Oppslag-fane'!$P$12:$P$34,'Oppslag-fane'!$N$12:$N$34)*Personalkostnader!$G28*1000))))</f>
        <v/>
      </c>
      <c r="AF20" t="str">
        <f>IF(AE20="","",IF($D20="Vitenskapelig",((Y94-X94+1)/365*$G20*(_xlfn.XLOOKUP(AE$3,'Oppslag-fane'!$P$12:$P$34,'Oppslag-fane'!$AD$12:$AD$34)*'Oppslag-fane'!$J$3)),((Y94-X94+1)/365*$G20*(_xlfn.XLOOKUP(AE$3,'Oppslag-fane'!$P$12:$P$34,'Oppslag-fane'!$AB$12:$AB$34)*'Oppslag-fane'!$L$3))))</f>
        <v/>
      </c>
      <c r="AG20" t="str">
        <f>IF(AG$3="","",IF(AA94="","",((AA94-Z94+1)/365*$G20*(_xlfn.XLOOKUP(AG$3,'Oppslag-fane'!$P$12:$P$34,'Oppslag-fane'!$N$12:$N$34)*Personalkostnader!$G28*1000))))</f>
        <v/>
      </c>
      <c r="AH20" t="str">
        <f>IF(AG20="","",IF($D20="Vitenskapelig",((AA94-Z94+1)/365*$G20*(_xlfn.XLOOKUP(AG$3,'Oppslag-fane'!$P$12:$P$34,'Oppslag-fane'!$AD$12:$AD$34)*'Oppslag-fane'!$J$3)),((AA94-Z94+1)/365*$G20*(_xlfn.XLOOKUP(AG$3,'Oppslag-fane'!$P$12:$P$34,'Oppslag-fane'!$AB$12:$AB$34)*'Oppslag-fane'!$L$3))))</f>
        <v/>
      </c>
      <c r="AI20" s="33">
        <f t="shared" si="0"/>
        <v>0</v>
      </c>
      <c r="AJ20" s="33">
        <f t="shared" si="1"/>
        <v>0</v>
      </c>
    </row>
    <row r="21" spans="1:36" outlineLevel="1" x14ac:dyDescent="0.25">
      <c r="A21">
        <f>Personalkostnader!A29</f>
        <v>0</v>
      </c>
      <c r="B21">
        <f>Personalkostnader!B29</f>
        <v>0</v>
      </c>
      <c r="C21" t="str">
        <f>Personalkostnader!C29</f>
        <v/>
      </c>
      <c r="D21" t="str">
        <f>Personalkostnader!D29</f>
        <v/>
      </c>
      <c r="E21">
        <f>Personalkostnader!E29</f>
        <v>0</v>
      </c>
      <c r="F21" t="str">
        <f>LEFT(Personalkostnader!O29,2)</f>
        <v/>
      </c>
      <c r="G21" s="129" t="str">
        <f>IFERROR(Personalkostnader!N29/100,"")</f>
        <v/>
      </c>
      <c r="H21" s="38"/>
      <c r="I21" t="str">
        <f>IF(I$3="","",IF(C95="","",((C95-B95+1)/365*$G21*(_xlfn.XLOOKUP(I$3,'Oppslag-fane'!$P$12:$P$34,'Oppslag-fane'!$N$12:$N$34)*Personalkostnader!$G29*1000))))</f>
        <v/>
      </c>
      <c r="J21" t="str">
        <f>IF(I21="","",IF($D21="Vitenskapelig",((C95-B95+1)/365*$G21*(_xlfn.XLOOKUP(I$3,'Oppslag-fane'!$P$12:$P$34,'Oppslag-fane'!$AD$12:$AD$34)*'Oppslag-fane'!$J$3)),((C95-B95+1)/365*$G21*(_xlfn.XLOOKUP(I$3,'Oppslag-fane'!$P$12:$P$34,'Oppslag-fane'!$AB$12:$AB$34)*'Oppslag-fane'!$L$3))))</f>
        <v/>
      </c>
      <c r="K21" t="str">
        <f>IF(K$3="","",IF(E95="","",((E95-D95+1)/365*$G21*(_xlfn.XLOOKUP(K$3,'Oppslag-fane'!$P$12:$P$34,'Oppslag-fane'!$N$12:$N$34)*Personalkostnader!$G29*1000))))</f>
        <v/>
      </c>
      <c r="L21" t="str">
        <f>IF(K21="","",IF($D21="Vitenskapelig",((E95-D95+1)/365*$G21*(_xlfn.XLOOKUP(K$3,'Oppslag-fane'!$P$12:$P$34,'Oppslag-fane'!$AD$12:$AD$34)*'Oppslag-fane'!$J$3)),((E95-D95+1)/365*$G21*(_xlfn.XLOOKUP(K$3,'Oppslag-fane'!$P$12:$P$34,'Oppslag-fane'!$AB$12:$AB$34)*'Oppslag-fane'!$L$3))))</f>
        <v/>
      </c>
      <c r="M21" t="str">
        <f>IF(M$3="","",IF(G95="","",((G95-F95+1)/365*$G21*(_xlfn.XLOOKUP(M$3,'Oppslag-fane'!$P$12:$P$34,'Oppslag-fane'!$N$12:$N$34)*Personalkostnader!$G29*1000))))</f>
        <v/>
      </c>
      <c r="N21" t="str">
        <f>IF(M21="","",IF($D21="Vitenskapelig",((G95-F95+1)/365*$G21*(_xlfn.XLOOKUP(M$3,'Oppslag-fane'!$P$12:$P$34,'Oppslag-fane'!$AD$12:$AD$34)*'Oppslag-fane'!$J$3)),((G95-F95+1)/365*$G21*(_xlfn.XLOOKUP(M$3,'Oppslag-fane'!$P$12:$P$34,'Oppslag-fane'!$AB$12:$AB$34)*'Oppslag-fane'!$L$3))))</f>
        <v/>
      </c>
      <c r="O21" t="str">
        <f>IF(O$3="","",IF(I95="","",((I95-H95+1)/365*$G21*(_xlfn.XLOOKUP(O$3,'Oppslag-fane'!$P$12:$P$34,'Oppslag-fane'!$N$12:$N$34)*Personalkostnader!$G29*1000))))</f>
        <v/>
      </c>
      <c r="P21" t="str">
        <f>IF(O21="","",IF($D21="Vitenskapelig",((I95-H95+1)/365*$G21*(_xlfn.XLOOKUP(O$3,'Oppslag-fane'!$P$12:$P$34,'Oppslag-fane'!$AD$12:$AD$34)*'Oppslag-fane'!$J$3)),((I95-H95+1)/365*$G21*(_xlfn.XLOOKUP(O$3,'Oppslag-fane'!$P$12:$P$34,'Oppslag-fane'!$AB$12:$AB$34)*'Oppslag-fane'!$L$3))))</f>
        <v/>
      </c>
      <c r="Q21" t="str">
        <f>IF(Q$3="","",IF(K95="","",((K95-J95+1)/365*$G21*(_xlfn.XLOOKUP(Q$3,'Oppslag-fane'!$P$12:$P$34,'Oppslag-fane'!$N$12:$N$34)*Personalkostnader!$G29*1000))))</f>
        <v/>
      </c>
      <c r="R21" t="str">
        <f>IF(Q21="","",IF($D21="Vitenskapelig",((K95-J95+1)/365*$G21*(_xlfn.XLOOKUP(Q$3,'Oppslag-fane'!$P$12:$P$34,'Oppslag-fane'!$AD$12:$AD$34)*'Oppslag-fane'!$J$3)),((K95-J95+1)/365*$G21*(_xlfn.XLOOKUP(Q$3,'Oppslag-fane'!$P$12:$P$34,'Oppslag-fane'!$AB$12:$AB$34)*'Oppslag-fane'!$L$3))))</f>
        <v/>
      </c>
      <c r="S21" t="str">
        <f>IF(S$3="","",IF(M95="","",((M95-L95+1)/365*$G21*(_xlfn.XLOOKUP(S$3,'Oppslag-fane'!$P$12:$P$34,'Oppslag-fane'!$N$12:$N$34)*Personalkostnader!$G29*1000))))</f>
        <v/>
      </c>
      <c r="T21" t="str">
        <f>IF(S21="","",IF($D21="Vitenskapelig",((M95-L95+1)/365*$G21*(_xlfn.XLOOKUP(S$3,'Oppslag-fane'!$P$12:$P$34,'Oppslag-fane'!$AD$12:$AD$34)*'Oppslag-fane'!$J$3)),((M95-L95+1)/365*$G21*(_xlfn.XLOOKUP(S$3,'Oppslag-fane'!$P$12:$P$34,'Oppslag-fane'!$AB$12:$AB$34)*'Oppslag-fane'!$L$3))))</f>
        <v/>
      </c>
      <c r="U21" t="str">
        <f>IF(U$3="","",IF(O95="","",((O95-N95+1)/365*$G21*(_xlfn.XLOOKUP(U$3,'Oppslag-fane'!$P$12:$P$34,'Oppslag-fane'!$N$12:$N$34)*Personalkostnader!$G29*1000))))</f>
        <v/>
      </c>
      <c r="V21" t="str">
        <f>IF(U21="","",IF($D21="Vitenskapelig",((O95-N95+1)/365*$G21*(_xlfn.XLOOKUP(U$3,'Oppslag-fane'!$P$12:$P$34,'Oppslag-fane'!$AD$12:$AD$34)*'Oppslag-fane'!$J$3)),((O95-N95+1)/365*$G21*(_xlfn.XLOOKUP(U$3,'Oppslag-fane'!$P$12:$P$34,'Oppslag-fane'!$AB$12:$AB$34)*'Oppslag-fane'!$L$3))))</f>
        <v/>
      </c>
      <c r="W21" t="str">
        <f>IF(W$3="","",IF(Q95="","",((Q95-P95+1)/365*$G21*(_xlfn.XLOOKUP(W$3,'Oppslag-fane'!$P$12:$P$34,'Oppslag-fane'!$N$12:$N$34)*Personalkostnader!$G29*1000))))</f>
        <v/>
      </c>
      <c r="X21" t="str">
        <f>IF(W21="","",IF($D21="Vitenskapelig",((Q95-P95+1)/365*$G21*(_xlfn.XLOOKUP(W$3,'Oppslag-fane'!$P$12:$P$34,'Oppslag-fane'!$AD$12:$AD$34)*'Oppslag-fane'!$J$3)),((Q95-P95+1)/365*$G21*(_xlfn.XLOOKUP(W$3,'Oppslag-fane'!$P$12:$P$34,'Oppslag-fane'!$AB$12:$AB$34)*'Oppslag-fane'!$L$3))))</f>
        <v/>
      </c>
      <c r="Y21" t="str">
        <f>IF(Y$3="","",IF(S95="","",((S95-R95+1)/365*$G21*(_xlfn.XLOOKUP(Y$3,'Oppslag-fane'!$P$12:$P$34,'Oppslag-fane'!$N$12:$N$34)*Personalkostnader!$G29*1000))))</f>
        <v/>
      </c>
      <c r="Z21" t="str">
        <f>IF(Y21="","",IF($D21="Vitenskapelig",((S95-R95+1)/365*$G21*(_xlfn.XLOOKUP(Y$3,'Oppslag-fane'!$P$12:$P$34,'Oppslag-fane'!$AD$12:$AD$34)*'Oppslag-fane'!$J$3)),((S95-R95+1)/365*$G21*(_xlfn.XLOOKUP(Y$3,'Oppslag-fane'!$P$12:$P$34,'Oppslag-fane'!$AB$12:$AB$34)*'Oppslag-fane'!$L$3))))</f>
        <v/>
      </c>
      <c r="AA21" t="str">
        <f>IF(AA$3="","",IF(U95="","",((U95-T95+1)/365*$G21*(_xlfn.XLOOKUP(AA$3,'Oppslag-fane'!$P$12:$P$34,'Oppslag-fane'!$N$12:$N$34)*Personalkostnader!$G29*1000))))</f>
        <v/>
      </c>
      <c r="AB21" t="str">
        <f>IF(AA21="","",IF($D21="Vitenskapelig",((U95-T95+1)/365*$G21*(_xlfn.XLOOKUP(AA$3,'Oppslag-fane'!$P$12:$P$34,'Oppslag-fane'!$AD$12:$AD$34)*'Oppslag-fane'!$J$3)),((U95-T95+1)/365*$G21*(_xlfn.XLOOKUP(AA$3,'Oppslag-fane'!$P$12:$P$34,'Oppslag-fane'!$AB$12:$AB$34)*'Oppslag-fane'!$L$3))))</f>
        <v/>
      </c>
      <c r="AC21" t="str">
        <f>IF(AC$3="","",IF(W95="","",((W95-V95+1)/365*$G21*(_xlfn.XLOOKUP(AC$3,'Oppslag-fane'!$P$12:$P$34,'Oppslag-fane'!$N$12:$N$34)*Personalkostnader!$G29*1000))))</f>
        <v/>
      </c>
      <c r="AD21" t="str">
        <f>IF(AC21="","",IF($D21="Vitenskapelig",((W95-V95+1)/365*$G21*(_xlfn.XLOOKUP(AC$3,'Oppslag-fane'!$P$12:$P$34,'Oppslag-fane'!$AD$12:$AD$34)*'Oppslag-fane'!$J$3)),((W95-V95+1)/365*$G21*(_xlfn.XLOOKUP(AC$3,'Oppslag-fane'!$P$12:$P$34,'Oppslag-fane'!$AB$12:$AB$34)*'Oppslag-fane'!$L$3))))</f>
        <v/>
      </c>
      <c r="AE21" t="str">
        <f>IF(AE$3="","",IF(Y95="","",((Y95-X95+1)/365*$G21*(_xlfn.XLOOKUP(AE$3,'Oppslag-fane'!$P$12:$P$34,'Oppslag-fane'!$N$12:$N$34)*Personalkostnader!$G29*1000))))</f>
        <v/>
      </c>
      <c r="AF21" t="str">
        <f>IF(AE21="","",IF($D21="Vitenskapelig",((Y95-X95+1)/365*$G21*(_xlfn.XLOOKUP(AE$3,'Oppslag-fane'!$P$12:$P$34,'Oppslag-fane'!$AD$12:$AD$34)*'Oppslag-fane'!$J$3)),((Y95-X95+1)/365*$G21*(_xlfn.XLOOKUP(AE$3,'Oppslag-fane'!$P$12:$P$34,'Oppslag-fane'!$AB$12:$AB$34)*'Oppslag-fane'!$L$3))))</f>
        <v/>
      </c>
      <c r="AG21" t="str">
        <f>IF(AG$3="","",IF(AA95="","",((AA95-Z95+1)/365*$G21*(_xlfn.XLOOKUP(AG$3,'Oppslag-fane'!$P$12:$P$34,'Oppslag-fane'!$N$12:$N$34)*Personalkostnader!$G29*1000))))</f>
        <v/>
      </c>
      <c r="AH21" t="str">
        <f>IF(AG21="","",IF($D21="Vitenskapelig",((AA95-Z95+1)/365*$G21*(_xlfn.XLOOKUP(AG$3,'Oppslag-fane'!$P$12:$P$34,'Oppslag-fane'!$AD$12:$AD$34)*'Oppslag-fane'!$J$3)),((AA95-Z95+1)/365*$G21*(_xlfn.XLOOKUP(AG$3,'Oppslag-fane'!$P$12:$P$34,'Oppslag-fane'!$AB$12:$AB$34)*'Oppslag-fane'!$L$3))))</f>
        <v/>
      </c>
      <c r="AI21" s="33">
        <f t="shared" si="0"/>
        <v>0</v>
      </c>
      <c r="AJ21" s="33">
        <f t="shared" si="1"/>
        <v>0</v>
      </c>
    </row>
    <row r="22" spans="1:36" outlineLevel="1" x14ac:dyDescent="0.25">
      <c r="A22">
        <f>Personalkostnader!A30</f>
        <v>0</v>
      </c>
      <c r="B22">
        <f>Personalkostnader!B30</f>
        <v>0</v>
      </c>
      <c r="C22" t="str">
        <f>Personalkostnader!C30</f>
        <v/>
      </c>
      <c r="D22" t="str">
        <f>Personalkostnader!D30</f>
        <v/>
      </c>
      <c r="E22">
        <f>Personalkostnader!E30</f>
        <v>0</v>
      </c>
      <c r="F22" t="str">
        <f>LEFT(Personalkostnader!O30,2)</f>
        <v/>
      </c>
      <c r="G22" s="129" t="str">
        <f>IFERROR(Personalkostnader!N30/100,"")</f>
        <v/>
      </c>
      <c r="H22" s="38"/>
      <c r="I22" t="str">
        <f>IF(I$3="","",IF(C96="","",((C96-B96+1)/365*$G22*(_xlfn.XLOOKUP(I$3,'Oppslag-fane'!$P$12:$P$34,'Oppslag-fane'!$N$12:$N$34)*Personalkostnader!$G30*1000))))</f>
        <v/>
      </c>
      <c r="J22" t="str">
        <f>IF(I22="","",IF($D22="Vitenskapelig",((C96-B96+1)/365*$G22*(_xlfn.XLOOKUP(I$3,'Oppslag-fane'!$P$12:$P$34,'Oppslag-fane'!$AD$12:$AD$34)*'Oppslag-fane'!$J$3)),((C96-B96+1)/365*$G22*(_xlfn.XLOOKUP(I$3,'Oppslag-fane'!$P$12:$P$34,'Oppslag-fane'!$AB$12:$AB$34)*'Oppslag-fane'!$L$3))))</f>
        <v/>
      </c>
      <c r="K22" t="str">
        <f>IF(K$3="","",IF(E96="","",((E96-D96+1)/365*$G22*(_xlfn.XLOOKUP(K$3,'Oppslag-fane'!$P$12:$P$34,'Oppslag-fane'!$N$12:$N$34)*Personalkostnader!$G30*1000))))</f>
        <v/>
      </c>
      <c r="L22" t="str">
        <f>IF(K22="","",IF($D22="Vitenskapelig",((E96-D96+1)/365*$G22*(_xlfn.XLOOKUP(K$3,'Oppslag-fane'!$P$12:$P$34,'Oppslag-fane'!$AD$12:$AD$34)*'Oppslag-fane'!$J$3)),((E96-D96+1)/365*$G22*(_xlfn.XLOOKUP(K$3,'Oppslag-fane'!$P$12:$P$34,'Oppslag-fane'!$AB$12:$AB$34)*'Oppslag-fane'!$L$3))))</f>
        <v/>
      </c>
      <c r="M22" t="str">
        <f>IF(M$3="","",IF(G96="","",((G96-F96+1)/365*$G22*(_xlfn.XLOOKUP(M$3,'Oppslag-fane'!$P$12:$P$34,'Oppslag-fane'!$N$12:$N$34)*Personalkostnader!$G30*1000))))</f>
        <v/>
      </c>
      <c r="N22" t="str">
        <f>IF(M22="","",IF($D22="Vitenskapelig",((G96-F96+1)/365*$G22*(_xlfn.XLOOKUP(M$3,'Oppslag-fane'!$P$12:$P$34,'Oppslag-fane'!$AD$12:$AD$34)*'Oppslag-fane'!$J$3)),((G96-F96+1)/365*$G22*(_xlfn.XLOOKUP(M$3,'Oppslag-fane'!$P$12:$P$34,'Oppslag-fane'!$AB$12:$AB$34)*'Oppslag-fane'!$L$3))))</f>
        <v/>
      </c>
      <c r="O22" t="str">
        <f>IF(O$3="","",IF(I96="","",((I96-H96+1)/365*$G22*(_xlfn.XLOOKUP(O$3,'Oppslag-fane'!$P$12:$P$34,'Oppslag-fane'!$N$12:$N$34)*Personalkostnader!$G30*1000))))</f>
        <v/>
      </c>
      <c r="P22" t="str">
        <f>IF(O22="","",IF($D22="Vitenskapelig",((I96-H96+1)/365*$G22*(_xlfn.XLOOKUP(O$3,'Oppslag-fane'!$P$12:$P$34,'Oppslag-fane'!$AD$12:$AD$34)*'Oppslag-fane'!$J$3)),((I96-H96+1)/365*$G22*(_xlfn.XLOOKUP(O$3,'Oppslag-fane'!$P$12:$P$34,'Oppslag-fane'!$AB$12:$AB$34)*'Oppslag-fane'!$L$3))))</f>
        <v/>
      </c>
      <c r="Q22" t="str">
        <f>IF(Q$3="","",IF(K96="","",((K96-J96+1)/365*$G22*(_xlfn.XLOOKUP(Q$3,'Oppslag-fane'!$P$12:$P$34,'Oppslag-fane'!$N$12:$N$34)*Personalkostnader!$G30*1000))))</f>
        <v/>
      </c>
      <c r="R22" t="str">
        <f>IF(Q22="","",IF($D22="Vitenskapelig",((K96-J96+1)/365*$G22*(_xlfn.XLOOKUP(Q$3,'Oppslag-fane'!$P$12:$P$34,'Oppslag-fane'!$AD$12:$AD$34)*'Oppslag-fane'!$J$3)),((K96-J96+1)/365*$G22*(_xlfn.XLOOKUP(Q$3,'Oppslag-fane'!$P$12:$P$34,'Oppslag-fane'!$AB$12:$AB$34)*'Oppslag-fane'!$L$3))))</f>
        <v/>
      </c>
      <c r="S22" t="str">
        <f>IF(S$3="","",IF(M96="","",((M96-L96+1)/365*$G22*(_xlfn.XLOOKUP(S$3,'Oppslag-fane'!$P$12:$P$34,'Oppslag-fane'!$N$12:$N$34)*Personalkostnader!$G30*1000))))</f>
        <v/>
      </c>
      <c r="T22" t="str">
        <f>IF(S22="","",IF($D22="Vitenskapelig",((M96-L96+1)/365*$G22*(_xlfn.XLOOKUP(S$3,'Oppslag-fane'!$P$12:$P$34,'Oppslag-fane'!$AD$12:$AD$34)*'Oppslag-fane'!$J$3)),((M96-L96+1)/365*$G22*(_xlfn.XLOOKUP(S$3,'Oppslag-fane'!$P$12:$P$34,'Oppslag-fane'!$AB$12:$AB$34)*'Oppslag-fane'!$L$3))))</f>
        <v/>
      </c>
      <c r="U22" t="str">
        <f>IF(U$3="","",IF(O96="","",((O96-N96+1)/365*$G22*(_xlfn.XLOOKUP(U$3,'Oppslag-fane'!$P$12:$P$34,'Oppslag-fane'!$N$12:$N$34)*Personalkostnader!$G30*1000))))</f>
        <v/>
      </c>
      <c r="V22" t="str">
        <f>IF(U22="","",IF($D22="Vitenskapelig",((O96-N96+1)/365*$G22*(_xlfn.XLOOKUP(U$3,'Oppslag-fane'!$P$12:$P$34,'Oppslag-fane'!$AD$12:$AD$34)*'Oppslag-fane'!$J$3)),((O96-N96+1)/365*$G22*(_xlfn.XLOOKUP(U$3,'Oppslag-fane'!$P$12:$P$34,'Oppslag-fane'!$AB$12:$AB$34)*'Oppslag-fane'!$L$3))))</f>
        <v/>
      </c>
      <c r="W22" t="str">
        <f>IF(W$3="","",IF(Q96="","",((Q96-P96+1)/365*$G22*(_xlfn.XLOOKUP(W$3,'Oppslag-fane'!$P$12:$P$34,'Oppslag-fane'!$N$12:$N$34)*Personalkostnader!$G30*1000))))</f>
        <v/>
      </c>
      <c r="X22" t="str">
        <f>IF(W22="","",IF($D22="Vitenskapelig",((Q96-P96+1)/365*$G22*(_xlfn.XLOOKUP(W$3,'Oppslag-fane'!$P$12:$P$34,'Oppslag-fane'!$AD$12:$AD$34)*'Oppslag-fane'!$J$3)),((Q96-P96+1)/365*$G22*(_xlfn.XLOOKUP(W$3,'Oppslag-fane'!$P$12:$P$34,'Oppslag-fane'!$AB$12:$AB$34)*'Oppslag-fane'!$L$3))))</f>
        <v/>
      </c>
      <c r="Y22" t="str">
        <f>IF(Y$3="","",IF(S96="","",((S96-R96+1)/365*$G22*(_xlfn.XLOOKUP(Y$3,'Oppslag-fane'!$P$12:$P$34,'Oppslag-fane'!$N$12:$N$34)*Personalkostnader!$G30*1000))))</f>
        <v/>
      </c>
      <c r="Z22" t="str">
        <f>IF(Y22="","",IF($D22="Vitenskapelig",((S96-R96+1)/365*$G22*(_xlfn.XLOOKUP(Y$3,'Oppslag-fane'!$P$12:$P$34,'Oppslag-fane'!$AD$12:$AD$34)*'Oppslag-fane'!$J$3)),((S96-R96+1)/365*$G22*(_xlfn.XLOOKUP(Y$3,'Oppslag-fane'!$P$12:$P$34,'Oppslag-fane'!$AB$12:$AB$34)*'Oppslag-fane'!$L$3))))</f>
        <v/>
      </c>
      <c r="AA22" t="str">
        <f>IF(AA$3="","",IF(U96="","",((U96-T96+1)/365*$G22*(_xlfn.XLOOKUP(AA$3,'Oppslag-fane'!$P$12:$P$34,'Oppslag-fane'!$N$12:$N$34)*Personalkostnader!$G30*1000))))</f>
        <v/>
      </c>
      <c r="AB22" t="str">
        <f>IF(AA22="","",IF($D22="Vitenskapelig",((U96-T96+1)/365*$G22*(_xlfn.XLOOKUP(AA$3,'Oppslag-fane'!$P$12:$P$34,'Oppslag-fane'!$AD$12:$AD$34)*'Oppslag-fane'!$J$3)),((U96-T96+1)/365*$G22*(_xlfn.XLOOKUP(AA$3,'Oppslag-fane'!$P$12:$P$34,'Oppslag-fane'!$AB$12:$AB$34)*'Oppslag-fane'!$L$3))))</f>
        <v/>
      </c>
      <c r="AC22" t="str">
        <f>IF(AC$3="","",IF(W96="","",((W96-V96+1)/365*$G22*(_xlfn.XLOOKUP(AC$3,'Oppslag-fane'!$P$12:$P$34,'Oppslag-fane'!$N$12:$N$34)*Personalkostnader!$G30*1000))))</f>
        <v/>
      </c>
      <c r="AD22" t="str">
        <f>IF(AC22="","",IF($D22="Vitenskapelig",((W96-V96+1)/365*$G22*(_xlfn.XLOOKUP(AC$3,'Oppslag-fane'!$P$12:$P$34,'Oppslag-fane'!$AD$12:$AD$34)*'Oppslag-fane'!$J$3)),((W96-V96+1)/365*$G22*(_xlfn.XLOOKUP(AC$3,'Oppslag-fane'!$P$12:$P$34,'Oppslag-fane'!$AB$12:$AB$34)*'Oppslag-fane'!$L$3))))</f>
        <v/>
      </c>
      <c r="AE22" t="str">
        <f>IF(AE$3="","",IF(Y96="","",((Y96-X96+1)/365*$G22*(_xlfn.XLOOKUP(AE$3,'Oppslag-fane'!$P$12:$P$34,'Oppslag-fane'!$N$12:$N$34)*Personalkostnader!$G30*1000))))</f>
        <v/>
      </c>
      <c r="AF22" t="str">
        <f>IF(AE22="","",IF($D22="Vitenskapelig",((Y96-X96+1)/365*$G22*(_xlfn.XLOOKUP(AE$3,'Oppslag-fane'!$P$12:$P$34,'Oppslag-fane'!$AD$12:$AD$34)*'Oppslag-fane'!$J$3)),((Y96-X96+1)/365*$G22*(_xlfn.XLOOKUP(AE$3,'Oppslag-fane'!$P$12:$P$34,'Oppslag-fane'!$AB$12:$AB$34)*'Oppslag-fane'!$L$3))))</f>
        <v/>
      </c>
      <c r="AG22" t="str">
        <f>IF(AG$3="","",IF(AA96="","",((AA96-Z96+1)/365*$G22*(_xlfn.XLOOKUP(AG$3,'Oppslag-fane'!$P$12:$P$34,'Oppslag-fane'!$N$12:$N$34)*Personalkostnader!$G30*1000))))</f>
        <v/>
      </c>
      <c r="AH22" t="str">
        <f>IF(AG22="","",IF($D22="Vitenskapelig",((AA96-Z96+1)/365*$G22*(_xlfn.XLOOKUP(AG$3,'Oppslag-fane'!$P$12:$P$34,'Oppslag-fane'!$AD$12:$AD$34)*'Oppslag-fane'!$J$3)),((AA96-Z96+1)/365*$G22*(_xlfn.XLOOKUP(AG$3,'Oppslag-fane'!$P$12:$P$34,'Oppslag-fane'!$AB$12:$AB$34)*'Oppslag-fane'!$L$3))))</f>
        <v/>
      </c>
      <c r="AI22" s="33">
        <f t="shared" si="0"/>
        <v>0</v>
      </c>
      <c r="AJ22" s="33">
        <f t="shared" si="1"/>
        <v>0</v>
      </c>
    </row>
    <row r="23" spans="1:36" outlineLevel="1" x14ac:dyDescent="0.25">
      <c r="A23">
        <f>Personalkostnader!A31</f>
        <v>0</v>
      </c>
      <c r="B23">
        <f>Personalkostnader!B31</f>
        <v>0</v>
      </c>
      <c r="C23" t="str">
        <f>Personalkostnader!C31</f>
        <v/>
      </c>
      <c r="D23" t="str">
        <f>Personalkostnader!D31</f>
        <v/>
      </c>
      <c r="E23">
        <f>Personalkostnader!E31</f>
        <v>0</v>
      </c>
      <c r="F23" t="str">
        <f>LEFT(Personalkostnader!O31,2)</f>
        <v/>
      </c>
      <c r="G23" s="129" t="str">
        <f>IFERROR(Personalkostnader!N31/100,"")</f>
        <v/>
      </c>
      <c r="H23" s="38"/>
      <c r="I23" t="str">
        <f>IF(I$3="","",IF(C97="","",((C97-B97+1)/365*$G23*(_xlfn.XLOOKUP(I$3,'Oppslag-fane'!$P$12:$P$34,'Oppslag-fane'!$N$12:$N$34)*Personalkostnader!$G31*1000))))</f>
        <v/>
      </c>
      <c r="J23" t="str">
        <f>IF(I23="","",IF($D23="Vitenskapelig",((C97-B97+1)/365*$G23*(_xlfn.XLOOKUP(I$3,'Oppslag-fane'!$P$12:$P$34,'Oppslag-fane'!$AD$12:$AD$34)*'Oppslag-fane'!$J$3)),((C97-B97+1)/365*$G23*(_xlfn.XLOOKUP(I$3,'Oppslag-fane'!$P$12:$P$34,'Oppslag-fane'!$AB$12:$AB$34)*'Oppslag-fane'!$L$3))))</f>
        <v/>
      </c>
      <c r="K23" t="str">
        <f>IF(K$3="","",IF(E97="","",((E97-D97+1)/365*$G23*(_xlfn.XLOOKUP(K$3,'Oppslag-fane'!$P$12:$P$34,'Oppslag-fane'!$N$12:$N$34)*Personalkostnader!$G31*1000))))</f>
        <v/>
      </c>
      <c r="L23" t="str">
        <f>IF(K23="","",IF($D23="Vitenskapelig",((E97-D97+1)/365*$G23*(_xlfn.XLOOKUP(K$3,'Oppslag-fane'!$P$12:$P$34,'Oppslag-fane'!$AD$12:$AD$34)*'Oppslag-fane'!$J$3)),((E97-D97+1)/365*$G23*(_xlfn.XLOOKUP(K$3,'Oppslag-fane'!$P$12:$P$34,'Oppslag-fane'!$AB$12:$AB$34)*'Oppslag-fane'!$L$3))))</f>
        <v/>
      </c>
      <c r="M23" t="str">
        <f>IF(M$3="","",IF(G97="","",((G97-F97+1)/365*$G23*(_xlfn.XLOOKUP(M$3,'Oppslag-fane'!$P$12:$P$34,'Oppslag-fane'!$N$12:$N$34)*Personalkostnader!$G31*1000))))</f>
        <v/>
      </c>
      <c r="N23" t="str">
        <f>IF(M23="","",IF($D23="Vitenskapelig",((G97-F97+1)/365*$G23*(_xlfn.XLOOKUP(M$3,'Oppslag-fane'!$P$12:$P$34,'Oppslag-fane'!$AD$12:$AD$34)*'Oppslag-fane'!$J$3)),((G97-F97+1)/365*$G23*(_xlfn.XLOOKUP(M$3,'Oppslag-fane'!$P$12:$P$34,'Oppslag-fane'!$AB$12:$AB$34)*'Oppslag-fane'!$L$3))))</f>
        <v/>
      </c>
      <c r="O23" t="str">
        <f>IF(O$3="","",IF(I97="","",((I97-H97+1)/365*$G23*(_xlfn.XLOOKUP(O$3,'Oppslag-fane'!$P$12:$P$34,'Oppslag-fane'!$N$12:$N$34)*Personalkostnader!$G31*1000))))</f>
        <v/>
      </c>
      <c r="P23" t="str">
        <f>IF(O23="","",IF($D23="Vitenskapelig",((I97-H97+1)/365*$G23*(_xlfn.XLOOKUP(O$3,'Oppslag-fane'!$P$12:$P$34,'Oppslag-fane'!$AD$12:$AD$34)*'Oppslag-fane'!$J$3)),((I97-H97+1)/365*$G23*(_xlfn.XLOOKUP(O$3,'Oppslag-fane'!$P$12:$P$34,'Oppslag-fane'!$AB$12:$AB$34)*'Oppslag-fane'!$L$3))))</f>
        <v/>
      </c>
      <c r="Q23" t="str">
        <f>IF(Q$3="","",IF(K97="","",((K97-J97+1)/365*$G23*(_xlfn.XLOOKUP(Q$3,'Oppslag-fane'!$P$12:$P$34,'Oppslag-fane'!$N$12:$N$34)*Personalkostnader!$G31*1000))))</f>
        <v/>
      </c>
      <c r="R23" t="str">
        <f>IF(Q23="","",IF($D23="Vitenskapelig",((K97-J97+1)/365*$G23*(_xlfn.XLOOKUP(Q$3,'Oppslag-fane'!$P$12:$P$34,'Oppslag-fane'!$AD$12:$AD$34)*'Oppslag-fane'!$J$3)),((K97-J97+1)/365*$G23*(_xlfn.XLOOKUP(Q$3,'Oppslag-fane'!$P$12:$P$34,'Oppslag-fane'!$AB$12:$AB$34)*'Oppslag-fane'!$L$3))))</f>
        <v/>
      </c>
      <c r="S23" t="str">
        <f>IF(S$3="","",IF(M97="","",((M97-L97+1)/365*$G23*(_xlfn.XLOOKUP(S$3,'Oppslag-fane'!$P$12:$P$34,'Oppslag-fane'!$N$12:$N$34)*Personalkostnader!$G31*1000))))</f>
        <v/>
      </c>
      <c r="T23" t="str">
        <f>IF(S23="","",IF($D23="Vitenskapelig",((M97-L97+1)/365*$G23*(_xlfn.XLOOKUP(S$3,'Oppslag-fane'!$P$12:$P$34,'Oppslag-fane'!$AD$12:$AD$34)*'Oppslag-fane'!$J$3)),((M97-L97+1)/365*$G23*(_xlfn.XLOOKUP(S$3,'Oppslag-fane'!$P$12:$P$34,'Oppslag-fane'!$AB$12:$AB$34)*'Oppslag-fane'!$L$3))))</f>
        <v/>
      </c>
      <c r="U23" t="str">
        <f>IF(U$3="","",IF(O97="","",((O97-N97+1)/365*$G23*(_xlfn.XLOOKUP(U$3,'Oppslag-fane'!$P$12:$P$34,'Oppslag-fane'!$N$12:$N$34)*Personalkostnader!$G31*1000))))</f>
        <v/>
      </c>
      <c r="V23" t="str">
        <f>IF(U23="","",IF($D23="Vitenskapelig",((O97-N97+1)/365*$G23*(_xlfn.XLOOKUP(U$3,'Oppslag-fane'!$P$12:$P$34,'Oppslag-fane'!$AD$12:$AD$34)*'Oppslag-fane'!$J$3)),((O97-N97+1)/365*$G23*(_xlfn.XLOOKUP(U$3,'Oppslag-fane'!$P$12:$P$34,'Oppslag-fane'!$AB$12:$AB$34)*'Oppslag-fane'!$L$3))))</f>
        <v/>
      </c>
      <c r="W23" t="str">
        <f>IF(W$3="","",IF(Q97="","",((Q97-P97+1)/365*$G23*(_xlfn.XLOOKUP(W$3,'Oppslag-fane'!$P$12:$P$34,'Oppslag-fane'!$N$12:$N$34)*Personalkostnader!$G31*1000))))</f>
        <v/>
      </c>
      <c r="X23" t="str">
        <f>IF(W23="","",IF($D23="Vitenskapelig",((Q97-P97+1)/365*$G23*(_xlfn.XLOOKUP(W$3,'Oppslag-fane'!$P$12:$P$34,'Oppslag-fane'!$AD$12:$AD$34)*'Oppslag-fane'!$J$3)),((Q97-P97+1)/365*$G23*(_xlfn.XLOOKUP(W$3,'Oppslag-fane'!$P$12:$P$34,'Oppslag-fane'!$AB$12:$AB$34)*'Oppslag-fane'!$L$3))))</f>
        <v/>
      </c>
      <c r="Y23" t="str">
        <f>IF(Y$3="","",IF(S97="","",((S97-R97+1)/365*$G23*(_xlfn.XLOOKUP(Y$3,'Oppslag-fane'!$P$12:$P$34,'Oppslag-fane'!$N$12:$N$34)*Personalkostnader!$G31*1000))))</f>
        <v/>
      </c>
      <c r="Z23" t="str">
        <f>IF(Y23="","",IF($D23="Vitenskapelig",((S97-R97+1)/365*$G23*(_xlfn.XLOOKUP(Y$3,'Oppslag-fane'!$P$12:$P$34,'Oppslag-fane'!$AD$12:$AD$34)*'Oppslag-fane'!$J$3)),((S97-R97+1)/365*$G23*(_xlfn.XLOOKUP(Y$3,'Oppslag-fane'!$P$12:$P$34,'Oppslag-fane'!$AB$12:$AB$34)*'Oppslag-fane'!$L$3))))</f>
        <v/>
      </c>
      <c r="AA23" t="str">
        <f>IF(AA$3="","",IF(U97="","",((U97-T97+1)/365*$G23*(_xlfn.XLOOKUP(AA$3,'Oppslag-fane'!$P$12:$P$34,'Oppslag-fane'!$N$12:$N$34)*Personalkostnader!$G31*1000))))</f>
        <v/>
      </c>
      <c r="AB23" t="str">
        <f>IF(AA23="","",IF($D23="Vitenskapelig",((U97-T97+1)/365*$G23*(_xlfn.XLOOKUP(AA$3,'Oppslag-fane'!$P$12:$P$34,'Oppslag-fane'!$AD$12:$AD$34)*'Oppslag-fane'!$J$3)),((U97-T97+1)/365*$G23*(_xlfn.XLOOKUP(AA$3,'Oppslag-fane'!$P$12:$P$34,'Oppslag-fane'!$AB$12:$AB$34)*'Oppslag-fane'!$L$3))))</f>
        <v/>
      </c>
      <c r="AC23" t="str">
        <f>IF(AC$3="","",IF(W97="","",((W97-V97+1)/365*$G23*(_xlfn.XLOOKUP(AC$3,'Oppslag-fane'!$P$12:$P$34,'Oppslag-fane'!$N$12:$N$34)*Personalkostnader!$G31*1000))))</f>
        <v/>
      </c>
      <c r="AD23" t="str">
        <f>IF(AC23="","",IF($D23="Vitenskapelig",((W97-V97+1)/365*$G23*(_xlfn.XLOOKUP(AC$3,'Oppslag-fane'!$P$12:$P$34,'Oppslag-fane'!$AD$12:$AD$34)*'Oppslag-fane'!$J$3)),((W97-V97+1)/365*$G23*(_xlfn.XLOOKUP(AC$3,'Oppslag-fane'!$P$12:$P$34,'Oppslag-fane'!$AB$12:$AB$34)*'Oppslag-fane'!$L$3))))</f>
        <v/>
      </c>
      <c r="AE23" t="str">
        <f>IF(AE$3="","",IF(Y97="","",((Y97-X97+1)/365*$G23*(_xlfn.XLOOKUP(AE$3,'Oppslag-fane'!$P$12:$P$34,'Oppslag-fane'!$N$12:$N$34)*Personalkostnader!$G31*1000))))</f>
        <v/>
      </c>
      <c r="AF23" t="str">
        <f>IF(AE23="","",IF($D23="Vitenskapelig",((Y97-X97+1)/365*$G23*(_xlfn.XLOOKUP(AE$3,'Oppslag-fane'!$P$12:$P$34,'Oppslag-fane'!$AD$12:$AD$34)*'Oppslag-fane'!$J$3)),((Y97-X97+1)/365*$G23*(_xlfn.XLOOKUP(AE$3,'Oppslag-fane'!$P$12:$P$34,'Oppslag-fane'!$AB$12:$AB$34)*'Oppslag-fane'!$L$3))))</f>
        <v/>
      </c>
      <c r="AG23" t="str">
        <f>IF(AG$3="","",IF(AA97="","",((AA97-Z97+1)/365*$G23*(_xlfn.XLOOKUP(AG$3,'Oppslag-fane'!$P$12:$P$34,'Oppslag-fane'!$N$12:$N$34)*Personalkostnader!$G31*1000))))</f>
        <v/>
      </c>
      <c r="AH23" t="str">
        <f>IF(AG23="","",IF($D23="Vitenskapelig",((AA97-Z97+1)/365*$G23*(_xlfn.XLOOKUP(AG$3,'Oppslag-fane'!$P$12:$P$34,'Oppslag-fane'!$AD$12:$AD$34)*'Oppslag-fane'!$J$3)),((AA97-Z97+1)/365*$G23*(_xlfn.XLOOKUP(AG$3,'Oppslag-fane'!$P$12:$P$34,'Oppslag-fane'!$AB$12:$AB$34)*'Oppslag-fane'!$L$3))))</f>
        <v/>
      </c>
      <c r="AI23" s="33">
        <f t="shared" si="0"/>
        <v>0</v>
      </c>
      <c r="AJ23" s="33">
        <f t="shared" si="1"/>
        <v>0</v>
      </c>
    </row>
    <row r="24" spans="1:36" outlineLevel="1" x14ac:dyDescent="0.25">
      <c r="A24">
        <f>Personalkostnader!A32</f>
        <v>0</v>
      </c>
      <c r="B24">
        <f>Personalkostnader!B32</f>
        <v>0</v>
      </c>
      <c r="C24" t="str">
        <f>Personalkostnader!C32</f>
        <v/>
      </c>
      <c r="D24" t="str">
        <f>Personalkostnader!D32</f>
        <v/>
      </c>
      <c r="E24">
        <f>Personalkostnader!E32</f>
        <v>0</v>
      </c>
      <c r="F24" t="str">
        <f>LEFT(Personalkostnader!O32,2)</f>
        <v/>
      </c>
      <c r="G24" s="129" t="str">
        <f>IFERROR(Personalkostnader!N32/100,"")</f>
        <v/>
      </c>
      <c r="H24" s="38"/>
      <c r="I24" t="str">
        <f>IF(I$3="","",IF(C98="","",((C98-B98+1)/365*$G24*(_xlfn.XLOOKUP(I$3,'Oppslag-fane'!$P$12:$P$34,'Oppslag-fane'!$N$12:$N$34)*Personalkostnader!$G32*1000))))</f>
        <v/>
      </c>
      <c r="J24" t="str">
        <f>IF(I24="","",IF($D24="Vitenskapelig",((C98-B98+1)/365*$G24*(_xlfn.XLOOKUP(I$3,'Oppslag-fane'!$P$12:$P$34,'Oppslag-fane'!$AD$12:$AD$34)*'Oppslag-fane'!$J$3)),((C98-B98+1)/365*$G24*(_xlfn.XLOOKUP(I$3,'Oppslag-fane'!$P$12:$P$34,'Oppslag-fane'!$AB$12:$AB$34)*'Oppslag-fane'!$L$3))))</f>
        <v/>
      </c>
      <c r="K24" t="str">
        <f>IF(K$3="","",IF(E98="","",((E98-D98+1)/365*$G24*(_xlfn.XLOOKUP(K$3,'Oppslag-fane'!$P$12:$P$34,'Oppslag-fane'!$N$12:$N$34)*Personalkostnader!$G32*1000))))</f>
        <v/>
      </c>
      <c r="L24" t="str">
        <f>IF(K24="","",IF($D24="Vitenskapelig",((E98-D98+1)/365*$G24*(_xlfn.XLOOKUP(K$3,'Oppslag-fane'!$P$12:$P$34,'Oppslag-fane'!$AD$12:$AD$34)*'Oppslag-fane'!$J$3)),((E98-D98+1)/365*$G24*(_xlfn.XLOOKUP(K$3,'Oppslag-fane'!$P$12:$P$34,'Oppslag-fane'!$AB$12:$AB$34)*'Oppslag-fane'!$L$3))))</f>
        <v/>
      </c>
      <c r="M24" t="str">
        <f>IF(M$3="","",IF(G98="","",((G98-F98+1)/365*$G24*(_xlfn.XLOOKUP(M$3,'Oppslag-fane'!$P$12:$P$34,'Oppslag-fane'!$N$12:$N$34)*Personalkostnader!$G32*1000))))</f>
        <v/>
      </c>
      <c r="N24" t="str">
        <f>IF(M24="","",IF($D24="Vitenskapelig",((G98-F98+1)/365*$G24*(_xlfn.XLOOKUP(M$3,'Oppslag-fane'!$P$12:$P$34,'Oppslag-fane'!$AD$12:$AD$34)*'Oppslag-fane'!$J$3)),((G98-F98+1)/365*$G24*(_xlfn.XLOOKUP(M$3,'Oppslag-fane'!$P$12:$P$34,'Oppslag-fane'!$AB$12:$AB$34)*'Oppslag-fane'!$L$3))))</f>
        <v/>
      </c>
      <c r="O24" t="str">
        <f>IF(O$3="","",IF(I98="","",((I98-H98+1)/365*$G24*(_xlfn.XLOOKUP(O$3,'Oppslag-fane'!$P$12:$P$34,'Oppslag-fane'!$N$12:$N$34)*Personalkostnader!$G32*1000))))</f>
        <v/>
      </c>
      <c r="P24" t="str">
        <f>IF(O24="","",IF($D24="Vitenskapelig",((I98-H98+1)/365*$G24*(_xlfn.XLOOKUP(O$3,'Oppslag-fane'!$P$12:$P$34,'Oppslag-fane'!$AD$12:$AD$34)*'Oppslag-fane'!$J$3)),((I98-H98+1)/365*$G24*(_xlfn.XLOOKUP(O$3,'Oppslag-fane'!$P$12:$P$34,'Oppslag-fane'!$AB$12:$AB$34)*'Oppslag-fane'!$L$3))))</f>
        <v/>
      </c>
      <c r="Q24" t="str">
        <f>IF(Q$3="","",IF(K98="","",((K98-J98+1)/365*$G24*(_xlfn.XLOOKUP(Q$3,'Oppslag-fane'!$P$12:$P$34,'Oppslag-fane'!$N$12:$N$34)*Personalkostnader!$G32*1000))))</f>
        <v/>
      </c>
      <c r="R24" t="str">
        <f>IF(Q24="","",IF($D24="Vitenskapelig",((K98-J98+1)/365*$G24*(_xlfn.XLOOKUP(Q$3,'Oppslag-fane'!$P$12:$P$34,'Oppslag-fane'!$AD$12:$AD$34)*'Oppslag-fane'!$J$3)),((K98-J98+1)/365*$G24*(_xlfn.XLOOKUP(Q$3,'Oppslag-fane'!$P$12:$P$34,'Oppslag-fane'!$AB$12:$AB$34)*'Oppslag-fane'!$L$3))))</f>
        <v/>
      </c>
      <c r="S24" t="str">
        <f>IF(S$3="","",IF(M98="","",((M98-L98+1)/365*$G24*(_xlfn.XLOOKUP(S$3,'Oppslag-fane'!$P$12:$P$34,'Oppslag-fane'!$N$12:$N$34)*Personalkostnader!$G32*1000))))</f>
        <v/>
      </c>
      <c r="T24" t="str">
        <f>IF(S24="","",IF($D24="Vitenskapelig",((M98-L98+1)/365*$G24*(_xlfn.XLOOKUP(S$3,'Oppslag-fane'!$P$12:$P$34,'Oppslag-fane'!$AD$12:$AD$34)*'Oppslag-fane'!$J$3)),((M98-L98+1)/365*$G24*(_xlfn.XLOOKUP(S$3,'Oppslag-fane'!$P$12:$P$34,'Oppslag-fane'!$AB$12:$AB$34)*'Oppslag-fane'!$L$3))))</f>
        <v/>
      </c>
      <c r="U24" t="str">
        <f>IF(U$3="","",IF(O98="","",((O98-N98+1)/365*$G24*(_xlfn.XLOOKUP(U$3,'Oppslag-fane'!$P$12:$P$34,'Oppslag-fane'!$N$12:$N$34)*Personalkostnader!$G32*1000))))</f>
        <v/>
      </c>
      <c r="V24" t="str">
        <f>IF(U24="","",IF($D24="Vitenskapelig",((O98-N98+1)/365*$G24*(_xlfn.XLOOKUP(U$3,'Oppslag-fane'!$P$12:$P$34,'Oppslag-fane'!$AD$12:$AD$34)*'Oppslag-fane'!$J$3)),((O98-N98+1)/365*$G24*(_xlfn.XLOOKUP(U$3,'Oppslag-fane'!$P$12:$P$34,'Oppslag-fane'!$AB$12:$AB$34)*'Oppslag-fane'!$L$3))))</f>
        <v/>
      </c>
      <c r="W24" t="str">
        <f>IF(W$3="","",IF(Q98="","",((Q98-P98+1)/365*$G24*(_xlfn.XLOOKUP(W$3,'Oppslag-fane'!$P$12:$P$34,'Oppslag-fane'!$N$12:$N$34)*Personalkostnader!$G32*1000))))</f>
        <v/>
      </c>
      <c r="X24" t="str">
        <f>IF(W24="","",IF($D24="Vitenskapelig",((Q98-P98+1)/365*$G24*(_xlfn.XLOOKUP(W$3,'Oppslag-fane'!$P$12:$P$34,'Oppslag-fane'!$AD$12:$AD$34)*'Oppslag-fane'!$J$3)),((Q98-P98+1)/365*$G24*(_xlfn.XLOOKUP(W$3,'Oppslag-fane'!$P$12:$P$34,'Oppslag-fane'!$AB$12:$AB$34)*'Oppslag-fane'!$L$3))))</f>
        <v/>
      </c>
      <c r="Y24" t="str">
        <f>IF(Y$3="","",IF(S98="","",((S98-R98+1)/365*$G24*(_xlfn.XLOOKUP(Y$3,'Oppslag-fane'!$P$12:$P$34,'Oppslag-fane'!$N$12:$N$34)*Personalkostnader!$G32*1000))))</f>
        <v/>
      </c>
      <c r="Z24" t="str">
        <f>IF(Y24="","",IF($D24="Vitenskapelig",((S98-R98+1)/365*$G24*(_xlfn.XLOOKUP(Y$3,'Oppslag-fane'!$P$12:$P$34,'Oppslag-fane'!$AD$12:$AD$34)*'Oppslag-fane'!$J$3)),((S98-R98+1)/365*$G24*(_xlfn.XLOOKUP(Y$3,'Oppslag-fane'!$P$12:$P$34,'Oppslag-fane'!$AB$12:$AB$34)*'Oppslag-fane'!$L$3))))</f>
        <v/>
      </c>
      <c r="AA24" t="str">
        <f>IF(AA$3="","",IF(U98="","",((U98-T98+1)/365*$G24*(_xlfn.XLOOKUP(AA$3,'Oppslag-fane'!$P$12:$P$34,'Oppslag-fane'!$N$12:$N$34)*Personalkostnader!$G32*1000))))</f>
        <v/>
      </c>
      <c r="AB24" t="str">
        <f>IF(AA24="","",IF($D24="Vitenskapelig",((U98-T98+1)/365*$G24*(_xlfn.XLOOKUP(AA$3,'Oppslag-fane'!$P$12:$P$34,'Oppslag-fane'!$AD$12:$AD$34)*'Oppslag-fane'!$J$3)),((U98-T98+1)/365*$G24*(_xlfn.XLOOKUP(AA$3,'Oppslag-fane'!$P$12:$P$34,'Oppslag-fane'!$AB$12:$AB$34)*'Oppslag-fane'!$L$3))))</f>
        <v/>
      </c>
      <c r="AC24" t="str">
        <f>IF(AC$3="","",IF(W98="","",((W98-V98+1)/365*$G24*(_xlfn.XLOOKUP(AC$3,'Oppslag-fane'!$P$12:$P$34,'Oppslag-fane'!$N$12:$N$34)*Personalkostnader!$G32*1000))))</f>
        <v/>
      </c>
      <c r="AD24" t="str">
        <f>IF(AC24="","",IF($D24="Vitenskapelig",((W98-V98+1)/365*$G24*(_xlfn.XLOOKUP(AC$3,'Oppslag-fane'!$P$12:$P$34,'Oppslag-fane'!$AD$12:$AD$34)*'Oppslag-fane'!$J$3)),((W98-V98+1)/365*$G24*(_xlfn.XLOOKUP(AC$3,'Oppslag-fane'!$P$12:$P$34,'Oppslag-fane'!$AB$12:$AB$34)*'Oppslag-fane'!$L$3))))</f>
        <v/>
      </c>
      <c r="AE24" t="str">
        <f>IF(AE$3="","",IF(Y98="","",((Y98-X98+1)/365*$G24*(_xlfn.XLOOKUP(AE$3,'Oppslag-fane'!$P$12:$P$34,'Oppslag-fane'!$N$12:$N$34)*Personalkostnader!$G32*1000))))</f>
        <v/>
      </c>
      <c r="AF24" t="str">
        <f>IF(AE24="","",IF($D24="Vitenskapelig",((Y98-X98+1)/365*$G24*(_xlfn.XLOOKUP(AE$3,'Oppslag-fane'!$P$12:$P$34,'Oppslag-fane'!$AD$12:$AD$34)*'Oppslag-fane'!$J$3)),((Y98-X98+1)/365*$G24*(_xlfn.XLOOKUP(AE$3,'Oppslag-fane'!$P$12:$P$34,'Oppslag-fane'!$AB$12:$AB$34)*'Oppslag-fane'!$L$3))))</f>
        <v/>
      </c>
      <c r="AG24" t="str">
        <f>IF(AG$3="","",IF(AA98="","",((AA98-Z98+1)/365*$G24*(_xlfn.XLOOKUP(AG$3,'Oppslag-fane'!$P$12:$P$34,'Oppslag-fane'!$N$12:$N$34)*Personalkostnader!$G32*1000))))</f>
        <v/>
      </c>
      <c r="AH24" t="str">
        <f>IF(AG24="","",IF($D24="Vitenskapelig",((AA98-Z98+1)/365*$G24*(_xlfn.XLOOKUP(AG$3,'Oppslag-fane'!$P$12:$P$34,'Oppslag-fane'!$AD$12:$AD$34)*'Oppslag-fane'!$J$3)),((AA98-Z98+1)/365*$G24*(_xlfn.XLOOKUP(AG$3,'Oppslag-fane'!$P$12:$P$34,'Oppslag-fane'!$AB$12:$AB$34)*'Oppslag-fane'!$L$3))))</f>
        <v/>
      </c>
      <c r="AI24" s="33">
        <f t="shared" si="0"/>
        <v>0</v>
      </c>
      <c r="AJ24" s="33">
        <f t="shared" si="1"/>
        <v>0</v>
      </c>
    </row>
    <row r="25" spans="1:36" outlineLevel="1" x14ac:dyDescent="0.25">
      <c r="A25">
        <f>Personalkostnader!A33</f>
        <v>0</v>
      </c>
      <c r="B25">
        <f>Personalkostnader!B33</f>
        <v>0</v>
      </c>
      <c r="C25" t="str">
        <f>Personalkostnader!C33</f>
        <v/>
      </c>
      <c r="D25" t="str">
        <f>Personalkostnader!D33</f>
        <v/>
      </c>
      <c r="E25">
        <f>Personalkostnader!E33</f>
        <v>0</v>
      </c>
      <c r="F25" t="str">
        <f>LEFT(Personalkostnader!O33,2)</f>
        <v/>
      </c>
      <c r="G25" s="129" t="str">
        <f>IFERROR(Personalkostnader!N33/100,"")</f>
        <v/>
      </c>
      <c r="H25" s="38"/>
      <c r="I25" t="str">
        <f>IF(I$3="","",IF(C99="","",((C99-B99+1)/365*$G25*(_xlfn.XLOOKUP(I$3,'Oppslag-fane'!$P$12:$P$34,'Oppslag-fane'!$N$12:$N$34)*Personalkostnader!$G33*1000))))</f>
        <v/>
      </c>
      <c r="J25" t="str">
        <f>IF(I25="","",IF($D25="Vitenskapelig",((C99-B99+1)/365*$G25*(_xlfn.XLOOKUP(I$3,'Oppslag-fane'!$P$12:$P$34,'Oppslag-fane'!$AD$12:$AD$34)*'Oppslag-fane'!$J$3)),((C99-B99+1)/365*$G25*(_xlfn.XLOOKUP(I$3,'Oppslag-fane'!$P$12:$P$34,'Oppslag-fane'!$AB$12:$AB$34)*'Oppslag-fane'!$L$3))))</f>
        <v/>
      </c>
      <c r="K25" t="str">
        <f>IF(K$3="","",IF(E99="","",((E99-D99+1)/365*$G25*(_xlfn.XLOOKUP(K$3,'Oppslag-fane'!$P$12:$P$34,'Oppslag-fane'!$N$12:$N$34)*Personalkostnader!$G33*1000))))</f>
        <v/>
      </c>
      <c r="L25" t="str">
        <f>IF(K25="","",IF($D25="Vitenskapelig",((E99-D99+1)/365*$G25*(_xlfn.XLOOKUP(K$3,'Oppslag-fane'!$P$12:$P$34,'Oppslag-fane'!$AD$12:$AD$34)*'Oppslag-fane'!$J$3)),((E99-D99+1)/365*$G25*(_xlfn.XLOOKUP(K$3,'Oppslag-fane'!$P$12:$P$34,'Oppslag-fane'!$AB$12:$AB$34)*'Oppslag-fane'!$L$3))))</f>
        <v/>
      </c>
      <c r="M25" t="str">
        <f>IF(M$3="","",IF(G99="","",((G99-F99+1)/365*$G25*(_xlfn.XLOOKUP(M$3,'Oppslag-fane'!$P$12:$P$34,'Oppslag-fane'!$N$12:$N$34)*Personalkostnader!$G33*1000))))</f>
        <v/>
      </c>
      <c r="N25" t="str">
        <f>IF(M25="","",IF($D25="Vitenskapelig",((G99-F99+1)/365*$G25*(_xlfn.XLOOKUP(M$3,'Oppslag-fane'!$P$12:$P$34,'Oppslag-fane'!$AD$12:$AD$34)*'Oppslag-fane'!$J$3)),((G99-F99+1)/365*$G25*(_xlfn.XLOOKUP(M$3,'Oppslag-fane'!$P$12:$P$34,'Oppslag-fane'!$AB$12:$AB$34)*'Oppslag-fane'!$L$3))))</f>
        <v/>
      </c>
      <c r="O25" t="str">
        <f>IF(O$3="","",IF(I99="","",((I99-H99+1)/365*$G25*(_xlfn.XLOOKUP(O$3,'Oppslag-fane'!$P$12:$P$34,'Oppslag-fane'!$N$12:$N$34)*Personalkostnader!$G33*1000))))</f>
        <v/>
      </c>
      <c r="P25" t="str">
        <f>IF(O25="","",IF($D25="Vitenskapelig",((I99-H99+1)/365*$G25*(_xlfn.XLOOKUP(O$3,'Oppslag-fane'!$P$12:$P$34,'Oppslag-fane'!$AD$12:$AD$34)*'Oppslag-fane'!$J$3)),((I99-H99+1)/365*$G25*(_xlfn.XLOOKUP(O$3,'Oppslag-fane'!$P$12:$P$34,'Oppslag-fane'!$AB$12:$AB$34)*'Oppslag-fane'!$L$3))))</f>
        <v/>
      </c>
      <c r="Q25" t="str">
        <f>IF(Q$3="","",IF(K99="","",((K99-J99+1)/365*$G25*(_xlfn.XLOOKUP(Q$3,'Oppslag-fane'!$P$12:$P$34,'Oppslag-fane'!$N$12:$N$34)*Personalkostnader!$G33*1000))))</f>
        <v/>
      </c>
      <c r="R25" t="str">
        <f>IF(Q25="","",IF($D25="Vitenskapelig",((K99-J99+1)/365*$G25*(_xlfn.XLOOKUP(Q$3,'Oppslag-fane'!$P$12:$P$34,'Oppslag-fane'!$AD$12:$AD$34)*'Oppslag-fane'!$J$3)),((K99-J99+1)/365*$G25*(_xlfn.XLOOKUP(Q$3,'Oppslag-fane'!$P$12:$P$34,'Oppslag-fane'!$AB$12:$AB$34)*'Oppslag-fane'!$L$3))))</f>
        <v/>
      </c>
      <c r="S25" t="str">
        <f>IF(S$3="","",IF(M99="","",((M99-L99+1)/365*$G25*(_xlfn.XLOOKUP(S$3,'Oppslag-fane'!$P$12:$P$34,'Oppslag-fane'!$N$12:$N$34)*Personalkostnader!$G33*1000))))</f>
        <v/>
      </c>
      <c r="T25" t="str">
        <f>IF(S25="","",IF($D25="Vitenskapelig",((M99-L99+1)/365*$G25*(_xlfn.XLOOKUP(S$3,'Oppslag-fane'!$P$12:$P$34,'Oppslag-fane'!$AD$12:$AD$34)*'Oppslag-fane'!$J$3)),((M99-L99+1)/365*$G25*(_xlfn.XLOOKUP(S$3,'Oppslag-fane'!$P$12:$P$34,'Oppslag-fane'!$AB$12:$AB$34)*'Oppslag-fane'!$L$3))))</f>
        <v/>
      </c>
      <c r="U25" t="str">
        <f>IF(U$3="","",IF(O99="","",((O99-N99+1)/365*$G25*(_xlfn.XLOOKUP(U$3,'Oppslag-fane'!$P$12:$P$34,'Oppslag-fane'!$N$12:$N$34)*Personalkostnader!$G33*1000))))</f>
        <v/>
      </c>
      <c r="V25" t="str">
        <f>IF(U25="","",IF($D25="Vitenskapelig",((O99-N99+1)/365*$G25*(_xlfn.XLOOKUP(U$3,'Oppslag-fane'!$P$12:$P$34,'Oppslag-fane'!$AD$12:$AD$34)*'Oppslag-fane'!$J$3)),((O99-N99+1)/365*$G25*(_xlfn.XLOOKUP(U$3,'Oppslag-fane'!$P$12:$P$34,'Oppslag-fane'!$AB$12:$AB$34)*'Oppslag-fane'!$L$3))))</f>
        <v/>
      </c>
      <c r="W25" t="str">
        <f>IF(W$3="","",IF(Q99="","",((Q99-P99+1)/365*$G25*(_xlfn.XLOOKUP(W$3,'Oppslag-fane'!$P$12:$P$34,'Oppslag-fane'!$N$12:$N$34)*Personalkostnader!$G33*1000))))</f>
        <v/>
      </c>
      <c r="X25" t="str">
        <f>IF(W25="","",IF($D25="Vitenskapelig",((Q99-P99+1)/365*$G25*(_xlfn.XLOOKUP(W$3,'Oppslag-fane'!$P$12:$P$34,'Oppslag-fane'!$AD$12:$AD$34)*'Oppslag-fane'!$J$3)),((Q99-P99+1)/365*$G25*(_xlfn.XLOOKUP(W$3,'Oppslag-fane'!$P$12:$P$34,'Oppslag-fane'!$AB$12:$AB$34)*'Oppslag-fane'!$L$3))))</f>
        <v/>
      </c>
      <c r="Y25" t="str">
        <f>IF(Y$3="","",IF(S99="","",((S99-R99+1)/365*$G25*(_xlfn.XLOOKUP(Y$3,'Oppslag-fane'!$P$12:$P$34,'Oppslag-fane'!$N$12:$N$34)*Personalkostnader!$G33*1000))))</f>
        <v/>
      </c>
      <c r="Z25" t="str">
        <f>IF(Y25="","",IF($D25="Vitenskapelig",((S99-R99+1)/365*$G25*(_xlfn.XLOOKUP(Y$3,'Oppslag-fane'!$P$12:$P$34,'Oppslag-fane'!$AD$12:$AD$34)*'Oppslag-fane'!$J$3)),((S99-R99+1)/365*$G25*(_xlfn.XLOOKUP(Y$3,'Oppslag-fane'!$P$12:$P$34,'Oppslag-fane'!$AB$12:$AB$34)*'Oppslag-fane'!$L$3))))</f>
        <v/>
      </c>
      <c r="AA25" t="str">
        <f>IF(AA$3="","",IF(U99="","",((U99-T99+1)/365*$G25*(_xlfn.XLOOKUP(AA$3,'Oppslag-fane'!$P$12:$P$34,'Oppslag-fane'!$N$12:$N$34)*Personalkostnader!$G33*1000))))</f>
        <v/>
      </c>
      <c r="AB25" t="str">
        <f>IF(AA25="","",IF($D25="Vitenskapelig",((U99-T99+1)/365*$G25*(_xlfn.XLOOKUP(AA$3,'Oppslag-fane'!$P$12:$P$34,'Oppslag-fane'!$AD$12:$AD$34)*'Oppslag-fane'!$J$3)),((U99-T99+1)/365*$G25*(_xlfn.XLOOKUP(AA$3,'Oppslag-fane'!$P$12:$P$34,'Oppslag-fane'!$AB$12:$AB$34)*'Oppslag-fane'!$L$3))))</f>
        <v/>
      </c>
      <c r="AC25" t="str">
        <f>IF(AC$3="","",IF(W99="","",((W99-V99+1)/365*$G25*(_xlfn.XLOOKUP(AC$3,'Oppslag-fane'!$P$12:$P$34,'Oppslag-fane'!$N$12:$N$34)*Personalkostnader!$G33*1000))))</f>
        <v/>
      </c>
      <c r="AD25" t="str">
        <f>IF(AC25="","",IF($D25="Vitenskapelig",((W99-V99+1)/365*$G25*(_xlfn.XLOOKUP(AC$3,'Oppslag-fane'!$P$12:$P$34,'Oppslag-fane'!$AD$12:$AD$34)*'Oppslag-fane'!$J$3)),((W99-V99+1)/365*$G25*(_xlfn.XLOOKUP(AC$3,'Oppslag-fane'!$P$12:$P$34,'Oppslag-fane'!$AB$12:$AB$34)*'Oppslag-fane'!$L$3))))</f>
        <v/>
      </c>
      <c r="AE25" t="str">
        <f>IF(AE$3="","",IF(Y99="","",((Y99-X99+1)/365*$G25*(_xlfn.XLOOKUP(AE$3,'Oppslag-fane'!$P$12:$P$34,'Oppslag-fane'!$N$12:$N$34)*Personalkostnader!$G33*1000))))</f>
        <v/>
      </c>
      <c r="AF25" t="str">
        <f>IF(AE25="","",IF($D25="Vitenskapelig",((Y99-X99+1)/365*$G25*(_xlfn.XLOOKUP(AE$3,'Oppslag-fane'!$P$12:$P$34,'Oppslag-fane'!$AD$12:$AD$34)*'Oppslag-fane'!$J$3)),((Y99-X99+1)/365*$G25*(_xlfn.XLOOKUP(AE$3,'Oppslag-fane'!$P$12:$P$34,'Oppslag-fane'!$AB$12:$AB$34)*'Oppslag-fane'!$L$3))))</f>
        <v/>
      </c>
      <c r="AG25" t="str">
        <f>IF(AG$3="","",IF(AA99="","",((AA99-Z99+1)/365*$G25*(_xlfn.XLOOKUP(AG$3,'Oppslag-fane'!$P$12:$P$34,'Oppslag-fane'!$N$12:$N$34)*Personalkostnader!$G33*1000))))</f>
        <v/>
      </c>
      <c r="AH25" t="str">
        <f>IF(AG25="","",IF($D25="Vitenskapelig",((AA99-Z99+1)/365*$G25*(_xlfn.XLOOKUP(AG$3,'Oppslag-fane'!$P$12:$P$34,'Oppslag-fane'!$AD$12:$AD$34)*'Oppslag-fane'!$J$3)),((AA99-Z99+1)/365*$G25*(_xlfn.XLOOKUP(AG$3,'Oppslag-fane'!$P$12:$P$34,'Oppslag-fane'!$AB$12:$AB$34)*'Oppslag-fane'!$L$3))))</f>
        <v/>
      </c>
      <c r="AI25" s="33">
        <f t="shared" si="0"/>
        <v>0</v>
      </c>
      <c r="AJ25" s="33">
        <f t="shared" si="1"/>
        <v>0</v>
      </c>
    </row>
    <row r="26" spans="1:36" outlineLevel="1" x14ac:dyDescent="0.25">
      <c r="A26">
        <f>Personalkostnader!A34</f>
        <v>0</v>
      </c>
      <c r="B26">
        <f>Personalkostnader!B34</f>
        <v>0</v>
      </c>
      <c r="C26" t="str">
        <f>Personalkostnader!C34</f>
        <v/>
      </c>
      <c r="D26" t="str">
        <f>Personalkostnader!D34</f>
        <v/>
      </c>
      <c r="E26">
        <f>Personalkostnader!E34</f>
        <v>0</v>
      </c>
      <c r="F26" t="str">
        <f>LEFT(Personalkostnader!O34,2)</f>
        <v/>
      </c>
      <c r="G26" s="129" t="str">
        <f>IFERROR(Personalkostnader!N34/100,"")</f>
        <v/>
      </c>
      <c r="H26" s="38"/>
      <c r="I26" t="str">
        <f>IF(I$3="","",IF(C100="","",((C100-B100+1)/365*$G26*(_xlfn.XLOOKUP(I$3,'Oppslag-fane'!$P$12:$P$34,'Oppslag-fane'!$N$12:$N$34)*Personalkostnader!$G34*1000))))</f>
        <v/>
      </c>
      <c r="J26" t="str">
        <f>IF(I26="","",IF($D26="Vitenskapelig",((C100-B100+1)/365*$G26*(_xlfn.XLOOKUP(I$3,'Oppslag-fane'!$P$12:$P$34,'Oppslag-fane'!$AD$12:$AD$34)*'Oppslag-fane'!$J$3)),((C100-B100+1)/365*$G26*(_xlfn.XLOOKUP(I$3,'Oppslag-fane'!$P$12:$P$34,'Oppslag-fane'!$AB$12:$AB$34)*'Oppslag-fane'!$L$3))))</f>
        <v/>
      </c>
      <c r="K26" t="str">
        <f>IF(K$3="","",IF(E100="","",((E100-D100+1)/365*$G26*(_xlfn.XLOOKUP(K$3,'Oppslag-fane'!$P$12:$P$34,'Oppslag-fane'!$N$12:$N$34)*Personalkostnader!$G34*1000))))</f>
        <v/>
      </c>
      <c r="L26" t="str">
        <f>IF(K26="","",IF($D26="Vitenskapelig",((E100-D100+1)/365*$G26*(_xlfn.XLOOKUP(K$3,'Oppslag-fane'!$P$12:$P$34,'Oppslag-fane'!$AD$12:$AD$34)*'Oppslag-fane'!$J$3)),((E100-D100+1)/365*$G26*(_xlfn.XLOOKUP(K$3,'Oppslag-fane'!$P$12:$P$34,'Oppslag-fane'!$AB$12:$AB$34)*'Oppslag-fane'!$L$3))))</f>
        <v/>
      </c>
      <c r="M26" t="str">
        <f>IF(M$3="","",IF(G100="","",((G100-F100+1)/365*$G26*(_xlfn.XLOOKUP(M$3,'Oppslag-fane'!$P$12:$P$34,'Oppslag-fane'!$N$12:$N$34)*Personalkostnader!$G34*1000))))</f>
        <v/>
      </c>
      <c r="N26" t="str">
        <f>IF(M26="","",IF($D26="Vitenskapelig",((G100-F100+1)/365*$G26*(_xlfn.XLOOKUP(M$3,'Oppslag-fane'!$P$12:$P$34,'Oppslag-fane'!$AD$12:$AD$34)*'Oppslag-fane'!$J$3)),((G100-F100+1)/365*$G26*(_xlfn.XLOOKUP(M$3,'Oppslag-fane'!$P$12:$P$34,'Oppslag-fane'!$AB$12:$AB$34)*'Oppslag-fane'!$L$3))))</f>
        <v/>
      </c>
      <c r="O26" t="str">
        <f>IF(O$3="","",IF(I100="","",((I100-H100+1)/365*$G26*(_xlfn.XLOOKUP(O$3,'Oppslag-fane'!$P$12:$P$34,'Oppslag-fane'!$N$12:$N$34)*Personalkostnader!$G34*1000))))</f>
        <v/>
      </c>
      <c r="P26" t="str">
        <f>IF(O26="","",IF($D26="Vitenskapelig",((I100-H100+1)/365*$G26*(_xlfn.XLOOKUP(O$3,'Oppslag-fane'!$P$12:$P$34,'Oppslag-fane'!$AD$12:$AD$34)*'Oppslag-fane'!$J$3)),((I100-H100+1)/365*$G26*(_xlfn.XLOOKUP(O$3,'Oppslag-fane'!$P$12:$P$34,'Oppslag-fane'!$AB$12:$AB$34)*'Oppslag-fane'!$L$3))))</f>
        <v/>
      </c>
      <c r="Q26" t="str">
        <f>IF(Q$3="","",IF(K100="","",((K100-J100+1)/365*$G26*(_xlfn.XLOOKUP(Q$3,'Oppslag-fane'!$P$12:$P$34,'Oppslag-fane'!$N$12:$N$34)*Personalkostnader!$G34*1000))))</f>
        <v/>
      </c>
      <c r="R26" t="str">
        <f>IF(Q26="","",IF($D26="Vitenskapelig",((K100-J100+1)/365*$G26*(_xlfn.XLOOKUP(Q$3,'Oppslag-fane'!$P$12:$P$34,'Oppslag-fane'!$AD$12:$AD$34)*'Oppslag-fane'!$J$3)),((K100-J100+1)/365*$G26*(_xlfn.XLOOKUP(Q$3,'Oppslag-fane'!$P$12:$P$34,'Oppslag-fane'!$AB$12:$AB$34)*'Oppslag-fane'!$L$3))))</f>
        <v/>
      </c>
      <c r="S26" t="str">
        <f>IF(S$3="","",IF(M100="","",((M100-L100+1)/365*$G26*(_xlfn.XLOOKUP(S$3,'Oppslag-fane'!$P$12:$P$34,'Oppslag-fane'!$N$12:$N$34)*Personalkostnader!$G34*1000))))</f>
        <v/>
      </c>
      <c r="T26" t="str">
        <f>IF(S26="","",IF($D26="Vitenskapelig",((M100-L100+1)/365*$G26*(_xlfn.XLOOKUP(S$3,'Oppslag-fane'!$P$12:$P$34,'Oppslag-fane'!$AD$12:$AD$34)*'Oppslag-fane'!$J$3)),((M100-L100+1)/365*$G26*(_xlfn.XLOOKUP(S$3,'Oppslag-fane'!$P$12:$P$34,'Oppslag-fane'!$AB$12:$AB$34)*'Oppslag-fane'!$L$3))))</f>
        <v/>
      </c>
      <c r="U26" t="str">
        <f>IF(U$3="","",IF(O100="","",((O100-N100+1)/365*$G26*(_xlfn.XLOOKUP(U$3,'Oppslag-fane'!$P$12:$P$34,'Oppslag-fane'!$N$12:$N$34)*Personalkostnader!$G34*1000))))</f>
        <v/>
      </c>
      <c r="V26" t="str">
        <f>IF(U26="","",IF($D26="Vitenskapelig",((O100-N100+1)/365*$G26*(_xlfn.XLOOKUP(U$3,'Oppslag-fane'!$P$12:$P$34,'Oppslag-fane'!$AD$12:$AD$34)*'Oppslag-fane'!$J$3)),((O100-N100+1)/365*$G26*(_xlfn.XLOOKUP(U$3,'Oppslag-fane'!$P$12:$P$34,'Oppslag-fane'!$AB$12:$AB$34)*'Oppslag-fane'!$L$3))))</f>
        <v/>
      </c>
      <c r="W26" t="str">
        <f>IF(W$3="","",IF(Q100="","",((Q100-P100+1)/365*$G26*(_xlfn.XLOOKUP(W$3,'Oppslag-fane'!$P$12:$P$34,'Oppslag-fane'!$N$12:$N$34)*Personalkostnader!$G34*1000))))</f>
        <v/>
      </c>
      <c r="X26" t="str">
        <f>IF(W26="","",IF($D26="Vitenskapelig",((Q100-P100+1)/365*$G26*(_xlfn.XLOOKUP(W$3,'Oppslag-fane'!$P$12:$P$34,'Oppslag-fane'!$AD$12:$AD$34)*'Oppslag-fane'!$J$3)),((Q100-P100+1)/365*$G26*(_xlfn.XLOOKUP(W$3,'Oppslag-fane'!$P$12:$P$34,'Oppslag-fane'!$AB$12:$AB$34)*'Oppslag-fane'!$L$3))))</f>
        <v/>
      </c>
      <c r="Y26" t="str">
        <f>IF(Y$3="","",IF(S100="","",((S100-R100+1)/365*$G26*(_xlfn.XLOOKUP(Y$3,'Oppslag-fane'!$P$12:$P$34,'Oppslag-fane'!$N$12:$N$34)*Personalkostnader!$G34*1000))))</f>
        <v/>
      </c>
      <c r="Z26" t="str">
        <f>IF(Y26="","",IF($D26="Vitenskapelig",((S100-R100+1)/365*$G26*(_xlfn.XLOOKUP(Y$3,'Oppslag-fane'!$P$12:$P$34,'Oppslag-fane'!$AD$12:$AD$34)*'Oppslag-fane'!$J$3)),((S100-R100+1)/365*$G26*(_xlfn.XLOOKUP(Y$3,'Oppslag-fane'!$P$12:$P$34,'Oppslag-fane'!$AB$12:$AB$34)*'Oppslag-fane'!$L$3))))</f>
        <v/>
      </c>
      <c r="AA26" t="str">
        <f>IF(AA$3="","",IF(U100="","",((U100-T100+1)/365*$G26*(_xlfn.XLOOKUP(AA$3,'Oppslag-fane'!$P$12:$P$34,'Oppslag-fane'!$N$12:$N$34)*Personalkostnader!$G34*1000))))</f>
        <v/>
      </c>
      <c r="AB26" t="str">
        <f>IF(AA26="","",IF($D26="Vitenskapelig",((U100-T100+1)/365*$G26*(_xlfn.XLOOKUP(AA$3,'Oppslag-fane'!$P$12:$P$34,'Oppslag-fane'!$AD$12:$AD$34)*'Oppslag-fane'!$J$3)),((U100-T100+1)/365*$G26*(_xlfn.XLOOKUP(AA$3,'Oppslag-fane'!$P$12:$P$34,'Oppslag-fane'!$AB$12:$AB$34)*'Oppslag-fane'!$L$3))))</f>
        <v/>
      </c>
      <c r="AC26" t="str">
        <f>IF(AC$3="","",IF(W100="","",((W100-V100+1)/365*$G26*(_xlfn.XLOOKUP(AC$3,'Oppslag-fane'!$P$12:$P$34,'Oppslag-fane'!$N$12:$N$34)*Personalkostnader!$G34*1000))))</f>
        <v/>
      </c>
      <c r="AD26" t="str">
        <f>IF(AC26="","",IF($D26="Vitenskapelig",((W100-V100+1)/365*$G26*(_xlfn.XLOOKUP(AC$3,'Oppslag-fane'!$P$12:$P$34,'Oppslag-fane'!$AD$12:$AD$34)*'Oppslag-fane'!$J$3)),((W100-V100+1)/365*$G26*(_xlfn.XLOOKUP(AC$3,'Oppslag-fane'!$P$12:$P$34,'Oppslag-fane'!$AB$12:$AB$34)*'Oppslag-fane'!$L$3))))</f>
        <v/>
      </c>
      <c r="AE26" t="str">
        <f>IF(AE$3="","",IF(Y100="","",((Y100-X100+1)/365*$G26*(_xlfn.XLOOKUP(AE$3,'Oppslag-fane'!$P$12:$P$34,'Oppslag-fane'!$N$12:$N$34)*Personalkostnader!$G34*1000))))</f>
        <v/>
      </c>
      <c r="AF26" t="str">
        <f>IF(AE26="","",IF($D26="Vitenskapelig",((Y100-X100+1)/365*$G26*(_xlfn.XLOOKUP(AE$3,'Oppslag-fane'!$P$12:$P$34,'Oppslag-fane'!$AD$12:$AD$34)*'Oppslag-fane'!$J$3)),((Y100-X100+1)/365*$G26*(_xlfn.XLOOKUP(AE$3,'Oppslag-fane'!$P$12:$P$34,'Oppslag-fane'!$AB$12:$AB$34)*'Oppslag-fane'!$L$3))))</f>
        <v/>
      </c>
      <c r="AG26" t="str">
        <f>IF(AG$3="","",IF(AA100="","",((AA100-Z100+1)/365*$G26*(_xlfn.XLOOKUP(AG$3,'Oppslag-fane'!$P$12:$P$34,'Oppslag-fane'!$N$12:$N$34)*Personalkostnader!$G34*1000))))</f>
        <v/>
      </c>
      <c r="AH26" t="str">
        <f>IF(AG26="","",IF($D26="Vitenskapelig",((AA100-Z100+1)/365*$G26*(_xlfn.XLOOKUP(AG$3,'Oppslag-fane'!$P$12:$P$34,'Oppslag-fane'!$AD$12:$AD$34)*'Oppslag-fane'!$J$3)),((AA100-Z100+1)/365*$G26*(_xlfn.XLOOKUP(AG$3,'Oppslag-fane'!$P$12:$P$34,'Oppslag-fane'!$AB$12:$AB$34)*'Oppslag-fane'!$L$3))))</f>
        <v/>
      </c>
      <c r="AI26" s="33">
        <f t="shared" si="0"/>
        <v>0</v>
      </c>
      <c r="AJ26" s="33">
        <f t="shared" si="1"/>
        <v>0</v>
      </c>
    </row>
    <row r="27" spans="1:36" outlineLevel="1" x14ac:dyDescent="0.25">
      <c r="A27">
        <f>Personalkostnader!A35</f>
        <v>0</v>
      </c>
      <c r="B27">
        <f>Personalkostnader!B35</f>
        <v>0</v>
      </c>
      <c r="C27" t="str">
        <f>Personalkostnader!C35</f>
        <v/>
      </c>
      <c r="D27" t="str">
        <f>Personalkostnader!D35</f>
        <v/>
      </c>
      <c r="E27">
        <f>Personalkostnader!E35</f>
        <v>0</v>
      </c>
      <c r="F27" t="str">
        <f>LEFT(Personalkostnader!O35,2)</f>
        <v/>
      </c>
      <c r="G27" s="129" t="str">
        <f>IFERROR(Personalkostnader!N35/100,"")</f>
        <v/>
      </c>
      <c r="H27" s="38"/>
      <c r="I27" t="str">
        <f>IF(I$3="","",IF(C101="","",((C101-B101+1)/365*$G27*(_xlfn.XLOOKUP(I$3,'Oppslag-fane'!$P$12:$P$34,'Oppslag-fane'!$N$12:$N$34)*Personalkostnader!$G35*1000))))</f>
        <v/>
      </c>
      <c r="J27" t="str">
        <f>IF(I27="","",IF($D27="Vitenskapelig",((C101-B101+1)/365*$G27*(_xlfn.XLOOKUP(I$3,'Oppslag-fane'!$P$12:$P$34,'Oppslag-fane'!$AD$12:$AD$34)*'Oppslag-fane'!$J$3)),((C101-B101+1)/365*$G27*(_xlfn.XLOOKUP(I$3,'Oppslag-fane'!$P$12:$P$34,'Oppslag-fane'!$AB$12:$AB$34)*'Oppslag-fane'!$L$3))))</f>
        <v/>
      </c>
      <c r="K27" t="str">
        <f>IF(K$3="","",IF(E101="","",((E101-D101+1)/365*$G27*(_xlfn.XLOOKUP(K$3,'Oppslag-fane'!$P$12:$P$34,'Oppslag-fane'!$N$12:$N$34)*Personalkostnader!$G35*1000))))</f>
        <v/>
      </c>
      <c r="L27" t="str">
        <f>IF(K27="","",IF($D27="Vitenskapelig",((E101-D101+1)/365*$G27*(_xlfn.XLOOKUP(K$3,'Oppslag-fane'!$P$12:$P$34,'Oppslag-fane'!$AD$12:$AD$34)*'Oppslag-fane'!$J$3)),((E101-D101+1)/365*$G27*(_xlfn.XLOOKUP(K$3,'Oppslag-fane'!$P$12:$P$34,'Oppslag-fane'!$AB$12:$AB$34)*'Oppslag-fane'!$L$3))))</f>
        <v/>
      </c>
      <c r="M27" t="str">
        <f>IF(M$3="","",IF(G101="","",((G101-F101+1)/365*$G27*(_xlfn.XLOOKUP(M$3,'Oppslag-fane'!$P$12:$P$34,'Oppslag-fane'!$N$12:$N$34)*Personalkostnader!$G35*1000))))</f>
        <v/>
      </c>
      <c r="N27" t="str">
        <f>IF(M27="","",IF($D27="Vitenskapelig",((G101-F101+1)/365*$G27*(_xlfn.XLOOKUP(M$3,'Oppslag-fane'!$P$12:$P$34,'Oppslag-fane'!$AD$12:$AD$34)*'Oppslag-fane'!$J$3)),((G101-F101+1)/365*$G27*(_xlfn.XLOOKUP(M$3,'Oppslag-fane'!$P$12:$P$34,'Oppslag-fane'!$AB$12:$AB$34)*'Oppslag-fane'!$L$3))))</f>
        <v/>
      </c>
      <c r="O27" t="str">
        <f>IF(O$3="","",IF(I101="","",((I101-H101+1)/365*$G27*(_xlfn.XLOOKUP(O$3,'Oppslag-fane'!$P$12:$P$34,'Oppslag-fane'!$N$12:$N$34)*Personalkostnader!$G35*1000))))</f>
        <v/>
      </c>
      <c r="P27" t="str">
        <f>IF(O27="","",IF($D27="Vitenskapelig",((I101-H101+1)/365*$G27*(_xlfn.XLOOKUP(O$3,'Oppslag-fane'!$P$12:$P$34,'Oppslag-fane'!$AD$12:$AD$34)*'Oppslag-fane'!$J$3)),((I101-H101+1)/365*$G27*(_xlfn.XLOOKUP(O$3,'Oppslag-fane'!$P$12:$P$34,'Oppslag-fane'!$AB$12:$AB$34)*'Oppslag-fane'!$L$3))))</f>
        <v/>
      </c>
      <c r="Q27" t="str">
        <f>IF(Q$3="","",IF(K101="","",((K101-J101+1)/365*$G27*(_xlfn.XLOOKUP(Q$3,'Oppslag-fane'!$P$12:$P$34,'Oppslag-fane'!$N$12:$N$34)*Personalkostnader!$G35*1000))))</f>
        <v/>
      </c>
      <c r="R27" t="str">
        <f>IF(Q27="","",IF($D27="Vitenskapelig",((K101-J101+1)/365*$G27*(_xlfn.XLOOKUP(Q$3,'Oppslag-fane'!$P$12:$P$34,'Oppslag-fane'!$AD$12:$AD$34)*'Oppslag-fane'!$J$3)),((K101-J101+1)/365*$G27*(_xlfn.XLOOKUP(Q$3,'Oppslag-fane'!$P$12:$P$34,'Oppslag-fane'!$AB$12:$AB$34)*'Oppslag-fane'!$L$3))))</f>
        <v/>
      </c>
      <c r="S27" t="str">
        <f>IF(S$3="","",IF(M101="","",((M101-L101+1)/365*$G27*(_xlfn.XLOOKUP(S$3,'Oppslag-fane'!$P$12:$P$34,'Oppslag-fane'!$N$12:$N$34)*Personalkostnader!$G35*1000))))</f>
        <v/>
      </c>
      <c r="T27" t="str">
        <f>IF(S27="","",IF($D27="Vitenskapelig",((M101-L101+1)/365*$G27*(_xlfn.XLOOKUP(S$3,'Oppslag-fane'!$P$12:$P$34,'Oppslag-fane'!$AD$12:$AD$34)*'Oppslag-fane'!$J$3)),((M101-L101+1)/365*$G27*(_xlfn.XLOOKUP(S$3,'Oppslag-fane'!$P$12:$P$34,'Oppslag-fane'!$AB$12:$AB$34)*'Oppslag-fane'!$L$3))))</f>
        <v/>
      </c>
      <c r="U27" t="str">
        <f>IF(U$3="","",IF(O101="","",((O101-N101+1)/365*$G27*(_xlfn.XLOOKUP(U$3,'Oppslag-fane'!$P$12:$P$34,'Oppslag-fane'!$N$12:$N$34)*Personalkostnader!$G35*1000))))</f>
        <v/>
      </c>
      <c r="V27" t="str">
        <f>IF(U27="","",IF($D27="Vitenskapelig",((O101-N101+1)/365*$G27*(_xlfn.XLOOKUP(U$3,'Oppslag-fane'!$P$12:$P$34,'Oppslag-fane'!$AD$12:$AD$34)*'Oppslag-fane'!$J$3)),((O101-N101+1)/365*$G27*(_xlfn.XLOOKUP(U$3,'Oppslag-fane'!$P$12:$P$34,'Oppslag-fane'!$AB$12:$AB$34)*'Oppslag-fane'!$L$3))))</f>
        <v/>
      </c>
      <c r="W27" t="str">
        <f>IF(W$3="","",IF(Q101="","",((Q101-P101+1)/365*$G27*(_xlfn.XLOOKUP(W$3,'Oppslag-fane'!$P$12:$P$34,'Oppslag-fane'!$N$12:$N$34)*Personalkostnader!$G35*1000))))</f>
        <v/>
      </c>
      <c r="X27" t="str">
        <f>IF(W27="","",IF($D27="Vitenskapelig",((Q101-P101+1)/365*$G27*(_xlfn.XLOOKUP(W$3,'Oppslag-fane'!$P$12:$P$34,'Oppslag-fane'!$AD$12:$AD$34)*'Oppslag-fane'!$J$3)),((Q101-P101+1)/365*$G27*(_xlfn.XLOOKUP(W$3,'Oppslag-fane'!$P$12:$P$34,'Oppslag-fane'!$AB$12:$AB$34)*'Oppslag-fane'!$L$3))))</f>
        <v/>
      </c>
      <c r="Y27" t="str">
        <f>IF(Y$3="","",IF(S101="","",((S101-R101+1)/365*$G27*(_xlfn.XLOOKUP(Y$3,'Oppslag-fane'!$P$12:$P$34,'Oppslag-fane'!$N$12:$N$34)*Personalkostnader!$G35*1000))))</f>
        <v/>
      </c>
      <c r="Z27" t="str">
        <f>IF(Y27="","",IF($D27="Vitenskapelig",((S101-R101+1)/365*$G27*(_xlfn.XLOOKUP(Y$3,'Oppslag-fane'!$P$12:$P$34,'Oppslag-fane'!$AD$12:$AD$34)*'Oppslag-fane'!$J$3)),((S101-R101+1)/365*$G27*(_xlfn.XLOOKUP(Y$3,'Oppslag-fane'!$P$12:$P$34,'Oppslag-fane'!$AB$12:$AB$34)*'Oppslag-fane'!$L$3))))</f>
        <v/>
      </c>
      <c r="AA27" t="str">
        <f>IF(AA$3="","",IF(U101="","",((U101-T101+1)/365*$G27*(_xlfn.XLOOKUP(AA$3,'Oppslag-fane'!$P$12:$P$34,'Oppslag-fane'!$N$12:$N$34)*Personalkostnader!$G35*1000))))</f>
        <v/>
      </c>
      <c r="AB27" t="str">
        <f>IF(AA27="","",IF($D27="Vitenskapelig",((U101-T101+1)/365*$G27*(_xlfn.XLOOKUP(AA$3,'Oppslag-fane'!$P$12:$P$34,'Oppslag-fane'!$AD$12:$AD$34)*'Oppslag-fane'!$J$3)),((U101-T101+1)/365*$G27*(_xlfn.XLOOKUP(AA$3,'Oppslag-fane'!$P$12:$P$34,'Oppslag-fane'!$AB$12:$AB$34)*'Oppslag-fane'!$L$3))))</f>
        <v/>
      </c>
      <c r="AC27" t="str">
        <f>IF(AC$3="","",IF(W101="","",((W101-V101+1)/365*$G27*(_xlfn.XLOOKUP(AC$3,'Oppslag-fane'!$P$12:$P$34,'Oppslag-fane'!$N$12:$N$34)*Personalkostnader!$G35*1000))))</f>
        <v/>
      </c>
      <c r="AD27" t="str">
        <f>IF(AC27="","",IF($D27="Vitenskapelig",((W101-V101+1)/365*$G27*(_xlfn.XLOOKUP(AC$3,'Oppslag-fane'!$P$12:$P$34,'Oppslag-fane'!$AD$12:$AD$34)*'Oppslag-fane'!$J$3)),((W101-V101+1)/365*$G27*(_xlfn.XLOOKUP(AC$3,'Oppslag-fane'!$P$12:$P$34,'Oppslag-fane'!$AB$12:$AB$34)*'Oppslag-fane'!$L$3))))</f>
        <v/>
      </c>
      <c r="AE27" t="str">
        <f>IF(AE$3="","",IF(Y101="","",((Y101-X101+1)/365*$G27*(_xlfn.XLOOKUP(AE$3,'Oppslag-fane'!$P$12:$P$34,'Oppslag-fane'!$N$12:$N$34)*Personalkostnader!$G35*1000))))</f>
        <v/>
      </c>
      <c r="AF27" t="str">
        <f>IF(AE27="","",IF($D27="Vitenskapelig",((Y101-X101+1)/365*$G27*(_xlfn.XLOOKUP(AE$3,'Oppslag-fane'!$P$12:$P$34,'Oppslag-fane'!$AD$12:$AD$34)*'Oppslag-fane'!$J$3)),((Y101-X101+1)/365*$G27*(_xlfn.XLOOKUP(AE$3,'Oppslag-fane'!$P$12:$P$34,'Oppslag-fane'!$AB$12:$AB$34)*'Oppslag-fane'!$L$3))))</f>
        <v/>
      </c>
      <c r="AG27" t="str">
        <f>IF(AG$3="","",IF(AA101="","",((AA101-Z101+1)/365*$G27*(_xlfn.XLOOKUP(AG$3,'Oppslag-fane'!$P$12:$P$34,'Oppslag-fane'!$N$12:$N$34)*Personalkostnader!$G35*1000))))</f>
        <v/>
      </c>
      <c r="AH27" t="str">
        <f>IF(AG27="","",IF($D27="Vitenskapelig",((AA101-Z101+1)/365*$G27*(_xlfn.XLOOKUP(AG$3,'Oppslag-fane'!$P$12:$P$34,'Oppslag-fane'!$AD$12:$AD$34)*'Oppslag-fane'!$J$3)),((AA101-Z101+1)/365*$G27*(_xlfn.XLOOKUP(AG$3,'Oppslag-fane'!$P$12:$P$34,'Oppslag-fane'!$AB$12:$AB$34)*'Oppslag-fane'!$L$3))))</f>
        <v/>
      </c>
      <c r="AI27" s="33">
        <f t="shared" si="0"/>
        <v>0</v>
      </c>
      <c r="AJ27" s="33">
        <f t="shared" si="1"/>
        <v>0</v>
      </c>
    </row>
    <row r="28" spans="1:36" outlineLevel="1" x14ac:dyDescent="0.25">
      <c r="A28">
        <f>Personalkostnader!A36</f>
        <v>0</v>
      </c>
      <c r="B28">
        <f>Personalkostnader!B36</f>
        <v>0</v>
      </c>
      <c r="C28" t="str">
        <f>Personalkostnader!C36</f>
        <v/>
      </c>
      <c r="D28" t="str">
        <f>Personalkostnader!D36</f>
        <v/>
      </c>
      <c r="E28">
        <f>Personalkostnader!E36</f>
        <v>0</v>
      </c>
      <c r="F28" t="str">
        <f>LEFT(Personalkostnader!O36,2)</f>
        <v/>
      </c>
      <c r="G28" s="129" t="str">
        <f>IFERROR(Personalkostnader!N36/100,"")</f>
        <v/>
      </c>
      <c r="H28" s="38"/>
      <c r="I28" t="str">
        <f>IF(I$3="","",IF(C102="","",((C102-B102+1)/365*$G28*(_xlfn.XLOOKUP(I$3,'Oppslag-fane'!$P$12:$P$34,'Oppslag-fane'!$N$12:$N$34)*Personalkostnader!$G36*1000))))</f>
        <v/>
      </c>
      <c r="J28" t="str">
        <f>IF(I28="","",IF($D28="Vitenskapelig",((C102-B102+1)/365*$G28*(_xlfn.XLOOKUP(I$3,'Oppslag-fane'!$P$12:$P$34,'Oppslag-fane'!$AD$12:$AD$34)*'Oppslag-fane'!$J$3)),((C102-B102+1)/365*$G28*(_xlfn.XLOOKUP(I$3,'Oppslag-fane'!$P$12:$P$34,'Oppslag-fane'!$AB$12:$AB$34)*'Oppslag-fane'!$L$3))))</f>
        <v/>
      </c>
      <c r="K28" t="str">
        <f>IF(K$3="","",IF(E102="","",((E102-D102+1)/365*$G28*(_xlfn.XLOOKUP(K$3,'Oppslag-fane'!$P$12:$P$34,'Oppslag-fane'!$N$12:$N$34)*Personalkostnader!$G36*1000))))</f>
        <v/>
      </c>
      <c r="L28" t="str">
        <f>IF(K28="","",IF($D28="Vitenskapelig",((E102-D102+1)/365*$G28*(_xlfn.XLOOKUP(K$3,'Oppslag-fane'!$P$12:$P$34,'Oppslag-fane'!$AD$12:$AD$34)*'Oppslag-fane'!$J$3)),((E102-D102+1)/365*$G28*(_xlfn.XLOOKUP(K$3,'Oppslag-fane'!$P$12:$P$34,'Oppslag-fane'!$AB$12:$AB$34)*'Oppslag-fane'!$L$3))))</f>
        <v/>
      </c>
      <c r="M28" t="str">
        <f>IF(M$3="","",IF(G102="","",((G102-F102+1)/365*$G28*(_xlfn.XLOOKUP(M$3,'Oppslag-fane'!$P$12:$P$34,'Oppslag-fane'!$N$12:$N$34)*Personalkostnader!$G36*1000))))</f>
        <v/>
      </c>
      <c r="N28" t="str">
        <f>IF(M28="","",IF($D28="Vitenskapelig",((G102-F102+1)/365*$G28*(_xlfn.XLOOKUP(M$3,'Oppslag-fane'!$P$12:$P$34,'Oppslag-fane'!$AD$12:$AD$34)*'Oppslag-fane'!$J$3)),((G102-F102+1)/365*$G28*(_xlfn.XLOOKUP(M$3,'Oppslag-fane'!$P$12:$P$34,'Oppslag-fane'!$AB$12:$AB$34)*'Oppslag-fane'!$L$3))))</f>
        <v/>
      </c>
      <c r="O28" t="str">
        <f>IF(O$3="","",IF(I102="","",((I102-H102+1)/365*$G28*(_xlfn.XLOOKUP(O$3,'Oppslag-fane'!$P$12:$P$34,'Oppslag-fane'!$N$12:$N$34)*Personalkostnader!$G36*1000))))</f>
        <v/>
      </c>
      <c r="P28" t="str">
        <f>IF(O28="","",IF($D28="Vitenskapelig",((I102-H102+1)/365*$G28*(_xlfn.XLOOKUP(O$3,'Oppslag-fane'!$P$12:$P$34,'Oppslag-fane'!$AD$12:$AD$34)*'Oppslag-fane'!$J$3)),((I102-H102+1)/365*$G28*(_xlfn.XLOOKUP(O$3,'Oppslag-fane'!$P$12:$P$34,'Oppslag-fane'!$AB$12:$AB$34)*'Oppslag-fane'!$L$3))))</f>
        <v/>
      </c>
      <c r="Q28" t="str">
        <f>IF(Q$3="","",IF(K102="","",((K102-J102+1)/365*$G28*(_xlfn.XLOOKUP(Q$3,'Oppslag-fane'!$P$12:$P$34,'Oppslag-fane'!$N$12:$N$34)*Personalkostnader!$G36*1000))))</f>
        <v/>
      </c>
      <c r="R28" t="str">
        <f>IF(Q28="","",IF($D28="Vitenskapelig",((K102-J102+1)/365*$G28*(_xlfn.XLOOKUP(Q$3,'Oppslag-fane'!$P$12:$P$34,'Oppslag-fane'!$AD$12:$AD$34)*'Oppslag-fane'!$J$3)),((K102-J102+1)/365*$G28*(_xlfn.XLOOKUP(Q$3,'Oppslag-fane'!$P$12:$P$34,'Oppslag-fane'!$AB$12:$AB$34)*'Oppslag-fane'!$L$3))))</f>
        <v/>
      </c>
      <c r="S28" t="str">
        <f>IF(S$3="","",IF(M102="","",((M102-L102+1)/365*$G28*(_xlfn.XLOOKUP(S$3,'Oppslag-fane'!$P$12:$P$34,'Oppslag-fane'!$N$12:$N$34)*Personalkostnader!$G36*1000))))</f>
        <v/>
      </c>
      <c r="T28" t="str">
        <f>IF(S28="","",IF($D28="Vitenskapelig",((M102-L102+1)/365*$G28*(_xlfn.XLOOKUP(S$3,'Oppslag-fane'!$P$12:$P$34,'Oppslag-fane'!$AD$12:$AD$34)*'Oppslag-fane'!$J$3)),((M102-L102+1)/365*$G28*(_xlfn.XLOOKUP(S$3,'Oppslag-fane'!$P$12:$P$34,'Oppslag-fane'!$AB$12:$AB$34)*'Oppslag-fane'!$L$3))))</f>
        <v/>
      </c>
      <c r="U28" t="str">
        <f>IF(U$3="","",IF(O102="","",((O102-N102+1)/365*$G28*(_xlfn.XLOOKUP(U$3,'Oppslag-fane'!$P$12:$P$34,'Oppslag-fane'!$N$12:$N$34)*Personalkostnader!$G36*1000))))</f>
        <v/>
      </c>
      <c r="V28" t="str">
        <f>IF(U28="","",IF($D28="Vitenskapelig",((O102-N102+1)/365*$G28*(_xlfn.XLOOKUP(U$3,'Oppslag-fane'!$P$12:$P$34,'Oppslag-fane'!$AD$12:$AD$34)*'Oppslag-fane'!$J$3)),((O102-N102+1)/365*$G28*(_xlfn.XLOOKUP(U$3,'Oppslag-fane'!$P$12:$P$34,'Oppslag-fane'!$AB$12:$AB$34)*'Oppslag-fane'!$L$3))))</f>
        <v/>
      </c>
      <c r="W28" t="str">
        <f>IF(W$3="","",IF(Q102="","",((Q102-P102+1)/365*$G28*(_xlfn.XLOOKUP(W$3,'Oppslag-fane'!$P$12:$P$34,'Oppslag-fane'!$N$12:$N$34)*Personalkostnader!$G36*1000))))</f>
        <v/>
      </c>
      <c r="X28" t="str">
        <f>IF(W28="","",IF($D28="Vitenskapelig",((Q102-P102+1)/365*$G28*(_xlfn.XLOOKUP(W$3,'Oppslag-fane'!$P$12:$P$34,'Oppslag-fane'!$AD$12:$AD$34)*'Oppslag-fane'!$J$3)),((Q102-P102+1)/365*$G28*(_xlfn.XLOOKUP(W$3,'Oppslag-fane'!$P$12:$P$34,'Oppslag-fane'!$AB$12:$AB$34)*'Oppslag-fane'!$L$3))))</f>
        <v/>
      </c>
      <c r="Y28" t="str">
        <f>IF(Y$3="","",IF(S102="","",((S102-R102+1)/365*$G28*(_xlfn.XLOOKUP(Y$3,'Oppslag-fane'!$P$12:$P$34,'Oppslag-fane'!$N$12:$N$34)*Personalkostnader!$G36*1000))))</f>
        <v/>
      </c>
      <c r="Z28" t="str">
        <f>IF(Y28="","",IF($D28="Vitenskapelig",((S102-R102+1)/365*$G28*(_xlfn.XLOOKUP(Y$3,'Oppslag-fane'!$P$12:$P$34,'Oppslag-fane'!$AD$12:$AD$34)*'Oppslag-fane'!$J$3)),((S102-R102+1)/365*$G28*(_xlfn.XLOOKUP(Y$3,'Oppslag-fane'!$P$12:$P$34,'Oppslag-fane'!$AB$12:$AB$34)*'Oppslag-fane'!$L$3))))</f>
        <v/>
      </c>
      <c r="AA28" t="str">
        <f>IF(AA$3="","",IF(U102="","",((U102-T102+1)/365*$G28*(_xlfn.XLOOKUP(AA$3,'Oppslag-fane'!$P$12:$P$34,'Oppslag-fane'!$N$12:$N$34)*Personalkostnader!$G36*1000))))</f>
        <v/>
      </c>
      <c r="AB28" t="str">
        <f>IF(AA28="","",IF($D28="Vitenskapelig",((U102-T102+1)/365*$G28*(_xlfn.XLOOKUP(AA$3,'Oppslag-fane'!$P$12:$P$34,'Oppslag-fane'!$AD$12:$AD$34)*'Oppslag-fane'!$J$3)),((U102-T102+1)/365*$G28*(_xlfn.XLOOKUP(AA$3,'Oppslag-fane'!$P$12:$P$34,'Oppslag-fane'!$AB$12:$AB$34)*'Oppslag-fane'!$L$3))))</f>
        <v/>
      </c>
      <c r="AC28" t="str">
        <f>IF(AC$3="","",IF(W102="","",((W102-V102+1)/365*$G28*(_xlfn.XLOOKUP(AC$3,'Oppslag-fane'!$P$12:$P$34,'Oppslag-fane'!$N$12:$N$34)*Personalkostnader!$G36*1000))))</f>
        <v/>
      </c>
      <c r="AD28" t="str">
        <f>IF(AC28="","",IF($D28="Vitenskapelig",((W102-V102+1)/365*$G28*(_xlfn.XLOOKUP(AC$3,'Oppslag-fane'!$P$12:$P$34,'Oppslag-fane'!$AD$12:$AD$34)*'Oppslag-fane'!$J$3)),((W102-V102+1)/365*$G28*(_xlfn.XLOOKUP(AC$3,'Oppslag-fane'!$P$12:$P$34,'Oppslag-fane'!$AB$12:$AB$34)*'Oppslag-fane'!$L$3))))</f>
        <v/>
      </c>
      <c r="AE28" t="str">
        <f>IF(AE$3="","",IF(Y102="","",((Y102-X102+1)/365*$G28*(_xlfn.XLOOKUP(AE$3,'Oppslag-fane'!$P$12:$P$34,'Oppslag-fane'!$N$12:$N$34)*Personalkostnader!$G36*1000))))</f>
        <v/>
      </c>
      <c r="AF28" t="str">
        <f>IF(AE28="","",IF($D28="Vitenskapelig",((Y102-X102+1)/365*$G28*(_xlfn.XLOOKUP(AE$3,'Oppslag-fane'!$P$12:$P$34,'Oppslag-fane'!$AD$12:$AD$34)*'Oppslag-fane'!$J$3)),((Y102-X102+1)/365*$G28*(_xlfn.XLOOKUP(AE$3,'Oppslag-fane'!$P$12:$P$34,'Oppslag-fane'!$AB$12:$AB$34)*'Oppslag-fane'!$L$3))))</f>
        <v/>
      </c>
      <c r="AG28" t="str">
        <f>IF(AG$3="","",IF(AA102="","",((AA102-Z102+1)/365*$G28*(_xlfn.XLOOKUP(AG$3,'Oppslag-fane'!$P$12:$P$34,'Oppslag-fane'!$N$12:$N$34)*Personalkostnader!$G36*1000))))</f>
        <v/>
      </c>
      <c r="AH28" t="str">
        <f>IF(AG28="","",IF($D28="Vitenskapelig",((AA102-Z102+1)/365*$G28*(_xlfn.XLOOKUP(AG$3,'Oppslag-fane'!$P$12:$P$34,'Oppslag-fane'!$AD$12:$AD$34)*'Oppslag-fane'!$J$3)),((AA102-Z102+1)/365*$G28*(_xlfn.XLOOKUP(AG$3,'Oppslag-fane'!$P$12:$P$34,'Oppslag-fane'!$AB$12:$AB$34)*'Oppslag-fane'!$L$3))))</f>
        <v/>
      </c>
      <c r="AI28" s="33">
        <f t="shared" si="0"/>
        <v>0</v>
      </c>
      <c r="AJ28" s="33">
        <f t="shared" si="1"/>
        <v>0</v>
      </c>
    </row>
    <row r="29" spans="1:36" outlineLevel="1" x14ac:dyDescent="0.25">
      <c r="A29">
        <f>Personalkostnader!A37</f>
        <v>0</v>
      </c>
      <c r="B29">
        <f>Personalkostnader!B37</f>
        <v>0</v>
      </c>
      <c r="C29" t="str">
        <f>Personalkostnader!C37</f>
        <v/>
      </c>
      <c r="D29" t="str">
        <f>Personalkostnader!D37</f>
        <v/>
      </c>
      <c r="E29">
        <f>Personalkostnader!E37</f>
        <v>0</v>
      </c>
      <c r="F29" t="str">
        <f>LEFT(Personalkostnader!O37,2)</f>
        <v/>
      </c>
      <c r="G29" s="129" t="str">
        <f>IFERROR(Personalkostnader!N37/100,"")</f>
        <v/>
      </c>
      <c r="H29" s="38"/>
      <c r="I29" t="str">
        <f>IF(I$3="","",IF(C103="","",((C103-B103+1)/365*$G29*(_xlfn.XLOOKUP(I$3,'Oppslag-fane'!$P$12:$P$34,'Oppslag-fane'!$N$12:$N$34)*Personalkostnader!$G37*1000))))</f>
        <v/>
      </c>
      <c r="J29" t="str">
        <f>IF(I29="","",IF($D29="Vitenskapelig",((C103-B103+1)/365*$G29*(_xlfn.XLOOKUP(I$3,'Oppslag-fane'!$P$12:$P$34,'Oppslag-fane'!$AD$12:$AD$34)*'Oppslag-fane'!$J$3)),((C103-B103+1)/365*$G29*(_xlfn.XLOOKUP(I$3,'Oppslag-fane'!$P$12:$P$34,'Oppslag-fane'!$AB$12:$AB$34)*'Oppslag-fane'!$L$3))))</f>
        <v/>
      </c>
      <c r="K29" t="str">
        <f>IF(K$3="","",IF(E103="","",((E103-D103+1)/365*$G29*(_xlfn.XLOOKUP(K$3,'Oppslag-fane'!$P$12:$P$34,'Oppslag-fane'!$N$12:$N$34)*Personalkostnader!$G37*1000))))</f>
        <v/>
      </c>
      <c r="L29" t="str">
        <f>IF(K29="","",IF($D29="Vitenskapelig",((E103-D103+1)/365*$G29*(_xlfn.XLOOKUP(K$3,'Oppslag-fane'!$P$12:$P$34,'Oppslag-fane'!$AD$12:$AD$34)*'Oppslag-fane'!$J$3)),((E103-D103+1)/365*$G29*(_xlfn.XLOOKUP(K$3,'Oppslag-fane'!$P$12:$P$34,'Oppslag-fane'!$AB$12:$AB$34)*'Oppslag-fane'!$L$3))))</f>
        <v/>
      </c>
      <c r="M29" t="str">
        <f>IF(M$3="","",IF(G103="","",((G103-F103+1)/365*$G29*(_xlfn.XLOOKUP(M$3,'Oppslag-fane'!$P$12:$P$34,'Oppslag-fane'!$N$12:$N$34)*Personalkostnader!$G37*1000))))</f>
        <v/>
      </c>
      <c r="N29" t="str">
        <f>IF(M29="","",IF($D29="Vitenskapelig",((G103-F103+1)/365*$G29*(_xlfn.XLOOKUP(M$3,'Oppslag-fane'!$P$12:$P$34,'Oppslag-fane'!$AD$12:$AD$34)*'Oppslag-fane'!$J$3)),((G103-F103+1)/365*$G29*(_xlfn.XLOOKUP(M$3,'Oppslag-fane'!$P$12:$P$34,'Oppslag-fane'!$AB$12:$AB$34)*'Oppslag-fane'!$L$3))))</f>
        <v/>
      </c>
      <c r="O29" t="str">
        <f>IF(O$3="","",IF(I103="","",((I103-H103+1)/365*$G29*(_xlfn.XLOOKUP(O$3,'Oppslag-fane'!$P$12:$P$34,'Oppslag-fane'!$N$12:$N$34)*Personalkostnader!$G37*1000))))</f>
        <v/>
      </c>
      <c r="P29" t="str">
        <f>IF(O29="","",IF($D29="Vitenskapelig",((I103-H103+1)/365*$G29*(_xlfn.XLOOKUP(O$3,'Oppslag-fane'!$P$12:$P$34,'Oppslag-fane'!$AD$12:$AD$34)*'Oppslag-fane'!$J$3)),((I103-H103+1)/365*$G29*(_xlfn.XLOOKUP(O$3,'Oppslag-fane'!$P$12:$P$34,'Oppslag-fane'!$AB$12:$AB$34)*'Oppslag-fane'!$L$3))))</f>
        <v/>
      </c>
      <c r="Q29" t="str">
        <f>IF(Q$3="","",IF(K103="","",((K103-J103+1)/365*$G29*(_xlfn.XLOOKUP(Q$3,'Oppslag-fane'!$P$12:$P$34,'Oppslag-fane'!$N$12:$N$34)*Personalkostnader!$G37*1000))))</f>
        <v/>
      </c>
      <c r="R29" t="str">
        <f>IF(Q29="","",IF($D29="Vitenskapelig",((K103-J103+1)/365*$G29*(_xlfn.XLOOKUP(Q$3,'Oppslag-fane'!$P$12:$P$34,'Oppslag-fane'!$AD$12:$AD$34)*'Oppslag-fane'!$J$3)),((K103-J103+1)/365*$G29*(_xlfn.XLOOKUP(Q$3,'Oppslag-fane'!$P$12:$P$34,'Oppslag-fane'!$AB$12:$AB$34)*'Oppslag-fane'!$L$3))))</f>
        <v/>
      </c>
      <c r="S29" t="str">
        <f>IF(S$3="","",IF(M103="","",((M103-L103+1)/365*$G29*(_xlfn.XLOOKUP(S$3,'Oppslag-fane'!$P$12:$P$34,'Oppslag-fane'!$N$12:$N$34)*Personalkostnader!$G37*1000))))</f>
        <v/>
      </c>
      <c r="T29" t="str">
        <f>IF(S29="","",IF($D29="Vitenskapelig",((M103-L103+1)/365*$G29*(_xlfn.XLOOKUP(S$3,'Oppslag-fane'!$P$12:$P$34,'Oppslag-fane'!$AD$12:$AD$34)*'Oppslag-fane'!$J$3)),((M103-L103+1)/365*$G29*(_xlfn.XLOOKUP(S$3,'Oppslag-fane'!$P$12:$P$34,'Oppslag-fane'!$AB$12:$AB$34)*'Oppslag-fane'!$L$3))))</f>
        <v/>
      </c>
      <c r="U29" t="str">
        <f>IF(U$3="","",IF(O103="","",((O103-N103+1)/365*$G29*(_xlfn.XLOOKUP(U$3,'Oppslag-fane'!$P$12:$P$34,'Oppslag-fane'!$N$12:$N$34)*Personalkostnader!$G37*1000))))</f>
        <v/>
      </c>
      <c r="V29" t="str">
        <f>IF(U29="","",IF($D29="Vitenskapelig",((O103-N103+1)/365*$G29*(_xlfn.XLOOKUP(U$3,'Oppslag-fane'!$P$12:$P$34,'Oppslag-fane'!$AD$12:$AD$34)*'Oppslag-fane'!$J$3)),((O103-N103+1)/365*$G29*(_xlfn.XLOOKUP(U$3,'Oppslag-fane'!$P$12:$P$34,'Oppslag-fane'!$AB$12:$AB$34)*'Oppslag-fane'!$L$3))))</f>
        <v/>
      </c>
      <c r="W29" t="str">
        <f>IF(W$3="","",IF(Q103="","",((Q103-P103+1)/365*$G29*(_xlfn.XLOOKUP(W$3,'Oppslag-fane'!$P$12:$P$34,'Oppslag-fane'!$N$12:$N$34)*Personalkostnader!$G37*1000))))</f>
        <v/>
      </c>
      <c r="X29" t="str">
        <f>IF(W29="","",IF($D29="Vitenskapelig",((Q103-P103+1)/365*$G29*(_xlfn.XLOOKUP(W$3,'Oppslag-fane'!$P$12:$P$34,'Oppslag-fane'!$AD$12:$AD$34)*'Oppslag-fane'!$J$3)),((Q103-P103+1)/365*$G29*(_xlfn.XLOOKUP(W$3,'Oppslag-fane'!$P$12:$P$34,'Oppslag-fane'!$AB$12:$AB$34)*'Oppslag-fane'!$L$3))))</f>
        <v/>
      </c>
      <c r="Y29" t="str">
        <f>IF(Y$3="","",IF(S103="","",((S103-R103+1)/365*$G29*(_xlfn.XLOOKUP(Y$3,'Oppslag-fane'!$P$12:$P$34,'Oppslag-fane'!$N$12:$N$34)*Personalkostnader!$G37*1000))))</f>
        <v/>
      </c>
      <c r="Z29" t="str">
        <f>IF(Y29="","",IF($D29="Vitenskapelig",((S103-R103+1)/365*$G29*(_xlfn.XLOOKUP(Y$3,'Oppslag-fane'!$P$12:$P$34,'Oppslag-fane'!$AD$12:$AD$34)*'Oppslag-fane'!$J$3)),((S103-R103+1)/365*$G29*(_xlfn.XLOOKUP(Y$3,'Oppslag-fane'!$P$12:$P$34,'Oppslag-fane'!$AB$12:$AB$34)*'Oppslag-fane'!$L$3))))</f>
        <v/>
      </c>
      <c r="AA29" t="str">
        <f>IF(AA$3="","",IF(U103="","",((U103-T103+1)/365*$G29*(_xlfn.XLOOKUP(AA$3,'Oppslag-fane'!$P$12:$P$34,'Oppslag-fane'!$N$12:$N$34)*Personalkostnader!$G37*1000))))</f>
        <v/>
      </c>
      <c r="AB29" t="str">
        <f>IF(AA29="","",IF($D29="Vitenskapelig",((U103-T103+1)/365*$G29*(_xlfn.XLOOKUP(AA$3,'Oppslag-fane'!$P$12:$P$34,'Oppslag-fane'!$AD$12:$AD$34)*'Oppslag-fane'!$J$3)),((U103-T103+1)/365*$G29*(_xlfn.XLOOKUP(AA$3,'Oppslag-fane'!$P$12:$P$34,'Oppslag-fane'!$AB$12:$AB$34)*'Oppslag-fane'!$L$3))))</f>
        <v/>
      </c>
      <c r="AC29" t="str">
        <f>IF(AC$3="","",IF(W103="","",((W103-V103+1)/365*$G29*(_xlfn.XLOOKUP(AC$3,'Oppslag-fane'!$P$12:$P$34,'Oppslag-fane'!$N$12:$N$34)*Personalkostnader!$G37*1000))))</f>
        <v/>
      </c>
      <c r="AD29" t="str">
        <f>IF(AC29="","",IF($D29="Vitenskapelig",((W103-V103+1)/365*$G29*(_xlfn.XLOOKUP(AC$3,'Oppslag-fane'!$P$12:$P$34,'Oppslag-fane'!$AD$12:$AD$34)*'Oppslag-fane'!$J$3)),((W103-V103+1)/365*$G29*(_xlfn.XLOOKUP(AC$3,'Oppslag-fane'!$P$12:$P$34,'Oppslag-fane'!$AB$12:$AB$34)*'Oppslag-fane'!$L$3))))</f>
        <v/>
      </c>
      <c r="AE29" t="str">
        <f>IF(AE$3="","",IF(Y103="","",((Y103-X103+1)/365*$G29*(_xlfn.XLOOKUP(AE$3,'Oppslag-fane'!$P$12:$P$34,'Oppslag-fane'!$N$12:$N$34)*Personalkostnader!$G37*1000))))</f>
        <v/>
      </c>
      <c r="AF29" t="str">
        <f>IF(AE29="","",IF($D29="Vitenskapelig",((Y103-X103+1)/365*$G29*(_xlfn.XLOOKUP(AE$3,'Oppslag-fane'!$P$12:$P$34,'Oppslag-fane'!$AD$12:$AD$34)*'Oppslag-fane'!$J$3)),((Y103-X103+1)/365*$G29*(_xlfn.XLOOKUP(AE$3,'Oppslag-fane'!$P$12:$P$34,'Oppslag-fane'!$AB$12:$AB$34)*'Oppslag-fane'!$L$3))))</f>
        <v/>
      </c>
      <c r="AG29" t="str">
        <f>IF(AG$3="","",IF(AA103="","",((AA103-Z103+1)/365*$G29*(_xlfn.XLOOKUP(AG$3,'Oppslag-fane'!$P$12:$P$34,'Oppslag-fane'!$N$12:$N$34)*Personalkostnader!$G37*1000))))</f>
        <v/>
      </c>
      <c r="AH29" t="str">
        <f>IF(AG29="","",IF($D29="Vitenskapelig",((AA103-Z103+1)/365*$G29*(_xlfn.XLOOKUP(AG$3,'Oppslag-fane'!$P$12:$P$34,'Oppslag-fane'!$AD$12:$AD$34)*'Oppslag-fane'!$J$3)),((AA103-Z103+1)/365*$G29*(_xlfn.XLOOKUP(AG$3,'Oppslag-fane'!$P$12:$P$34,'Oppslag-fane'!$AB$12:$AB$34)*'Oppslag-fane'!$L$3))))</f>
        <v/>
      </c>
      <c r="AI29" s="33">
        <f t="shared" si="0"/>
        <v>0</v>
      </c>
      <c r="AJ29" s="33">
        <f t="shared" si="1"/>
        <v>0</v>
      </c>
    </row>
    <row r="30" spans="1:36" outlineLevel="1" x14ac:dyDescent="0.25">
      <c r="A30">
        <f>Personalkostnader!A38</f>
        <v>0</v>
      </c>
      <c r="B30">
        <f>Personalkostnader!B38</f>
        <v>0</v>
      </c>
      <c r="C30" t="str">
        <f>Personalkostnader!C38</f>
        <v/>
      </c>
      <c r="D30" t="str">
        <f>Personalkostnader!D38</f>
        <v/>
      </c>
      <c r="E30">
        <f>Personalkostnader!E38</f>
        <v>0</v>
      </c>
      <c r="F30" t="str">
        <f>LEFT(Personalkostnader!O38,2)</f>
        <v/>
      </c>
      <c r="G30" s="129" t="str">
        <f>IFERROR(Personalkostnader!N38/100,"")</f>
        <v/>
      </c>
      <c r="H30" s="38"/>
      <c r="I30" t="str">
        <f>IF(I$3="","",IF(C104="","",((C104-B104+1)/365*$G30*(_xlfn.XLOOKUP(I$3,'Oppslag-fane'!$P$12:$P$34,'Oppslag-fane'!$N$12:$N$34)*Personalkostnader!$G38*1000))))</f>
        <v/>
      </c>
      <c r="J30" t="str">
        <f>IF(I30="","",IF($D30="Vitenskapelig",((C104-B104+1)/365*$G30*(_xlfn.XLOOKUP(I$3,'Oppslag-fane'!$P$12:$P$34,'Oppslag-fane'!$AD$12:$AD$34)*'Oppslag-fane'!$J$3)),((C104-B104+1)/365*$G30*(_xlfn.XLOOKUP(I$3,'Oppslag-fane'!$P$12:$P$34,'Oppslag-fane'!$AB$12:$AB$34)*'Oppslag-fane'!$L$3))))</f>
        <v/>
      </c>
      <c r="K30" t="str">
        <f>IF(K$3="","",IF(E104="","",((E104-D104+1)/365*$G30*(_xlfn.XLOOKUP(K$3,'Oppslag-fane'!$P$12:$P$34,'Oppslag-fane'!$N$12:$N$34)*Personalkostnader!$G38*1000))))</f>
        <v/>
      </c>
      <c r="L30" t="str">
        <f>IF(K30="","",IF($D30="Vitenskapelig",((E104-D104+1)/365*$G30*(_xlfn.XLOOKUP(K$3,'Oppslag-fane'!$P$12:$P$34,'Oppslag-fane'!$AD$12:$AD$34)*'Oppslag-fane'!$J$3)),((E104-D104+1)/365*$G30*(_xlfn.XLOOKUP(K$3,'Oppslag-fane'!$P$12:$P$34,'Oppslag-fane'!$AB$12:$AB$34)*'Oppslag-fane'!$L$3))))</f>
        <v/>
      </c>
      <c r="M30" t="str">
        <f>IF(M$3="","",IF(G104="","",((G104-F104+1)/365*$G30*(_xlfn.XLOOKUP(M$3,'Oppslag-fane'!$P$12:$P$34,'Oppslag-fane'!$N$12:$N$34)*Personalkostnader!$G38*1000))))</f>
        <v/>
      </c>
      <c r="N30" t="str">
        <f>IF(M30="","",IF($D30="Vitenskapelig",((G104-F104+1)/365*$G30*(_xlfn.XLOOKUP(M$3,'Oppslag-fane'!$P$12:$P$34,'Oppslag-fane'!$AD$12:$AD$34)*'Oppslag-fane'!$J$3)),((G104-F104+1)/365*$G30*(_xlfn.XLOOKUP(M$3,'Oppslag-fane'!$P$12:$P$34,'Oppslag-fane'!$AB$12:$AB$34)*'Oppslag-fane'!$L$3))))</f>
        <v/>
      </c>
      <c r="O30" t="str">
        <f>IF(O$3="","",IF(I104="","",((I104-H104+1)/365*$G30*(_xlfn.XLOOKUP(O$3,'Oppslag-fane'!$P$12:$P$34,'Oppslag-fane'!$N$12:$N$34)*Personalkostnader!$G38*1000))))</f>
        <v/>
      </c>
      <c r="P30" t="str">
        <f>IF(O30="","",IF($D30="Vitenskapelig",((I104-H104+1)/365*$G30*(_xlfn.XLOOKUP(O$3,'Oppslag-fane'!$P$12:$P$34,'Oppslag-fane'!$AD$12:$AD$34)*'Oppslag-fane'!$J$3)),((I104-H104+1)/365*$G30*(_xlfn.XLOOKUP(O$3,'Oppslag-fane'!$P$12:$P$34,'Oppslag-fane'!$AB$12:$AB$34)*'Oppslag-fane'!$L$3))))</f>
        <v/>
      </c>
      <c r="Q30" t="str">
        <f>IF(Q$3="","",IF(K104="","",((K104-J104+1)/365*$G30*(_xlfn.XLOOKUP(Q$3,'Oppslag-fane'!$P$12:$P$34,'Oppslag-fane'!$N$12:$N$34)*Personalkostnader!$G38*1000))))</f>
        <v/>
      </c>
      <c r="R30" t="str">
        <f>IF(Q30="","",IF($D30="Vitenskapelig",((K104-J104+1)/365*$G30*(_xlfn.XLOOKUP(Q$3,'Oppslag-fane'!$P$12:$P$34,'Oppslag-fane'!$AD$12:$AD$34)*'Oppslag-fane'!$J$3)),((K104-J104+1)/365*$G30*(_xlfn.XLOOKUP(Q$3,'Oppslag-fane'!$P$12:$P$34,'Oppslag-fane'!$AB$12:$AB$34)*'Oppslag-fane'!$L$3))))</f>
        <v/>
      </c>
      <c r="S30" t="str">
        <f>IF(S$3="","",IF(M104="","",((M104-L104+1)/365*$G30*(_xlfn.XLOOKUP(S$3,'Oppslag-fane'!$P$12:$P$34,'Oppslag-fane'!$N$12:$N$34)*Personalkostnader!$G38*1000))))</f>
        <v/>
      </c>
      <c r="T30" t="str">
        <f>IF(S30="","",IF($D30="Vitenskapelig",((M104-L104+1)/365*$G30*(_xlfn.XLOOKUP(S$3,'Oppslag-fane'!$P$12:$P$34,'Oppslag-fane'!$AD$12:$AD$34)*'Oppslag-fane'!$J$3)),((M104-L104+1)/365*$G30*(_xlfn.XLOOKUP(S$3,'Oppslag-fane'!$P$12:$P$34,'Oppslag-fane'!$AB$12:$AB$34)*'Oppslag-fane'!$L$3))))</f>
        <v/>
      </c>
      <c r="U30" t="str">
        <f>IF(U$3="","",IF(O104="","",((O104-N104+1)/365*$G30*(_xlfn.XLOOKUP(U$3,'Oppslag-fane'!$P$12:$P$34,'Oppslag-fane'!$N$12:$N$34)*Personalkostnader!$G38*1000))))</f>
        <v/>
      </c>
      <c r="V30" t="str">
        <f>IF(U30="","",IF($D30="Vitenskapelig",((O104-N104+1)/365*$G30*(_xlfn.XLOOKUP(U$3,'Oppslag-fane'!$P$12:$P$34,'Oppslag-fane'!$AD$12:$AD$34)*'Oppslag-fane'!$J$3)),((O104-N104+1)/365*$G30*(_xlfn.XLOOKUP(U$3,'Oppslag-fane'!$P$12:$P$34,'Oppslag-fane'!$AB$12:$AB$34)*'Oppslag-fane'!$L$3))))</f>
        <v/>
      </c>
      <c r="W30" t="str">
        <f>IF(W$3="","",IF(Q104="","",((Q104-P104+1)/365*$G30*(_xlfn.XLOOKUP(W$3,'Oppslag-fane'!$P$12:$P$34,'Oppslag-fane'!$N$12:$N$34)*Personalkostnader!$G38*1000))))</f>
        <v/>
      </c>
      <c r="X30" t="str">
        <f>IF(W30="","",IF($D30="Vitenskapelig",((Q104-P104+1)/365*$G30*(_xlfn.XLOOKUP(W$3,'Oppslag-fane'!$P$12:$P$34,'Oppslag-fane'!$AD$12:$AD$34)*'Oppslag-fane'!$J$3)),((Q104-P104+1)/365*$G30*(_xlfn.XLOOKUP(W$3,'Oppslag-fane'!$P$12:$P$34,'Oppslag-fane'!$AB$12:$AB$34)*'Oppslag-fane'!$L$3))))</f>
        <v/>
      </c>
      <c r="Y30" t="str">
        <f>IF(Y$3="","",IF(S104="","",((S104-R104+1)/365*$G30*(_xlfn.XLOOKUP(Y$3,'Oppslag-fane'!$P$12:$P$34,'Oppslag-fane'!$N$12:$N$34)*Personalkostnader!$G38*1000))))</f>
        <v/>
      </c>
      <c r="Z30" t="str">
        <f>IF(Y30="","",IF($D30="Vitenskapelig",((S104-R104+1)/365*$G30*(_xlfn.XLOOKUP(Y$3,'Oppslag-fane'!$P$12:$P$34,'Oppslag-fane'!$AD$12:$AD$34)*'Oppslag-fane'!$J$3)),((S104-R104+1)/365*$G30*(_xlfn.XLOOKUP(Y$3,'Oppslag-fane'!$P$12:$P$34,'Oppslag-fane'!$AB$12:$AB$34)*'Oppslag-fane'!$L$3))))</f>
        <v/>
      </c>
      <c r="AA30" t="str">
        <f>IF(AA$3="","",IF(U104="","",((U104-T104+1)/365*$G30*(_xlfn.XLOOKUP(AA$3,'Oppslag-fane'!$P$12:$P$34,'Oppslag-fane'!$N$12:$N$34)*Personalkostnader!$G38*1000))))</f>
        <v/>
      </c>
      <c r="AB30" t="str">
        <f>IF(AA30="","",IF($D30="Vitenskapelig",((U104-T104+1)/365*$G30*(_xlfn.XLOOKUP(AA$3,'Oppslag-fane'!$P$12:$P$34,'Oppslag-fane'!$AD$12:$AD$34)*'Oppslag-fane'!$J$3)),((U104-T104+1)/365*$G30*(_xlfn.XLOOKUP(AA$3,'Oppslag-fane'!$P$12:$P$34,'Oppslag-fane'!$AB$12:$AB$34)*'Oppslag-fane'!$L$3))))</f>
        <v/>
      </c>
      <c r="AC30" t="str">
        <f>IF(AC$3="","",IF(W104="","",((W104-V104+1)/365*$G30*(_xlfn.XLOOKUP(AC$3,'Oppslag-fane'!$P$12:$P$34,'Oppslag-fane'!$N$12:$N$34)*Personalkostnader!$G38*1000))))</f>
        <v/>
      </c>
      <c r="AD30" t="str">
        <f>IF(AC30="","",IF($D30="Vitenskapelig",((W104-V104+1)/365*$G30*(_xlfn.XLOOKUP(AC$3,'Oppslag-fane'!$P$12:$P$34,'Oppslag-fane'!$AD$12:$AD$34)*'Oppslag-fane'!$J$3)),((W104-V104+1)/365*$G30*(_xlfn.XLOOKUP(AC$3,'Oppslag-fane'!$P$12:$P$34,'Oppslag-fane'!$AB$12:$AB$34)*'Oppslag-fane'!$L$3))))</f>
        <v/>
      </c>
      <c r="AE30" t="str">
        <f>IF(AE$3="","",IF(Y104="","",((Y104-X104+1)/365*$G30*(_xlfn.XLOOKUP(AE$3,'Oppslag-fane'!$P$12:$P$34,'Oppslag-fane'!$N$12:$N$34)*Personalkostnader!$G38*1000))))</f>
        <v/>
      </c>
      <c r="AF30" t="str">
        <f>IF(AE30="","",IF($D30="Vitenskapelig",((Y104-X104+1)/365*$G30*(_xlfn.XLOOKUP(AE$3,'Oppslag-fane'!$P$12:$P$34,'Oppslag-fane'!$AD$12:$AD$34)*'Oppslag-fane'!$J$3)),((Y104-X104+1)/365*$G30*(_xlfn.XLOOKUP(AE$3,'Oppslag-fane'!$P$12:$P$34,'Oppslag-fane'!$AB$12:$AB$34)*'Oppslag-fane'!$L$3))))</f>
        <v/>
      </c>
      <c r="AG30" t="str">
        <f>IF(AG$3="","",IF(AA104="","",((AA104-Z104+1)/365*$G30*(_xlfn.XLOOKUP(AG$3,'Oppslag-fane'!$P$12:$P$34,'Oppslag-fane'!$N$12:$N$34)*Personalkostnader!$G38*1000))))</f>
        <v/>
      </c>
      <c r="AH30" t="str">
        <f>IF(AG30="","",IF($D30="Vitenskapelig",((AA104-Z104+1)/365*$G30*(_xlfn.XLOOKUP(AG$3,'Oppslag-fane'!$P$12:$P$34,'Oppslag-fane'!$AD$12:$AD$34)*'Oppslag-fane'!$J$3)),((AA104-Z104+1)/365*$G30*(_xlfn.XLOOKUP(AG$3,'Oppslag-fane'!$P$12:$P$34,'Oppslag-fane'!$AB$12:$AB$34)*'Oppslag-fane'!$L$3))))</f>
        <v/>
      </c>
      <c r="AI30" s="33">
        <f t="shared" si="0"/>
        <v>0</v>
      </c>
      <c r="AJ30" s="33">
        <f t="shared" si="1"/>
        <v>0</v>
      </c>
    </row>
    <row r="31" spans="1:36" outlineLevel="1" x14ac:dyDescent="0.25">
      <c r="A31">
        <f>Personalkostnader!A39</f>
        <v>0</v>
      </c>
      <c r="B31">
        <f>Personalkostnader!B39</f>
        <v>0</v>
      </c>
      <c r="C31" t="str">
        <f>Personalkostnader!C39</f>
        <v/>
      </c>
      <c r="D31" t="str">
        <f>Personalkostnader!D39</f>
        <v/>
      </c>
      <c r="E31">
        <f>Personalkostnader!E39</f>
        <v>0</v>
      </c>
      <c r="F31" t="str">
        <f>LEFT(Personalkostnader!O39,2)</f>
        <v/>
      </c>
      <c r="G31" s="129" t="str">
        <f>IFERROR(Personalkostnader!N39/100,"")</f>
        <v/>
      </c>
      <c r="H31" s="38"/>
      <c r="I31" t="str">
        <f>IF(I$3="","",IF(C105="","",((C105-B105+1)/365*$G31*(_xlfn.XLOOKUP(I$3,'Oppslag-fane'!$P$12:$P$34,'Oppslag-fane'!$N$12:$N$34)*Personalkostnader!$G39*1000))))</f>
        <v/>
      </c>
      <c r="J31" t="str">
        <f>IF(I31="","",IF($D31="Vitenskapelig",((C105-B105+1)/365*$G31*(_xlfn.XLOOKUP(I$3,'Oppslag-fane'!$P$12:$P$34,'Oppslag-fane'!$AD$12:$AD$34)*'Oppslag-fane'!$J$3)),((C105-B105+1)/365*$G31*(_xlfn.XLOOKUP(I$3,'Oppslag-fane'!$P$12:$P$34,'Oppslag-fane'!$AB$12:$AB$34)*'Oppslag-fane'!$L$3))))</f>
        <v/>
      </c>
      <c r="K31" t="str">
        <f>IF(K$3="","",IF(E105="","",((E105-D105+1)/365*$G31*(_xlfn.XLOOKUP(K$3,'Oppslag-fane'!$P$12:$P$34,'Oppslag-fane'!$N$12:$N$34)*Personalkostnader!$G39*1000))))</f>
        <v/>
      </c>
      <c r="L31" t="str">
        <f>IF(K31="","",IF($D31="Vitenskapelig",((E105-D105+1)/365*$G31*(_xlfn.XLOOKUP(K$3,'Oppslag-fane'!$P$12:$P$34,'Oppslag-fane'!$AD$12:$AD$34)*'Oppslag-fane'!$J$3)),((E105-D105+1)/365*$G31*(_xlfn.XLOOKUP(K$3,'Oppslag-fane'!$P$12:$P$34,'Oppslag-fane'!$AB$12:$AB$34)*'Oppslag-fane'!$L$3))))</f>
        <v/>
      </c>
      <c r="M31" t="str">
        <f>IF(M$3="","",IF(G105="","",((G105-F105+1)/365*$G31*(_xlfn.XLOOKUP(M$3,'Oppslag-fane'!$P$12:$P$34,'Oppslag-fane'!$N$12:$N$34)*Personalkostnader!$G39*1000))))</f>
        <v/>
      </c>
      <c r="N31" t="str">
        <f>IF(M31="","",IF($D31="Vitenskapelig",((G105-F105+1)/365*$G31*(_xlfn.XLOOKUP(M$3,'Oppslag-fane'!$P$12:$P$34,'Oppslag-fane'!$AD$12:$AD$34)*'Oppslag-fane'!$J$3)),((G105-F105+1)/365*$G31*(_xlfn.XLOOKUP(M$3,'Oppslag-fane'!$P$12:$P$34,'Oppslag-fane'!$AB$12:$AB$34)*'Oppslag-fane'!$L$3))))</f>
        <v/>
      </c>
      <c r="O31" t="str">
        <f>IF(O$3="","",IF(I105="","",((I105-H105+1)/365*$G31*(_xlfn.XLOOKUP(O$3,'Oppslag-fane'!$P$12:$P$34,'Oppslag-fane'!$N$12:$N$34)*Personalkostnader!$G39*1000))))</f>
        <v/>
      </c>
      <c r="P31" t="str">
        <f>IF(O31="","",IF($D31="Vitenskapelig",((I105-H105+1)/365*$G31*(_xlfn.XLOOKUP(O$3,'Oppslag-fane'!$P$12:$P$34,'Oppslag-fane'!$AD$12:$AD$34)*'Oppslag-fane'!$J$3)),((I105-H105+1)/365*$G31*(_xlfn.XLOOKUP(O$3,'Oppslag-fane'!$P$12:$P$34,'Oppslag-fane'!$AB$12:$AB$34)*'Oppslag-fane'!$L$3))))</f>
        <v/>
      </c>
      <c r="Q31" t="str">
        <f>IF(Q$3="","",IF(K105="","",((K105-J105+1)/365*$G31*(_xlfn.XLOOKUP(Q$3,'Oppslag-fane'!$P$12:$P$34,'Oppslag-fane'!$N$12:$N$34)*Personalkostnader!$G39*1000))))</f>
        <v/>
      </c>
      <c r="R31" t="str">
        <f>IF(Q31="","",IF($D31="Vitenskapelig",((K105-J105+1)/365*$G31*(_xlfn.XLOOKUP(Q$3,'Oppslag-fane'!$P$12:$P$34,'Oppslag-fane'!$AD$12:$AD$34)*'Oppslag-fane'!$J$3)),((K105-J105+1)/365*$G31*(_xlfn.XLOOKUP(Q$3,'Oppslag-fane'!$P$12:$P$34,'Oppslag-fane'!$AB$12:$AB$34)*'Oppslag-fane'!$L$3))))</f>
        <v/>
      </c>
      <c r="S31" t="str">
        <f>IF(S$3="","",IF(M105="","",((M105-L105+1)/365*$G31*(_xlfn.XLOOKUP(S$3,'Oppslag-fane'!$P$12:$P$34,'Oppslag-fane'!$N$12:$N$34)*Personalkostnader!$G39*1000))))</f>
        <v/>
      </c>
      <c r="T31" t="str">
        <f>IF(S31="","",IF($D31="Vitenskapelig",((M105-L105+1)/365*$G31*(_xlfn.XLOOKUP(S$3,'Oppslag-fane'!$P$12:$P$34,'Oppslag-fane'!$AD$12:$AD$34)*'Oppslag-fane'!$J$3)),((M105-L105+1)/365*$G31*(_xlfn.XLOOKUP(S$3,'Oppslag-fane'!$P$12:$P$34,'Oppslag-fane'!$AB$12:$AB$34)*'Oppslag-fane'!$L$3))))</f>
        <v/>
      </c>
      <c r="U31" t="str">
        <f>IF(U$3="","",IF(O105="","",((O105-N105+1)/365*$G31*(_xlfn.XLOOKUP(U$3,'Oppslag-fane'!$P$12:$P$34,'Oppslag-fane'!$N$12:$N$34)*Personalkostnader!$G39*1000))))</f>
        <v/>
      </c>
      <c r="V31" t="str">
        <f>IF(U31="","",IF($D31="Vitenskapelig",((O105-N105+1)/365*$G31*(_xlfn.XLOOKUP(U$3,'Oppslag-fane'!$P$12:$P$34,'Oppslag-fane'!$AD$12:$AD$34)*'Oppslag-fane'!$J$3)),((O105-N105+1)/365*$G31*(_xlfn.XLOOKUP(U$3,'Oppslag-fane'!$P$12:$P$34,'Oppslag-fane'!$AB$12:$AB$34)*'Oppslag-fane'!$L$3))))</f>
        <v/>
      </c>
      <c r="W31" t="str">
        <f>IF(W$3="","",IF(Q105="","",((Q105-P105+1)/365*$G31*(_xlfn.XLOOKUP(W$3,'Oppslag-fane'!$P$12:$P$34,'Oppslag-fane'!$N$12:$N$34)*Personalkostnader!$G39*1000))))</f>
        <v/>
      </c>
      <c r="X31" t="str">
        <f>IF(W31="","",IF($D31="Vitenskapelig",((Q105-P105+1)/365*$G31*(_xlfn.XLOOKUP(W$3,'Oppslag-fane'!$P$12:$P$34,'Oppslag-fane'!$AD$12:$AD$34)*'Oppslag-fane'!$J$3)),((Q105-P105+1)/365*$G31*(_xlfn.XLOOKUP(W$3,'Oppslag-fane'!$P$12:$P$34,'Oppslag-fane'!$AB$12:$AB$34)*'Oppslag-fane'!$L$3))))</f>
        <v/>
      </c>
      <c r="Y31" t="str">
        <f>IF(Y$3="","",IF(S105="","",((S105-R105+1)/365*$G31*(_xlfn.XLOOKUP(Y$3,'Oppslag-fane'!$P$12:$P$34,'Oppslag-fane'!$N$12:$N$34)*Personalkostnader!$G39*1000))))</f>
        <v/>
      </c>
      <c r="Z31" t="str">
        <f>IF(Y31="","",IF($D31="Vitenskapelig",((S105-R105+1)/365*$G31*(_xlfn.XLOOKUP(Y$3,'Oppslag-fane'!$P$12:$P$34,'Oppslag-fane'!$AD$12:$AD$34)*'Oppslag-fane'!$J$3)),((S105-R105+1)/365*$G31*(_xlfn.XLOOKUP(Y$3,'Oppslag-fane'!$P$12:$P$34,'Oppslag-fane'!$AB$12:$AB$34)*'Oppslag-fane'!$L$3))))</f>
        <v/>
      </c>
      <c r="AA31" t="str">
        <f>IF(AA$3="","",IF(U105="","",((U105-T105+1)/365*$G31*(_xlfn.XLOOKUP(AA$3,'Oppslag-fane'!$P$12:$P$34,'Oppslag-fane'!$N$12:$N$34)*Personalkostnader!$G39*1000))))</f>
        <v/>
      </c>
      <c r="AB31" t="str">
        <f>IF(AA31="","",IF($D31="Vitenskapelig",((U105-T105+1)/365*$G31*(_xlfn.XLOOKUP(AA$3,'Oppslag-fane'!$P$12:$P$34,'Oppslag-fane'!$AD$12:$AD$34)*'Oppslag-fane'!$J$3)),((U105-T105+1)/365*$G31*(_xlfn.XLOOKUP(AA$3,'Oppslag-fane'!$P$12:$P$34,'Oppslag-fane'!$AB$12:$AB$34)*'Oppslag-fane'!$L$3))))</f>
        <v/>
      </c>
      <c r="AC31" t="str">
        <f>IF(AC$3="","",IF(W105="","",((W105-V105+1)/365*$G31*(_xlfn.XLOOKUP(AC$3,'Oppslag-fane'!$P$12:$P$34,'Oppslag-fane'!$N$12:$N$34)*Personalkostnader!$G39*1000))))</f>
        <v/>
      </c>
      <c r="AD31" t="str">
        <f>IF(AC31="","",IF($D31="Vitenskapelig",((W105-V105+1)/365*$G31*(_xlfn.XLOOKUP(AC$3,'Oppslag-fane'!$P$12:$P$34,'Oppslag-fane'!$AD$12:$AD$34)*'Oppslag-fane'!$J$3)),((W105-V105+1)/365*$G31*(_xlfn.XLOOKUP(AC$3,'Oppslag-fane'!$P$12:$P$34,'Oppslag-fane'!$AB$12:$AB$34)*'Oppslag-fane'!$L$3))))</f>
        <v/>
      </c>
      <c r="AE31" t="str">
        <f>IF(AE$3="","",IF(Y105="","",((Y105-X105+1)/365*$G31*(_xlfn.XLOOKUP(AE$3,'Oppslag-fane'!$P$12:$P$34,'Oppslag-fane'!$N$12:$N$34)*Personalkostnader!$G39*1000))))</f>
        <v/>
      </c>
      <c r="AF31" t="str">
        <f>IF(AE31="","",IF($D31="Vitenskapelig",((Y105-X105+1)/365*$G31*(_xlfn.XLOOKUP(AE$3,'Oppslag-fane'!$P$12:$P$34,'Oppslag-fane'!$AD$12:$AD$34)*'Oppslag-fane'!$J$3)),((Y105-X105+1)/365*$G31*(_xlfn.XLOOKUP(AE$3,'Oppslag-fane'!$P$12:$P$34,'Oppslag-fane'!$AB$12:$AB$34)*'Oppslag-fane'!$L$3))))</f>
        <v/>
      </c>
      <c r="AG31" t="str">
        <f>IF(AG$3="","",IF(AA105="","",((AA105-Z105+1)/365*$G31*(_xlfn.XLOOKUP(AG$3,'Oppslag-fane'!$P$12:$P$34,'Oppslag-fane'!$N$12:$N$34)*Personalkostnader!$G39*1000))))</f>
        <v/>
      </c>
      <c r="AH31" t="str">
        <f>IF(AG31="","",IF($D31="Vitenskapelig",((AA105-Z105+1)/365*$G31*(_xlfn.XLOOKUP(AG$3,'Oppslag-fane'!$P$12:$P$34,'Oppslag-fane'!$AD$12:$AD$34)*'Oppslag-fane'!$J$3)),((AA105-Z105+1)/365*$G31*(_xlfn.XLOOKUP(AG$3,'Oppslag-fane'!$P$12:$P$34,'Oppslag-fane'!$AB$12:$AB$34)*'Oppslag-fane'!$L$3))))</f>
        <v/>
      </c>
      <c r="AI31" s="33">
        <f t="shared" si="0"/>
        <v>0</v>
      </c>
      <c r="AJ31" s="33">
        <f t="shared" si="1"/>
        <v>0</v>
      </c>
    </row>
    <row r="32" spans="1:36" outlineLevel="1" x14ac:dyDescent="0.25">
      <c r="A32">
        <f>Personalkostnader!A40</f>
        <v>0</v>
      </c>
      <c r="B32">
        <f>Personalkostnader!B40</f>
        <v>0</v>
      </c>
      <c r="C32" t="str">
        <f>Personalkostnader!C40</f>
        <v/>
      </c>
      <c r="D32" t="str">
        <f>Personalkostnader!D40</f>
        <v/>
      </c>
      <c r="E32">
        <f>Personalkostnader!E40</f>
        <v>0</v>
      </c>
      <c r="F32" t="str">
        <f>LEFT(Personalkostnader!O40,2)</f>
        <v/>
      </c>
      <c r="G32" s="129" t="str">
        <f>IFERROR(Personalkostnader!N40/100,"")</f>
        <v/>
      </c>
      <c r="H32" s="38"/>
      <c r="I32" t="str">
        <f>IF(I$3="","",IF(C106="","",((C106-B106+1)/365*$G32*(_xlfn.XLOOKUP(I$3,'Oppslag-fane'!$P$12:$P$34,'Oppslag-fane'!$N$12:$N$34)*Personalkostnader!$G40*1000))))</f>
        <v/>
      </c>
      <c r="J32" t="str">
        <f>IF(I32="","",IF($D32="Vitenskapelig",((C106-B106+1)/365*$G32*(_xlfn.XLOOKUP(I$3,'Oppslag-fane'!$P$12:$P$34,'Oppslag-fane'!$AD$12:$AD$34)*'Oppslag-fane'!$J$3)),((C106-B106+1)/365*$G32*(_xlfn.XLOOKUP(I$3,'Oppslag-fane'!$P$12:$P$34,'Oppslag-fane'!$AB$12:$AB$34)*'Oppslag-fane'!$L$3))))</f>
        <v/>
      </c>
      <c r="K32" t="str">
        <f>IF(K$3="","",IF(E106="","",((E106-D106+1)/365*$G32*(_xlfn.XLOOKUP(K$3,'Oppslag-fane'!$P$12:$P$34,'Oppslag-fane'!$N$12:$N$34)*Personalkostnader!$G40*1000))))</f>
        <v/>
      </c>
      <c r="L32" t="str">
        <f>IF(K32="","",IF($D32="Vitenskapelig",((E106-D106+1)/365*$G32*(_xlfn.XLOOKUP(K$3,'Oppslag-fane'!$P$12:$P$34,'Oppslag-fane'!$AD$12:$AD$34)*'Oppslag-fane'!$J$3)),((E106-D106+1)/365*$G32*(_xlfn.XLOOKUP(K$3,'Oppslag-fane'!$P$12:$P$34,'Oppslag-fane'!$AB$12:$AB$34)*'Oppslag-fane'!$L$3))))</f>
        <v/>
      </c>
      <c r="M32" t="str">
        <f>IF(M$3="","",IF(G106="","",((G106-F106+1)/365*$G32*(_xlfn.XLOOKUP(M$3,'Oppslag-fane'!$P$12:$P$34,'Oppslag-fane'!$N$12:$N$34)*Personalkostnader!$G40*1000))))</f>
        <v/>
      </c>
      <c r="N32" t="str">
        <f>IF(M32="","",IF($D32="Vitenskapelig",((G106-F106+1)/365*$G32*(_xlfn.XLOOKUP(M$3,'Oppslag-fane'!$P$12:$P$34,'Oppslag-fane'!$AD$12:$AD$34)*'Oppslag-fane'!$J$3)),((G106-F106+1)/365*$G32*(_xlfn.XLOOKUP(M$3,'Oppslag-fane'!$P$12:$P$34,'Oppslag-fane'!$AB$12:$AB$34)*'Oppslag-fane'!$L$3))))</f>
        <v/>
      </c>
      <c r="O32" t="str">
        <f>IF(O$3="","",IF(I106="","",((I106-H106+1)/365*$G32*(_xlfn.XLOOKUP(O$3,'Oppslag-fane'!$P$12:$P$34,'Oppslag-fane'!$N$12:$N$34)*Personalkostnader!$G40*1000))))</f>
        <v/>
      </c>
      <c r="P32" t="str">
        <f>IF(O32="","",IF($D32="Vitenskapelig",((I106-H106+1)/365*$G32*(_xlfn.XLOOKUP(O$3,'Oppslag-fane'!$P$12:$P$34,'Oppslag-fane'!$AD$12:$AD$34)*'Oppslag-fane'!$J$3)),((I106-H106+1)/365*$G32*(_xlfn.XLOOKUP(O$3,'Oppslag-fane'!$P$12:$P$34,'Oppslag-fane'!$AB$12:$AB$34)*'Oppslag-fane'!$L$3))))</f>
        <v/>
      </c>
      <c r="Q32" t="str">
        <f>IF(Q$3="","",IF(K106="","",((K106-J106+1)/365*$G32*(_xlfn.XLOOKUP(Q$3,'Oppslag-fane'!$P$12:$P$34,'Oppslag-fane'!$N$12:$N$34)*Personalkostnader!$G40*1000))))</f>
        <v/>
      </c>
      <c r="R32" t="str">
        <f>IF(Q32="","",IF($D32="Vitenskapelig",((K106-J106+1)/365*$G32*(_xlfn.XLOOKUP(Q$3,'Oppslag-fane'!$P$12:$P$34,'Oppslag-fane'!$AD$12:$AD$34)*'Oppslag-fane'!$J$3)),((K106-J106+1)/365*$G32*(_xlfn.XLOOKUP(Q$3,'Oppslag-fane'!$P$12:$P$34,'Oppslag-fane'!$AB$12:$AB$34)*'Oppslag-fane'!$L$3))))</f>
        <v/>
      </c>
      <c r="S32" t="str">
        <f>IF(S$3="","",IF(M106="","",((M106-L106+1)/365*$G32*(_xlfn.XLOOKUP(S$3,'Oppslag-fane'!$P$12:$P$34,'Oppslag-fane'!$N$12:$N$34)*Personalkostnader!$G40*1000))))</f>
        <v/>
      </c>
      <c r="T32" t="str">
        <f>IF(S32="","",IF($D32="Vitenskapelig",((M106-L106+1)/365*$G32*(_xlfn.XLOOKUP(S$3,'Oppslag-fane'!$P$12:$P$34,'Oppslag-fane'!$AD$12:$AD$34)*'Oppslag-fane'!$J$3)),((M106-L106+1)/365*$G32*(_xlfn.XLOOKUP(S$3,'Oppslag-fane'!$P$12:$P$34,'Oppslag-fane'!$AB$12:$AB$34)*'Oppslag-fane'!$L$3))))</f>
        <v/>
      </c>
      <c r="U32" t="str">
        <f>IF(U$3="","",IF(O106="","",((O106-N106+1)/365*$G32*(_xlfn.XLOOKUP(U$3,'Oppslag-fane'!$P$12:$P$34,'Oppslag-fane'!$N$12:$N$34)*Personalkostnader!$G40*1000))))</f>
        <v/>
      </c>
      <c r="V32" t="str">
        <f>IF(U32="","",IF($D32="Vitenskapelig",((O106-N106+1)/365*$G32*(_xlfn.XLOOKUP(U$3,'Oppslag-fane'!$P$12:$P$34,'Oppslag-fane'!$AD$12:$AD$34)*'Oppslag-fane'!$J$3)),((O106-N106+1)/365*$G32*(_xlfn.XLOOKUP(U$3,'Oppslag-fane'!$P$12:$P$34,'Oppslag-fane'!$AB$12:$AB$34)*'Oppslag-fane'!$L$3))))</f>
        <v/>
      </c>
      <c r="W32" t="str">
        <f>IF(W$3="","",IF(Q106="","",((Q106-P106+1)/365*$G32*(_xlfn.XLOOKUP(W$3,'Oppslag-fane'!$P$12:$P$34,'Oppslag-fane'!$N$12:$N$34)*Personalkostnader!$G40*1000))))</f>
        <v/>
      </c>
      <c r="X32" t="str">
        <f>IF(W32="","",IF($D32="Vitenskapelig",((Q106-P106+1)/365*$G32*(_xlfn.XLOOKUP(W$3,'Oppslag-fane'!$P$12:$P$34,'Oppslag-fane'!$AD$12:$AD$34)*'Oppslag-fane'!$J$3)),((Q106-P106+1)/365*$G32*(_xlfn.XLOOKUP(W$3,'Oppslag-fane'!$P$12:$P$34,'Oppslag-fane'!$AB$12:$AB$34)*'Oppslag-fane'!$L$3))))</f>
        <v/>
      </c>
      <c r="Y32" t="str">
        <f>IF(Y$3="","",IF(S106="","",((S106-R106+1)/365*$G32*(_xlfn.XLOOKUP(Y$3,'Oppslag-fane'!$P$12:$P$34,'Oppslag-fane'!$N$12:$N$34)*Personalkostnader!$G40*1000))))</f>
        <v/>
      </c>
      <c r="Z32" t="str">
        <f>IF(Y32="","",IF($D32="Vitenskapelig",((S106-R106+1)/365*$G32*(_xlfn.XLOOKUP(Y$3,'Oppslag-fane'!$P$12:$P$34,'Oppslag-fane'!$AD$12:$AD$34)*'Oppslag-fane'!$J$3)),((S106-R106+1)/365*$G32*(_xlfn.XLOOKUP(Y$3,'Oppslag-fane'!$P$12:$P$34,'Oppslag-fane'!$AB$12:$AB$34)*'Oppslag-fane'!$L$3))))</f>
        <v/>
      </c>
      <c r="AA32" t="str">
        <f>IF(AA$3="","",IF(U106="","",((U106-T106+1)/365*$G32*(_xlfn.XLOOKUP(AA$3,'Oppslag-fane'!$P$12:$P$34,'Oppslag-fane'!$N$12:$N$34)*Personalkostnader!$G40*1000))))</f>
        <v/>
      </c>
      <c r="AB32" t="str">
        <f>IF(AA32="","",IF($D32="Vitenskapelig",((U106-T106+1)/365*$G32*(_xlfn.XLOOKUP(AA$3,'Oppslag-fane'!$P$12:$P$34,'Oppslag-fane'!$AD$12:$AD$34)*'Oppslag-fane'!$J$3)),((U106-T106+1)/365*$G32*(_xlfn.XLOOKUP(AA$3,'Oppslag-fane'!$P$12:$P$34,'Oppslag-fane'!$AB$12:$AB$34)*'Oppslag-fane'!$L$3))))</f>
        <v/>
      </c>
      <c r="AC32" t="str">
        <f>IF(AC$3="","",IF(W106="","",((W106-V106+1)/365*$G32*(_xlfn.XLOOKUP(AC$3,'Oppslag-fane'!$P$12:$P$34,'Oppslag-fane'!$N$12:$N$34)*Personalkostnader!$G40*1000))))</f>
        <v/>
      </c>
      <c r="AD32" t="str">
        <f>IF(AC32="","",IF($D32="Vitenskapelig",((W106-V106+1)/365*$G32*(_xlfn.XLOOKUP(AC$3,'Oppslag-fane'!$P$12:$P$34,'Oppslag-fane'!$AD$12:$AD$34)*'Oppslag-fane'!$J$3)),((W106-V106+1)/365*$G32*(_xlfn.XLOOKUP(AC$3,'Oppslag-fane'!$P$12:$P$34,'Oppslag-fane'!$AB$12:$AB$34)*'Oppslag-fane'!$L$3))))</f>
        <v/>
      </c>
      <c r="AE32" t="str">
        <f>IF(AE$3="","",IF(Y106="","",((Y106-X106+1)/365*$G32*(_xlfn.XLOOKUP(AE$3,'Oppslag-fane'!$P$12:$P$34,'Oppslag-fane'!$N$12:$N$34)*Personalkostnader!$G40*1000))))</f>
        <v/>
      </c>
      <c r="AF32" t="str">
        <f>IF(AE32="","",IF($D32="Vitenskapelig",((Y106-X106+1)/365*$G32*(_xlfn.XLOOKUP(AE$3,'Oppslag-fane'!$P$12:$P$34,'Oppslag-fane'!$AD$12:$AD$34)*'Oppslag-fane'!$J$3)),((Y106-X106+1)/365*$G32*(_xlfn.XLOOKUP(AE$3,'Oppslag-fane'!$P$12:$P$34,'Oppslag-fane'!$AB$12:$AB$34)*'Oppslag-fane'!$L$3))))</f>
        <v/>
      </c>
      <c r="AG32" t="str">
        <f>IF(AG$3="","",IF(AA106="","",((AA106-Z106+1)/365*$G32*(_xlfn.XLOOKUP(AG$3,'Oppslag-fane'!$P$12:$P$34,'Oppslag-fane'!$N$12:$N$34)*Personalkostnader!$G40*1000))))</f>
        <v/>
      </c>
      <c r="AH32" t="str">
        <f>IF(AG32="","",IF($D32="Vitenskapelig",((AA106-Z106+1)/365*$G32*(_xlfn.XLOOKUP(AG$3,'Oppslag-fane'!$P$12:$P$34,'Oppslag-fane'!$AD$12:$AD$34)*'Oppslag-fane'!$J$3)),((AA106-Z106+1)/365*$G32*(_xlfn.XLOOKUP(AG$3,'Oppslag-fane'!$P$12:$P$34,'Oppslag-fane'!$AB$12:$AB$34)*'Oppslag-fane'!$L$3))))</f>
        <v/>
      </c>
      <c r="AI32" s="33">
        <f t="shared" si="0"/>
        <v>0</v>
      </c>
      <c r="AJ32" s="33">
        <f t="shared" si="1"/>
        <v>0</v>
      </c>
    </row>
    <row r="33" spans="1:36" outlineLevel="1" x14ac:dyDescent="0.25">
      <c r="A33">
        <f>Personalkostnader!A41</f>
        <v>0</v>
      </c>
      <c r="B33">
        <f>Personalkostnader!B41</f>
        <v>0</v>
      </c>
      <c r="C33" t="str">
        <f>Personalkostnader!C41</f>
        <v/>
      </c>
      <c r="D33" t="str">
        <f>Personalkostnader!D41</f>
        <v/>
      </c>
      <c r="E33">
        <f>Personalkostnader!E41</f>
        <v>0</v>
      </c>
      <c r="F33" t="str">
        <f>LEFT(Personalkostnader!O41,2)</f>
        <v/>
      </c>
      <c r="G33" s="129" t="str">
        <f>IFERROR(Personalkostnader!N41/100,"")</f>
        <v/>
      </c>
      <c r="H33" s="38"/>
      <c r="I33" t="str">
        <f>IF(I$3="","",IF(C107="","",((C107-B107+1)/365*$G33*(_xlfn.XLOOKUP(I$3,'Oppslag-fane'!$P$12:$P$34,'Oppslag-fane'!$N$12:$N$34)*Personalkostnader!$G41*1000))))</f>
        <v/>
      </c>
      <c r="J33" t="str">
        <f>IF(I33="","",IF($D33="Vitenskapelig",((C107-B107+1)/365*$G33*(_xlfn.XLOOKUP(I$3,'Oppslag-fane'!$P$12:$P$34,'Oppslag-fane'!$AD$12:$AD$34)*'Oppslag-fane'!$J$3)),((C107-B107+1)/365*$G33*(_xlfn.XLOOKUP(I$3,'Oppslag-fane'!$P$12:$P$34,'Oppslag-fane'!$AB$12:$AB$34)*'Oppslag-fane'!$L$3))))</f>
        <v/>
      </c>
      <c r="K33" t="str">
        <f>IF(K$3="","",IF(E107="","",((E107-D107+1)/365*$G33*(_xlfn.XLOOKUP(K$3,'Oppslag-fane'!$P$12:$P$34,'Oppslag-fane'!$N$12:$N$34)*Personalkostnader!$G41*1000))))</f>
        <v/>
      </c>
      <c r="L33" t="str">
        <f>IF(K33="","",IF($D33="Vitenskapelig",((E107-D107+1)/365*$G33*(_xlfn.XLOOKUP(K$3,'Oppslag-fane'!$P$12:$P$34,'Oppslag-fane'!$AD$12:$AD$34)*'Oppslag-fane'!$J$3)),((E107-D107+1)/365*$G33*(_xlfn.XLOOKUP(K$3,'Oppslag-fane'!$P$12:$P$34,'Oppslag-fane'!$AB$12:$AB$34)*'Oppslag-fane'!$L$3))))</f>
        <v/>
      </c>
      <c r="M33" t="str">
        <f>IF(M$3="","",IF(G107="","",((G107-F107+1)/365*$G33*(_xlfn.XLOOKUP(M$3,'Oppslag-fane'!$P$12:$P$34,'Oppslag-fane'!$N$12:$N$34)*Personalkostnader!$G41*1000))))</f>
        <v/>
      </c>
      <c r="N33" t="str">
        <f>IF(M33="","",IF($D33="Vitenskapelig",((G107-F107+1)/365*$G33*(_xlfn.XLOOKUP(M$3,'Oppslag-fane'!$P$12:$P$34,'Oppslag-fane'!$AD$12:$AD$34)*'Oppslag-fane'!$J$3)),((G107-F107+1)/365*$G33*(_xlfn.XLOOKUP(M$3,'Oppslag-fane'!$P$12:$P$34,'Oppslag-fane'!$AB$12:$AB$34)*'Oppslag-fane'!$L$3))))</f>
        <v/>
      </c>
      <c r="O33" t="str">
        <f>IF(O$3="","",IF(I107="","",((I107-H107+1)/365*$G33*(_xlfn.XLOOKUP(O$3,'Oppslag-fane'!$P$12:$P$34,'Oppslag-fane'!$N$12:$N$34)*Personalkostnader!$G41*1000))))</f>
        <v/>
      </c>
      <c r="P33" t="str">
        <f>IF(O33="","",IF($D33="Vitenskapelig",((I107-H107+1)/365*$G33*(_xlfn.XLOOKUP(O$3,'Oppslag-fane'!$P$12:$P$34,'Oppslag-fane'!$AD$12:$AD$34)*'Oppslag-fane'!$J$3)),((I107-H107+1)/365*$G33*(_xlfn.XLOOKUP(O$3,'Oppslag-fane'!$P$12:$P$34,'Oppslag-fane'!$AB$12:$AB$34)*'Oppslag-fane'!$L$3))))</f>
        <v/>
      </c>
      <c r="Q33" t="str">
        <f>IF(Q$3="","",IF(K107="","",((K107-J107+1)/365*$G33*(_xlfn.XLOOKUP(Q$3,'Oppslag-fane'!$P$12:$P$34,'Oppslag-fane'!$N$12:$N$34)*Personalkostnader!$G41*1000))))</f>
        <v/>
      </c>
      <c r="R33" t="str">
        <f>IF(Q33="","",IF($D33="Vitenskapelig",((K107-J107+1)/365*$G33*(_xlfn.XLOOKUP(Q$3,'Oppslag-fane'!$P$12:$P$34,'Oppslag-fane'!$AD$12:$AD$34)*'Oppslag-fane'!$J$3)),((K107-J107+1)/365*$G33*(_xlfn.XLOOKUP(Q$3,'Oppslag-fane'!$P$12:$P$34,'Oppslag-fane'!$AB$12:$AB$34)*'Oppslag-fane'!$L$3))))</f>
        <v/>
      </c>
      <c r="S33" t="str">
        <f>IF(S$3="","",IF(M107="","",((M107-L107+1)/365*$G33*(_xlfn.XLOOKUP(S$3,'Oppslag-fane'!$P$12:$P$34,'Oppslag-fane'!$N$12:$N$34)*Personalkostnader!$G41*1000))))</f>
        <v/>
      </c>
      <c r="T33" t="str">
        <f>IF(S33="","",IF($D33="Vitenskapelig",((M107-L107+1)/365*$G33*(_xlfn.XLOOKUP(S$3,'Oppslag-fane'!$P$12:$P$34,'Oppslag-fane'!$AD$12:$AD$34)*'Oppslag-fane'!$J$3)),((M107-L107+1)/365*$G33*(_xlfn.XLOOKUP(S$3,'Oppslag-fane'!$P$12:$P$34,'Oppslag-fane'!$AB$12:$AB$34)*'Oppslag-fane'!$L$3))))</f>
        <v/>
      </c>
      <c r="U33" t="str">
        <f>IF(U$3="","",IF(O107="","",((O107-N107+1)/365*$G33*(_xlfn.XLOOKUP(U$3,'Oppslag-fane'!$P$12:$P$34,'Oppslag-fane'!$N$12:$N$34)*Personalkostnader!$G41*1000))))</f>
        <v/>
      </c>
      <c r="V33" t="str">
        <f>IF(U33="","",IF($D33="Vitenskapelig",((O107-N107+1)/365*$G33*(_xlfn.XLOOKUP(U$3,'Oppslag-fane'!$P$12:$P$34,'Oppslag-fane'!$AD$12:$AD$34)*'Oppslag-fane'!$J$3)),((O107-N107+1)/365*$G33*(_xlfn.XLOOKUP(U$3,'Oppslag-fane'!$P$12:$P$34,'Oppslag-fane'!$AB$12:$AB$34)*'Oppslag-fane'!$L$3))))</f>
        <v/>
      </c>
      <c r="W33" t="str">
        <f>IF(W$3="","",IF(Q107="","",((Q107-P107+1)/365*$G33*(_xlfn.XLOOKUP(W$3,'Oppslag-fane'!$P$12:$P$34,'Oppslag-fane'!$N$12:$N$34)*Personalkostnader!$G41*1000))))</f>
        <v/>
      </c>
      <c r="X33" t="str">
        <f>IF(W33="","",IF($D33="Vitenskapelig",((Q107-P107+1)/365*$G33*(_xlfn.XLOOKUP(W$3,'Oppslag-fane'!$P$12:$P$34,'Oppslag-fane'!$AD$12:$AD$34)*'Oppslag-fane'!$J$3)),((Q107-P107+1)/365*$G33*(_xlfn.XLOOKUP(W$3,'Oppslag-fane'!$P$12:$P$34,'Oppslag-fane'!$AB$12:$AB$34)*'Oppslag-fane'!$L$3))))</f>
        <v/>
      </c>
      <c r="Y33" t="str">
        <f>IF(Y$3="","",IF(S107="","",((S107-R107+1)/365*$G33*(_xlfn.XLOOKUP(Y$3,'Oppslag-fane'!$P$12:$P$34,'Oppslag-fane'!$N$12:$N$34)*Personalkostnader!$G41*1000))))</f>
        <v/>
      </c>
      <c r="Z33" t="str">
        <f>IF(Y33="","",IF($D33="Vitenskapelig",((S107-R107+1)/365*$G33*(_xlfn.XLOOKUP(Y$3,'Oppslag-fane'!$P$12:$P$34,'Oppslag-fane'!$AD$12:$AD$34)*'Oppslag-fane'!$J$3)),((S107-R107+1)/365*$G33*(_xlfn.XLOOKUP(Y$3,'Oppslag-fane'!$P$12:$P$34,'Oppslag-fane'!$AB$12:$AB$34)*'Oppslag-fane'!$L$3))))</f>
        <v/>
      </c>
      <c r="AA33" t="str">
        <f>IF(AA$3="","",IF(U107="","",((U107-T107+1)/365*$G33*(_xlfn.XLOOKUP(AA$3,'Oppslag-fane'!$P$12:$P$34,'Oppslag-fane'!$N$12:$N$34)*Personalkostnader!$G41*1000))))</f>
        <v/>
      </c>
      <c r="AB33" t="str">
        <f>IF(AA33="","",IF($D33="Vitenskapelig",((U107-T107+1)/365*$G33*(_xlfn.XLOOKUP(AA$3,'Oppslag-fane'!$P$12:$P$34,'Oppslag-fane'!$AD$12:$AD$34)*'Oppslag-fane'!$J$3)),((U107-T107+1)/365*$G33*(_xlfn.XLOOKUP(AA$3,'Oppslag-fane'!$P$12:$P$34,'Oppslag-fane'!$AB$12:$AB$34)*'Oppslag-fane'!$L$3))))</f>
        <v/>
      </c>
      <c r="AC33" t="str">
        <f>IF(AC$3="","",IF(W107="","",((W107-V107+1)/365*$G33*(_xlfn.XLOOKUP(AC$3,'Oppslag-fane'!$P$12:$P$34,'Oppslag-fane'!$N$12:$N$34)*Personalkostnader!$G41*1000))))</f>
        <v/>
      </c>
      <c r="AD33" t="str">
        <f>IF(AC33="","",IF($D33="Vitenskapelig",((W107-V107+1)/365*$G33*(_xlfn.XLOOKUP(AC$3,'Oppslag-fane'!$P$12:$P$34,'Oppslag-fane'!$AD$12:$AD$34)*'Oppslag-fane'!$J$3)),((W107-V107+1)/365*$G33*(_xlfn.XLOOKUP(AC$3,'Oppslag-fane'!$P$12:$P$34,'Oppslag-fane'!$AB$12:$AB$34)*'Oppslag-fane'!$L$3))))</f>
        <v/>
      </c>
      <c r="AE33" t="str">
        <f>IF(AE$3="","",IF(Y107="","",((Y107-X107+1)/365*$G33*(_xlfn.XLOOKUP(AE$3,'Oppslag-fane'!$P$12:$P$34,'Oppslag-fane'!$N$12:$N$34)*Personalkostnader!$G41*1000))))</f>
        <v/>
      </c>
      <c r="AF33" t="str">
        <f>IF(AE33="","",IF($D33="Vitenskapelig",((Y107-X107+1)/365*$G33*(_xlfn.XLOOKUP(AE$3,'Oppslag-fane'!$P$12:$P$34,'Oppslag-fane'!$AD$12:$AD$34)*'Oppslag-fane'!$J$3)),((Y107-X107+1)/365*$G33*(_xlfn.XLOOKUP(AE$3,'Oppslag-fane'!$P$12:$P$34,'Oppslag-fane'!$AB$12:$AB$34)*'Oppslag-fane'!$L$3))))</f>
        <v/>
      </c>
      <c r="AG33" t="str">
        <f>IF(AG$3="","",IF(AA107="","",((AA107-Z107+1)/365*$G33*(_xlfn.XLOOKUP(AG$3,'Oppslag-fane'!$P$12:$P$34,'Oppslag-fane'!$N$12:$N$34)*Personalkostnader!$G41*1000))))</f>
        <v/>
      </c>
      <c r="AH33" t="str">
        <f>IF(AG33="","",IF($D33="Vitenskapelig",((AA107-Z107+1)/365*$G33*(_xlfn.XLOOKUP(AG$3,'Oppslag-fane'!$P$12:$P$34,'Oppslag-fane'!$AD$12:$AD$34)*'Oppslag-fane'!$J$3)),((AA107-Z107+1)/365*$G33*(_xlfn.XLOOKUP(AG$3,'Oppslag-fane'!$P$12:$P$34,'Oppslag-fane'!$AB$12:$AB$34)*'Oppslag-fane'!$L$3))))</f>
        <v/>
      </c>
      <c r="AI33" s="33">
        <f t="shared" si="0"/>
        <v>0</v>
      </c>
      <c r="AJ33" s="33">
        <f t="shared" si="1"/>
        <v>0</v>
      </c>
    </row>
    <row r="34" spans="1:36" outlineLevel="1" x14ac:dyDescent="0.25">
      <c r="A34">
        <f>Personalkostnader!A42</f>
        <v>0</v>
      </c>
      <c r="B34">
        <f>Personalkostnader!B42</f>
        <v>0</v>
      </c>
      <c r="C34" t="str">
        <f>Personalkostnader!C42</f>
        <v/>
      </c>
      <c r="D34" t="str">
        <f>Personalkostnader!D42</f>
        <v/>
      </c>
      <c r="E34">
        <f>Personalkostnader!E42</f>
        <v>0</v>
      </c>
      <c r="F34" t="str">
        <f>LEFT(Personalkostnader!O42,2)</f>
        <v/>
      </c>
      <c r="G34" s="129" t="str">
        <f>IFERROR(Personalkostnader!N42/100,"")</f>
        <v/>
      </c>
      <c r="H34" s="38"/>
      <c r="I34" t="str">
        <f>IF(I$3="","",IF(C108="","",((C108-B108+1)/365*$G34*(_xlfn.XLOOKUP(I$3,'Oppslag-fane'!$P$12:$P$34,'Oppslag-fane'!$N$12:$N$34)*Personalkostnader!$G42*1000))))</f>
        <v/>
      </c>
      <c r="J34" t="str">
        <f>IF(I34="","",IF($D34="Vitenskapelig",((C108-B108+1)/365*$G34*(_xlfn.XLOOKUP(I$3,'Oppslag-fane'!$P$12:$P$34,'Oppslag-fane'!$AD$12:$AD$34)*'Oppslag-fane'!$J$3)),((C108-B108+1)/365*$G34*(_xlfn.XLOOKUP(I$3,'Oppslag-fane'!$P$12:$P$34,'Oppslag-fane'!$AB$12:$AB$34)*'Oppslag-fane'!$L$3))))</f>
        <v/>
      </c>
      <c r="K34" t="str">
        <f>IF(K$3="","",IF(E108="","",((E108-D108+1)/365*$G34*(_xlfn.XLOOKUP(K$3,'Oppslag-fane'!$P$12:$P$34,'Oppslag-fane'!$N$12:$N$34)*Personalkostnader!$G42*1000))))</f>
        <v/>
      </c>
      <c r="L34" t="str">
        <f>IF(K34="","",IF($D34="Vitenskapelig",((E108-D108+1)/365*$G34*(_xlfn.XLOOKUP(K$3,'Oppslag-fane'!$P$12:$P$34,'Oppslag-fane'!$AD$12:$AD$34)*'Oppslag-fane'!$J$3)),((E108-D108+1)/365*$G34*(_xlfn.XLOOKUP(K$3,'Oppslag-fane'!$P$12:$P$34,'Oppslag-fane'!$AB$12:$AB$34)*'Oppslag-fane'!$L$3))))</f>
        <v/>
      </c>
      <c r="M34" t="str">
        <f>IF(M$3="","",IF(G108="","",((G108-F108+1)/365*$G34*(_xlfn.XLOOKUP(M$3,'Oppslag-fane'!$P$12:$P$34,'Oppslag-fane'!$N$12:$N$34)*Personalkostnader!$G42*1000))))</f>
        <v/>
      </c>
      <c r="N34" t="str">
        <f>IF(M34="","",IF($D34="Vitenskapelig",((G108-F108+1)/365*$G34*(_xlfn.XLOOKUP(M$3,'Oppslag-fane'!$P$12:$P$34,'Oppslag-fane'!$AD$12:$AD$34)*'Oppslag-fane'!$J$3)),((G108-F108+1)/365*$G34*(_xlfn.XLOOKUP(M$3,'Oppslag-fane'!$P$12:$P$34,'Oppslag-fane'!$AB$12:$AB$34)*'Oppslag-fane'!$L$3))))</f>
        <v/>
      </c>
      <c r="O34" t="str">
        <f>IF(O$3="","",IF(I108="","",((I108-H108+1)/365*$G34*(_xlfn.XLOOKUP(O$3,'Oppslag-fane'!$P$12:$P$34,'Oppslag-fane'!$N$12:$N$34)*Personalkostnader!$G42*1000))))</f>
        <v/>
      </c>
      <c r="P34" t="str">
        <f>IF(O34="","",IF($D34="Vitenskapelig",((I108-H108+1)/365*$G34*(_xlfn.XLOOKUP(O$3,'Oppslag-fane'!$P$12:$P$34,'Oppslag-fane'!$AD$12:$AD$34)*'Oppslag-fane'!$J$3)),((I108-H108+1)/365*$G34*(_xlfn.XLOOKUP(O$3,'Oppslag-fane'!$P$12:$P$34,'Oppslag-fane'!$AB$12:$AB$34)*'Oppslag-fane'!$L$3))))</f>
        <v/>
      </c>
      <c r="Q34" t="str">
        <f>IF(Q$3="","",IF(K108="","",((K108-J108+1)/365*$G34*(_xlfn.XLOOKUP(Q$3,'Oppslag-fane'!$P$12:$P$34,'Oppslag-fane'!$N$12:$N$34)*Personalkostnader!$G42*1000))))</f>
        <v/>
      </c>
      <c r="R34" t="str">
        <f>IF(Q34="","",IF($D34="Vitenskapelig",((K108-J108+1)/365*$G34*(_xlfn.XLOOKUP(Q$3,'Oppslag-fane'!$P$12:$P$34,'Oppslag-fane'!$AD$12:$AD$34)*'Oppslag-fane'!$J$3)),((K108-J108+1)/365*$G34*(_xlfn.XLOOKUP(Q$3,'Oppslag-fane'!$P$12:$P$34,'Oppslag-fane'!$AB$12:$AB$34)*'Oppslag-fane'!$L$3))))</f>
        <v/>
      </c>
      <c r="S34" t="str">
        <f>IF(S$3="","",IF(M108="","",((M108-L108+1)/365*$G34*(_xlfn.XLOOKUP(S$3,'Oppslag-fane'!$P$12:$P$34,'Oppslag-fane'!$N$12:$N$34)*Personalkostnader!$G42*1000))))</f>
        <v/>
      </c>
      <c r="T34" t="str">
        <f>IF(S34="","",IF($D34="Vitenskapelig",((M108-L108+1)/365*$G34*(_xlfn.XLOOKUP(S$3,'Oppslag-fane'!$P$12:$P$34,'Oppslag-fane'!$AD$12:$AD$34)*'Oppslag-fane'!$J$3)),((M108-L108+1)/365*$G34*(_xlfn.XLOOKUP(S$3,'Oppslag-fane'!$P$12:$P$34,'Oppslag-fane'!$AB$12:$AB$34)*'Oppslag-fane'!$L$3))))</f>
        <v/>
      </c>
      <c r="U34" t="str">
        <f>IF(U$3="","",IF(O108="","",((O108-N108+1)/365*$G34*(_xlfn.XLOOKUP(U$3,'Oppslag-fane'!$P$12:$P$34,'Oppslag-fane'!$N$12:$N$34)*Personalkostnader!$G42*1000))))</f>
        <v/>
      </c>
      <c r="V34" t="str">
        <f>IF(U34="","",IF($D34="Vitenskapelig",((O108-N108+1)/365*$G34*(_xlfn.XLOOKUP(U$3,'Oppslag-fane'!$P$12:$P$34,'Oppslag-fane'!$AD$12:$AD$34)*'Oppslag-fane'!$J$3)),((O108-N108+1)/365*$G34*(_xlfn.XLOOKUP(U$3,'Oppslag-fane'!$P$12:$P$34,'Oppslag-fane'!$AB$12:$AB$34)*'Oppslag-fane'!$L$3))))</f>
        <v/>
      </c>
      <c r="W34" t="str">
        <f>IF(W$3="","",IF(Q108="","",((Q108-P108+1)/365*$G34*(_xlfn.XLOOKUP(W$3,'Oppslag-fane'!$P$12:$P$34,'Oppslag-fane'!$N$12:$N$34)*Personalkostnader!$G42*1000))))</f>
        <v/>
      </c>
      <c r="X34" t="str">
        <f>IF(W34="","",IF($D34="Vitenskapelig",((Q108-P108+1)/365*$G34*(_xlfn.XLOOKUP(W$3,'Oppslag-fane'!$P$12:$P$34,'Oppslag-fane'!$AD$12:$AD$34)*'Oppslag-fane'!$J$3)),((Q108-P108+1)/365*$G34*(_xlfn.XLOOKUP(W$3,'Oppslag-fane'!$P$12:$P$34,'Oppslag-fane'!$AB$12:$AB$34)*'Oppslag-fane'!$L$3))))</f>
        <v/>
      </c>
      <c r="Y34" t="str">
        <f>IF(Y$3="","",IF(S108="","",((S108-R108+1)/365*$G34*(_xlfn.XLOOKUP(Y$3,'Oppslag-fane'!$P$12:$P$34,'Oppslag-fane'!$N$12:$N$34)*Personalkostnader!$G42*1000))))</f>
        <v/>
      </c>
      <c r="Z34" t="str">
        <f>IF(Y34="","",IF($D34="Vitenskapelig",((S108-R108+1)/365*$G34*(_xlfn.XLOOKUP(Y$3,'Oppslag-fane'!$P$12:$P$34,'Oppslag-fane'!$AD$12:$AD$34)*'Oppslag-fane'!$J$3)),((S108-R108+1)/365*$G34*(_xlfn.XLOOKUP(Y$3,'Oppslag-fane'!$P$12:$P$34,'Oppslag-fane'!$AB$12:$AB$34)*'Oppslag-fane'!$L$3))))</f>
        <v/>
      </c>
      <c r="AA34" t="str">
        <f>IF(AA$3="","",IF(U108="","",((U108-T108+1)/365*$G34*(_xlfn.XLOOKUP(AA$3,'Oppslag-fane'!$P$12:$P$34,'Oppslag-fane'!$N$12:$N$34)*Personalkostnader!$G42*1000))))</f>
        <v/>
      </c>
      <c r="AB34" t="str">
        <f>IF(AA34="","",IF($D34="Vitenskapelig",((U108-T108+1)/365*$G34*(_xlfn.XLOOKUP(AA$3,'Oppslag-fane'!$P$12:$P$34,'Oppslag-fane'!$AD$12:$AD$34)*'Oppslag-fane'!$J$3)),((U108-T108+1)/365*$G34*(_xlfn.XLOOKUP(AA$3,'Oppslag-fane'!$P$12:$P$34,'Oppslag-fane'!$AB$12:$AB$34)*'Oppslag-fane'!$L$3))))</f>
        <v/>
      </c>
      <c r="AC34" t="str">
        <f>IF(AC$3="","",IF(W108="","",((W108-V108+1)/365*$G34*(_xlfn.XLOOKUP(AC$3,'Oppslag-fane'!$P$12:$P$34,'Oppslag-fane'!$N$12:$N$34)*Personalkostnader!$G42*1000))))</f>
        <v/>
      </c>
      <c r="AD34" t="str">
        <f>IF(AC34="","",IF($D34="Vitenskapelig",((W108-V108+1)/365*$G34*(_xlfn.XLOOKUP(AC$3,'Oppslag-fane'!$P$12:$P$34,'Oppslag-fane'!$AD$12:$AD$34)*'Oppslag-fane'!$J$3)),((W108-V108+1)/365*$G34*(_xlfn.XLOOKUP(AC$3,'Oppslag-fane'!$P$12:$P$34,'Oppslag-fane'!$AB$12:$AB$34)*'Oppslag-fane'!$L$3))))</f>
        <v/>
      </c>
      <c r="AE34" t="str">
        <f>IF(AE$3="","",IF(Y108="","",((Y108-X108+1)/365*$G34*(_xlfn.XLOOKUP(AE$3,'Oppslag-fane'!$P$12:$P$34,'Oppslag-fane'!$N$12:$N$34)*Personalkostnader!$G42*1000))))</f>
        <v/>
      </c>
      <c r="AF34" t="str">
        <f>IF(AE34="","",IF($D34="Vitenskapelig",((Y108-X108+1)/365*$G34*(_xlfn.XLOOKUP(AE$3,'Oppslag-fane'!$P$12:$P$34,'Oppslag-fane'!$AD$12:$AD$34)*'Oppslag-fane'!$J$3)),((Y108-X108+1)/365*$G34*(_xlfn.XLOOKUP(AE$3,'Oppslag-fane'!$P$12:$P$34,'Oppslag-fane'!$AB$12:$AB$34)*'Oppslag-fane'!$L$3))))</f>
        <v/>
      </c>
      <c r="AG34" t="str">
        <f>IF(AG$3="","",IF(AA108="","",((AA108-Z108+1)/365*$G34*(_xlfn.XLOOKUP(AG$3,'Oppslag-fane'!$P$12:$P$34,'Oppslag-fane'!$N$12:$N$34)*Personalkostnader!$G42*1000))))</f>
        <v/>
      </c>
      <c r="AH34" t="str">
        <f>IF(AG34="","",IF($D34="Vitenskapelig",((AA108-Z108+1)/365*$G34*(_xlfn.XLOOKUP(AG$3,'Oppslag-fane'!$P$12:$P$34,'Oppslag-fane'!$AD$12:$AD$34)*'Oppslag-fane'!$J$3)),((AA108-Z108+1)/365*$G34*(_xlfn.XLOOKUP(AG$3,'Oppslag-fane'!$P$12:$P$34,'Oppslag-fane'!$AB$12:$AB$34)*'Oppslag-fane'!$L$3))))</f>
        <v/>
      </c>
      <c r="AI34" s="33">
        <f t="shared" si="0"/>
        <v>0</v>
      </c>
      <c r="AJ34" s="33">
        <f t="shared" si="1"/>
        <v>0</v>
      </c>
    </row>
    <row r="35" spans="1:36" outlineLevel="1" x14ac:dyDescent="0.25">
      <c r="A35">
        <f>Personalkostnader!A43</f>
        <v>0</v>
      </c>
      <c r="B35">
        <f>Personalkostnader!B43</f>
        <v>0</v>
      </c>
      <c r="C35" t="str">
        <f>Personalkostnader!C43</f>
        <v/>
      </c>
      <c r="D35" t="str">
        <f>Personalkostnader!D43</f>
        <v/>
      </c>
      <c r="E35">
        <f>Personalkostnader!E43</f>
        <v>0</v>
      </c>
      <c r="F35" t="str">
        <f>LEFT(Personalkostnader!O43,2)</f>
        <v/>
      </c>
      <c r="G35" s="129" t="str">
        <f>IFERROR(Personalkostnader!N43/100,"")</f>
        <v/>
      </c>
      <c r="H35" s="38"/>
      <c r="I35" t="str">
        <f>IF(I$3="","",IF(C109="","",((C109-B109+1)/365*$G35*(_xlfn.XLOOKUP(I$3,'Oppslag-fane'!$P$12:$P$34,'Oppslag-fane'!$N$12:$N$34)*Personalkostnader!$G43*1000))))</f>
        <v/>
      </c>
      <c r="J35" t="str">
        <f>IF(I35="","",IF($D35="Vitenskapelig",((C109-B109+1)/365*$G35*(_xlfn.XLOOKUP(I$3,'Oppslag-fane'!$P$12:$P$34,'Oppslag-fane'!$AD$12:$AD$34)*'Oppslag-fane'!$J$3)),((C109-B109+1)/365*$G35*(_xlfn.XLOOKUP(I$3,'Oppslag-fane'!$P$12:$P$34,'Oppslag-fane'!$AB$12:$AB$34)*'Oppslag-fane'!$L$3))))</f>
        <v/>
      </c>
      <c r="K35" t="str">
        <f>IF(K$3="","",IF(E109="","",((E109-D109+1)/365*$G35*(_xlfn.XLOOKUP(K$3,'Oppslag-fane'!$P$12:$P$34,'Oppslag-fane'!$N$12:$N$34)*Personalkostnader!$G43*1000))))</f>
        <v/>
      </c>
      <c r="L35" t="str">
        <f>IF(K35="","",IF($D35="Vitenskapelig",((E109-D109+1)/365*$G35*(_xlfn.XLOOKUP(K$3,'Oppslag-fane'!$P$12:$P$34,'Oppslag-fane'!$AD$12:$AD$34)*'Oppslag-fane'!$J$3)),((E109-D109+1)/365*$G35*(_xlfn.XLOOKUP(K$3,'Oppslag-fane'!$P$12:$P$34,'Oppslag-fane'!$AB$12:$AB$34)*'Oppslag-fane'!$L$3))))</f>
        <v/>
      </c>
      <c r="M35" t="str">
        <f>IF(M$3="","",IF(G109="","",((G109-F109+1)/365*$G35*(_xlfn.XLOOKUP(M$3,'Oppslag-fane'!$P$12:$P$34,'Oppslag-fane'!$N$12:$N$34)*Personalkostnader!$G43*1000))))</f>
        <v/>
      </c>
      <c r="N35" t="str">
        <f>IF(M35="","",IF($D35="Vitenskapelig",((G109-F109+1)/365*$G35*(_xlfn.XLOOKUP(M$3,'Oppslag-fane'!$P$12:$P$34,'Oppslag-fane'!$AD$12:$AD$34)*'Oppslag-fane'!$J$3)),((G109-F109+1)/365*$G35*(_xlfn.XLOOKUP(M$3,'Oppslag-fane'!$P$12:$P$34,'Oppslag-fane'!$AB$12:$AB$34)*'Oppslag-fane'!$L$3))))</f>
        <v/>
      </c>
      <c r="O35" t="str">
        <f>IF(O$3="","",IF(I109="","",((I109-H109+1)/365*$G35*(_xlfn.XLOOKUP(O$3,'Oppslag-fane'!$P$12:$P$34,'Oppslag-fane'!$N$12:$N$34)*Personalkostnader!$G43*1000))))</f>
        <v/>
      </c>
      <c r="P35" t="str">
        <f>IF(O35="","",IF($D35="Vitenskapelig",((I109-H109+1)/365*$G35*(_xlfn.XLOOKUP(O$3,'Oppslag-fane'!$P$12:$P$34,'Oppslag-fane'!$AD$12:$AD$34)*'Oppslag-fane'!$J$3)),((I109-H109+1)/365*$G35*(_xlfn.XLOOKUP(O$3,'Oppslag-fane'!$P$12:$P$34,'Oppslag-fane'!$AB$12:$AB$34)*'Oppslag-fane'!$L$3))))</f>
        <v/>
      </c>
      <c r="Q35" t="str">
        <f>IF(Q$3="","",IF(K109="","",((K109-J109+1)/365*$G35*(_xlfn.XLOOKUP(Q$3,'Oppslag-fane'!$P$12:$P$34,'Oppslag-fane'!$N$12:$N$34)*Personalkostnader!$G43*1000))))</f>
        <v/>
      </c>
      <c r="R35" t="str">
        <f>IF(Q35="","",IF($D35="Vitenskapelig",((K109-J109+1)/365*$G35*(_xlfn.XLOOKUP(Q$3,'Oppslag-fane'!$P$12:$P$34,'Oppslag-fane'!$AD$12:$AD$34)*'Oppslag-fane'!$J$3)),((K109-J109+1)/365*$G35*(_xlfn.XLOOKUP(Q$3,'Oppslag-fane'!$P$12:$P$34,'Oppslag-fane'!$AB$12:$AB$34)*'Oppslag-fane'!$L$3))))</f>
        <v/>
      </c>
      <c r="S35" t="str">
        <f>IF(S$3="","",IF(M109="","",((M109-L109+1)/365*$G35*(_xlfn.XLOOKUP(S$3,'Oppslag-fane'!$P$12:$P$34,'Oppslag-fane'!$N$12:$N$34)*Personalkostnader!$G43*1000))))</f>
        <v/>
      </c>
      <c r="T35" t="str">
        <f>IF(S35="","",IF($D35="Vitenskapelig",((M109-L109+1)/365*$G35*(_xlfn.XLOOKUP(S$3,'Oppslag-fane'!$P$12:$P$34,'Oppslag-fane'!$AD$12:$AD$34)*'Oppslag-fane'!$J$3)),((M109-L109+1)/365*$G35*(_xlfn.XLOOKUP(S$3,'Oppslag-fane'!$P$12:$P$34,'Oppslag-fane'!$AB$12:$AB$34)*'Oppslag-fane'!$L$3))))</f>
        <v/>
      </c>
      <c r="U35" t="str">
        <f>IF(U$3="","",IF(O109="","",((O109-N109+1)/365*$G35*(_xlfn.XLOOKUP(U$3,'Oppslag-fane'!$P$12:$P$34,'Oppslag-fane'!$N$12:$N$34)*Personalkostnader!$G43*1000))))</f>
        <v/>
      </c>
      <c r="V35" t="str">
        <f>IF(U35="","",IF($D35="Vitenskapelig",((O109-N109+1)/365*$G35*(_xlfn.XLOOKUP(U$3,'Oppslag-fane'!$P$12:$P$34,'Oppslag-fane'!$AD$12:$AD$34)*'Oppslag-fane'!$J$3)),((O109-N109+1)/365*$G35*(_xlfn.XLOOKUP(U$3,'Oppslag-fane'!$P$12:$P$34,'Oppslag-fane'!$AB$12:$AB$34)*'Oppslag-fane'!$L$3))))</f>
        <v/>
      </c>
      <c r="W35" t="str">
        <f>IF(W$3="","",IF(Q109="","",((Q109-P109+1)/365*$G35*(_xlfn.XLOOKUP(W$3,'Oppslag-fane'!$P$12:$P$34,'Oppslag-fane'!$N$12:$N$34)*Personalkostnader!$G43*1000))))</f>
        <v/>
      </c>
      <c r="X35" t="str">
        <f>IF(W35="","",IF($D35="Vitenskapelig",((Q109-P109+1)/365*$G35*(_xlfn.XLOOKUP(W$3,'Oppslag-fane'!$P$12:$P$34,'Oppslag-fane'!$AD$12:$AD$34)*'Oppslag-fane'!$J$3)),((Q109-P109+1)/365*$G35*(_xlfn.XLOOKUP(W$3,'Oppslag-fane'!$P$12:$P$34,'Oppslag-fane'!$AB$12:$AB$34)*'Oppslag-fane'!$L$3))))</f>
        <v/>
      </c>
      <c r="Y35" t="str">
        <f>IF(Y$3="","",IF(S109="","",((S109-R109+1)/365*$G35*(_xlfn.XLOOKUP(Y$3,'Oppslag-fane'!$P$12:$P$34,'Oppslag-fane'!$N$12:$N$34)*Personalkostnader!$G43*1000))))</f>
        <v/>
      </c>
      <c r="Z35" t="str">
        <f>IF(Y35="","",IF($D35="Vitenskapelig",((S109-R109+1)/365*$G35*(_xlfn.XLOOKUP(Y$3,'Oppslag-fane'!$P$12:$P$34,'Oppslag-fane'!$AD$12:$AD$34)*'Oppslag-fane'!$J$3)),((S109-R109+1)/365*$G35*(_xlfn.XLOOKUP(Y$3,'Oppslag-fane'!$P$12:$P$34,'Oppslag-fane'!$AB$12:$AB$34)*'Oppslag-fane'!$L$3))))</f>
        <v/>
      </c>
      <c r="AA35" t="str">
        <f>IF(AA$3="","",IF(U109="","",((U109-T109+1)/365*$G35*(_xlfn.XLOOKUP(AA$3,'Oppslag-fane'!$P$12:$P$34,'Oppslag-fane'!$N$12:$N$34)*Personalkostnader!$G43*1000))))</f>
        <v/>
      </c>
      <c r="AB35" t="str">
        <f>IF(AA35="","",IF($D35="Vitenskapelig",((U109-T109+1)/365*$G35*(_xlfn.XLOOKUP(AA$3,'Oppslag-fane'!$P$12:$P$34,'Oppslag-fane'!$AD$12:$AD$34)*'Oppslag-fane'!$J$3)),((U109-T109+1)/365*$G35*(_xlfn.XLOOKUP(AA$3,'Oppslag-fane'!$P$12:$P$34,'Oppslag-fane'!$AB$12:$AB$34)*'Oppslag-fane'!$L$3))))</f>
        <v/>
      </c>
      <c r="AC35" t="str">
        <f>IF(AC$3="","",IF(W109="","",((W109-V109+1)/365*$G35*(_xlfn.XLOOKUP(AC$3,'Oppslag-fane'!$P$12:$P$34,'Oppslag-fane'!$N$12:$N$34)*Personalkostnader!$G43*1000))))</f>
        <v/>
      </c>
      <c r="AD35" t="str">
        <f>IF(AC35="","",IF($D35="Vitenskapelig",((W109-V109+1)/365*$G35*(_xlfn.XLOOKUP(AC$3,'Oppslag-fane'!$P$12:$P$34,'Oppslag-fane'!$AD$12:$AD$34)*'Oppslag-fane'!$J$3)),((W109-V109+1)/365*$G35*(_xlfn.XLOOKUP(AC$3,'Oppslag-fane'!$P$12:$P$34,'Oppslag-fane'!$AB$12:$AB$34)*'Oppslag-fane'!$L$3))))</f>
        <v/>
      </c>
      <c r="AE35" t="str">
        <f>IF(AE$3="","",IF(Y109="","",((Y109-X109+1)/365*$G35*(_xlfn.XLOOKUP(AE$3,'Oppslag-fane'!$P$12:$P$34,'Oppslag-fane'!$N$12:$N$34)*Personalkostnader!$G43*1000))))</f>
        <v/>
      </c>
      <c r="AF35" t="str">
        <f>IF(AE35="","",IF($D35="Vitenskapelig",((Y109-X109+1)/365*$G35*(_xlfn.XLOOKUP(AE$3,'Oppslag-fane'!$P$12:$P$34,'Oppslag-fane'!$AD$12:$AD$34)*'Oppslag-fane'!$J$3)),((Y109-X109+1)/365*$G35*(_xlfn.XLOOKUP(AE$3,'Oppslag-fane'!$P$12:$P$34,'Oppslag-fane'!$AB$12:$AB$34)*'Oppslag-fane'!$L$3))))</f>
        <v/>
      </c>
      <c r="AG35" t="str">
        <f>IF(AG$3="","",IF(AA109="","",((AA109-Z109+1)/365*$G35*(_xlfn.XLOOKUP(AG$3,'Oppslag-fane'!$P$12:$P$34,'Oppslag-fane'!$N$12:$N$34)*Personalkostnader!$G43*1000))))</f>
        <v/>
      </c>
      <c r="AH35" t="str">
        <f>IF(AG35="","",IF($D35="Vitenskapelig",((AA109-Z109+1)/365*$G35*(_xlfn.XLOOKUP(AG$3,'Oppslag-fane'!$P$12:$P$34,'Oppslag-fane'!$AD$12:$AD$34)*'Oppslag-fane'!$J$3)),((AA109-Z109+1)/365*$G35*(_xlfn.XLOOKUP(AG$3,'Oppslag-fane'!$P$12:$P$34,'Oppslag-fane'!$AB$12:$AB$34)*'Oppslag-fane'!$L$3))))</f>
        <v/>
      </c>
      <c r="AI35" s="33">
        <f t="shared" si="0"/>
        <v>0</v>
      </c>
      <c r="AJ35" s="33">
        <f t="shared" si="1"/>
        <v>0</v>
      </c>
    </row>
    <row r="36" spans="1:36" outlineLevel="1" x14ac:dyDescent="0.25">
      <c r="A36">
        <f>Personalkostnader!A44</f>
        <v>0</v>
      </c>
      <c r="B36">
        <f>Personalkostnader!B44</f>
        <v>0</v>
      </c>
      <c r="C36" t="str">
        <f>Personalkostnader!C44</f>
        <v/>
      </c>
      <c r="D36" t="str">
        <f>Personalkostnader!D44</f>
        <v/>
      </c>
      <c r="E36">
        <f>Personalkostnader!E44</f>
        <v>0</v>
      </c>
      <c r="F36" t="str">
        <f>LEFT(Personalkostnader!O44,2)</f>
        <v/>
      </c>
      <c r="G36" s="129" t="str">
        <f>IFERROR(Personalkostnader!N44/100,"")</f>
        <v/>
      </c>
      <c r="H36" s="38"/>
      <c r="I36" t="str">
        <f>IF(I$3="","",IF(C110="","",((C110-B110+1)/365*$G36*(_xlfn.XLOOKUP(I$3,'Oppslag-fane'!$P$12:$P$34,'Oppslag-fane'!$N$12:$N$34)*Personalkostnader!$G44*1000))))</f>
        <v/>
      </c>
      <c r="J36" t="str">
        <f>IF(I36="","",IF($D36="Vitenskapelig",((C110-B110+1)/365*$G36*(_xlfn.XLOOKUP(I$3,'Oppslag-fane'!$P$12:$P$34,'Oppslag-fane'!$AD$12:$AD$34)*'Oppslag-fane'!$J$3)),((C110-B110+1)/365*$G36*(_xlfn.XLOOKUP(I$3,'Oppslag-fane'!$P$12:$P$34,'Oppslag-fane'!$AB$12:$AB$34)*'Oppslag-fane'!$L$3))))</f>
        <v/>
      </c>
      <c r="K36" t="str">
        <f>IF(K$3="","",IF(E110="","",((E110-D110+1)/365*$G36*(_xlfn.XLOOKUP(K$3,'Oppslag-fane'!$P$12:$P$34,'Oppslag-fane'!$N$12:$N$34)*Personalkostnader!$G44*1000))))</f>
        <v/>
      </c>
      <c r="L36" t="str">
        <f>IF(K36="","",IF($D36="Vitenskapelig",((E110-D110+1)/365*$G36*(_xlfn.XLOOKUP(K$3,'Oppslag-fane'!$P$12:$P$34,'Oppslag-fane'!$AD$12:$AD$34)*'Oppslag-fane'!$J$3)),((E110-D110+1)/365*$G36*(_xlfn.XLOOKUP(K$3,'Oppslag-fane'!$P$12:$P$34,'Oppslag-fane'!$AB$12:$AB$34)*'Oppslag-fane'!$L$3))))</f>
        <v/>
      </c>
      <c r="M36" t="str">
        <f>IF(M$3="","",IF(G110="","",((G110-F110+1)/365*$G36*(_xlfn.XLOOKUP(M$3,'Oppslag-fane'!$P$12:$P$34,'Oppslag-fane'!$N$12:$N$34)*Personalkostnader!$G44*1000))))</f>
        <v/>
      </c>
      <c r="N36" t="str">
        <f>IF(M36="","",IF($D36="Vitenskapelig",((G110-F110+1)/365*$G36*(_xlfn.XLOOKUP(M$3,'Oppslag-fane'!$P$12:$P$34,'Oppslag-fane'!$AD$12:$AD$34)*'Oppslag-fane'!$J$3)),((G110-F110+1)/365*$G36*(_xlfn.XLOOKUP(M$3,'Oppslag-fane'!$P$12:$P$34,'Oppslag-fane'!$AB$12:$AB$34)*'Oppslag-fane'!$L$3))))</f>
        <v/>
      </c>
      <c r="O36" t="str">
        <f>IF(O$3="","",IF(I110="","",((I110-H110+1)/365*$G36*(_xlfn.XLOOKUP(O$3,'Oppslag-fane'!$P$12:$P$34,'Oppslag-fane'!$N$12:$N$34)*Personalkostnader!$G44*1000))))</f>
        <v/>
      </c>
      <c r="P36" t="str">
        <f>IF(O36="","",IF($D36="Vitenskapelig",((I110-H110+1)/365*$G36*(_xlfn.XLOOKUP(O$3,'Oppslag-fane'!$P$12:$P$34,'Oppslag-fane'!$AD$12:$AD$34)*'Oppslag-fane'!$J$3)),((I110-H110+1)/365*$G36*(_xlfn.XLOOKUP(O$3,'Oppslag-fane'!$P$12:$P$34,'Oppslag-fane'!$AB$12:$AB$34)*'Oppslag-fane'!$L$3))))</f>
        <v/>
      </c>
      <c r="Q36" t="str">
        <f>IF(Q$3="","",IF(K110="","",((K110-J110+1)/365*$G36*(_xlfn.XLOOKUP(Q$3,'Oppslag-fane'!$P$12:$P$34,'Oppslag-fane'!$N$12:$N$34)*Personalkostnader!$G44*1000))))</f>
        <v/>
      </c>
      <c r="R36" t="str">
        <f>IF(Q36="","",IF($D36="Vitenskapelig",((K110-J110+1)/365*$G36*(_xlfn.XLOOKUP(Q$3,'Oppslag-fane'!$P$12:$P$34,'Oppslag-fane'!$AD$12:$AD$34)*'Oppslag-fane'!$J$3)),((K110-J110+1)/365*$G36*(_xlfn.XLOOKUP(Q$3,'Oppslag-fane'!$P$12:$P$34,'Oppslag-fane'!$AB$12:$AB$34)*'Oppslag-fane'!$L$3))))</f>
        <v/>
      </c>
      <c r="S36" t="str">
        <f>IF(S$3="","",IF(M110="","",((M110-L110+1)/365*$G36*(_xlfn.XLOOKUP(S$3,'Oppslag-fane'!$P$12:$P$34,'Oppslag-fane'!$N$12:$N$34)*Personalkostnader!$G44*1000))))</f>
        <v/>
      </c>
      <c r="T36" t="str">
        <f>IF(S36="","",IF($D36="Vitenskapelig",((M110-L110+1)/365*$G36*(_xlfn.XLOOKUP(S$3,'Oppslag-fane'!$P$12:$P$34,'Oppslag-fane'!$AD$12:$AD$34)*'Oppslag-fane'!$J$3)),((M110-L110+1)/365*$G36*(_xlfn.XLOOKUP(S$3,'Oppslag-fane'!$P$12:$P$34,'Oppslag-fane'!$AB$12:$AB$34)*'Oppslag-fane'!$L$3))))</f>
        <v/>
      </c>
      <c r="U36" t="str">
        <f>IF(U$3="","",IF(O110="","",((O110-N110+1)/365*$G36*(_xlfn.XLOOKUP(U$3,'Oppslag-fane'!$P$12:$P$34,'Oppslag-fane'!$N$12:$N$34)*Personalkostnader!$G44*1000))))</f>
        <v/>
      </c>
      <c r="V36" t="str">
        <f>IF(U36="","",IF($D36="Vitenskapelig",((O110-N110+1)/365*$G36*(_xlfn.XLOOKUP(U$3,'Oppslag-fane'!$P$12:$P$34,'Oppslag-fane'!$AD$12:$AD$34)*'Oppslag-fane'!$J$3)),((O110-N110+1)/365*$G36*(_xlfn.XLOOKUP(U$3,'Oppslag-fane'!$P$12:$P$34,'Oppslag-fane'!$AB$12:$AB$34)*'Oppslag-fane'!$L$3))))</f>
        <v/>
      </c>
      <c r="W36" t="str">
        <f>IF(W$3="","",IF(Q110="","",((Q110-P110+1)/365*$G36*(_xlfn.XLOOKUP(W$3,'Oppslag-fane'!$P$12:$P$34,'Oppslag-fane'!$N$12:$N$34)*Personalkostnader!$G44*1000))))</f>
        <v/>
      </c>
      <c r="X36" t="str">
        <f>IF(W36="","",IF($D36="Vitenskapelig",((Q110-P110+1)/365*$G36*(_xlfn.XLOOKUP(W$3,'Oppslag-fane'!$P$12:$P$34,'Oppslag-fane'!$AD$12:$AD$34)*'Oppslag-fane'!$J$3)),((Q110-P110+1)/365*$G36*(_xlfn.XLOOKUP(W$3,'Oppslag-fane'!$P$12:$P$34,'Oppslag-fane'!$AB$12:$AB$34)*'Oppslag-fane'!$L$3))))</f>
        <v/>
      </c>
      <c r="Y36" t="str">
        <f>IF(Y$3="","",IF(S110="","",((S110-R110+1)/365*$G36*(_xlfn.XLOOKUP(Y$3,'Oppslag-fane'!$P$12:$P$34,'Oppslag-fane'!$N$12:$N$34)*Personalkostnader!$G44*1000))))</f>
        <v/>
      </c>
      <c r="Z36" t="str">
        <f>IF(Y36="","",IF($D36="Vitenskapelig",((S110-R110+1)/365*$G36*(_xlfn.XLOOKUP(Y$3,'Oppslag-fane'!$P$12:$P$34,'Oppslag-fane'!$AD$12:$AD$34)*'Oppslag-fane'!$J$3)),((S110-R110+1)/365*$G36*(_xlfn.XLOOKUP(Y$3,'Oppslag-fane'!$P$12:$P$34,'Oppslag-fane'!$AB$12:$AB$34)*'Oppslag-fane'!$L$3))))</f>
        <v/>
      </c>
      <c r="AA36" t="str">
        <f>IF(AA$3="","",IF(U110="","",((U110-T110+1)/365*$G36*(_xlfn.XLOOKUP(AA$3,'Oppslag-fane'!$P$12:$P$34,'Oppslag-fane'!$N$12:$N$34)*Personalkostnader!$G44*1000))))</f>
        <v/>
      </c>
      <c r="AB36" t="str">
        <f>IF(AA36="","",IF($D36="Vitenskapelig",((U110-T110+1)/365*$G36*(_xlfn.XLOOKUP(AA$3,'Oppslag-fane'!$P$12:$P$34,'Oppslag-fane'!$AD$12:$AD$34)*'Oppslag-fane'!$J$3)),((U110-T110+1)/365*$G36*(_xlfn.XLOOKUP(AA$3,'Oppslag-fane'!$P$12:$P$34,'Oppslag-fane'!$AB$12:$AB$34)*'Oppslag-fane'!$L$3))))</f>
        <v/>
      </c>
      <c r="AC36" t="str">
        <f>IF(AC$3="","",IF(W110="","",((W110-V110+1)/365*$G36*(_xlfn.XLOOKUP(AC$3,'Oppslag-fane'!$P$12:$P$34,'Oppslag-fane'!$N$12:$N$34)*Personalkostnader!$G44*1000))))</f>
        <v/>
      </c>
      <c r="AD36" t="str">
        <f>IF(AC36="","",IF($D36="Vitenskapelig",((W110-V110+1)/365*$G36*(_xlfn.XLOOKUP(AC$3,'Oppslag-fane'!$P$12:$P$34,'Oppslag-fane'!$AD$12:$AD$34)*'Oppslag-fane'!$J$3)),((W110-V110+1)/365*$G36*(_xlfn.XLOOKUP(AC$3,'Oppslag-fane'!$P$12:$P$34,'Oppslag-fane'!$AB$12:$AB$34)*'Oppslag-fane'!$L$3))))</f>
        <v/>
      </c>
      <c r="AE36" t="str">
        <f>IF(AE$3="","",IF(Y110="","",((Y110-X110+1)/365*$G36*(_xlfn.XLOOKUP(AE$3,'Oppslag-fane'!$P$12:$P$34,'Oppslag-fane'!$N$12:$N$34)*Personalkostnader!$G44*1000))))</f>
        <v/>
      </c>
      <c r="AF36" t="str">
        <f>IF(AE36="","",IF($D36="Vitenskapelig",((Y110-X110+1)/365*$G36*(_xlfn.XLOOKUP(AE$3,'Oppslag-fane'!$P$12:$P$34,'Oppslag-fane'!$AD$12:$AD$34)*'Oppslag-fane'!$J$3)),((Y110-X110+1)/365*$G36*(_xlfn.XLOOKUP(AE$3,'Oppslag-fane'!$P$12:$P$34,'Oppslag-fane'!$AB$12:$AB$34)*'Oppslag-fane'!$L$3))))</f>
        <v/>
      </c>
      <c r="AG36" t="str">
        <f>IF(AG$3="","",IF(AA110="","",((AA110-Z110+1)/365*$G36*(_xlfn.XLOOKUP(AG$3,'Oppslag-fane'!$P$12:$P$34,'Oppslag-fane'!$N$12:$N$34)*Personalkostnader!$G44*1000))))</f>
        <v/>
      </c>
      <c r="AH36" t="str">
        <f>IF(AG36="","",IF($D36="Vitenskapelig",((AA110-Z110+1)/365*$G36*(_xlfn.XLOOKUP(AG$3,'Oppslag-fane'!$P$12:$P$34,'Oppslag-fane'!$AD$12:$AD$34)*'Oppslag-fane'!$J$3)),((AA110-Z110+1)/365*$G36*(_xlfn.XLOOKUP(AG$3,'Oppslag-fane'!$P$12:$P$34,'Oppslag-fane'!$AB$12:$AB$34)*'Oppslag-fane'!$L$3))))</f>
        <v/>
      </c>
      <c r="AI36" s="33">
        <f t="shared" si="0"/>
        <v>0</v>
      </c>
      <c r="AJ36" s="33">
        <f t="shared" si="1"/>
        <v>0</v>
      </c>
    </row>
    <row r="37" spans="1:36" outlineLevel="1" x14ac:dyDescent="0.25">
      <c r="A37">
        <f>Personalkostnader!A45</f>
        <v>0</v>
      </c>
      <c r="B37">
        <f>Personalkostnader!B45</f>
        <v>0</v>
      </c>
      <c r="C37" t="str">
        <f>Personalkostnader!C45</f>
        <v/>
      </c>
      <c r="D37" t="str">
        <f>Personalkostnader!D45</f>
        <v/>
      </c>
      <c r="E37">
        <f>Personalkostnader!E45</f>
        <v>0</v>
      </c>
      <c r="F37" t="str">
        <f>LEFT(Personalkostnader!O45,2)</f>
        <v/>
      </c>
      <c r="G37" s="129" t="str">
        <f>IFERROR(Personalkostnader!N45/100,"")</f>
        <v/>
      </c>
      <c r="H37" s="38"/>
      <c r="I37" t="str">
        <f>IF(I$3="","",IF(C111="","",((C111-B111+1)/365*$G37*(_xlfn.XLOOKUP(I$3,'Oppslag-fane'!$P$12:$P$34,'Oppslag-fane'!$N$12:$N$34)*Personalkostnader!$G45*1000))))</f>
        <v/>
      </c>
      <c r="J37" t="str">
        <f>IF(I37="","",IF($D37="Vitenskapelig",((C111-B111+1)/365*$G37*(_xlfn.XLOOKUP(I$3,'Oppslag-fane'!$P$12:$P$34,'Oppslag-fane'!$AD$12:$AD$34)*'Oppslag-fane'!$J$3)),((C111-B111+1)/365*$G37*(_xlfn.XLOOKUP(I$3,'Oppslag-fane'!$P$12:$P$34,'Oppslag-fane'!$AB$12:$AB$34)*'Oppslag-fane'!$L$3))))</f>
        <v/>
      </c>
      <c r="K37" t="str">
        <f>IF(K$3="","",IF(E111="","",((E111-D111+1)/365*$G37*(_xlfn.XLOOKUP(K$3,'Oppslag-fane'!$P$12:$P$34,'Oppslag-fane'!$N$12:$N$34)*Personalkostnader!$G45*1000))))</f>
        <v/>
      </c>
      <c r="L37" t="str">
        <f>IF(K37="","",IF($D37="Vitenskapelig",((E111-D111+1)/365*$G37*(_xlfn.XLOOKUP(K$3,'Oppslag-fane'!$P$12:$P$34,'Oppslag-fane'!$AD$12:$AD$34)*'Oppslag-fane'!$J$3)),((E111-D111+1)/365*$G37*(_xlfn.XLOOKUP(K$3,'Oppslag-fane'!$P$12:$P$34,'Oppslag-fane'!$AB$12:$AB$34)*'Oppslag-fane'!$L$3))))</f>
        <v/>
      </c>
      <c r="M37" t="str">
        <f>IF(M$3="","",IF(G111="","",((G111-F111+1)/365*$G37*(_xlfn.XLOOKUP(M$3,'Oppslag-fane'!$P$12:$P$34,'Oppslag-fane'!$N$12:$N$34)*Personalkostnader!$G45*1000))))</f>
        <v/>
      </c>
      <c r="N37" t="str">
        <f>IF(M37="","",IF($D37="Vitenskapelig",((G111-F111+1)/365*$G37*(_xlfn.XLOOKUP(M$3,'Oppslag-fane'!$P$12:$P$34,'Oppslag-fane'!$AD$12:$AD$34)*'Oppslag-fane'!$J$3)),((G111-F111+1)/365*$G37*(_xlfn.XLOOKUP(M$3,'Oppslag-fane'!$P$12:$P$34,'Oppslag-fane'!$AB$12:$AB$34)*'Oppslag-fane'!$L$3))))</f>
        <v/>
      </c>
      <c r="O37" t="str">
        <f>IF(O$3="","",IF(I111="","",((I111-H111+1)/365*$G37*(_xlfn.XLOOKUP(O$3,'Oppslag-fane'!$P$12:$P$34,'Oppslag-fane'!$N$12:$N$34)*Personalkostnader!$G45*1000))))</f>
        <v/>
      </c>
      <c r="P37" t="str">
        <f>IF(O37="","",IF($D37="Vitenskapelig",((I111-H111+1)/365*$G37*(_xlfn.XLOOKUP(O$3,'Oppslag-fane'!$P$12:$P$34,'Oppslag-fane'!$AD$12:$AD$34)*'Oppslag-fane'!$J$3)),((I111-H111+1)/365*$G37*(_xlfn.XLOOKUP(O$3,'Oppslag-fane'!$P$12:$P$34,'Oppslag-fane'!$AB$12:$AB$34)*'Oppslag-fane'!$L$3))))</f>
        <v/>
      </c>
      <c r="Q37" t="str">
        <f>IF(Q$3="","",IF(K111="","",((K111-J111+1)/365*$G37*(_xlfn.XLOOKUP(Q$3,'Oppslag-fane'!$P$12:$P$34,'Oppslag-fane'!$N$12:$N$34)*Personalkostnader!$G45*1000))))</f>
        <v/>
      </c>
      <c r="R37" t="str">
        <f>IF(Q37="","",IF($D37="Vitenskapelig",((K111-J111+1)/365*$G37*(_xlfn.XLOOKUP(Q$3,'Oppslag-fane'!$P$12:$P$34,'Oppslag-fane'!$AD$12:$AD$34)*'Oppslag-fane'!$J$3)),((K111-J111+1)/365*$G37*(_xlfn.XLOOKUP(Q$3,'Oppslag-fane'!$P$12:$P$34,'Oppslag-fane'!$AB$12:$AB$34)*'Oppslag-fane'!$L$3))))</f>
        <v/>
      </c>
      <c r="S37" t="str">
        <f>IF(S$3="","",IF(M111="","",((M111-L111+1)/365*$G37*(_xlfn.XLOOKUP(S$3,'Oppslag-fane'!$P$12:$P$34,'Oppslag-fane'!$N$12:$N$34)*Personalkostnader!$G45*1000))))</f>
        <v/>
      </c>
      <c r="T37" t="str">
        <f>IF(S37="","",IF($D37="Vitenskapelig",((M111-L111+1)/365*$G37*(_xlfn.XLOOKUP(S$3,'Oppslag-fane'!$P$12:$P$34,'Oppslag-fane'!$AD$12:$AD$34)*'Oppslag-fane'!$J$3)),((M111-L111+1)/365*$G37*(_xlfn.XLOOKUP(S$3,'Oppslag-fane'!$P$12:$P$34,'Oppslag-fane'!$AB$12:$AB$34)*'Oppslag-fane'!$L$3))))</f>
        <v/>
      </c>
      <c r="U37" t="str">
        <f>IF(U$3="","",IF(O111="","",((O111-N111+1)/365*$G37*(_xlfn.XLOOKUP(U$3,'Oppslag-fane'!$P$12:$P$34,'Oppslag-fane'!$N$12:$N$34)*Personalkostnader!$G45*1000))))</f>
        <v/>
      </c>
      <c r="V37" t="str">
        <f>IF(U37="","",IF($D37="Vitenskapelig",((O111-N111+1)/365*$G37*(_xlfn.XLOOKUP(U$3,'Oppslag-fane'!$P$12:$P$34,'Oppslag-fane'!$AD$12:$AD$34)*'Oppslag-fane'!$J$3)),((O111-N111+1)/365*$G37*(_xlfn.XLOOKUP(U$3,'Oppslag-fane'!$P$12:$P$34,'Oppslag-fane'!$AB$12:$AB$34)*'Oppslag-fane'!$L$3))))</f>
        <v/>
      </c>
      <c r="W37" t="str">
        <f>IF(W$3="","",IF(Q111="","",((Q111-P111+1)/365*$G37*(_xlfn.XLOOKUP(W$3,'Oppslag-fane'!$P$12:$P$34,'Oppslag-fane'!$N$12:$N$34)*Personalkostnader!$G45*1000))))</f>
        <v/>
      </c>
      <c r="X37" t="str">
        <f>IF(W37="","",IF($D37="Vitenskapelig",((Q111-P111+1)/365*$G37*(_xlfn.XLOOKUP(W$3,'Oppslag-fane'!$P$12:$P$34,'Oppslag-fane'!$AD$12:$AD$34)*'Oppslag-fane'!$J$3)),((Q111-P111+1)/365*$G37*(_xlfn.XLOOKUP(W$3,'Oppslag-fane'!$P$12:$P$34,'Oppslag-fane'!$AB$12:$AB$34)*'Oppslag-fane'!$L$3))))</f>
        <v/>
      </c>
      <c r="Y37" t="str">
        <f>IF(Y$3="","",IF(S111="","",((S111-R111+1)/365*$G37*(_xlfn.XLOOKUP(Y$3,'Oppslag-fane'!$P$12:$P$34,'Oppslag-fane'!$N$12:$N$34)*Personalkostnader!$G45*1000))))</f>
        <v/>
      </c>
      <c r="Z37" t="str">
        <f>IF(Y37="","",IF($D37="Vitenskapelig",((S111-R111+1)/365*$G37*(_xlfn.XLOOKUP(Y$3,'Oppslag-fane'!$P$12:$P$34,'Oppslag-fane'!$AD$12:$AD$34)*'Oppslag-fane'!$J$3)),((S111-R111+1)/365*$G37*(_xlfn.XLOOKUP(Y$3,'Oppslag-fane'!$P$12:$P$34,'Oppslag-fane'!$AB$12:$AB$34)*'Oppslag-fane'!$L$3))))</f>
        <v/>
      </c>
      <c r="AA37" t="str">
        <f>IF(AA$3="","",IF(U111="","",((U111-T111+1)/365*$G37*(_xlfn.XLOOKUP(AA$3,'Oppslag-fane'!$P$12:$P$34,'Oppslag-fane'!$N$12:$N$34)*Personalkostnader!$G45*1000))))</f>
        <v/>
      </c>
      <c r="AB37" t="str">
        <f>IF(AA37="","",IF($D37="Vitenskapelig",((U111-T111+1)/365*$G37*(_xlfn.XLOOKUP(AA$3,'Oppslag-fane'!$P$12:$P$34,'Oppslag-fane'!$AD$12:$AD$34)*'Oppslag-fane'!$J$3)),((U111-T111+1)/365*$G37*(_xlfn.XLOOKUP(AA$3,'Oppslag-fane'!$P$12:$P$34,'Oppslag-fane'!$AB$12:$AB$34)*'Oppslag-fane'!$L$3))))</f>
        <v/>
      </c>
      <c r="AC37" t="str">
        <f>IF(AC$3="","",IF(W111="","",((W111-V111+1)/365*$G37*(_xlfn.XLOOKUP(AC$3,'Oppslag-fane'!$P$12:$P$34,'Oppslag-fane'!$N$12:$N$34)*Personalkostnader!$G45*1000))))</f>
        <v/>
      </c>
      <c r="AD37" t="str">
        <f>IF(AC37="","",IF($D37="Vitenskapelig",((W111-V111+1)/365*$G37*(_xlfn.XLOOKUP(AC$3,'Oppslag-fane'!$P$12:$P$34,'Oppslag-fane'!$AD$12:$AD$34)*'Oppslag-fane'!$J$3)),((W111-V111+1)/365*$G37*(_xlfn.XLOOKUP(AC$3,'Oppslag-fane'!$P$12:$P$34,'Oppslag-fane'!$AB$12:$AB$34)*'Oppslag-fane'!$L$3))))</f>
        <v/>
      </c>
      <c r="AE37" t="str">
        <f>IF(AE$3="","",IF(Y111="","",((Y111-X111+1)/365*$G37*(_xlfn.XLOOKUP(AE$3,'Oppslag-fane'!$P$12:$P$34,'Oppslag-fane'!$N$12:$N$34)*Personalkostnader!$G45*1000))))</f>
        <v/>
      </c>
      <c r="AF37" t="str">
        <f>IF(AE37="","",IF($D37="Vitenskapelig",((Y111-X111+1)/365*$G37*(_xlfn.XLOOKUP(AE$3,'Oppslag-fane'!$P$12:$P$34,'Oppslag-fane'!$AD$12:$AD$34)*'Oppslag-fane'!$J$3)),((Y111-X111+1)/365*$G37*(_xlfn.XLOOKUP(AE$3,'Oppslag-fane'!$P$12:$P$34,'Oppslag-fane'!$AB$12:$AB$34)*'Oppslag-fane'!$L$3))))</f>
        <v/>
      </c>
      <c r="AG37" t="str">
        <f>IF(AG$3="","",IF(AA111="","",((AA111-Z111+1)/365*$G37*(_xlfn.XLOOKUP(AG$3,'Oppslag-fane'!$P$12:$P$34,'Oppslag-fane'!$N$12:$N$34)*Personalkostnader!$G45*1000))))</f>
        <v/>
      </c>
      <c r="AH37" t="str">
        <f>IF(AG37="","",IF($D37="Vitenskapelig",((AA111-Z111+1)/365*$G37*(_xlfn.XLOOKUP(AG$3,'Oppslag-fane'!$P$12:$P$34,'Oppslag-fane'!$AD$12:$AD$34)*'Oppslag-fane'!$J$3)),((AA111-Z111+1)/365*$G37*(_xlfn.XLOOKUP(AG$3,'Oppslag-fane'!$P$12:$P$34,'Oppslag-fane'!$AB$12:$AB$34)*'Oppslag-fane'!$L$3))))</f>
        <v/>
      </c>
      <c r="AI37" s="33">
        <f t="shared" ref="AI37:AI68" si="2">SUMIF($I$4:$AH$4,"Dir.kost",I37:AH37)</f>
        <v>0</v>
      </c>
      <c r="AJ37" s="33">
        <f t="shared" ref="AJ37:AJ68" si="3">SUMIF($I$4:$AH$4,"Indir. Kost",I37:AH37)</f>
        <v>0</v>
      </c>
    </row>
    <row r="38" spans="1:36" outlineLevel="1" x14ac:dyDescent="0.25">
      <c r="A38">
        <f>Personalkostnader!A46</f>
        <v>0</v>
      </c>
      <c r="B38">
        <f>Personalkostnader!B46</f>
        <v>0</v>
      </c>
      <c r="C38" t="str">
        <f>Personalkostnader!C46</f>
        <v/>
      </c>
      <c r="D38" t="str">
        <f>Personalkostnader!D46</f>
        <v/>
      </c>
      <c r="E38">
        <f>Personalkostnader!E46</f>
        <v>0</v>
      </c>
      <c r="F38" t="str">
        <f>LEFT(Personalkostnader!O46,2)</f>
        <v/>
      </c>
      <c r="G38" s="129" t="str">
        <f>IFERROR(Personalkostnader!N46/100,"")</f>
        <v/>
      </c>
      <c r="H38" s="38"/>
      <c r="I38" t="str">
        <f>IF(I$3="","",IF(C112="","",((C112-B112+1)/365*$G38*(_xlfn.XLOOKUP(I$3,'Oppslag-fane'!$P$12:$P$34,'Oppslag-fane'!$N$12:$N$34)*Personalkostnader!$G46*1000))))</f>
        <v/>
      </c>
      <c r="J38" t="str">
        <f>IF(I38="","",IF($D38="Vitenskapelig",((C112-B112+1)/365*$G38*(_xlfn.XLOOKUP(I$3,'Oppslag-fane'!$P$12:$P$34,'Oppslag-fane'!$AD$12:$AD$34)*'Oppslag-fane'!$J$3)),((C112-B112+1)/365*$G38*(_xlfn.XLOOKUP(I$3,'Oppslag-fane'!$P$12:$P$34,'Oppslag-fane'!$AB$12:$AB$34)*'Oppslag-fane'!$L$3))))</f>
        <v/>
      </c>
      <c r="K38" t="str">
        <f>IF(K$3="","",IF(E112="","",((E112-D112+1)/365*$G38*(_xlfn.XLOOKUP(K$3,'Oppslag-fane'!$P$12:$P$34,'Oppslag-fane'!$N$12:$N$34)*Personalkostnader!$G46*1000))))</f>
        <v/>
      </c>
      <c r="L38" t="str">
        <f>IF(K38="","",IF($D38="Vitenskapelig",((E112-D112+1)/365*$G38*(_xlfn.XLOOKUP(K$3,'Oppslag-fane'!$P$12:$P$34,'Oppslag-fane'!$AD$12:$AD$34)*'Oppslag-fane'!$J$3)),((E112-D112+1)/365*$G38*(_xlfn.XLOOKUP(K$3,'Oppslag-fane'!$P$12:$P$34,'Oppslag-fane'!$AB$12:$AB$34)*'Oppslag-fane'!$L$3))))</f>
        <v/>
      </c>
      <c r="M38" t="str">
        <f>IF(M$3="","",IF(G112="","",((G112-F112+1)/365*$G38*(_xlfn.XLOOKUP(M$3,'Oppslag-fane'!$P$12:$P$34,'Oppslag-fane'!$N$12:$N$34)*Personalkostnader!$G46*1000))))</f>
        <v/>
      </c>
      <c r="N38" t="str">
        <f>IF(M38="","",IF($D38="Vitenskapelig",((G112-F112+1)/365*$G38*(_xlfn.XLOOKUP(M$3,'Oppslag-fane'!$P$12:$P$34,'Oppslag-fane'!$AD$12:$AD$34)*'Oppslag-fane'!$J$3)),((G112-F112+1)/365*$G38*(_xlfn.XLOOKUP(M$3,'Oppslag-fane'!$P$12:$P$34,'Oppslag-fane'!$AB$12:$AB$34)*'Oppslag-fane'!$L$3))))</f>
        <v/>
      </c>
      <c r="O38" t="str">
        <f>IF(O$3="","",IF(I112="","",((I112-H112+1)/365*$G38*(_xlfn.XLOOKUP(O$3,'Oppslag-fane'!$P$12:$P$34,'Oppslag-fane'!$N$12:$N$34)*Personalkostnader!$G46*1000))))</f>
        <v/>
      </c>
      <c r="P38" t="str">
        <f>IF(O38="","",IF($D38="Vitenskapelig",((I112-H112+1)/365*$G38*(_xlfn.XLOOKUP(O$3,'Oppslag-fane'!$P$12:$P$34,'Oppslag-fane'!$AD$12:$AD$34)*'Oppslag-fane'!$J$3)),((I112-H112+1)/365*$G38*(_xlfn.XLOOKUP(O$3,'Oppslag-fane'!$P$12:$P$34,'Oppslag-fane'!$AB$12:$AB$34)*'Oppslag-fane'!$L$3))))</f>
        <v/>
      </c>
      <c r="Q38" t="str">
        <f>IF(Q$3="","",IF(K112="","",((K112-J112+1)/365*$G38*(_xlfn.XLOOKUP(Q$3,'Oppslag-fane'!$P$12:$P$34,'Oppslag-fane'!$N$12:$N$34)*Personalkostnader!$G46*1000))))</f>
        <v/>
      </c>
      <c r="R38" t="str">
        <f>IF(Q38="","",IF($D38="Vitenskapelig",((K112-J112+1)/365*$G38*(_xlfn.XLOOKUP(Q$3,'Oppslag-fane'!$P$12:$P$34,'Oppslag-fane'!$AD$12:$AD$34)*'Oppslag-fane'!$J$3)),((K112-J112+1)/365*$G38*(_xlfn.XLOOKUP(Q$3,'Oppslag-fane'!$P$12:$P$34,'Oppslag-fane'!$AB$12:$AB$34)*'Oppslag-fane'!$L$3))))</f>
        <v/>
      </c>
      <c r="S38" t="str">
        <f>IF(S$3="","",IF(M112="","",((M112-L112+1)/365*$G38*(_xlfn.XLOOKUP(S$3,'Oppslag-fane'!$P$12:$P$34,'Oppslag-fane'!$N$12:$N$34)*Personalkostnader!$G46*1000))))</f>
        <v/>
      </c>
      <c r="T38" t="str">
        <f>IF(S38="","",IF($D38="Vitenskapelig",((M112-L112+1)/365*$G38*(_xlfn.XLOOKUP(S$3,'Oppslag-fane'!$P$12:$P$34,'Oppslag-fane'!$AD$12:$AD$34)*'Oppslag-fane'!$J$3)),((M112-L112+1)/365*$G38*(_xlfn.XLOOKUP(S$3,'Oppslag-fane'!$P$12:$P$34,'Oppslag-fane'!$AB$12:$AB$34)*'Oppslag-fane'!$L$3))))</f>
        <v/>
      </c>
      <c r="U38" t="str">
        <f>IF(U$3="","",IF(O112="","",((O112-N112+1)/365*$G38*(_xlfn.XLOOKUP(U$3,'Oppslag-fane'!$P$12:$P$34,'Oppslag-fane'!$N$12:$N$34)*Personalkostnader!$G46*1000))))</f>
        <v/>
      </c>
      <c r="V38" t="str">
        <f>IF(U38="","",IF($D38="Vitenskapelig",((O112-N112+1)/365*$G38*(_xlfn.XLOOKUP(U$3,'Oppslag-fane'!$P$12:$P$34,'Oppslag-fane'!$AD$12:$AD$34)*'Oppslag-fane'!$J$3)),((O112-N112+1)/365*$G38*(_xlfn.XLOOKUP(U$3,'Oppslag-fane'!$P$12:$P$34,'Oppslag-fane'!$AB$12:$AB$34)*'Oppslag-fane'!$L$3))))</f>
        <v/>
      </c>
      <c r="W38" t="str">
        <f>IF(W$3="","",IF(Q112="","",((Q112-P112+1)/365*$G38*(_xlfn.XLOOKUP(W$3,'Oppslag-fane'!$P$12:$P$34,'Oppslag-fane'!$N$12:$N$34)*Personalkostnader!$G46*1000))))</f>
        <v/>
      </c>
      <c r="X38" t="str">
        <f>IF(W38="","",IF($D38="Vitenskapelig",((Q112-P112+1)/365*$G38*(_xlfn.XLOOKUP(W$3,'Oppslag-fane'!$P$12:$P$34,'Oppslag-fane'!$AD$12:$AD$34)*'Oppslag-fane'!$J$3)),((Q112-P112+1)/365*$G38*(_xlfn.XLOOKUP(W$3,'Oppslag-fane'!$P$12:$P$34,'Oppslag-fane'!$AB$12:$AB$34)*'Oppslag-fane'!$L$3))))</f>
        <v/>
      </c>
      <c r="Y38" t="str">
        <f>IF(Y$3="","",IF(S112="","",((S112-R112+1)/365*$G38*(_xlfn.XLOOKUP(Y$3,'Oppslag-fane'!$P$12:$P$34,'Oppslag-fane'!$N$12:$N$34)*Personalkostnader!$G46*1000))))</f>
        <v/>
      </c>
      <c r="Z38" t="str">
        <f>IF(Y38="","",IF($D38="Vitenskapelig",((S112-R112+1)/365*$G38*(_xlfn.XLOOKUP(Y$3,'Oppslag-fane'!$P$12:$P$34,'Oppslag-fane'!$AD$12:$AD$34)*'Oppslag-fane'!$J$3)),((S112-R112+1)/365*$G38*(_xlfn.XLOOKUP(Y$3,'Oppslag-fane'!$P$12:$P$34,'Oppslag-fane'!$AB$12:$AB$34)*'Oppslag-fane'!$L$3))))</f>
        <v/>
      </c>
      <c r="AA38" t="str">
        <f>IF(AA$3="","",IF(U112="","",((U112-T112+1)/365*$G38*(_xlfn.XLOOKUP(AA$3,'Oppslag-fane'!$P$12:$P$34,'Oppslag-fane'!$N$12:$N$34)*Personalkostnader!$G46*1000))))</f>
        <v/>
      </c>
      <c r="AB38" t="str">
        <f>IF(AA38="","",IF($D38="Vitenskapelig",((U112-T112+1)/365*$G38*(_xlfn.XLOOKUP(AA$3,'Oppslag-fane'!$P$12:$P$34,'Oppslag-fane'!$AD$12:$AD$34)*'Oppslag-fane'!$J$3)),((U112-T112+1)/365*$G38*(_xlfn.XLOOKUP(AA$3,'Oppslag-fane'!$P$12:$P$34,'Oppslag-fane'!$AB$12:$AB$34)*'Oppslag-fane'!$L$3))))</f>
        <v/>
      </c>
      <c r="AC38" t="str">
        <f>IF(AC$3="","",IF(W112="","",((W112-V112+1)/365*$G38*(_xlfn.XLOOKUP(AC$3,'Oppslag-fane'!$P$12:$P$34,'Oppslag-fane'!$N$12:$N$34)*Personalkostnader!$G46*1000))))</f>
        <v/>
      </c>
      <c r="AD38" t="str">
        <f>IF(AC38="","",IF($D38="Vitenskapelig",((W112-V112+1)/365*$G38*(_xlfn.XLOOKUP(AC$3,'Oppslag-fane'!$P$12:$P$34,'Oppslag-fane'!$AD$12:$AD$34)*'Oppslag-fane'!$J$3)),((W112-V112+1)/365*$G38*(_xlfn.XLOOKUP(AC$3,'Oppslag-fane'!$P$12:$P$34,'Oppslag-fane'!$AB$12:$AB$34)*'Oppslag-fane'!$L$3))))</f>
        <v/>
      </c>
      <c r="AE38" t="str">
        <f>IF(AE$3="","",IF(Y112="","",((Y112-X112+1)/365*$G38*(_xlfn.XLOOKUP(AE$3,'Oppslag-fane'!$P$12:$P$34,'Oppslag-fane'!$N$12:$N$34)*Personalkostnader!$G46*1000))))</f>
        <v/>
      </c>
      <c r="AF38" t="str">
        <f>IF(AE38="","",IF($D38="Vitenskapelig",((Y112-X112+1)/365*$G38*(_xlfn.XLOOKUP(AE$3,'Oppslag-fane'!$P$12:$P$34,'Oppslag-fane'!$AD$12:$AD$34)*'Oppslag-fane'!$J$3)),((Y112-X112+1)/365*$G38*(_xlfn.XLOOKUP(AE$3,'Oppslag-fane'!$P$12:$P$34,'Oppslag-fane'!$AB$12:$AB$34)*'Oppslag-fane'!$L$3))))</f>
        <v/>
      </c>
      <c r="AG38" t="str">
        <f>IF(AG$3="","",IF(AA112="","",((AA112-Z112+1)/365*$G38*(_xlfn.XLOOKUP(AG$3,'Oppslag-fane'!$P$12:$P$34,'Oppslag-fane'!$N$12:$N$34)*Personalkostnader!$G46*1000))))</f>
        <v/>
      </c>
      <c r="AH38" t="str">
        <f>IF(AG38="","",IF($D38="Vitenskapelig",((AA112-Z112+1)/365*$G38*(_xlfn.XLOOKUP(AG$3,'Oppslag-fane'!$P$12:$P$34,'Oppslag-fane'!$AD$12:$AD$34)*'Oppslag-fane'!$J$3)),((AA112-Z112+1)/365*$G38*(_xlfn.XLOOKUP(AG$3,'Oppslag-fane'!$P$12:$P$34,'Oppslag-fane'!$AB$12:$AB$34)*'Oppslag-fane'!$L$3))))</f>
        <v/>
      </c>
      <c r="AI38" s="33">
        <f t="shared" si="2"/>
        <v>0</v>
      </c>
      <c r="AJ38" s="33">
        <f t="shared" si="3"/>
        <v>0</v>
      </c>
    </row>
    <row r="39" spans="1:36" outlineLevel="1" x14ac:dyDescent="0.25">
      <c r="A39">
        <f>Personalkostnader!A47</f>
        <v>0</v>
      </c>
      <c r="B39">
        <f>Personalkostnader!B47</f>
        <v>0</v>
      </c>
      <c r="C39" t="str">
        <f>Personalkostnader!C47</f>
        <v/>
      </c>
      <c r="D39" t="str">
        <f>Personalkostnader!D47</f>
        <v/>
      </c>
      <c r="E39">
        <f>Personalkostnader!E47</f>
        <v>0</v>
      </c>
      <c r="F39" t="str">
        <f>LEFT(Personalkostnader!O47,2)</f>
        <v/>
      </c>
      <c r="G39" s="129" t="str">
        <f>IFERROR(Personalkostnader!N47/100,"")</f>
        <v/>
      </c>
      <c r="H39" s="38"/>
      <c r="I39" t="str">
        <f>IF(I$3="","",IF(C113="","",((C113-B113+1)/365*$G39*(_xlfn.XLOOKUP(I$3,'Oppslag-fane'!$P$12:$P$34,'Oppslag-fane'!$N$12:$N$34)*Personalkostnader!$G47*1000))))</f>
        <v/>
      </c>
      <c r="J39" t="str">
        <f>IF(I39="","",IF($D39="Vitenskapelig",((C113-B113+1)/365*$G39*(_xlfn.XLOOKUP(I$3,'Oppslag-fane'!$P$12:$P$34,'Oppslag-fane'!$AD$12:$AD$34)*'Oppslag-fane'!$J$3)),((C113-B113+1)/365*$G39*(_xlfn.XLOOKUP(I$3,'Oppslag-fane'!$P$12:$P$34,'Oppslag-fane'!$AB$12:$AB$34)*'Oppslag-fane'!$L$3))))</f>
        <v/>
      </c>
      <c r="K39" t="str">
        <f>IF(K$3="","",IF(E113="","",((E113-D113+1)/365*$G39*(_xlfn.XLOOKUP(K$3,'Oppslag-fane'!$P$12:$P$34,'Oppslag-fane'!$N$12:$N$34)*Personalkostnader!$G47*1000))))</f>
        <v/>
      </c>
      <c r="L39" t="str">
        <f>IF(K39="","",IF($D39="Vitenskapelig",((E113-D113+1)/365*$G39*(_xlfn.XLOOKUP(K$3,'Oppslag-fane'!$P$12:$P$34,'Oppslag-fane'!$AD$12:$AD$34)*'Oppslag-fane'!$J$3)),((E113-D113+1)/365*$G39*(_xlfn.XLOOKUP(K$3,'Oppslag-fane'!$P$12:$P$34,'Oppslag-fane'!$AB$12:$AB$34)*'Oppslag-fane'!$L$3))))</f>
        <v/>
      </c>
      <c r="M39" t="str">
        <f>IF(M$3="","",IF(G113="","",((G113-F113+1)/365*$G39*(_xlfn.XLOOKUP(M$3,'Oppslag-fane'!$P$12:$P$34,'Oppslag-fane'!$N$12:$N$34)*Personalkostnader!$G47*1000))))</f>
        <v/>
      </c>
      <c r="N39" t="str">
        <f>IF(M39="","",IF($D39="Vitenskapelig",((G113-F113+1)/365*$G39*(_xlfn.XLOOKUP(M$3,'Oppslag-fane'!$P$12:$P$34,'Oppslag-fane'!$AD$12:$AD$34)*'Oppslag-fane'!$J$3)),((G113-F113+1)/365*$G39*(_xlfn.XLOOKUP(M$3,'Oppslag-fane'!$P$12:$P$34,'Oppslag-fane'!$AB$12:$AB$34)*'Oppslag-fane'!$L$3))))</f>
        <v/>
      </c>
      <c r="O39" t="str">
        <f>IF(O$3="","",IF(I113="","",((I113-H113+1)/365*$G39*(_xlfn.XLOOKUP(O$3,'Oppslag-fane'!$P$12:$P$34,'Oppslag-fane'!$N$12:$N$34)*Personalkostnader!$G47*1000))))</f>
        <v/>
      </c>
      <c r="P39" t="str">
        <f>IF(O39="","",IF($D39="Vitenskapelig",((I113-H113+1)/365*$G39*(_xlfn.XLOOKUP(O$3,'Oppslag-fane'!$P$12:$P$34,'Oppslag-fane'!$AD$12:$AD$34)*'Oppslag-fane'!$J$3)),((I113-H113+1)/365*$G39*(_xlfn.XLOOKUP(O$3,'Oppslag-fane'!$P$12:$P$34,'Oppslag-fane'!$AB$12:$AB$34)*'Oppslag-fane'!$L$3))))</f>
        <v/>
      </c>
      <c r="Q39" t="str">
        <f>IF(Q$3="","",IF(K113="","",((K113-J113+1)/365*$G39*(_xlfn.XLOOKUP(Q$3,'Oppslag-fane'!$P$12:$P$34,'Oppslag-fane'!$N$12:$N$34)*Personalkostnader!$G47*1000))))</f>
        <v/>
      </c>
      <c r="R39" t="str">
        <f>IF(Q39="","",IF($D39="Vitenskapelig",((K113-J113+1)/365*$G39*(_xlfn.XLOOKUP(Q$3,'Oppslag-fane'!$P$12:$P$34,'Oppslag-fane'!$AD$12:$AD$34)*'Oppslag-fane'!$J$3)),((K113-J113+1)/365*$G39*(_xlfn.XLOOKUP(Q$3,'Oppslag-fane'!$P$12:$P$34,'Oppslag-fane'!$AB$12:$AB$34)*'Oppslag-fane'!$L$3))))</f>
        <v/>
      </c>
      <c r="S39" t="str">
        <f>IF(S$3="","",IF(M113="","",((M113-L113+1)/365*$G39*(_xlfn.XLOOKUP(S$3,'Oppslag-fane'!$P$12:$P$34,'Oppslag-fane'!$N$12:$N$34)*Personalkostnader!$G47*1000))))</f>
        <v/>
      </c>
      <c r="T39" t="str">
        <f>IF(S39="","",IF($D39="Vitenskapelig",((M113-L113+1)/365*$G39*(_xlfn.XLOOKUP(S$3,'Oppslag-fane'!$P$12:$P$34,'Oppslag-fane'!$AD$12:$AD$34)*'Oppslag-fane'!$J$3)),((M113-L113+1)/365*$G39*(_xlfn.XLOOKUP(S$3,'Oppslag-fane'!$P$12:$P$34,'Oppslag-fane'!$AB$12:$AB$34)*'Oppslag-fane'!$L$3))))</f>
        <v/>
      </c>
      <c r="U39" t="str">
        <f>IF(U$3="","",IF(O113="","",((O113-N113+1)/365*$G39*(_xlfn.XLOOKUP(U$3,'Oppslag-fane'!$P$12:$P$34,'Oppslag-fane'!$N$12:$N$34)*Personalkostnader!$G47*1000))))</f>
        <v/>
      </c>
      <c r="V39" t="str">
        <f>IF(U39="","",IF($D39="Vitenskapelig",((O113-N113+1)/365*$G39*(_xlfn.XLOOKUP(U$3,'Oppslag-fane'!$P$12:$P$34,'Oppslag-fane'!$AD$12:$AD$34)*'Oppslag-fane'!$J$3)),((O113-N113+1)/365*$G39*(_xlfn.XLOOKUP(U$3,'Oppslag-fane'!$P$12:$P$34,'Oppslag-fane'!$AB$12:$AB$34)*'Oppslag-fane'!$L$3))))</f>
        <v/>
      </c>
      <c r="W39" t="str">
        <f>IF(W$3="","",IF(Q113="","",((Q113-P113+1)/365*$G39*(_xlfn.XLOOKUP(W$3,'Oppslag-fane'!$P$12:$P$34,'Oppslag-fane'!$N$12:$N$34)*Personalkostnader!$G47*1000))))</f>
        <v/>
      </c>
      <c r="X39" t="str">
        <f>IF(W39="","",IF($D39="Vitenskapelig",((Q113-P113+1)/365*$G39*(_xlfn.XLOOKUP(W$3,'Oppslag-fane'!$P$12:$P$34,'Oppslag-fane'!$AD$12:$AD$34)*'Oppslag-fane'!$J$3)),((Q113-P113+1)/365*$G39*(_xlfn.XLOOKUP(W$3,'Oppslag-fane'!$P$12:$P$34,'Oppslag-fane'!$AB$12:$AB$34)*'Oppslag-fane'!$L$3))))</f>
        <v/>
      </c>
      <c r="Y39" t="str">
        <f>IF(Y$3="","",IF(S113="","",((S113-R113+1)/365*$G39*(_xlfn.XLOOKUP(Y$3,'Oppslag-fane'!$P$12:$P$34,'Oppslag-fane'!$N$12:$N$34)*Personalkostnader!$G47*1000))))</f>
        <v/>
      </c>
      <c r="Z39" t="str">
        <f>IF(Y39="","",IF($D39="Vitenskapelig",((S113-R113+1)/365*$G39*(_xlfn.XLOOKUP(Y$3,'Oppslag-fane'!$P$12:$P$34,'Oppslag-fane'!$AD$12:$AD$34)*'Oppslag-fane'!$J$3)),((S113-R113+1)/365*$G39*(_xlfn.XLOOKUP(Y$3,'Oppslag-fane'!$P$12:$P$34,'Oppslag-fane'!$AB$12:$AB$34)*'Oppslag-fane'!$L$3))))</f>
        <v/>
      </c>
      <c r="AA39" t="str">
        <f>IF(AA$3="","",IF(U113="","",((U113-T113+1)/365*$G39*(_xlfn.XLOOKUP(AA$3,'Oppslag-fane'!$P$12:$P$34,'Oppslag-fane'!$N$12:$N$34)*Personalkostnader!$G47*1000))))</f>
        <v/>
      </c>
      <c r="AB39" t="str">
        <f>IF(AA39="","",IF($D39="Vitenskapelig",((U113-T113+1)/365*$G39*(_xlfn.XLOOKUP(AA$3,'Oppslag-fane'!$P$12:$P$34,'Oppslag-fane'!$AD$12:$AD$34)*'Oppslag-fane'!$J$3)),((U113-T113+1)/365*$G39*(_xlfn.XLOOKUP(AA$3,'Oppslag-fane'!$P$12:$P$34,'Oppslag-fane'!$AB$12:$AB$34)*'Oppslag-fane'!$L$3))))</f>
        <v/>
      </c>
      <c r="AC39" t="str">
        <f>IF(AC$3="","",IF(W113="","",((W113-V113+1)/365*$G39*(_xlfn.XLOOKUP(AC$3,'Oppslag-fane'!$P$12:$P$34,'Oppslag-fane'!$N$12:$N$34)*Personalkostnader!$G47*1000))))</f>
        <v/>
      </c>
      <c r="AD39" t="str">
        <f>IF(AC39="","",IF($D39="Vitenskapelig",((W113-V113+1)/365*$G39*(_xlfn.XLOOKUP(AC$3,'Oppslag-fane'!$P$12:$P$34,'Oppslag-fane'!$AD$12:$AD$34)*'Oppslag-fane'!$J$3)),((W113-V113+1)/365*$G39*(_xlfn.XLOOKUP(AC$3,'Oppslag-fane'!$P$12:$P$34,'Oppslag-fane'!$AB$12:$AB$34)*'Oppslag-fane'!$L$3))))</f>
        <v/>
      </c>
      <c r="AE39" t="str">
        <f>IF(AE$3="","",IF(Y113="","",((Y113-X113+1)/365*$G39*(_xlfn.XLOOKUP(AE$3,'Oppslag-fane'!$P$12:$P$34,'Oppslag-fane'!$N$12:$N$34)*Personalkostnader!$G47*1000))))</f>
        <v/>
      </c>
      <c r="AF39" t="str">
        <f>IF(AE39="","",IF($D39="Vitenskapelig",((Y113-X113+1)/365*$G39*(_xlfn.XLOOKUP(AE$3,'Oppslag-fane'!$P$12:$P$34,'Oppslag-fane'!$AD$12:$AD$34)*'Oppslag-fane'!$J$3)),((Y113-X113+1)/365*$G39*(_xlfn.XLOOKUP(AE$3,'Oppslag-fane'!$P$12:$P$34,'Oppslag-fane'!$AB$12:$AB$34)*'Oppslag-fane'!$L$3))))</f>
        <v/>
      </c>
      <c r="AG39" t="str">
        <f>IF(AG$3="","",IF(AA113="","",((AA113-Z113+1)/365*$G39*(_xlfn.XLOOKUP(AG$3,'Oppslag-fane'!$P$12:$P$34,'Oppslag-fane'!$N$12:$N$34)*Personalkostnader!$G47*1000))))</f>
        <v/>
      </c>
      <c r="AH39" t="str">
        <f>IF(AG39="","",IF($D39="Vitenskapelig",((AA113-Z113+1)/365*$G39*(_xlfn.XLOOKUP(AG$3,'Oppslag-fane'!$P$12:$P$34,'Oppslag-fane'!$AD$12:$AD$34)*'Oppslag-fane'!$J$3)),((AA113-Z113+1)/365*$G39*(_xlfn.XLOOKUP(AG$3,'Oppslag-fane'!$P$12:$P$34,'Oppslag-fane'!$AB$12:$AB$34)*'Oppslag-fane'!$L$3))))</f>
        <v/>
      </c>
      <c r="AI39" s="33">
        <f t="shared" si="2"/>
        <v>0</v>
      </c>
      <c r="AJ39" s="33">
        <f t="shared" si="3"/>
        <v>0</v>
      </c>
    </row>
    <row r="40" spans="1:36" outlineLevel="1" x14ac:dyDescent="0.25">
      <c r="A40">
        <f>Personalkostnader!A48</f>
        <v>0</v>
      </c>
      <c r="B40">
        <f>Personalkostnader!B48</f>
        <v>0</v>
      </c>
      <c r="C40" t="str">
        <f>Personalkostnader!C48</f>
        <v/>
      </c>
      <c r="D40" t="str">
        <f>Personalkostnader!D48</f>
        <v/>
      </c>
      <c r="E40">
        <f>Personalkostnader!E48</f>
        <v>0</v>
      </c>
      <c r="F40" t="str">
        <f>LEFT(Personalkostnader!O48,2)</f>
        <v/>
      </c>
      <c r="G40" s="129" t="str">
        <f>IFERROR(Personalkostnader!N48/100,"")</f>
        <v/>
      </c>
      <c r="H40" s="38"/>
      <c r="I40" t="str">
        <f>IF(I$3="","",IF(C114="","",((C114-B114+1)/365*$G40*(_xlfn.XLOOKUP(I$3,'Oppslag-fane'!$P$12:$P$34,'Oppslag-fane'!$N$12:$N$34)*Personalkostnader!$G48*1000))))</f>
        <v/>
      </c>
      <c r="J40" t="str">
        <f>IF(I40="","",IF($D40="Vitenskapelig",((C114-B114+1)/365*$G40*(_xlfn.XLOOKUP(I$3,'Oppslag-fane'!$P$12:$P$34,'Oppslag-fane'!$AD$12:$AD$34)*'Oppslag-fane'!$J$3)),((C114-B114+1)/365*$G40*(_xlfn.XLOOKUP(I$3,'Oppslag-fane'!$P$12:$P$34,'Oppslag-fane'!$AB$12:$AB$34)*'Oppslag-fane'!$L$3))))</f>
        <v/>
      </c>
      <c r="K40" t="str">
        <f>IF(K$3="","",IF(E114="","",((E114-D114+1)/365*$G40*(_xlfn.XLOOKUP(K$3,'Oppslag-fane'!$P$12:$P$34,'Oppslag-fane'!$N$12:$N$34)*Personalkostnader!$G48*1000))))</f>
        <v/>
      </c>
      <c r="L40" t="str">
        <f>IF(K40="","",IF($D40="Vitenskapelig",((E114-D114+1)/365*$G40*(_xlfn.XLOOKUP(K$3,'Oppslag-fane'!$P$12:$P$34,'Oppslag-fane'!$AD$12:$AD$34)*'Oppslag-fane'!$J$3)),((E114-D114+1)/365*$G40*(_xlfn.XLOOKUP(K$3,'Oppslag-fane'!$P$12:$P$34,'Oppslag-fane'!$AB$12:$AB$34)*'Oppslag-fane'!$L$3))))</f>
        <v/>
      </c>
      <c r="M40" t="str">
        <f>IF(M$3="","",IF(G114="","",((G114-F114+1)/365*$G40*(_xlfn.XLOOKUP(M$3,'Oppslag-fane'!$P$12:$P$34,'Oppslag-fane'!$N$12:$N$34)*Personalkostnader!$G48*1000))))</f>
        <v/>
      </c>
      <c r="N40" t="str">
        <f>IF(M40="","",IF($D40="Vitenskapelig",((G114-F114+1)/365*$G40*(_xlfn.XLOOKUP(M$3,'Oppslag-fane'!$P$12:$P$34,'Oppslag-fane'!$AD$12:$AD$34)*'Oppslag-fane'!$J$3)),((G114-F114+1)/365*$G40*(_xlfn.XLOOKUP(M$3,'Oppslag-fane'!$P$12:$P$34,'Oppslag-fane'!$AB$12:$AB$34)*'Oppslag-fane'!$L$3))))</f>
        <v/>
      </c>
      <c r="O40" t="str">
        <f>IF(O$3="","",IF(I114="","",((I114-H114+1)/365*$G40*(_xlfn.XLOOKUP(O$3,'Oppslag-fane'!$P$12:$P$34,'Oppslag-fane'!$N$12:$N$34)*Personalkostnader!$G48*1000))))</f>
        <v/>
      </c>
      <c r="P40" t="str">
        <f>IF(O40="","",IF($D40="Vitenskapelig",((I114-H114+1)/365*$G40*(_xlfn.XLOOKUP(O$3,'Oppslag-fane'!$P$12:$P$34,'Oppslag-fane'!$AD$12:$AD$34)*'Oppslag-fane'!$J$3)),((I114-H114+1)/365*$G40*(_xlfn.XLOOKUP(O$3,'Oppslag-fane'!$P$12:$P$34,'Oppslag-fane'!$AB$12:$AB$34)*'Oppslag-fane'!$L$3))))</f>
        <v/>
      </c>
      <c r="Q40" t="str">
        <f>IF(Q$3="","",IF(K114="","",((K114-J114+1)/365*$G40*(_xlfn.XLOOKUP(Q$3,'Oppslag-fane'!$P$12:$P$34,'Oppslag-fane'!$N$12:$N$34)*Personalkostnader!$G48*1000))))</f>
        <v/>
      </c>
      <c r="R40" t="str">
        <f>IF(Q40="","",IF($D40="Vitenskapelig",((K114-J114+1)/365*$G40*(_xlfn.XLOOKUP(Q$3,'Oppslag-fane'!$P$12:$P$34,'Oppslag-fane'!$AD$12:$AD$34)*'Oppslag-fane'!$J$3)),((K114-J114+1)/365*$G40*(_xlfn.XLOOKUP(Q$3,'Oppslag-fane'!$P$12:$P$34,'Oppslag-fane'!$AB$12:$AB$34)*'Oppslag-fane'!$L$3))))</f>
        <v/>
      </c>
      <c r="S40" t="str">
        <f>IF(S$3="","",IF(M114="","",((M114-L114+1)/365*$G40*(_xlfn.XLOOKUP(S$3,'Oppslag-fane'!$P$12:$P$34,'Oppslag-fane'!$N$12:$N$34)*Personalkostnader!$G48*1000))))</f>
        <v/>
      </c>
      <c r="T40" t="str">
        <f>IF(S40="","",IF($D40="Vitenskapelig",((M114-L114+1)/365*$G40*(_xlfn.XLOOKUP(S$3,'Oppslag-fane'!$P$12:$P$34,'Oppslag-fane'!$AD$12:$AD$34)*'Oppslag-fane'!$J$3)),((M114-L114+1)/365*$G40*(_xlfn.XLOOKUP(S$3,'Oppslag-fane'!$P$12:$P$34,'Oppslag-fane'!$AB$12:$AB$34)*'Oppslag-fane'!$L$3))))</f>
        <v/>
      </c>
      <c r="U40" t="str">
        <f>IF(U$3="","",IF(O114="","",((O114-N114+1)/365*$G40*(_xlfn.XLOOKUP(U$3,'Oppslag-fane'!$P$12:$P$34,'Oppslag-fane'!$N$12:$N$34)*Personalkostnader!$G48*1000))))</f>
        <v/>
      </c>
      <c r="V40" t="str">
        <f>IF(U40="","",IF($D40="Vitenskapelig",((O114-N114+1)/365*$G40*(_xlfn.XLOOKUP(U$3,'Oppslag-fane'!$P$12:$P$34,'Oppslag-fane'!$AD$12:$AD$34)*'Oppslag-fane'!$J$3)),((O114-N114+1)/365*$G40*(_xlfn.XLOOKUP(U$3,'Oppslag-fane'!$P$12:$P$34,'Oppslag-fane'!$AB$12:$AB$34)*'Oppslag-fane'!$L$3))))</f>
        <v/>
      </c>
      <c r="W40" t="str">
        <f>IF(W$3="","",IF(Q114="","",((Q114-P114+1)/365*$G40*(_xlfn.XLOOKUP(W$3,'Oppslag-fane'!$P$12:$P$34,'Oppslag-fane'!$N$12:$N$34)*Personalkostnader!$G48*1000))))</f>
        <v/>
      </c>
      <c r="X40" t="str">
        <f>IF(W40="","",IF($D40="Vitenskapelig",((Q114-P114+1)/365*$G40*(_xlfn.XLOOKUP(W$3,'Oppslag-fane'!$P$12:$P$34,'Oppslag-fane'!$AD$12:$AD$34)*'Oppslag-fane'!$J$3)),((Q114-P114+1)/365*$G40*(_xlfn.XLOOKUP(W$3,'Oppslag-fane'!$P$12:$P$34,'Oppslag-fane'!$AB$12:$AB$34)*'Oppslag-fane'!$L$3))))</f>
        <v/>
      </c>
      <c r="Y40" t="str">
        <f>IF(Y$3="","",IF(S114="","",((S114-R114+1)/365*$G40*(_xlfn.XLOOKUP(Y$3,'Oppslag-fane'!$P$12:$P$34,'Oppslag-fane'!$N$12:$N$34)*Personalkostnader!$G48*1000))))</f>
        <v/>
      </c>
      <c r="Z40" t="str">
        <f>IF(Y40="","",IF($D40="Vitenskapelig",((S114-R114+1)/365*$G40*(_xlfn.XLOOKUP(Y$3,'Oppslag-fane'!$P$12:$P$34,'Oppslag-fane'!$AD$12:$AD$34)*'Oppslag-fane'!$J$3)),((S114-R114+1)/365*$G40*(_xlfn.XLOOKUP(Y$3,'Oppslag-fane'!$P$12:$P$34,'Oppslag-fane'!$AB$12:$AB$34)*'Oppslag-fane'!$L$3))))</f>
        <v/>
      </c>
      <c r="AA40" t="str">
        <f>IF(AA$3="","",IF(U114="","",((U114-T114+1)/365*$G40*(_xlfn.XLOOKUP(AA$3,'Oppslag-fane'!$P$12:$P$34,'Oppslag-fane'!$N$12:$N$34)*Personalkostnader!$G48*1000))))</f>
        <v/>
      </c>
      <c r="AB40" t="str">
        <f>IF(AA40="","",IF($D40="Vitenskapelig",((U114-T114+1)/365*$G40*(_xlfn.XLOOKUP(AA$3,'Oppslag-fane'!$P$12:$P$34,'Oppslag-fane'!$AD$12:$AD$34)*'Oppslag-fane'!$J$3)),((U114-T114+1)/365*$G40*(_xlfn.XLOOKUP(AA$3,'Oppslag-fane'!$P$12:$P$34,'Oppslag-fane'!$AB$12:$AB$34)*'Oppslag-fane'!$L$3))))</f>
        <v/>
      </c>
      <c r="AC40" t="str">
        <f>IF(AC$3="","",IF(W114="","",((W114-V114+1)/365*$G40*(_xlfn.XLOOKUP(AC$3,'Oppslag-fane'!$P$12:$P$34,'Oppslag-fane'!$N$12:$N$34)*Personalkostnader!$G48*1000))))</f>
        <v/>
      </c>
      <c r="AD40" t="str">
        <f>IF(AC40="","",IF($D40="Vitenskapelig",((W114-V114+1)/365*$G40*(_xlfn.XLOOKUP(AC$3,'Oppslag-fane'!$P$12:$P$34,'Oppslag-fane'!$AD$12:$AD$34)*'Oppslag-fane'!$J$3)),((W114-V114+1)/365*$G40*(_xlfn.XLOOKUP(AC$3,'Oppslag-fane'!$P$12:$P$34,'Oppslag-fane'!$AB$12:$AB$34)*'Oppslag-fane'!$L$3))))</f>
        <v/>
      </c>
      <c r="AE40" t="str">
        <f>IF(AE$3="","",IF(Y114="","",((Y114-X114+1)/365*$G40*(_xlfn.XLOOKUP(AE$3,'Oppslag-fane'!$P$12:$P$34,'Oppslag-fane'!$N$12:$N$34)*Personalkostnader!$G48*1000))))</f>
        <v/>
      </c>
      <c r="AF40" t="str">
        <f>IF(AE40="","",IF($D40="Vitenskapelig",((Y114-X114+1)/365*$G40*(_xlfn.XLOOKUP(AE$3,'Oppslag-fane'!$P$12:$P$34,'Oppslag-fane'!$AD$12:$AD$34)*'Oppslag-fane'!$J$3)),((Y114-X114+1)/365*$G40*(_xlfn.XLOOKUP(AE$3,'Oppslag-fane'!$P$12:$P$34,'Oppslag-fane'!$AB$12:$AB$34)*'Oppslag-fane'!$L$3))))</f>
        <v/>
      </c>
      <c r="AG40" t="str">
        <f>IF(AG$3="","",IF(AA114="","",((AA114-Z114+1)/365*$G40*(_xlfn.XLOOKUP(AG$3,'Oppslag-fane'!$P$12:$P$34,'Oppslag-fane'!$N$12:$N$34)*Personalkostnader!$G48*1000))))</f>
        <v/>
      </c>
      <c r="AH40" t="str">
        <f>IF(AG40="","",IF($D40="Vitenskapelig",((AA114-Z114+1)/365*$G40*(_xlfn.XLOOKUP(AG$3,'Oppslag-fane'!$P$12:$P$34,'Oppslag-fane'!$AD$12:$AD$34)*'Oppslag-fane'!$J$3)),((AA114-Z114+1)/365*$G40*(_xlfn.XLOOKUP(AG$3,'Oppslag-fane'!$P$12:$P$34,'Oppslag-fane'!$AB$12:$AB$34)*'Oppslag-fane'!$L$3))))</f>
        <v/>
      </c>
      <c r="AI40" s="33">
        <f t="shared" si="2"/>
        <v>0</v>
      </c>
      <c r="AJ40" s="33">
        <f t="shared" si="3"/>
        <v>0</v>
      </c>
    </row>
    <row r="41" spans="1:36" outlineLevel="1" x14ac:dyDescent="0.25">
      <c r="A41">
        <f>Personalkostnader!A49</f>
        <v>0</v>
      </c>
      <c r="B41">
        <f>Personalkostnader!B49</f>
        <v>0</v>
      </c>
      <c r="C41" t="str">
        <f>Personalkostnader!C49</f>
        <v/>
      </c>
      <c r="D41" t="str">
        <f>Personalkostnader!D49</f>
        <v/>
      </c>
      <c r="E41">
        <f>Personalkostnader!E49</f>
        <v>0</v>
      </c>
      <c r="F41" t="str">
        <f>LEFT(Personalkostnader!O49,2)</f>
        <v/>
      </c>
      <c r="G41" s="129" t="str">
        <f>IFERROR(Personalkostnader!N49/100,"")</f>
        <v/>
      </c>
      <c r="H41" s="38"/>
      <c r="I41" t="str">
        <f>IF(I$3="","",IF(C115="","",((C115-B115+1)/365*$G41*(_xlfn.XLOOKUP(I$3,'Oppslag-fane'!$P$12:$P$34,'Oppslag-fane'!$N$12:$N$34)*Personalkostnader!$G49*1000))))</f>
        <v/>
      </c>
      <c r="J41" t="str">
        <f>IF(I41="","",IF($D41="Vitenskapelig",((C115-B115+1)/365*$G41*(_xlfn.XLOOKUP(I$3,'Oppslag-fane'!$P$12:$P$34,'Oppslag-fane'!$AD$12:$AD$34)*'Oppslag-fane'!$J$3)),((C115-B115+1)/365*$G41*(_xlfn.XLOOKUP(I$3,'Oppslag-fane'!$P$12:$P$34,'Oppslag-fane'!$AB$12:$AB$34)*'Oppslag-fane'!$L$3))))</f>
        <v/>
      </c>
      <c r="K41" t="str">
        <f>IF(K$3="","",IF(E115="","",((E115-D115+1)/365*$G41*(_xlfn.XLOOKUP(K$3,'Oppslag-fane'!$P$12:$P$34,'Oppslag-fane'!$N$12:$N$34)*Personalkostnader!$G49*1000))))</f>
        <v/>
      </c>
      <c r="L41" t="str">
        <f>IF(K41="","",IF($D41="Vitenskapelig",((E115-D115+1)/365*$G41*(_xlfn.XLOOKUP(K$3,'Oppslag-fane'!$P$12:$P$34,'Oppslag-fane'!$AD$12:$AD$34)*'Oppslag-fane'!$J$3)),((E115-D115+1)/365*$G41*(_xlfn.XLOOKUP(K$3,'Oppslag-fane'!$P$12:$P$34,'Oppslag-fane'!$AB$12:$AB$34)*'Oppslag-fane'!$L$3))))</f>
        <v/>
      </c>
      <c r="M41" t="str">
        <f>IF(M$3="","",IF(G115="","",((G115-F115+1)/365*$G41*(_xlfn.XLOOKUP(M$3,'Oppslag-fane'!$P$12:$P$34,'Oppslag-fane'!$N$12:$N$34)*Personalkostnader!$G49*1000))))</f>
        <v/>
      </c>
      <c r="N41" t="str">
        <f>IF(M41="","",IF($D41="Vitenskapelig",((G115-F115+1)/365*$G41*(_xlfn.XLOOKUP(M$3,'Oppslag-fane'!$P$12:$P$34,'Oppslag-fane'!$AD$12:$AD$34)*'Oppslag-fane'!$J$3)),((G115-F115+1)/365*$G41*(_xlfn.XLOOKUP(M$3,'Oppslag-fane'!$P$12:$P$34,'Oppslag-fane'!$AB$12:$AB$34)*'Oppslag-fane'!$L$3))))</f>
        <v/>
      </c>
      <c r="O41" t="str">
        <f>IF(O$3="","",IF(I115="","",((I115-H115+1)/365*$G41*(_xlfn.XLOOKUP(O$3,'Oppslag-fane'!$P$12:$P$34,'Oppslag-fane'!$N$12:$N$34)*Personalkostnader!$G49*1000))))</f>
        <v/>
      </c>
      <c r="P41" t="str">
        <f>IF(O41="","",IF($D41="Vitenskapelig",((I115-H115+1)/365*$G41*(_xlfn.XLOOKUP(O$3,'Oppslag-fane'!$P$12:$P$34,'Oppslag-fane'!$AD$12:$AD$34)*'Oppslag-fane'!$J$3)),((I115-H115+1)/365*$G41*(_xlfn.XLOOKUP(O$3,'Oppslag-fane'!$P$12:$P$34,'Oppslag-fane'!$AB$12:$AB$34)*'Oppslag-fane'!$L$3))))</f>
        <v/>
      </c>
      <c r="Q41" t="str">
        <f>IF(Q$3="","",IF(K115="","",((K115-J115+1)/365*$G41*(_xlfn.XLOOKUP(Q$3,'Oppslag-fane'!$P$12:$P$34,'Oppslag-fane'!$N$12:$N$34)*Personalkostnader!$G49*1000))))</f>
        <v/>
      </c>
      <c r="R41" t="str">
        <f>IF(Q41="","",IF($D41="Vitenskapelig",((K115-J115+1)/365*$G41*(_xlfn.XLOOKUP(Q$3,'Oppslag-fane'!$P$12:$P$34,'Oppslag-fane'!$AD$12:$AD$34)*'Oppslag-fane'!$J$3)),((K115-J115+1)/365*$G41*(_xlfn.XLOOKUP(Q$3,'Oppslag-fane'!$P$12:$P$34,'Oppslag-fane'!$AB$12:$AB$34)*'Oppslag-fane'!$L$3))))</f>
        <v/>
      </c>
      <c r="S41" t="str">
        <f>IF(S$3="","",IF(M115="","",((M115-L115+1)/365*$G41*(_xlfn.XLOOKUP(S$3,'Oppslag-fane'!$P$12:$P$34,'Oppslag-fane'!$N$12:$N$34)*Personalkostnader!$G49*1000))))</f>
        <v/>
      </c>
      <c r="T41" t="str">
        <f>IF(S41="","",IF($D41="Vitenskapelig",((M115-L115+1)/365*$G41*(_xlfn.XLOOKUP(S$3,'Oppslag-fane'!$P$12:$P$34,'Oppslag-fane'!$AD$12:$AD$34)*'Oppslag-fane'!$J$3)),((M115-L115+1)/365*$G41*(_xlfn.XLOOKUP(S$3,'Oppslag-fane'!$P$12:$P$34,'Oppslag-fane'!$AB$12:$AB$34)*'Oppslag-fane'!$L$3))))</f>
        <v/>
      </c>
      <c r="U41" t="str">
        <f>IF(U$3="","",IF(O115="","",((O115-N115+1)/365*$G41*(_xlfn.XLOOKUP(U$3,'Oppslag-fane'!$P$12:$P$34,'Oppslag-fane'!$N$12:$N$34)*Personalkostnader!$G49*1000))))</f>
        <v/>
      </c>
      <c r="V41" t="str">
        <f>IF(U41="","",IF($D41="Vitenskapelig",((O115-N115+1)/365*$G41*(_xlfn.XLOOKUP(U$3,'Oppslag-fane'!$P$12:$P$34,'Oppslag-fane'!$AD$12:$AD$34)*'Oppslag-fane'!$J$3)),((O115-N115+1)/365*$G41*(_xlfn.XLOOKUP(U$3,'Oppslag-fane'!$P$12:$P$34,'Oppslag-fane'!$AB$12:$AB$34)*'Oppslag-fane'!$L$3))))</f>
        <v/>
      </c>
      <c r="W41" t="str">
        <f>IF(W$3="","",IF(Q115="","",((Q115-P115+1)/365*$G41*(_xlfn.XLOOKUP(W$3,'Oppslag-fane'!$P$12:$P$34,'Oppslag-fane'!$N$12:$N$34)*Personalkostnader!$G49*1000))))</f>
        <v/>
      </c>
      <c r="X41" t="str">
        <f>IF(W41="","",IF($D41="Vitenskapelig",((Q115-P115+1)/365*$G41*(_xlfn.XLOOKUP(W$3,'Oppslag-fane'!$P$12:$P$34,'Oppslag-fane'!$AD$12:$AD$34)*'Oppslag-fane'!$J$3)),((Q115-P115+1)/365*$G41*(_xlfn.XLOOKUP(W$3,'Oppslag-fane'!$P$12:$P$34,'Oppslag-fane'!$AB$12:$AB$34)*'Oppslag-fane'!$L$3))))</f>
        <v/>
      </c>
      <c r="Y41" t="str">
        <f>IF(Y$3="","",IF(S115="","",((S115-R115+1)/365*$G41*(_xlfn.XLOOKUP(Y$3,'Oppslag-fane'!$P$12:$P$34,'Oppslag-fane'!$N$12:$N$34)*Personalkostnader!$G49*1000))))</f>
        <v/>
      </c>
      <c r="Z41" t="str">
        <f>IF(Y41="","",IF($D41="Vitenskapelig",((S115-R115+1)/365*$G41*(_xlfn.XLOOKUP(Y$3,'Oppslag-fane'!$P$12:$P$34,'Oppslag-fane'!$AD$12:$AD$34)*'Oppslag-fane'!$J$3)),((S115-R115+1)/365*$G41*(_xlfn.XLOOKUP(Y$3,'Oppslag-fane'!$P$12:$P$34,'Oppslag-fane'!$AB$12:$AB$34)*'Oppslag-fane'!$L$3))))</f>
        <v/>
      </c>
      <c r="AA41" t="str">
        <f>IF(AA$3="","",IF(U115="","",((U115-T115+1)/365*$G41*(_xlfn.XLOOKUP(AA$3,'Oppslag-fane'!$P$12:$P$34,'Oppslag-fane'!$N$12:$N$34)*Personalkostnader!$G49*1000))))</f>
        <v/>
      </c>
      <c r="AB41" t="str">
        <f>IF(AA41="","",IF($D41="Vitenskapelig",((U115-T115+1)/365*$G41*(_xlfn.XLOOKUP(AA$3,'Oppslag-fane'!$P$12:$P$34,'Oppslag-fane'!$AD$12:$AD$34)*'Oppslag-fane'!$J$3)),((U115-T115+1)/365*$G41*(_xlfn.XLOOKUP(AA$3,'Oppslag-fane'!$P$12:$P$34,'Oppslag-fane'!$AB$12:$AB$34)*'Oppslag-fane'!$L$3))))</f>
        <v/>
      </c>
      <c r="AC41" t="str">
        <f>IF(AC$3="","",IF(W115="","",((W115-V115+1)/365*$G41*(_xlfn.XLOOKUP(AC$3,'Oppslag-fane'!$P$12:$P$34,'Oppslag-fane'!$N$12:$N$34)*Personalkostnader!$G49*1000))))</f>
        <v/>
      </c>
      <c r="AD41" t="str">
        <f>IF(AC41="","",IF($D41="Vitenskapelig",((W115-V115+1)/365*$G41*(_xlfn.XLOOKUP(AC$3,'Oppslag-fane'!$P$12:$P$34,'Oppslag-fane'!$AD$12:$AD$34)*'Oppslag-fane'!$J$3)),((W115-V115+1)/365*$G41*(_xlfn.XLOOKUP(AC$3,'Oppslag-fane'!$P$12:$P$34,'Oppslag-fane'!$AB$12:$AB$34)*'Oppslag-fane'!$L$3))))</f>
        <v/>
      </c>
      <c r="AE41" t="str">
        <f>IF(AE$3="","",IF(Y115="","",((Y115-X115+1)/365*$G41*(_xlfn.XLOOKUP(AE$3,'Oppslag-fane'!$P$12:$P$34,'Oppslag-fane'!$N$12:$N$34)*Personalkostnader!$G49*1000))))</f>
        <v/>
      </c>
      <c r="AF41" t="str">
        <f>IF(AE41="","",IF($D41="Vitenskapelig",((Y115-X115+1)/365*$G41*(_xlfn.XLOOKUP(AE$3,'Oppslag-fane'!$P$12:$P$34,'Oppslag-fane'!$AD$12:$AD$34)*'Oppslag-fane'!$J$3)),((Y115-X115+1)/365*$G41*(_xlfn.XLOOKUP(AE$3,'Oppslag-fane'!$P$12:$P$34,'Oppslag-fane'!$AB$12:$AB$34)*'Oppslag-fane'!$L$3))))</f>
        <v/>
      </c>
      <c r="AG41" t="str">
        <f>IF(AG$3="","",IF(AA115="","",((AA115-Z115+1)/365*$G41*(_xlfn.XLOOKUP(AG$3,'Oppslag-fane'!$P$12:$P$34,'Oppslag-fane'!$N$12:$N$34)*Personalkostnader!$G49*1000))))</f>
        <v/>
      </c>
      <c r="AH41" t="str">
        <f>IF(AG41="","",IF($D41="Vitenskapelig",((AA115-Z115+1)/365*$G41*(_xlfn.XLOOKUP(AG$3,'Oppslag-fane'!$P$12:$P$34,'Oppslag-fane'!$AD$12:$AD$34)*'Oppslag-fane'!$J$3)),((AA115-Z115+1)/365*$G41*(_xlfn.XLOOKUP(AG$3,'Oppslag-fane'!$P$12:$P$34,'Oppslag-fane'!$AB$12:$AB$34)*'Oppslag-fane'!$L$3))))</f>
        <v/>
      </c>
      <c r="AI41" s="33">
        <f t="shared" si="2"/>
        <v>0</v>
      </c>
      <c r="AJ41" s="33">
        <f t="shared" si="3"/>
        <v>0</v>
      </c>
    </row>
    <row r="42" spans="1:36" outlineLevel="1" x14ac:dyDescent="0.25">
      <c r="A42">
        <f>Personalkostnader!A50</f>
        <v>0</v>
      </c>
      <c r="B42">
        <f>Personalkostnader!B50</f>
        <v>0</v>
      </c>
      <c r="C42" t="str">
        <f>Personalkostnader!C50</f>
        <v/>
      </c>
      <c r="D42" t="str">
        <f>Personalkostnader!D50</f>
        <v/>
      </c>
      <c r="E42">
        <f>Personalkostnader!E50</f>
        <v>0</v>
      </c>
      <c r="F42" t="str">
        <f>LEFT(Personalkostnader!O50,2)</f>
        <v/>
      </c>
      <c r="G42" s="129" t="str">
        <f>IFERROR(Personalkostnader!N50/100,"")</f>
        <v/>
      </c>
      <c r="H42" s="38"/>
      <c r="I42" t="str">
        <f>IF(I$3="","",IF(C116="","",((C116-B116+1)/365*$G42*(_xlfn.XLOOKUP(I$3,'Oppslag-fane'!$P$12:$P$34,'Oppslag-fane'!$N$12:$N$34)*Personalkostnader!$G50*1000))))</f>
        <v/>
      </c>
      <c r="J42" t="str">
        <f>IF(I42="","",IF($D42="Vitenskapelig",((C116-B116+1)/365*$G42*(_xlfn.XLOOKUP(I$3,'Oppslag-fane'!$P$12:$P$34,'Oppslag-fane'!$AD$12:$AD$34)*'Oppslag-fane'!$J$3)),((C116-B116+1)/365*$G42*(_xlfn.XLOOKUP(I$3,'Oppslag-fane'!$P$12:$P$34,'Oppslag-fane'!$AB$12:$AB$34)*'Oppslag-fane'!$L$3))))</f>
        <v/>
      </c>
      <c r="K42" t="str">
        <f>IF(K$3="","",IF(E116="","",((E116-D116+1)/365*$G42*(_xlfn.XLOOKUP(K$3,'Oppslag-fane'!$P$12:$P$34,'Oppslag-fane'!$N$12:$N$34)*Personalkostnader!$G50*1000))))</f>
        <v/>
      </c>
      <c r="L42" t="str">
        <f>IF(K42="","",IF($D42="Vitenskapelig",((E116-D116+1)/365*$G42*(_xlfn.XLOOKUP(K$3,'Oppslag-fane'!$P$12:$P$34,'Oppslag-fane'!$AD$12:$AD$34)*'Oppslag-fane'!$J$3)),((E116-D116+1)/365*$G42*(_xlfn.XLOOKUP(K$3,'Oppslag-fane'!$P$12:$P$34,'Oppslag-fane'!$AB$12:$AB$34)*'Oppslag-fane'!$L$3))))</f>
        <v/>
      </c>
      <c r="M42" t="str">
        <f>IF(M$3="","",IF(G116="","",((G116-F116+1)/365*$G42*(_xlfn.XLOOKUP(M$3,'Oppslag-fane'!$P$12:$P$34,'Oppslag-fane'!$N$12:$N$34)*Personalkostnader!$G50*1000))))</f>
        <v/>
      </c>
      <c r="N42" t="str">
        <f>IF(M42="","",IF($D42="Vitenskapelig",((G116-F116+1)/365*$G42*(_xlfn.XLOOKUP(M$3,'Oppslag-fane'!$P$12:$P$34,'Oppslag-fane'!$AD$12:$AD$34)*'Oppslag-fane'!$J$3)),((G116-F116+1)/365*$G42*(_xlfn.XLOOKUP(M$3,'Oppslag-fane'!$P$12:$P$34,'Oppslag-fane'!$AB$12:$AB$34)*'Oppslag-fane'!$L$3))))</f>
        <v/>
      </c>
      <c r="O42" t="str">
        <f>IF(O$3="","",IF(I116="","",((I116-H116+1)/365*$G42*(_xlfn.XLOOKUP(O$3,'Oppslag-fane'!$P$12:$P$34,'Oppslag-fane'!$N$12:$N$34)*Personalkostnader!$G50*1000))))</f>
        <v/>
      </c>
      <c r="P42" t="str">
        <f>IF(O42="","",IF($D42="Vitenskapelig",((I116-H116+1)/365*$G42*(_xlfn.XLOOKUP(O$3,'Oppslag-fane'!$P$12:$P$34,'Oppslag-fane'!$AD$12:$AD$34)*'Oppslag-fane'!$J$3)),((I116-H116+1)/365*$G42*(_xlfn.XLOOKUP(O$3,'Oppslag-fane'!$P$12:$P$34,'Oppslag-fane'!$AB$12:$AB$34)*'Oppslag-fane'!$L$3))))</f>
        <v/>
      </c>
      <c r="Q42" t="str">
        <f>IF(Q$3="","",IF(K116="","",((K116-J116+1)/365*$G42*(_xlfn.XLOOKUP(Q$3,'Oppslag-fane'!$P$12:$P$34,'Oppslag-fane'!$N$12:$N$34)*Personalkostnader!$G50*1000))))</f>
        <v/>
      </c>
      <c r="R42" t="str">
        <f>IF(Q42="","",IF($D42="Vitenskapelig",((K116-J116+1)/365*$G42*(_xlfn.XLOOKUP(Q$3,'Oppslag-fane'!$P$12:$P$34,'Oppslag-fane'!$AD$12:$AD$34)*'Oppslag-fane'!$J$3)),((K116-J116+1)/365*$G42*(_xlfn.XLOOKUP(Q$3,'Oppslag-fane'!$P$12:$P$34,'Oppslag-fane'!$AB$12:$AB$34)*'Oppslag-fane'!$L$3))))</f>
        <v/>
      </c>
      <c r="S42" t="str">
        <f>IF(S$3="","",IF(M116="","",((M116-L116+1)/365*$G42*(_xlfn.XLOOKUP(S$3,'Oppslag-fane'!$P$12:$P$34,'Oppslag-fane'!$N$12:$N$34)*Personalkostnader!$G50*1000))))</f>
        <v/>
      </c>
      <c r="T42" t="str">
        <f>IF(S42="","",IF($D42="Vitenskapelig",((M116-L116+1)/365*$G42*(_xlfn.XLOOKUP(S$3,'Oppslag-fane'!$P$12:$P$34,'Oppslag-fane'!$AD$12:$AD$34)*'Oppslag-fane'!$J$3)),((M116-L116+1)/365*$G42*(_xlfn.XLOOKUP(S$3,'Oppslag-fane'!$P$12:$P$34,'Oppslag-fane'!$AB$12:$AB$34)*'Oppslag-fane'!$L$3))))</f>
        <v/>
      </c>
      <c r="U42" t="str">
        <f>IF(U$3="","",IF(O116="","",((O116-N116+1)/365*$G42*(_xlfn.XLOOKUP(U$3,'Oppslag-fane'!$P$12:$P$34,'Oppslag-fane'!$N$12:$N$34)*Personalkostnader!$G50*1000))))</f>
        <v/>
      </c>
      <c r="V42" t="str">
        <f>IF(U42="","",IF($D42="Vitenskapelig",((O116-N116+1)/365*$G42*(_xlfn.XLOOKUP(U$3,'Oppslag-fane'!$P$12:$P$34,'Oppslag-fane'!$AD$12:$AD$34)*'Oppslag-fane'!$J$3)),((O116-N116+1)/365*$G42*(_xlfn.XLOOKUP(U$3,'Oppslag-fane'!$P$12:$P$34,'Oppslag-fane'!$AB$12:$AB$34)*'Oppslag-fane'!$L$3))))</f>
        <v/>
      </c>
      <c r="W42" t="str">
        <f>IF(W$3="","",IF(Q116="","",((Q116-P116+1)/365*$G42*(_xlfn.XLOOKUP(W$3,'Oppslag-fane'!$P$12:$P$34,'Oppslag-fane'!$N$12:$N$34)*Personalkostnader!$G50*1000))))</f>
        <v/>
      </c>
      <c r="X42" t="str">
        <f>IF(W42="","",IF($D42="Vitenskapelig",((Q116-P116+1)/365*$G42*(_xlfn.XLOOKUP(W$3,'Oppslag-fane'!$P$12:$P$34,'Oppslag-fane'!$AD$12:$AD$34)*'Oppslag-fane'!$J$3)),((Q116-P116+1)/365*$G42*(_xlfn.XLOOKUP(W$3,'Oppslag-fane'!$P$12:$P$34,'Oppslag-fane'!$AB$12:$AB$34)*'Oppslag-fane'!$L$3))))</f>
        <v/>
      </c>
      <c r="Y42" t="str">
        <f>IF(Y$3="","",IF(S116="","",((S116-R116+1)/365*$G42*(_xlfn.XLOOKUP(Y$3,'Oppslag-fane'!$P$12:$P$34,'Oppslag-fane'!$N$12:$N$34)*Personalkostnader!$G50*1000))))</f>
        <v/>
      </c>
      <c r="Z42" t="str">
        <f>IF(Y42="","",IF($D42="Vitenskapelig",((S116-R116+1)/365*$G42*(_xlfn.XLOOKUP(Y$3,'Oppslag-fane'!$P$12:$P$34,'Oppslag-fane'!$AD$12:$AD$34)*'Oppslag-fane'!$J$3)),((S116-R116+1)/365*$G42*(_xlfn.XLOOKUP(Y$3,'Oppslag-fane'!$P$12:$P$34,'Oppslag-fane'!$AB$12:$AB$34)*'Oppslag-fane'!$L$3))))</f>
        <v/>
      </c>
      <c r="AA42" t="str">
        <f>IF(AA$3="","",IF(U116="","",((U116-T116+1)/365*$G42*(_xlfn.XLOOKUP(AA$3,'Oppslag-fane'!$P$12:$P$34,'Oppslag-fane'!$N$12:$N$34)*Personalkostnader!$G50*1000))))</f>
        <v/>
      </c>
      <c r="AB42" t="str">
        <f>IF(AA42="","",IF($D42="Vitenskapelig",((U116-T116+1)/365*$G42*(_xlfn.XLOOKUP(AA$3,'Oppslag-fane'!$P$12:$P$34,'Oppslag-fane'!$AD$12:$AD$34)*'Oppslag-fane'!$J$3)),((U116-T116+1)/365*$G42*(_xlfn.XLOOKUP(AA$3,'Oppslag-fane'!$P$12:$P$34,'Oppslag-fane'!$AB$12:$AB$34)*'Oppslag-fane'!$L$3))))</f>
        <v/>
      </c>
      <c r="AC42" t="str">
        <f>IF(AC$3="","",IF(W116="","",((W116-V116+1)/365*$G42*(_xlfn.XLOOKUP(AC$3,'Oppslag-fane'!$P$12:$P$34,'Oppslag-fane'!$N$12:$N$34)*Personalkostnader!$G50*1000))))</f>
        <v/>
      </c>
      <c r="AD42" t="str">
        <f>IF(AC42="","",IF($D42="Vitenskapelig",((W116-V116+1)/365*$G42*(_xlfn.XLOOKUP(AC$3,'Oppslag-fane'!$P$12:$P$34,'Oppslag-fane'!$AD$12:$AD$34)*'Oppslag-fane'!$J$3)),((W116-V116+1)/365*$G42*(_xlfn.XLOOKUP(AC$3,'Oppslag-fane'!$P$12:$P$34,'Oppslag-fane'!$AB$12:$AB$34)*'Oppslag-fane'!$L$3))))</f>
        <v/>
      </c>
      <c r="AE42" t="str">
        <f>IF(AE$3="","",IF(Y116="","",((Y116-X116+1)/365*$G42*(_xlfn.XLOOKUP(AE$3,'Oppslag-fane'!$P$12:$P$34,'Oppslag-fane'!$N$12:$N$34)*Personalkostnader!$G50*1000))))</f>
        <v/>
      </c>
      <c r="AF42" t="str">
        <f>IF(AE42="","",IF($D42="Vitenskapelig",((Y116-X116+1)/365*$G42*(_xlfn.XLOOKUP(AE$3,'Oppslag-fane'!$P$12:$P$34,'Oppslag-fane'!$AD$12:$AD$34)*'Oppslag-fane'!$J$3)),((Y116-X116+1)/365*$G42*(_xlfn.XLOOKUP(AE$3,'Oppslag-fane'!$P$12:$P$34,'Oppslag-fane'!$AB$12:$AB$34)*'Oppslag-fane'!$L$3))))</f>
        <v/>
      </c>
      <c r="AG42" t="str">
        <f>IF(AG$3="","",IF(AA116="","",((AA116-Z116+1)/365*$G42*(_xlfn.XLOOKUP(AG$3,'Oppslag-fane'!$P$12:$P$34,'Oppslag-fane'!$N$12:$N$34)*Personalkostnader!$G50*1000))))</f>
        <v/>
      </c>
      <c r="AH42" t="str">
        <f>IF(AG42="","",IF($D42="Vitenskapelig",((AA116-Z116+1)/365*$G42*(_xlfn.XLOOKUP(AG$3,'Oppslag-fane'!$P$12:$P$34,'Oppslag-fane'!$AD$12:$AD$34)*'Oppslag-fane'!$J$3)),((AA116-Z116+1)/365*$G42*(_xlfn.XLOOKUP(AG$3,'Oppslag-fane'!$P$12:$P$34,'Oppslag-fane'!$AB$12:$AB$34)*'Oppslag-fane'!$L$3))))</f>
        <v/>
      </c>
      <c r="AI42" s="33">
        <f t="shared" si="2"/>
        <v>0</v>
      </c>
      <c r="AJ42" s="33">
        <f t="shared" si="3"/>
        <v>0</v>
      </c>
    </row>
    <row r="43" spans="1:36" outlineLevel="1" x14ac:dyDescent="0.25">
      <c r="A43">
        <f>Personalkostnader!A51</f>
        <v>0</v>
      </c>
      <c r="B43">
        <f>Personalkostnader!B51</f>
        <v>0</v>
      </c>
      <c r="C43" t="str">
        <f>Personalkostnader!C51</f>
        <v/>
      </c>
      <c r="D43" t="str">
        <f>Personalkostnader!D51</f>
        <v/>
      </c>
      <c r="E43">
        <f>Personalkostnader!E51</f>
        <v>0</v>
      </c>
      <c r="F43" t="str">
        <f>LEFT(Personalkostnader!O51,2)</f>
        <v/>
      </c>
      <c r="G43" s="129" t="str">
        <f>IFERROR(Personalkostnader!N51/100,"")</f>
        <v/>
      </c>
      <c r="H43" s="38"/>
      <c r="I43" t="str">
        <f>IF(I$3="","",IF(C117="","",((C117-B117+1)/365*$G43*(_xlfn.XLOOKUP(I$3,'Oppslag-fane'!$P$12:$P$34,'Oppslag-fane'!$N$12:$N$34)*Personalkostnader!$G51*1000))))</f>
        <v/>
      </c>
      <c r="J43" t="str">
        <f>IF(I43="","",IF($D43="Vitenskapelig",((C117-B117+1)/365*$G43*(_xlfn.XLOOKUP(I$3,'Oppslag-fane'!$P$12:$P$34,'Oppslag-fane'!$AD$12:$AD$34)*'Oppslag-fane'!$J$3)),((C117-B117+1)/365*$G43*(_xlfn.XLOOKUP(I$3,'Oppslag-fane'!$P$12:$P$34,'Oppslag-fane'!$AB$12:$AB$34)*'Oppslag-fane'!$L$3))))</f>
        <v/>
      </c>
      <c r="K43" t="str">
        <f>IF(K$3="","",IF(E117="","",((E117-D117+1)/365*$G43*(_xlfn.XLOOKUP(K$3,'Oppslag-fane'!$P$12:$P$34,'Oppslag-fane'!$N$12:$N$34)*Personalkostnader!$G51*1000))))</f>
        <v/>
      </c>
      <c r="L43" t="str">
        <f>IF(K43="","",IF($D43="Vitenskapelig",((E117-D117+1)/365*$G43*(_xlfn.XLOOKUP(K$3,'Oppslag-fane'!$P$12:$P$34,'Oppslag-fane'!$AD$12:$AD$34)*'Oppslag-fane'!$J$3)),((E117-D117+1)/365*$G43*(_xlfn.XLOOKUP(K$3,'Oppslag-fane'!$P$12:$P$34,'Oppslag-fane'!$AB$12:$AB$34)*'Oppslag-fane'!$L$3))))</f>
        <v/>
      </c>
      <c r="M43" t="str">
        <f>IF(M$3="","",IF(G117="","",((G117-F117+1)/365*$G43*(_xlfn.XLOOKUP(M$3,'Oppslag-fane'!$P$12:$P$34,'Oppslag-fane'!$N$12:$N$34)*Personalkostnader!$G51*1000))))</f>
        <v/>
      </c>
      <c r="N43" t="str">
        <f>IF(M43="","",IF($D43="Vitenskapelig",((G117-F117+1)/365*$G43*(_xlfn.XLOOKUP(M$3,'Oppslag-fane'!$P$12:$P$34,'Oppslag-fane'!$AD$12:$AD$34)*'Oppslag-fane'!$J$3)),((G117-F117+1)/365*$G43*(_xlfn.XLOOKUP(M$3,'Oppslag-fane'!$P$12:$P$34,'Oppslag-fane'!$AB$12:$AB$34)*'Oppslag-fane'!$L$3))))</f>
        <v/>
      </c>
      <c r="O43" t="str">
        <f>IF(O$3="","",IF(I117="","",((I117-H117+1)/365*$G43*(_xlfn.XLOOKUP(O$3,'Oppslag-fane'!$P$12:$P$34,'Oppslag-fane'!$N$12:$N$34)*Personalkostnader!$G51*1000))))</f>
        <v/>
      </c>
      <c r="P43" t="str">
        <f>IF(O43="","",IF($D43="Vitenskapelig",((I117-H117+1)/365*$G43*(_xlfn.XLOOKUP(O$3,'Oppslag-fane'!$P$12:$P$34,'Oppslag-fane'!$AD$12:$AD$34)*'Oppslag-fane'!$J$3)),((I117-H117+1)/365*$G43*(_xlfn.XLOOKUP(O$3,'Oppslag-fane'!$P$12:$P$34,'Oppslag-fane'!$AB$12:$AB$34)*'Oppslag-fane'!$L$3))))</f>
        <v/>
      </c>
      <c r="Q43" t="str">
        <f>IF(Q$3="","",IF(K117="","",((K117-J117+1)/365*$G43*(_xlfn.XLOOKUP(Q$3,'Oppslag-fane'!$P$12:$P$34,'Oppslag-fane'!$N$12:$N$34)*Personalkostnader!$G51*1000))))</f>
        <v/>
      </c>
      <c r="R43" t="str">
        <f>IF(Q43="","",IF($D43="Vitenskapelig",((K117-J117+1)/365*$G43*(_xlfn.XLOOKUP(Q$3,'Oppslag-fane'!$P$12:$P$34,'Oppslag-fane'!$AD$12:$AD$34)*'Oppslag-fane'!$J$3)),((K117-J117+1)/365*$G43*(_xlfn.XLOOKUP(Q$3,'Oppslag-fane'!$P$12:$P$34,'Oppslag-fane'!$AB$12:$AB$34)*'Oppslag-fane'!$L$3))))</f>
        <v/>
      </c>
      <c r="S43" t="str">
        <f>IF(S$3="","",IF(M117="","",((M117-L117+1)/365*$G43*(_xlfn.XLOOKUP(S$3,'Oppslag-fane'!$P$12:$P$34,'Oppslag-fane'!$N$12:$N$34)*Personalkostnader!$G51*1000))))</f>
        <v/>
      </c>
      <c r="T43" t="str">
        <f>IF(S43="","",IF($D43="Vitenskapelig",((M117-L117+1)/365*$G43*(_xlfn.XLOOKUP(S$3,'Oppslag-fane'!$P$12:$P$34,'Oppslag-fane'!$AD$12:$AD$34)*'Oppslag-fane'!$J$3)),((M117-L117+1)/365*$G43*(_xlfn.XLOOKUP(S$3,'Oppslag-fane'!$P$12:$P$34,'Oppslag-fane'!$AB$12:$AB$34)*'Oppslag-fane'!$L$3))))</f>
        <v/>
      </c>
      <c r="U43" t="str">
        <f>IF(U$3="","",IF(O117="","",((O117-N117+1)/365*$G43*(_xlfn.XLOOKUP(U$3,'Oppslag-fane'!$P$12:$P$34,'Oppslag-fane'!$N$12:$N$34)*Personalkostnader!$G51*1000))))</f>
        <v/>
      </c>
      <c r="V43" t="str">
        <f>IF(U43="","",IF($D43="Vitenskapelig",((O117-N117+1)/365*$G43*(_xlfn.XLOOKUP(U$3,'Oppslag-fane'!$P$12:$P$34,'Oppslag-fane'!$AD$12:$AD$34)*'Oppslag-fane'!$J$3)),((O117-N117+1)/365*$G43*(_xlfn.XLOOKUP(U$3,'Oppslag-fane'!$P$12:$P$34,'Oppslag-fane'!$AB$12:$AB$34)*'Oppslag-fane'!$L$3))))</f>
        <v/>
      </c>
      <c r="W43" t="str">
        <f>IF(W$3="","",IF(Q117="","",((Q117-P117+1)/365*$G43*(_xlfn.XLOOKUP(W$3,'Oppslag-fane'!$P$12:$P$34,'Oppslag-fane'!$N$12:$N$34)*Personalkostnader!$G51*1000))))</f>
        <v/>
      </c>
      <c r="X43" t="str">
        <f>IF(W43="","",IF($D43="Vitenskapelig",((Q117-P117+1)/365*$G43*(_xlfn.XLOOKUP(W$3,'Oppslag-fane'!$P$12:$P$34,'Oppslag-fane'!$AD$12:$AD$34)*'Oppslag-fane'!$J$3)),((Q117-P117+1)/365*$G43*(_xlfn.XLOOKUP(W$3,'Oppslag-fane'!$P$12:$P$34,'Oppslag-fane'!$AB$12:$AB$34)*'Oppslag-fane'!$L$3))))</f>
        <v/>
      </c>
      <c r="Y43" t="str">
        <f>IF(Y$3="","",IF(S117="","",((S117-R117+1)/365*$G43*(_xlfn.XLOOKUP(Y$3,'Oppslag-fane'!$P$12:$P$34,'Oppslag-fane'!$N$12:$N$34)*Personalkostnader!$G51*1000))))</f>
        <v/>
      </c>
      <c r="Z43" t="str">
        <f>IF(Y43="","",IF($D43="Vitenskapelig",((S117-R117+1)/365*$G43*(_xlfn.XLOOKUP(Y$3,'Oppslag-fane'!$P$12:$P$34,'Oppslag-fane'!$AD$12:$AD$34)*'Oppslag-fane'!$J$3)),((S117-R117+1)/365*$G43*(_xlfn.XLOOKUP(Y$3,'Oppslag-fane'!$P$12:$P$34,'Oppslag-fane'!$AB$12:$AB$34)*'Oppslag-fane'!$L$3))))</f>
        <v/>
      </c>
      <c r="AA43" t="str">
        <f>IF(AA$3="","",IF(U117="","",((U117-T117+1)/365*$G43*(_xlfn.XLOOKUP(AA$3,'Oppslag-fane'!$P$12:$P$34,'Oppslag-fane'!$N$12:$N$34)*Personalkostnader!$G51*1000))))</f>
        <v/>
      </c>
      <c r="AB43" t="str">
        <f>IF(AA43="","",IF($D43="Vitenskapelig",((U117-T117+1)/365*$G43*(_xlfn.XLOOKUP(AA$3,'Oppslag-fane'!$P$12:$P$34,'Oppslag-fane'!$AD$12:$AD$34)*'Oppslag-fane'!$J$3)),((U117-T117+1)/365*$G43*(_xlfn.XLOOKUP(AA$3,'Oppslag-fane'!$P$12:$P$34,'Oppslag-fane'!$AB$12:$AB$34)*'Oppslag-fane'!$L$3))))</f>
        <v/>
      </c>
      <c r="AC43" t="str">
        <f>IF(AC$3="","",IF(W117="","",((W117-V117+1)/365*$G43*(_xlfn.XLOOKUP(AC$3,'Oppslag-fane'!$P$12:$P$34,'Oppslag-fane'!$N$12:$N$34)*Personalkostnader!$G51*1000))))</f>
        <v/>
      </c>
      <c r="AD43" t="str">
        <f>IF(AC43="","",IF($D43="Vitenskapelig",((W117-V117+1)/365*$G43*(_xlfn.XLOOKUP(AC$3,'Oppslag-fane'!$P$12:$P$34,'Oppslag-fane'!$AD$12:$AD$34)*'Oppslag-fane'!$J$3)),((W117-V117+1)/365*$G43*(_xlfn.XLOOKUP(AC$3,'Oppslag-fane'!$P$12:$P$34,'Oppslag-fane'!$AB$12:$AB$34)*'Oppslag-fane'!$L$3))))</f>
        <v/>
      </c>
      <c r="AE43" t="str">
        <f>IF(AE$3="","",IF(Y117="","",((Y117-X117+1)/365*$G43*(_xlfn.XLOOKUP(AE$3,'Oppslag-fane'!$P$12:$P$34,'Oppslag-fane'!$N$12:$N$34)*Personalkostnader!$G51*1000))))</f>
        <v/>
      </c>
      <c r="AF43" t="str">
        <f>IF(AE43="","",IF($D43="Vitenskapelig",((Y117-X117+1)/365*$G43*(_xlfn.XLOOKUP(AE$3,'Oppslag-fane'!$P$12:$P$34,'Oppslag-fane'!$AD$12:$AD$34)*'Oppslag-fane'!$J$3)),((Y117-X117+1)/365*$G43*(_xlfn.XLOOKUP(AE$3,'Oppslag-fane'!$P$12:$P$34,'Oppslag-fane'!$AB$12:$AB$34)*'Oppslag-fane'!$L$3))))</f>
        <v/>
      </c>
      <c r="AG43" t="str">
        <f>IF(AG$3="","",IF(AA117="","",((AA117-Z117+1)/365*$G43*(_xlfn.XLOOKUP(AG$3,'Oppslag-fane'!$P$12:$P$34,'Oppslag-fane'!$N$12:$N$34)*Personalkostnader!$G51*1000))))</f>
        <v/>
      </c>
      <c r="AH43" t="str">
        <f>IF(AG43="","",IF($D43="Vitenskapelig",((AA117-Z117+1)/365*$G43*(_xlfn.XLOOKUP(AG$3,'Oppslag-fane'!$P$12:$P$34,'Oppslag-fane'!$AD$12:$AD$34)*'Oppslag-fane'!$J$3)),((AA117-Z117+1)/365*$G43*(_xlfn.XLOOKUP(AG$3,'Oppslag-fane'!$P$12:$P$34,'Oppslag-fane'!$AB$12:$AB$34)*'Oppslag-fane'!$L$3))))</f>
        <v/>
      </c>
      <c r="AI43" s="33">
        <f t="shared" si="2"/>
        <v>0</v>
      </c>
      <c r="AJ43" s="33">
        <f t="shared" si="3"/>
        <v>0</v>
      </c>
    </row>
    <row r="44" spans="1:36" outlineLevel="1" x14ac:dyDescent="0.25">
      <c r="A44">
        <f>Personalkostnader!A52</f>
        <v>0</v>
      </c>
      <c r="B44">
        <f>Personalkostnader!B52</f>
        <v>0</v>
      </c>
      <c r="C44" t="str">
        <f>Personalkostnader!C52</f>
        <v/>
      </c>
      <c r="D44" t="str">
        <f>Personalkostnader!D52</f>
        <v/>
      </c>
      <c r="E44">
        <f>Personalkostnader!E52</f>
        <v>0</v>
      </c>
      <c r="F44" t="str">
        <f>LEFT(Personalkostnader!O52,2)</f>
        <v/>
      </c>
      <c r="G44" s="129" t="str">
        <f>IFERROR(Personalkostnader!N52/100,"")</f>
        <v/>
      </c>
      <c r="H44" s="38"/>
      <c r="I44" t="str">
        <f>IF(I$3="","",IF(C118="","",((C118-B118+1)/365*$G44*(_xlfn.XLOOKUP(I$3,'Oppslag-fane'!$P$12:$P$34,'Oppslag-fane'!$N$12:$N$34)*Personalkostnader!$G52*1000))))</f>
        <v/>
      </c>
      <c r="J44" t="str">
        <f>IF(I44="","",IF($D44="Vitenskapelig",((C118-B118+1)/365*$G44*(_xlfn.XLOOKUP(I$3,'Oppslag-fane'!$P$12:$P$34,'Oppslag-fane'!$AD$12:$AD$34)*'Oppslag-fane'!$J$3)),((C118-B118+1)/365*$G44*(_xlfn.XLOOKUP(I$3,'Oppslag-fane'!$P$12:$P$34,'Oppslag-fane'!$AB$12:$AB$34)*'Oppslag-fane'!$L$3))))</f>
        <v/>
      </c>
      <c r="K44" t="str">
        <f>IF(K$3="","",IF(E118="","",((E118-D118+1)/365*$G44*(_xlfn.XLOOKUP(K$3,'Oppslag-fane'!$P$12:$P$34,'Oppslag-fane'!$N$12:$N$34)*Personalkostnader!$G52*1000))))</f>
        <v/>
      </c>
      <c r="L44" t="str">
        <f>IF(K44="","",IF($D44="Vitenskapelig",((E118-D118+1)/365*$G44*(_xlfn.XLOOKUP(K$3,'Oppslag-fane'!$P$12:$P$34,'Oppslag-fane'!$AD$12:$AD$34)*'Oppslag-fane'!$J$3)),((E118-D118+1)/365*$G44*(_xlfn.XLOOKUP(K$3,'Oppslag-fane'!$P$12:$P$34,'Oppslag-fane'!$AB$12:$AB$34)*'Oppslag-fane'!$L$3))))</f>
        <v/>
      </c>
      <c r="M44" t="str">
        <f>IF(M$3="","",IF(G118="","",((G118-F118+1)/365*$G44*(_xlfn.XLOOKUP(M$3,'Oppslag-fane'!$P$12:$P$34,'Oppslag-fane'!$N$12:$N$34)*Personalkostnader!$G52*1000))))</f>
        <v/>
      </c>
      <c r="N44" t="str">
        <f>IF(M44="","",IF($D44="Vitenskapelig",((G118-F118+1)/365*$G44*(_xlfn.XLOOKUP(M$3,'Oppslag-fane'!$P$12:$P$34,'Oppslag-fane'!$AD$12:$AD$34)*'Oppslag-fane'!$J$3)),((G118-F118+1)/365*$G44*(_xlfn.XLOOKUP(M$3,'Oppslag-fane'!$P$12:$P$34,'Oppslag-fane'!$AB$12:$AB$34)*'Oppslag-fane'!$L$3))))</f>
        <v/>
      </c>
      <c r="O44" t="str">
        <f>IF(O$3="","",IF(I118="","",((I118-H118+1)/365*$G44*(_xlfn.XLOOKUP(O$3,'Oppslag-fane'!$P$12:$P$34,'Oppslag-fane'!$N$12:$N$34)*Personalkostnader!$G52*1000))))</f>
        <v/>
      </c>
      <c r="P44" t="str">
        <f>IF(O44="","",IF($D44="Vitenskapelig",((I118-H118+1)/365*$G44*(_xlfn.XLOOKUP(O$3,'Oppslag-fane'!$P$12:$P$34,'Oppslag-fane'!$AD$12:$AD$34)*'Oppslag-fane'!$J$3)),((I118-H118+1)/365*$G44*(_xlfn.XLOOKUP(O$3,'Oppslag-fane'!$P$12:$P$34,'Oppslag-fane'!$AB$12:$AB$34)*'Oppslag-fane'!$L$3))))</f>
        <v/>
      </c>
      <c r="Q44" t="str">
        <f>IF(Q$3="","",IF(K118="","",((K118-J118+1)/365*$G44*(_xlfn.XLOOKUP(Q$3,'Oppslag-fane'!$P$12:$P$34,'Oppslag-fane'!$N$12:$N$34)*Personalkostnader!$G52*1000))))</f>
        <v/>
      </c>
      <c r="R44" t="str">
        <f>IF(Q44="","",IF($D44="Vitenskapelig",((K118-J118+1)/365*$G44*(_xlfn.XLOOKUP(Q$3,'Oppslag-fane'!$P$12:$P$34,'Oppslag-fane'!$AD$12:$AD$34)*'Oppslag-fane'!$J$3)),((K118-J118+1)/365*$G44*(_xlfn.XLOOKUP(Q$3,'Oppslag-fane'!$P$12:$P$34,'Oppslag-fane'!$AB$12:$AB$34)*'Oppslag-fane'!$L$3))))</f>
        <v/>
      </c>
      <c r="S44" t="str">
        <f>IF(S$3="","",IF(M118="","",((M118-L118+1)/365*$G44*(_xlfn.XLOOKUP(S$3,'Oppslag-fane'!$P$12:$P$34,'Oppslag-fane'!$N$12:$N$34)*Personalkostnader!$G52*1000))))</f>
        <v/>
      </c>
      <c r="T44" t="str">
        <f>IF(S44="","",IF($D44="Vitenskapelig",((M118-L118+1)/365*$G44*(_xlfn.XLOOKUP(S$3,'Oppslag-fane'!$P$12:$P$34,'Oppslag-fane'!$AD$12:$AD$34)*'Oppslag-fane'!$J$3)),((M118-L118+1)/365*$G44*(_xlfn.XLOOKUP(S$3,'Oppslag-fane'!$P$12:$P$34,'Oppslag-fane'!$AB$12:$AB$34)*'Oppslag-fane'!$L$3))))</f>
        <v/>
      </c>
      <c r="U44" t="str">
        <f>IF(U$3="","",IF(O118="","",((O118-N118+1)/365*$G44*(_xlfn.XLOOKUP(U$3,'Oppslag-fane'!$P$12:$P$34,'Oppslag-fane'!$N$12:$N$34)*Personalkostnader!$G52*1000))))</f>
        <v/>
      </c>
      <c r="V44" t="str">
        <f>IF(U44="","",IF($D44="Vitenskapelig",((O118-N118+1)/365*$G44*(_xlfn.XLOOKUP(U$3,'Oppslag-fane'!$P$12:$P$34,'Oppslag-fane'!$AD$12:$AD$34)*'Oppslag-fane'!$J$3)),((O118-N118+1)/365*$G44*(_xlfn.XLOOKUP(U$3,'Oppslag-fane'!$P$12:$P$34,'Oppslag-fane'!$AB$12:$AB$34)*'Oppslag-fane'!$L$3))))</f>
        <v/>
      </c>
      <c r="W44" t="str">
        <f>IF(W$3="","",IF(Q118="","",((Q118-P118+1)/365*$G44*(_xlfn.XLOOKUP(W$3,'Oppslag-fane'!$P$12:$P$34,'Oppslag-fane'!$N$12:$N$34)*Personalkostnader!$G52*1000))))</f>
        <v/>
      </c>
      <c r="X44" t="str">
        <f>IF(W44="","",IF($D44="Vitenskapelig",((Q118-P118+1)/365*$G44*(_xlfn.XLOOKUP(W$3,'Oppslag-fane'!$P$12:$P$34,'Oppslag-fane'!$AD$12:$AD$34)*'Oppslag-fane'!$J$3)),((Q118-P118+1)/365*$G44*(_xlfn.XLOOKUP(W$3,'Oppslag-fane'!$P$12:$P$34,'Oppslag-fane'!$AB$12:$AB$34)*'Oppslag-fane'!$L$3))))</f>
        <v/>
      </c>
      <c r="Y44" t="str">
        <f>IF(Y$3="","",IF(S118="","",((S118-R118+1)/365*$G44*(_xlfn.XLOOKUP(Y$3,'Oppslag-fane'!$P$12:$P$34,'Oppslag-fane'!$N$12:$N$34)*Personalkostnader!$G52*1000))))</f>
        <v/>
      </c>
      <c r="Z44" t="str">
        <f>IF(Y44="","",IF($D44="Vitenskapelig",((S118-R118+1)/365*$G44*(_xlfn.XLOOKUP(Y$3,'Oppslag-fane'!$P$12:$P$34,'Oppslag-fane'!$AD$12:$AD$34)*'Oppslag-fane'!$J$3)),((S118-R118+1)/365*$G44*(_xlfn.XLOOKUP(Y$3,'Oppslag-fane'!$P$12:$P$34,'Oppslag-fane'!$AB$12:$AB$34)*'Oppslag-fane'!$L$3))))</f>
        <v/>
      </c>
      <c r="AA44" t="str">
        <f>IF(AA$3="","",IF(U118="","",((U118-T118+1)/365*$G44*(_xlfn.XLOOKUP(AA$3,'Oppslag-fane'!$P$12:$P$34,'Oppslag-fane'!$N$12:$N$34)*Personalkostnader!$G52*1000))))</f>
        <v/>
      </c>
      <c r="AB44" t="str">
        <f>IF(AA44="","",IF($D44="Vitenskapelig",((U118-T118+1)/365*$G44*(_xlfn.XLOOKUP(AA$3,'Oppslag-fane'!$P$12:$P$34,'Oppslag-fane'!$AD$12:$AD$34)*'Oppslag-fane'!$J$3)),((U118-T118+1)/365*$G44*(_xlfn.XLOOKUP(AA$3,'Oppslag-fane'!$P$12:$P$34,'Oppslag-fane'!$AB$12:$AB$34)*'Oppslag-fane'!$L$3))))</f>
        <v/>
      </c>
      <c r="AC44" t="str">
        <f>IF(AC$3="","",IF(W118="","",((W118-V118+1)/365*$G44*(_xlfn.XLOOKUP(AC$3,'Oppslag-fane'!$P$12:$P$34,'Oppslag-fane'!$N$12:$N$34)*Personalkostnader!$G52*1000))))</f>
        <v/>
      </c>
      <c r="AD44" t="str">
        <f>IF(AC44="","",IF($D44="Vitenskapelig",((W118-V118+1)/365*$G44*(_xlfn.XLOOKUP(AC$3,'Oppslag-fane'!$P$12:$P$34,'Oppslag-fane'!$AD$12:$AD$34)*'Oppslag-fane'!$J$3)),((W118-V118+1)/365*$G44*(_xlfn.XLOOKUP(AC$3,'Oppslag-fane'!$P$12:$P$34,'Oppslag-fane'!$AB$12:$AB$34)*'Oppslag-fane'!$L$3))))</f>
        <v/>
      </c>
      <c r="AE44" t="str">
        <f>IF(AE$3="","",IF(Y118="","",((Y118-X118+1)/365*$G44*(_xlfn.XLOOKUP(AE$3,'Oppslag-fane'!$P$12:$P$34,'Oppslag-fane'!$N$12:$N$34)*Personalkostnader!$G52*1000))))</f>
        <v/>
      </c>
      <c r="AF44" t="str">
        <f>IF(AE44="","",IF($D44="Vitenskapelig",((Y118-X118+1)/365*$G44*(_xlfn.XLOOKUP(AE$3,'Oppslag-fane'!$P$12:$P$34,'Oppslag-fane'!$AD$12:$AD$34)*'Oppslag-fane'!$J$3)),((Y118-X118+1)/365*$G44*(_xlfn.XLOOKUP(AE$3,'Oppslag-fane'!$P$12:$P$34,'Oppslag-fane'!$AB$12:$AB$34)*'Oppslag-fane'!$L$3))))</f>
        <v/>
      </c>
      <c r="AG44" t="str">
        <f>IF(AG$3="","",IF(AA118="","",((AA118-Z118+1)/365*$G44*(_xlfn.XLOOKUP(AG$3,'Oppslag-fane'!$P$12:$P$34,'Oppslag-fane'!$N$12:$N$34)*Personalkostnader!$G52*1000))))</f>
        <v/>
      </c>
      <c r="AH44" t="str">
        <f>IF(AG44="","",IF($D44="Vitenskapelig",((AA118-Z118+1)/365*$G44*(_xlfn.XLOOKUP(AG$3,'Oppslag-fane'!$P$12:$P$34,'Oppslag-fane'!$AD$12:$AD$34)*'Oppslag-fane'!$J$3)),((AA118-Z118+1)/365*$G44*(_xlfn.XLOOKUP(AG$3,'Oppslag-fane'!$P$12:$P$34,'Oppslag-fane'!$AB$12:$AB$34)*'Oppslag-fane'!$L$3))))</f>
        <v/>
      </c>
      <c r="AI44" s="33">
        <f t="shared" si="2"/>
        <v>0</v>
      </c>
      <c r="AJ44" s="33">
        <f t="shared" si="3"/>
        <v>0</v>
      </c>
    </row>
    <row r="45" spans="1:36" outlineLevel="1" x14ac:dyDescent="0.25">
      <c r="A45">
        <f>Personalkostnader!A53</f>
        <v>0</v>
      </c>
      <c r="B45">
        <f>Personalkostnader!B53</f>
        <v>0</v>
      </c>
      <c r="C45" t="str">
        <f>Personalkostnader!C53</f>
        <v/>
      </c>
      <c r="D45" t="str">
        <f>Personalkostnader!D53</f>
        <v/>
      </c>
      <c r="E45">
        <f>Personalkostnader!E53</f>
        <v>0</v>
      </c>
      <c r="F45" t="str">
        <f>LEFT(Personalkostnader!O53,2)</f>
        <v/>
      </c>
      <c r="G45" s="129" t="str">
        <f>IFERROR(Personalkostnader!N53/100,"")</f>
        <v/>
      </c>
      <c r="H45" s="38"/>
      <c r="I45" t="str">
        <f>IF(I$3="","",IF(C119="","",((C119-B119+1)/365*$G45*(_xlfn.XLOOKUP(I$3,'Oppslag-fane'!$P$12:$P$34,'Oppslag-fane'!$N$12:$N$34)*Personalkostnader!$G53*1000))))</f>
        <v/>
      </c>
      <c r="J45" t="str">
        <f>IF(I45="","",IF($D45="Vitenskapelig",((C119-B119+1)/365*$G45*(_xlfn.XLOOKUP(I$3,'Oppslag-fane'!$P$12:$P$34,'Oppslag-fane'!$AD$12:$AD$34)*'Oppslag-fane'!$J$3)),((C119-B119+1)/365*$G45*(_xlfn.XLOOKUP(I$3,'Oppslag-fane'!$P$12:$P$34,'Oppslag-fane'!$AB$12:$AB$34)*'Oppslag-fane'!$L$3))))</f>
        <v/>
      </c>
      <c r="K45" t="str">
        <f>IF(K$3="","",IF(E119="","",((E119-D119+1)/365*$G45*(_xlfn.XLOOKUP(K$3,'Oppslag-fane'!$P$12:$P$34,'Oppslag-fane'!$N$12:$N$34)*Personalkostnader!$G53*1000))))</f>
        <v/>
      </c>
      <c r="L45" t="str">
        <f>IF(K45="","",IF($D45="Vitenskapelig",((E119-D119+1)/365*$G45*(_xlfn.XLOOKUP(K$3,'Oppslag-fane'!$P$12:$P$34,'Oppslag-fane'!$AD$12:$AD$34)*'Oppslag-fane'!$J$3)),((E119-D119+1)/365*$G45*(_xlfn.XLOOKUP(K$3,'Oppslag-fane'!$P$12:$P$34,'Oppslag-fane'!$AB$12:$AB$34)*'Oppslag-fane'!$L$3))))</f>
        <v/>
      </c>
      <c r="M45" t="str">
        <f>IF(M$3="","",IF(G119="","",((G119-F119+1)/365*$G45*(_xlfn.XLOOKUP(M$3,'Oppslag-fane'!$P$12:$P$34,'Oppslag-fane'!$N$12:$N$34)*Personalkostnader!$G53*1000))))</f>
        <v/>
      </c>
      <c r="N45" t="str">
        <f>IF(M45="","",IF($D45="Vitenskapelig",((G119-F119+1)/365*$G45*(_xlfn.XLOOKUP(M$3,'Oppslag-fane'!$P$12:$P$34,'Oppslag-fane'!$AD$12:$AD$34)*'Oppslag-fane'!$J$3)),((G119-F119+1)/365*$G45*(_xlfn.XLOOKUP(M$3,'Oppslag-fane'!$P$12:$P$34,'Oppslag-fane'!$AB$12:$AB$34)*'Oppslag-fane'!$L$3))))</f>
        <v/>
      </c>
      <c r="O45" t="str">
        <f>IF(O$3="","",IF(I119="","",((I119-H119+1)/365*$G45*(_xlfn.XLOOKUP(O$3,'Oppslag-fane'!$P$12:$P$34,'Oppslag-fane'!$N$12:$N$34)*Personalkostnader!$G53*1000))))</f>
        <v/>
      </c>
      <c r="P45" t="str">
        <f>IF(O45="","",IF($D45="Vitenskapelig",((I119-H119+1)/365*$G45*(_xlfn.XLOOKUP(O$3,'Oppslag-fane'!$P$12:$P$34,'Oppslag-fane'!$AD$12:$AD$34)*'Oppslag-fane'!$J$3)),((I119-H119+1)/365*$G45*(_xlfn.XLOOKUP(O$3,'Oppslag-fane'!$P$12:$P$34,'Oppslag-fane'!$AB$12:$AB$34)*'Oppslag-fane'!$L$3))))</f>
        <v/>
      </c>
      <c r="Q45" t="str">
        <f>IF(Q$3="","",IF(K119="","",((K119-J119+1)/365*$G45*(_xlfn.XLOOKUP(Q$3,'Oppslag-fane'!$P$12:$P$34,'Oppslag-fane'!$N$12:$N$34)*Personalkostnader!$G53*1000))))</f>
        <v/>
      </c>
      <c r="R45" t="str">
        <f>IF(Q45="","",IF($D45="Vitenskapelig",((K119-J119+1)/365*$G45*(_xlfn.XLOOKUP(Q$3,'Oppslag-fane'!$P$12:$P$34,'Oppslag-fane'!$AD$12:$AD$34)*'Oppslag-fane'!$J$3)),((K119-J119+1)/365*$G45*(_xlfn.XLOOKUP(Q$3,'Oppslag-fane'!$P$12:$P$34,'Oppslag-fane'!$AB$12:$AB$34)*'Oppslag-fane'!$L$3))))</f>
        <v/>
      </c>
      <c r="S45" t="str">
        <f>IF(S$3="","",IF(M119="","",((M119-L119+1)/365*$G45*(_xlfn.XLOOKUP(S$3,'Oppslag-fane'!$P$12:$P$34,'Oppslag-fane'!$N$12:$N$34)*Personalkostnader!$G53*1000))))</f>
        <v/>
      </c>
      <c r="T45" t="str">
        <f>IF(S45="","",IF($D45="Vitenskapelig",((M119-L119+1)/365*$G45*(_xlfn.XLOOKUP(S$3,'Oppslag-fane'!$P$12:$P$34,'Oppslag-fane'!$AD$12:$AD$34)*'Oppslag-fane'!$J$3)),((M119-L119+1)/365*$G45*(_xlfn.XLOOKUP(S$3,'Oppslag-fane'!$P$12:$P$34,'Oppslag-fane'!$AB$12:$AB$34)*'Oppslag-fane'!$L$3))))</f>
        <v/>
      </c>
      <c r="U45" t="str">
        <f>IF(U$3="","",IF(O119="","",((O119-N119+1)/365*$G45*(_xlfn.XLOOKUP(U$3,'Oppslag-fane'!$P$12:$P$34,'Oppslag-fane'!$N$12:$N$34)*Personalkostnader!$G53*1000))))</f>
        <v/>
      </c>
      <c r="V45" t="str">
        <f>IF(U45="","",IF($D45="Vitenskapelig",((O119-N119+1)/365*$G45*(_xlfn.XLOOKUP(U$3,'Oppslag-fane'!$P$12:$P$34,'Oppslag-fane'!$AD$12:$AD$34)*'Oppslag-fane'!$J$3)),((O119-N119+1)/365*$G45*(_xlfn.XLOOKUP(U$3,'Oppslag-fane'!$P$12:$P$34,'Oppslag-fane'!$AB$12:$AB$34)*'Oppslag-fane'!$L$3))))</f>
        <v/>
      </c>
      <c r="W45" t="str">
        <f>IF(W$3="","",IF(Q119="","",((Q119-P119+1)/365*$G45*(_xlfn.XLOOKUP(W$3,'Oppslag-fane'!$P$12:$P$34,'Oppslag-fane'!$N$12:$N$34)*Personalkostnader!$G53*1000))))</f>
        <v/>
      </c>
      <c r="X45" t="str">
        <f>IF(W45="","",IF($D45="Vitenskapelig",((Q119-P119+1)/365*$G45*(_xlfn.XLOOKUP(W$3,'Oppslag-fane'!$P$12:$P$34,'Oppslag-fane'!$AD$12:$AD$34)*'Oppslag-fane'!$J$3)),((Q119-P119+1)/365*$G45*(_xlfn.XLOOKUP(W$3,'Oppslag-fane'!$P$12:$P$34,'Oppslag-fane'!$AB$12:$AB$34)*'Oppslag-fane'!$L$3))))</f>
        <v/>
      </c>
      <c r="Y45" t="str">
        <f>IF(Y$3="","",IF(S119="","",((S119-R119+1)/365*$G45*(_xlfn.XLOOKUP(Y$3,'Oppslag-fane'!$P$12:$P$34,'Oppslag-fane'!$N$12:$N$34)*Personalkostnader!$G53*1000))))</f>
        <v/>
      </c>
      <c r="Z45" t="str">
        <f>IF(Y45="","",IF($D45="Vitenskapelig",((S119-R119+1)/365*$G45*(_xlfn.XLOOKUP(Y$3,'Oppslag-fane'!$P$12:$P$34,'Oppslag-fane'!$AD$12:$AD$34)*'Oppslag-fane'!$J$3)),((S119-R119+1)/365*$G45*(_xlfn.XLOOKUP(Y$3,'Oppslag-fane'!$P$12:$P$34,'Oppslag-fane'!$AB$12:$AB$34)*'Oppslag-fane'!$L$3))))</f>
        <v/>
      </c>
      <c r="AA45" t="str">
        <f>IF(AA$3="","",IF(U119="","",((U119-T119+1)/365*$G45*(_xlfn.XLOOKUP(AA$3,'Oppslag-fane'!$P$12:$P$34,'Oppslag-fane'!$N$12:$N$34)*Personalkostnader!$G53*1000))))</f>
        <v/>
      </c>
      <c r="AB45" t="str">
        <f>IF(AA45="","",IF($D45="Vitenskapelig",((U119-T119+1)/365*$G45*(_xlfn.XLOOKUP(AA$3,'Oppslag-fane'!$P$12:$P$34,'Oppslag-fane'!$AD$12:$AD$34)*'Oppslag-fane'!$J$3)),((U119-T119+1)/365*$G45*(_xlfn.XLOOKUP(AA$3,'Oppslag-fane'!$P$12:$P$34,'Oppslag-fane'!$AB$12:$AB$34)*'Oppslag-fane'!$L$3))))</f>
        <v/>
      </c>
      <c r="AC45" t="str">
        <f>IF(AC$3="","",IF(W119="","",((W119-V119+1)/365*$G45*(_xlfn.XLOOKUP(AC$3,'Oppslag-fane'!$P$12:$P$34,'Oppslag-fane'!$N$12:$N$34)*Personalkostnader!$G53*1000))))</f>
        <v/>
      </c>
      <c r="AD45" t="str">
        <f>IF(AC45="","",IF($D45="Vitenskapelig",((W119-V119+1)/365*$G45*(_xlfn.XLOOKUP(AC$3,'Oppslag-fane'!$P$12:$P$34,'Oppslag-fane'!$AD$12:$AD$34)*'Oppslag-fane'!$J$3)),((W119-V119+1)/365*$G45*(_xlfn.XLOOKUP(AC$3,'Oppslag-fane'!$P$12:$P$34,'Oppslag-fane'!$AB$12:$AB$34)*'Oppslag-fane'!$L$3))))</f>
        <v/>
      </c>
      <c r="AE45" t="str">
        <f>IF(AE$3="","",IF(Y119="","",((Y119-X119+1)/365*$G45*(_xlfn.XLOOKUP(AE$3,'Oppslag-fane'!$P$12:$P$34,'Oppslag-fane'!$N$12:$N$34)*Personalkostnader!$G53*1000))))</f>
        <v/>
      </c>
      <c r="AF45" t="str">
        <f>IF(AE45="","",IF($D45="Vitenskapelig",((Y119-X119+1)/365*$G45*(_xlfn.XLOOKUP(AE$3,'Oppslag-fane'!$P$12:$P$34,'Oppslag-fane'!$AD$12:$AD$34)*'Oppslag-fane'!$J$3)),((Y119-X119+1)/365*$G45*(_xlfn.XLOOKUP(AE$3,'Oppslag-fane'!$P$12:$P$34,'Oppslag-fane'!$AB$12:$AB$34)*'Oppslag-fane'!$L$3))))</f>
        <v/>
      </c>
      <c r="AG45" t="str">
        <f>IF(AG$3="","",IF(AA119="","",((AA119-Z119+1)/365*$G45*(_xlfn.XLOOKUP(AG$3,'Oppslag-fane'!$P$12:$P$34,'Oppslag-fane'!$N$12:$N$34)*Personalkostnader!$G53*1000))))</f>
        <v/>
      </c>
      <c r="AH45" t="str">
        <f>IF(AG45="","",IF($D45="Vitenskapelig",((AA119-Z119+1)/365*$G45*(_xlfn.XLOOKUP(AG$3,'Oppslag-fane'!$P$12:$P$34,'Oppslag-fane'!$AD$12:$AD$34)*'Oppslag-fane'!$J$3)),((AA119-Z119+1)/365*$G45*(_xlfn.XLOOKUP(AG$3,'Oppslag-fane'!$P$12:$P$34,'Oppslag-fane'!$AB$12:$AB$34)*'Oppslag-fane'!$L$3))))</f>
        <v/>
      </c>
      <c r="AI45" s="33">
        <f t="shared" si="2"/>
        <v>0</v>
      </c>
      <c r="AJ45" s="33">
        <f t="shared" si="3"/>
        <v>0</v>
      </c>
    </row>
    <row r="46" spans="1:36" outlineLevel="1" x14ac:dyDescent="0.25">
      <c r="A46">
        <f>Personalkostnader!A54</f>
        <v>0</v>
      </c>
      <c r="B46">
        <f>Personalkostnader!B54</f>
        <v>0</v>
      </c>
      <c r="C46" t="str">
        <f>Personalkostnader!C54</f>
        <v/>
      </c>
      <c r="D46" t="str">
        <f>Personalkostnader!D54</f>
        <v/>
      </c>
      <c r="E46">
        <f>Personalkostnader!E54</f>
        <v>0</v>
      </c>
      <c r="F46" t="str">
        <f>LEFT(Personalkostnader!O54,2)</f>
        <v/>
      </c>
      <c r="G46" s="129" t="str">
        <f>IFERROR(Personalkostnader!N54/100,"")</f>
        <v/>
      </c>
      <c r="H46" s="38"/>
      <c r="I46" t="str">
        <f>IF(I$3="","",IF(C120="","",((C120-B120+1)/365*$G46*(_xlfn.XLOOKUP(I$3,'Oppslag-fane'!$P$12:$P$34,'Oppslag-fane'!$N$12:$N$34)*Personalkostnader!$G54*1000))))</f>
        <v/>
      </c>
      <c r="J46" t="str">
        <f>IF(I46="","",IF($D46="Vitenskapelig",((C120-B120+1)/365*$G46*(_xlfn.XLOOKUP(I$3,'Oppslag-fane'!$P$12:$P$34,'Oppslag-fane'!$AD$12:$AD$34)*'Oppslag-fane'!$J$3)),((C120-B120+1)/365*$G46*(_xlfn.XLOOKUP(I$3,'Oppslag-fane'!$P$12:$P$34,'Oppslag-fane'!$AB$12:$AB$34)*'Oppslag-fane'!$L$3))))</f>
        <v/>
      </c>
      <c r="K46" t="str">
        <f>IF(K$3="","",IF(E120="","",((E120-D120+1)/365*$G46*(_xlfn.XLOOKUP(K$3,'Oppslag-fane'!$P$12:$P$34,'Oppslag-fane'!$N$12:$N$34)*Personalkostnader!$G54*1000))))</f>
        <v/>
      </c>
      <c r="L46" t="str">
        <f>IF(K46="","",IF($D46="Vitenskapelig",((E120-D120+1)/365*$G46*(_xlfn.XLOOKUP(K$3,'Oppslag-fane'!$P$12:$P$34,'Oppslag-fane'!$AD$12:$AD$34)*'Oppslag-fane'!$J$3)),((E120-D120+1)/365*$G46*(_xlfn.XLOOKUP(K$3,'Oppslag-fane'!$P$12:$P$34,'Oppslag-fane'!$AB$12:$AB$34)*'Oppslag-fane'!$L$3))))</f>
        <v/>
      </c>
      <c r="M46" t="str">
        <f>IF(M$3="","",IF(G120="","",((G120-F120+1)/365*$G46*(_xlfn.XLOOKUP(M$3,'Oppslag-fane'!$P$12:$P$34,'Oppslag-fane'!$N$12:$N$34)*Personalkostnader!$G54*1000))))</f>
        <v/>
      </c>
      <c r="N46" t="str">
        <f>IF(M46="","",IF($D46="Vitenskapelig",((G120-F120+1)/365*$G46*(_xlfn.XLOOKUP(M$3,'Oppslag-fane'!$P$12:$P$34,'Oppslag-fane'!$AD$12:$AD$34)*'Oppslag-fane'!$J$3)),((G120-F120+1)/365*$G46*(_xlfn.XLOOKUP(M$3,'Oppslag-fane'!$P$12:$P$34,'Oppslag-fane'!$AB$12:$AB$34)*'Oppslag-fane'!$L$3))))</f>
        <v/>
      </c>
      <c r="O46" t="str">
        <f>IF(O$3="","",IF(I120="","",((I120-H120+1)/365*$G46*(_xlfn.XLOOKUP(O$3,'Oppslag-fane'!$P$12:$P$34,'Oppslag-fane'!$N$12:$N$34)*Personalkostnader!$G54*1000))))</f>
        <v/>
      </c>
      <c r="P46" t="str">
        <f>IF(O46="","",IF($D46="Vitenskapelig",((I120-H120+1)/365*$G46*(_xlfn.XLOOKUP(O$3,'Oppslag-fane'!$P$12:$P$34,'Oppslag-fane'!$AD$12:$AD$34)*'Oppslag-fane'!$J$3)),((I120-H120+1)/365*$G46*(_xlfn.XLOOKUP(O$3,'Oppslag-fane'!$P$12:$P$34,'Oppslag-fane'!$AB$12:$AB$34)*'Oppslag-fane'!$L$3))))</f>
        <v/>
      </c>
      <c r="Q46" t="str">
        <f>IF(Q$3="","",IF(K120="","",((K120-J120+1)/365*$G46*(_xlfn.XLOOKUP(Q$3,'Oppslag-fane'!$P$12:$P$34,'Oppslag-fane'!$N$12:$N$34)*Personalkostnader!$G54*1000))))</f>
        <v/>
      </c>
      <c r="R46" t="str">
        <f>IF(Q46="","",IF($D46="Vitenskapelig",((K120-J120+1)/365*$G46*(_xlfn.XLOOKUP(Q$3,'Oppslag-fane'!$P$12:$P$34,'Oppslag-fane'!$AD$12:$AD$34)*'Oppslag-fane'!$J$3)),((K120-J120+1)/365*$G46*(_xlfn.XLOOKUP(Q$3,'Oppslag-fane'!$P$12:$P$34,'Oppslag-fane'!$AB$12:$AB$34)*'Oppslag-fane'!$L$3))))</f>
        <v/>
      </c>
      <c r="S46" t="str">
        <f>IF(S$3="","",IF(M120="","",((M120-L120+1)/365*$G46*(_xlfn.XLOOKUP(S$3,'Oppslag-fane'!$P$12:$P$34,'Oppslag-fane'!$N$12:$N$34)*Personalkostnader!$G54*1000))))</f>
        <v/>
      </c>
      <c r="T46" t="str">
        <f>IF(S46="","",IF($D46="Vitenskapelig",((M120-L120+1)/365*$G46*(_xlfn.XLOOKUP(S$3,'Oppslag-fane'!$P$12:$P$34,'Oppslag-fane'!$AD$12:$AD$34)*'Oppslag-fane'!$J$3)),((M120-L120+1)/365*$G46*(_xlfn.XLOOKUP(S$3,'Oppslag-fane'!$P$12:$P$34,'Oppslag-fane'!$AB$12:$AB$34)*'Oppslag-fane'!$L$3))))</f>
        <v/>
      </c>
      <c r="U46" t="str">
        <f>IF(U$3="","",IF(O120="","",((O120-N120+1)/365*$G46*(_xlfn.XLOOKUP(U$3,'Oppslag-fane'!$P$12:$P$34,'Oppslag-fane'!$N$12:$N$34)*Personalkostnader!$G54*1000))))</f>
        <v/>
      </c>
      <c r="V46" t="str">
        <f>IF(U46="","",IF($D46="Vitenskapelig",((O120-N120+1)/365*$G46*(_xlfn.XLOOKUP(U$3,'Oppslag-fane'!$P$12:$P$34,'Oppslag-fane'!$AD$12:$AD$34)*'Oppslag-fane'!$J$3)),((O120-N120+1)/365*$G46*(_xlfn.XLOOKUP(U$3,'Oppslag-fane'!$P$12:$P$34,'Oppslag-fane'!$AB$12:$AB$34)*'Oppslag-fane'!$L$3))))</f>
        <v/>
      </c>
      <c r="W46" t="str">
        <f>IF(W$3="","",IF(Q120="","",((Q120-P120+1)/365*$G46*(_xlfn.XLOOKUP(W$3,'Oppslag-fane'!$P$12:$P$34,'Oppslag-fane'!$N$12:$N$34)*Personalkostnader!$G54*1000))))</f>
        <v/>
      </c>
      <c r="X46" t="str">
        <f>IF(W46="","",IF($D46="Vitenskapelig",((Q120-P120+1)/365*$G46*(_xlfn.XLOOKUP(W$3,'Oppslag-fane'!$P$12:$P$34,'Oppslag-fane'!$AD$12:$AD$34)*'Oppslag-fane'!$J$3)),((Q120-P120+1)/365*$G46*(_xlfn.XLOOKUP(W$3,'Oppslag-fane'!$P$12:$P$34,'Oppslag-fane'!$AB$12:$AB$34)*'Oppslag-fane'!$L$3))))</f>
        <v/>
      </c>
      <c r="Y46" t="str">
        <f>IF(Y$3="","",IF(S120="","",((S120-R120+1)/365*$G46*(_xlfn.XLOOKUP(Y$3,'Oppslag-fane'!$P$12:$P$34,'Oppslag-fane'!$N$12:$N$34)*Personalkostnader!$G54*1000))))</f>
        <v/>
      </c>
      <c r="Z46" t="str">
        <f>IF(Y46="","",IF($D46="Vitenskapelig",((S120-R120+1)/365*$G46*(_xlfn.XLOOKUP(Y$3,'Oppslag-fane'!$P$12:$P$34,'Oppslag-fane'!$AD$12:$AD$34)*'Oppslag-fane'!$J$3)),((S120-R120+1)/365*$G46*(_xlfn.XLOOKUP(Y$3,'Oppslag-fane'!$P$12:$P$34,'Oppslag-fane'!$AB$12:$AB$34)*'Oppslag-fane'!$L$3))))</f>
        <v/>
      </c>
      <c r="AA46" t="str">
        <f>IF(AA$3="","",IF(U120="","",((U120-T120+1)/365*$G46*(_xlfn.XLOOKUP(AA$3,'Oppslag-fane'!$P$12:$P$34,'Oppslag-fane'!$N$12:$N$34)*Personalkostnader!$G54*1000))))</f>
        <v/>
      </c>
      <c r="AB46" t="str">
        <f>IF(AA46="","",IF($D46="Vitenskapelig",((U120-T120+1)/365*$G46*(_xlfn.XLOOKUP(AA$3,'Oppslag-fane'!$P$12:$P$34,'Oppslag-fane'!$AD$12:$AD$34)*'Oppslag-fane'!$J$3)),((U120-T120+1)/365*$G46*(_xlfn.XLOOKUP(AA$3,'Oppslag-fane'!$P$12:$P$34,'Oppslag-fane'!$AB$12:$AB$34)*'Oppslag-fane'!$L$3))))</f>
        <v/>
      </c>
      <c r="AC46" t="str">
        <f>IF(AC$3="","",IF(W120="","",((W120-V120+1)/365*$G46*(_xlfn.XLOOKUP(AC$3,'Oppslag-fane'!$P$12:$P$34,'Oppslag-fane'!$N$12:$N$34)*Personalkostnader!$G54*1000))))</f>
        <v/>
      </c>
      <c r="AD46" t="str">
        <f>IF(AC46="","",IF($D46="Vitenskapelig",((W120-V120+1)/365*$G46*(_xlfn.XLOOKUP(AC$3,'Oppslag-fane'!$P$12:$P$34,'Oppslag-fane'!$AD$12:$AD$34)*'Oppslag-fane'!$J$3)),((W120-V120+1)/365*$G46*(_xlfn.XLOOKUP(AC$3,'Oppslag-fane'!$P$12:$P$34,'Oppslag-fane'!$AB$12:$AB$34)*'Oppslag-fane'!$L$3))))</f>
        <v/>
      </c>
      <c r="AE46" t="str">
        <f>IF(AE$3="","",IF(Y120="","",((Y120-X120+1)/365*$G46*(_xlfn.XLOOKUP(AE$3,'Oppslag-fane'!$P$12:$P$34,'Oppslag-fane'!$N$12:$N$34)*Personalkostnader!$G54*1000))))</f>
        <v/>
      </c>
      <c r="AF46" t="str">
        <f>IF(AE46="","",IF($D46="Vitenskapelig",((Y120-X120+1)/365*$G46*(_xlfn.XLOOKUP(AE$3,'Oppslag-fane'!$P$12:$P$34,'Oppslag-fane'!$AD$12:$AD$34)*'Oppslag-fane'!$J$3)),((Y120-X120+1)/365*$G46*(_xlfn.XLOOKUP(AE$3,'Oppslag-fane'!$P$12:$P$34,'Oppslag-fane'!$AB$12:$AB$34)*'Oppslag-fane'!$L$3))))</f>
        <v/>
      </c>
      <c r="AG46" t="str">
        <f>IF(AG$3="","",IF(AA120="","",((AA120-Z120+1)/365*$G46*(_xlfn.XLOOKUP(AG$3,'Oppslag-fane'!$P$12:$P$34,'Oppslag-fane'!$N$12:$N$34)*Personalkostnader!$G54*1000))))</f>
        <v/>
      </c>
      <c r="AH46" t="str">
        <f>IF(AG46="","",IF($D46="Vitenskapelig",((AA120-Z120+1)/365*$G46*(_xlfn.XLOOKUP(AG$3,'Oppslag-fane'!$P$12:$P$34,'Oppslag-fane'!$AD$12:$AD$34)*'Oppslag-fane'!$J$3)),((AA120-Z120+1)/365*$G46*(_xlfn.XLOOKUP(AG$3,'Oppslag-fane'!$P$12:$P$34,'Oppslag-fane'!$AB$12:$AB$34)*'Oppslag-fane'!$L$3))))</f>
        <v/>
      </c>
      <c r="AI46" s="33">
        <f t="shared" si="2"/>
        <v>0</v>
      </c>
      <c r="AJ46" s="33">
        <f t="shared" si="3"/>
        <v>0</v>
      </c>
    </row>
    <row r="47" spans="1:36" outlineLevel="1" x14ac:dyDescent="0.25">
      <c r="A47">
        <f>Personalkostnader!A55</f>
        <v>0</v>
      </c>
      <c r="B47">
        <f>Personalkostnader!B55</f>
        <v>0</v>
      </c>
      <c r="C47" t="str">
        <f>Personalkostnader!C55</f>
        <v/>
      </c>
      <c r="D47" t="str">
        <f>Personalkostnader!D55</f>
        <v/>
      </c>
      <c r="E47">
        <f>Personalkostnader!E55</f>
        <v>0</v>
      </c>
      <c r="F47" t="str">
        <f>LEFT(Personalkostnader!O55,2)</f>
        <v/>
      </c>
      <c r="G47" s="129" t="str">
        <f>IFERROR(Personalkostnader!N55/100,"")</f>
        <v/>
      </c>
      <c r="H47" s="38"/>
      <c r="I47" t="str">
        <f>IF(I$3="","",IF(C121="","",((C121-B121+1)/365*$G47*(_xlfn.XLOOKUP(I$3,'Oppslag-fane'!$P$12:$P$34,'Oppslag-fane'!$N$12:$N$34)*Personalkostnader!$G55*1000))))</f>
        <v/>
      </c>
      <c r="J47" t="str">
        <f>IF(I47="","",IF($D47="Vitenskapelig",((C121-B121+1)/365*$G47*(_xlfn.XLOOKUP(I$3,'Oppslag-fane'!$P$12:$P$34,'Oppslag-fane'!$AD$12:$AD$34)*'Oppslag-fane'!$J$3)),((C121-B121+1)/365*$G47*(_xlfn.XLOOKUP(I$3,'Oppslag-fane'!$P$12:$P$34,'Oppslag-fane'!$AB$12:$AB$34)*'Oppslag-fane'!$L$3))))</f>
        <v/>
      </c>
      <c r="K47" t="str">
        <f>IF(K$3="","",IF(E121="","",((E121-D121+1)/365*$G47*(_xlfn.XLOOKUP(K$3,'Oppslag-fane'!$P$12:$P$34,'Oppslag-fane'!$N$12:$N$34)*Personalkostnader!$G55*1000))))</f>
        <v/>
      </c>
      <c r="L47" t="str">
        <f>IF(K47="","",IF($D47="Vitenskapelig",((E121-D121+1)/365*$G47*(_xlfn.XLOOKUP(K$3,'Oppslag-fane'!$P$12:$P$34,'Oppslag-fane'!$AD$12:$AD$34)*'Oppslag-fane'!$J$3)),((E121-D121+1)/365*$G47*(_xlfn.XLOOKUP(K$3,'Oppslag-fane'!$P$12:$P$34,'Oppslag-fane'!$AB$12:$AB$34)*'Oppslag-fane'!$L$3))))</f>
        <v/>
      </c>
      <c r="M47" t="str">
        <f>IF(M$3="","",IF(G121="","",((G121-F121+1)/365*$G47*(_xlfn.XLOOKUP(M$3,'Oppslag-fane'!$P$12:$P$34,'Oppslag-fane'!$N$12:$N$34)*Personalkostnader!$G55*1000))))</f>
        <v/>
      </c>
      <c r="N47" t="str">
        <f>IF(M47="","",IF($D47="Vitenskapelig",((G121-F121+1)/365*$G47*(_xlfn.XLOOKUP(M$3,'Oppslag-fane'!$P$12:$P$34,'Oppslag-fane'!$AD$12:$AD$34)*'Oppslag-fane'!$J$3)),((G121-F121+1)/365*$G47*(_xlfn.XLOOKUP(M$3,'Oppslag-fane'!$P$12:$P$34,'Oppslag-fane'!$AB$12:$AB$34)*'Oppslag-fane'!$L$3))))</f>
        <v/>
      </c>
      <c r="O47" t="str">
        <f>IF(O$3="","",IF(I121="","",((I121-H121+1)/365*$G47*(_xlfn.XLOOKUP(O$3,'Oppslag-fane'!$P$12:$P$34,'Oppslag-fane'!$N$12:$N$34)*Personalkostnader!$G55*1000))))</f>
        <v/>
      </c>
      <c r="P47" t="str">
        <f>IF(O47="","",IF($D47="Vitenskapelig",((I121-H121+1)/365*$G47*(_xlfn.XLOOKUP(O$3,'Oppslag-fane'!$P$12:$P$34,'Oppslag-fane'!$AD$12:$AD$34)*'Oppslag-fane'!$J$3)),((I121-H121+1)/365*$G47*(_xlfn.XLOOKUP(O$3,'Oppslag-fane'!$P$12:$P$34,'Oppslag-fane'!$AB$12:$AB$34)*'Oppslag-fane'!$L$3))))</f>
        <v/>
      </c>
      <c r="Q47" t="str">
        <f>IF(Q$3="","",IF(K121="","",((K121-J121+1)/365*$G47*(_xlfn.XLOOKUP(Q$3,'Oppslag-fane'!$P$12:$P$34,'Oppslag-fane'!$N$12:$N$34)*Personalkostnader!$G55*1000))))</f>
        <v/>
      </c>
      <c r="R47" t="str">
        <f>IF(Q47="","",IF($D47="Vitenskapelig",((K121-J121+1)/365*$G47*(_xlfn.XLOOKUP(Q$3,'Oppslag-fane'!$P$12:$P$34,'Oppslag-fane'!$AD$12:$AD$34)*'Oppslag-fane'!$J$3)),((K121-J121+1)/365*$G47*(_xlfn.XLOOKUP(Q$3,'Oppslag-fane'!$P$12:$P$34,'Oppslag-fane'!$AB$12:$AB$34)*'Oppslag-fane'!$L$3))))</f>
        <v/>
      </c>
      <c r="S47" t="str">
        <f>IF(S$3="","",IF(M121="","",((M121-L121+1)/365*$G47*(_xlfn.XLOOKUP(S$3,'Oppslag-fane'!$P$12:$P$34,'Oppslag-fane'!$N$12:$N$34)*Personalkostnader!$G55*1000))))</f>
        <v/>
      </c>
      <c r="T47" t="str">
        <f>IF(S47="","",IF($D47="Vitenskapelig",((M121-L121+1)/365*$G47*(_xlfn.XLOOKUP(S$3,'Oppslag-fane'!$P$12:$P$34,'Oppslag-fane'!$AD$12:$AD$34)*'Oppslag-fane'!$J$3)),((M121-L121+1)/365*$G47*(_xlfn.XLOOKUP(S$3,'Oppslag-fane'!$P$12:$P$34,'Oppslag-fane'!$AB$12:$AB$34)*'Oppslag-fane'!$L$3))))</f>
        <v/>
      </c>
      <c r="U47" t="str">
        <f>IF(U$3="","",IF(O121="","",((O121-N121+1)/365*$G47*(_xlfn.XLOOKUP(U$3,'Oppslag-fane'!$P$12:$P$34,'Oppslag-fane'!$N$12:$N$34)*Personalkostnader!$G55*1000))))</f>
        <v/>
      </c>
      <c r="V47" t="str">
        <f>IF(U47="","",IF($D47="Vitenskapelig",((O121-N121+1)/365*$G47*(_xlfn.XLOOKUP(U$3,'Oppslag-fane'!$P$12:$P$34,'Oppslag-fane'!$AD$12:$AD$34)*'Oppslag-fane'!$J$3)),((O121-N121+1)/365*$G47*(_xlfn.XLOOKUP(U$3,'Oppslag-fane'!$P$12:$P$34,'Oppslag-fane'!$AB$12:$AB$34)*'Oppslag-fane'!$L$3))))</f>
        <v/>
      </c>
      <c r="W47" t="str">
        <f>IF(W$3="","",IF(Q121="","",((Q121-P121+1)/365*$G47*(_xlfn.XLOOKUP(W$3,'Oppslag-fane'!$P$12:$P$34,'Oppslag-fane'!$N$12:$N$34)*Personalkostnader!$G55*1000))))</f>
        <v/>
      </c>
      <c r="X47" t="str">
        <f>IF(W47="","",IF($D47="Vitenskapelig",((Q121-P121+1)/365*$G47*(_xlfn.XLOOKUP(W$3,'Oppslag-fane'!$P$12:$P$34,'Oppslag-fane'!$AD$12:$AD$34)*'Oppslag-fane'!$J$3)),((Q121-P121+1)/365*$G47*(_xlfn.XLOOKUP(W$3,'Oppslag-fane'!$P$12:$P$34,'Oppslag-fane'!$AB$12:$AB$34)*'Oppslag-fane'!$L$3))))</f>
        <v/>
      </c>
      <c r="Y47" t="str">
        <f>IF(Y$3="","",IF(S121="","",((S121-R121+1)/365*$G47*(_xlfn.XLOOKUP(Y$3,'Oppslag-fane'!$P$12:$P$34,'Oppslag-fane'!$N$12:$N$34)*Personalkostnader!$G55*1000))))</f>
        <v/>
      </c>
      <c r="Z47" t="str">
        <f>IF(Y47="","",IF($D47="Vitenskapelig",((S121-R121+1)/365*$G47*(_xlfn.XLOOKUP(Y$3,'Oppslag-fane'!$P$12:$P$34,'Oppslag-fane'!$AD$12:$AD$34)*'Oppslag-fane'!$J$3)),((S121-R121+1)/365*$G47*(_xlfn.XLOOKUP(Y$3,'Oppslag-fane'!$P$12:$P$34,'Oppslag-fane'!$AB$12:$AB$34)*'Oppslag-fane'!$L$3))))</f>
        <v/>
      </c>
      <c r="AA47" t="str">
        <f>IF(AA$3="","",IF(U121="","",((U121-T121+1)/365*$G47*(_xlfn.XLOOKUP(AA$3,'Oppslag-fane'!$P$12:$P$34,'Oppslag-fane'!$N$12:$N$34)*Personalkostnader!$G55*1000))))</f>
        <v/>
      </c>
      <c r="AB47" t="str">
        <f>IF(AA47="","",IF($D47="Vitenskapelig",((U121-T121+1)/365*$G47*(_xlfn.XLOOKUP(AA$3,'Oppslag-fane'!$P$12:$P$34,'Oppslag-fane'!$AD$12:$AD$34)*'Oppslag-fane'!$J$3)),((U121-T121+1)/365*$G47*(_xlfn.XLOOKUP(AA$3,'Oppslag-fane'!$P$12:$P$34,'Oppslag-fane'!$AB$12:$AB$34)*'Oppslag-fane'!$L$3))))</f>
        <v/>
      </c>
      <c r="AC47" t="str">
        <f>IF(AC$3="","",IF(W121="","",((W121-V121+1)/365*$G47*(_xlfn.XLOOKUP(AC$3,'Oppslag-fane'!$P$12:$P$34,'Oppslag-fane'!$N$12:$N$34)*Personalkostnader!$G55*1000))))</f>
        <v/>
      </c>
      <c r="AD47" t="str">
        <f>IF(AC47="","",IF($D47="Vitenskapelig",((W121-V121+1)/365*$G47*(_xlfn.XLOOKUP(AC$3,'Oppslag-fane'!$P$12:$P$34,'Oppslag-fane'!$AD$12:$AD$34)*'Oppslag-fane'!$J$3)),((W121-V121+1)/365*$G47*(_xlfn.XLOOKUP(AC$3,'Oppslag-fane'!$P$12:$P$34,'Oppslag-fane'!$AB$12:$AB$34)*'Oppslag-fane'!$L$3))))</f>
        <v/>
      </c>
      <c r="AE47" t="str">
        <f>IF(AE$3="","",IF(Y121="","",((Y121-X121+1)/365*$G47*(_xlfn.XLOOKUP(AE$3,'Oppslag-fane'!$P$12:$P$34,'Oppslag-fane'!$N$12:$N$34)*Personalkostnader!$G55*1000))))</f>
        <v/>
      </c>
      <c r="AF47" t="str">
        <f>IF(AE47="","",IF($D47="Vitenskapelig",((Y121-X121+1)/365*$G47*(_xlfn.XLOOKUP(AE$3,'Oppslag-fane'!$P$12:$P$34,'Oppslag-fane'!$AD$12:$AD$34)*'Oppslag-fane'!$J$3)),((Y121-X121+1)/365*$G47*(_xlfn.XLOOKUP(AE$3,'Oppslag-fane'!$P$12:$P$34,'Oppslag-fane'!$AB$12:$AB$34)*'Oppslag-fane'!$L$3))))</f>
        <v/>
      </c>
      <c r="AG47" t="str">
        <f>IF(AG$3="","",IF(AA121="","",((AA121-Z121+1)/365*$G47*(_xlfn.XLOOKUP(AG$3,'Oppslag-fane'!$P$12:$P$34,'Oppslag-fane'!$N$12:$N$34)*Personalkostnader!$G55*1000))))</f>
        <v/>
      </c>
      <c r="AH47" t="str">
        <f>IF(AG47="","",IF($D47="Vitenskapelig",((AA121-Z121+1)/365*$G47*(_xlfn.XLOOKUP(AG$3,'Oppslag-fane'!$P$12:$P$34,'Oppslag-fane'!$AD$12:$AD$34)*'Oppslag-fane'!$J$3)),((AA121-Z121+1)/365*$G47*(_xlfn.XLOOKUP(AG$3,'Oppslag-fane'!$P$12:$P$34,'Oppslag-fane'!$AB$12:$AB$34)*'Oppslag-fane'!$L$3))))</f>
        <v/>
      </c>
      <c r="AI47" s="33">
        <f t="shared" si="2"/>
        <v>0</v>
      </c>
      <c r="AJ47" s="33">
        <f t="shared" si="3"/>
        <v>0</v>
      </c>
    </row>
    <row r="48" spans="1:36" outlineLevel="1" x14ac:dyDescent="0.25">
      <c r="A48">
        <f>Personalkostnader!A56</f>
        <v>0</v>
      </c>
      <c r="B48">
        <f>Personalkostnader!B56</f>
        <v>0</v>
      </c>
      <c r="C48" t="str">
        <f>Personalkostnader!C56</f>
        <v/>
      </c>
      <c r="D48" t="str">
        <f>Personalkostnader!D56</f>
        <v/>
      </c>
      <c r="E48">
        <f>Personalkostnader!E56</f>
        <v>0</v>
      </c>
      <c r="F48" t="str">
        <f>LEFT(Personalkostnader!O56,2)</f>
        <v/>
      </c>
      <c r="G48" s="129" t="str">
        <f>IFERROR(Personalkostnader!N56/100,"")</f>
        <v/>
      </c>
      <c r="H48" s="38"/>
      <c r="I48" t="str">
        <f>IF(I$3="","",IF(C122="","",((C122-B122+1)/365*$G48*(_xlfn.XLOOKUP(I$3,'Oppslag-fane'!$P$12:$P$34,'Oppslag-fane'!$N$12:$N$34)*Personalkostnader!$G56*1000))))</f>
        <v/>
      </c>
      <c r="J48" t="str">
        <f>IF(I48="","",IF($D48="Vitenskapelig",((C122-B122+1)/365*$G48*(_xlfn.XLOOKUP(I$3,'Oppslag-fane'!$P$12:$P$34,'Oppslag-fane'!$AD$12:$AD$34)*'Oppslag-fane'!$J$3)),((C122-B122+1)/365*$G48*(_xlfn.XLOOKUP(I$3,'Oppslag-fane'!$P$12:$P$34,'Oppslag-fane'!$AB$12:$AB$34)*'Oppslag-fane'!$L$3))))</f>
        <v/>
      </c>
      <c r="K48" t="str">
        <f>IF(K$3="","",IF(E122="","",((E122-D122+1)/365*$G48*(_xlfn.XLOOKUP(K$3,'Oppslag-fane'!$P$12:$P$34,'Oppslag-fane'!$N$12:$N$34)*Personalkostnader!$G56*1000))))</f>
        <v/>
      </c>
      <c r="L48" t="str">
        <f>IF(K48="","",IF($D48="Vitenskapelig",((E122-D122+1)/365*$G48*(_xlfn.XLOOKUP(K$3,'Oppslag-fane'!$P$12:$P$34,'Oppslag-fane'!$AD$12:$AD$34)*'Oppslag-fane'!$J$3)),((E122-D122+1)/365*$G48*(_xlfn.XLOOKUP(K$3,'Oppslag-fane'!$P$12:$P$34,'Oppslag-fane'!$AB$12:$AB$34)*'Oppslag-fane'!$L$3))))</f>
        <v/>
      </c>
      <c r="M48" t="str">
        <f>IF(M$3="","",IF(G122="","",((G122-F122+1)/365*$G48*(_xlfn.XLOOKUP(M$3,'Oppslag-fane'!$P$12:$P$34,'Oppslag-fane'!$N$12:$N$34)*Personalkostnader!$G56*1000))))</f>
        <v/>
      </c>
      <c r="N48" t="str">
        <f>IF(M48="","",IF($D48="Vitenskapelig",((G122-F122+1)/365*$G48*(_xlfn.XLOOKUP(M$3,'Oppslag-fane'!$P$12:$P$34,'Oppslag-fane'!$AD$12:$AD$34)*'Oppslag-fane'!$J$3)),((G122-F122+1)/365*$G48*(_xlfn.XLOOKUP(M$3,'Oppslag-fane'!$P$12:$P$34,'Oppslag-fane'!$AB$12:$AB$34)*'Oppslag-fane'!$L$3))))</f>
        <v/>
      </c>
      <c r="O48" t="str">
        <f>IF(O$3="","",IF(I122="","",((I122-H122+1)/365*$G48*(_xlfn.XLOOKUP(O$3,'Oppslag-fane'!$P$12:$P$34,'Oppslag-fane'!$N$12:$N$34)*Personalkostnader!$G56*1000))))</f>
        <v/>
      </c>
      <c r="P48" t="str">
        <f>IF(O48="","",IF($D48="Vitenskapelig",((I122-H122+1)/365*$G48*(_xlfn.XLOOKUP(O$3,'Oppslag-fane'!$P$12:$P$34,'Oppslag-fane'!$AD$12:$AD$34)*'Oppslag-fane'!$J$3)),((I122-H122+1)/365*$G48*(_xlfn.XLOOKUP(O$3,'Oppslag-fane'!$P$12:$P$34,'Oppslag-fane'!$AB$12:$AB$34)*'Oppslag-fane'!$L$3))))</f>
        <v/>
      </c>
      <c r="Q48" t="str">
        <f>IF(Q$3="","",IF(K122="","",((K122-J122+1)/365*$G48*(_xlfn.XLOOKUP(Q$3,'Oppslag-fane'!$P$12:$P$34,'Oppslag-fane'!$N$12:$N$34)*Personalkostnader!$G56*1000))))</f>
        <v/>
      </c>
      <c r="R48" t="str">
        <f>IF(Q48="","",IF($D48="Vitenskapelig",((K122-J122+1)/365*$G48*(_xlfn.XLOOKUP(Q$3,'Oppslag-fane'!$P$12:$P$34,'Oppslag-fane'!$AD$12:$AD$34)*'Oppslag-fane'!$J$3)),((K122-J122+1)/365*$G48*(_xlfn.XLOOKUP(Q$3,'Oppslag-fane'!$P$12:$P$34,'Oppslag-fane'!$AB$12:$AB$34)*'Oppslag-fane'!$L$3))))</f>
        <v/>
      </c>
      <c r="S48" t="str">
        <f>IF(S$3="","",IF(M122="","",((M122-L122+1)/365*$G48*(_xlfn.XLOOKUP(S$3,'Oppslag-fane'!$P$12:$P$34,'Oppslag-fane'!$N$12:$N$34)*Personalkostnader!$G56*1000))))</f>
        <v/>
      </c>
      <c r="T48" t="str">
        <f>IF(S48="","",IF($D48="Vitenskapelig",((M122-L122+1)/365*$G48*(_xlfn.XLOOKUP(S$3,'Oppslag-fane'!$P$12:$P$34,'Oppslag-fane'!$AD$12:$AD$34)*'Oppslag-fane'!$J$3)),((M122-L122+1)/365*$G48*(_xlfn.XLOOKUP(S$3,'Oppslag-fane'!$P$12:$P$34,'Oppslag-fane'!$AB$12:$AB$34)*'Oppslag-fane'!$L$3))))</f>
        <v/>
      </c>
      <c r="U48" t="str">
        <f>IF(U$3="","",IF(O122="","",((O122-N122+1)/365*$G48*(_xlfn.XLOOKUP(U$3,'Oppslag-fane'!$P$12:$P$34,'Oppslag-fane'!$N$12:$N$34)*Personalkostnader!$G56*1000))))</f>
        <v/>
      </c>
      <c r="V48" t="str">
        <f>IF(U48="","",IF($D48="Vitenskapelig",((O122-N122+1)/365*$G48*(_xlfn.XLOOKUP(U$3,'Oppslag-fane'!$P$12:$P$34,'Oppslag-fane'!$AD$12:$AD$34)*'Oppslag-fane'!$J$3)),((O122-N122+1)/365*$G48*(_xlfn.XLOOKUP(U$3,'Oppslag-fane'!$P$12:$P$34,'Oppslag-fane'!$AB$12:$AB$34)*'Oppslag-fane'!$L$3))))</f>
        <v/>
      </c>
      <c r="W48" t="str">
        <f>IF(W$3="","",IF(Q122="","",((Q122-P122+1)/365*$G48*(_xlfn.XLOOKUP(W$3,'Oppslag-fane'!$P$12:$P$34,'Oppslag-fane'!$N$12:$N$34)*Personalkostnader!$G56*1000))))</f>
        <v/>
      </c>
      <c r="X48" t="str">
        <f>IF(W48="","",IF($D48="Vitenskapelig",((Q122-P122+1)/365*$G48*(_xlfn.XLOOKUP(W$3,'Oppslag-fane'!$P$12:$P$34,'Oppslag-fane'!$AD$12:$AD$34)*'Oppslag-fane'!$J$3)),((Q122-P122+1)/365*$G48*(_xlfn.XLOOKUP(W$3,'Oppslag-fane'!$P$12:$P$34,'Oppslag-fane'!$AB$12:$AB$34)*'Oppslag-fane'!$L$3))))</f>
        <v/>
      </c>
      <c r="Y48" t="str">
        <f>IF(Y$3="","",IF(S122="","",((S122-R122+1)/365*$G48*(_xlfn.XLOOKUP(Y$3,'Oppslag-fane'!$P$12:$P$34,'Oppslag-fane'!$N$12:$N$34)*Personalkostnader!$G56*1000))))</f>
        <v/>
      </c>
      <c r="Z48" t="str">
        <f>IF(Y48="","",IF($D48="Vitenskapelig",((S122-R122+1)/365*$G48*(_xlfn.XLOOKUP(Y$3,'Oppslag-fane'!$P$12:$P$34,'Oppslag-fane'!$AD$12:$AD$34)*'Oppslag-fane'!$J$3)),((S122-R122+1)/365*$G48*(_xlfn.XLOOKUP(Y$3,'Oppslag-fane'!$P$12:$P$34,'Oppslag-fane'!$AB$12:$AB$34)*'Oppslag-fane'!$L$3))))</f>
        <v/>
      </c>
      <c r="AA48" t="str">
        <f>IF(AA$3="","",IF(U122="","",((U122-T122+1)/365*$G48*(_xlfn.XLOOKUP(AA$3,'Oppslag-fane'!$P$12:$P$34,'Oppslag-fane'!$N$12:$N$34)*Personalkostnader!$G56*1000))))</f>
        <v/>
      </c>
      <c r="AB48" t="str">
        <f>IF(AA48="","",IF($D48="Vitenskapelig",((U122-T122+1)/365*$G48*(_xlfn.XLOOKUP(AA$3,'Oppslag-fane'!$P$12:$P$34,'Oppslag-fane'!$AD$12:$AD$34)*'Oppslag-fane'!$J$3)),((U122-T122+1)/365*$G48*(_xlfn.XLOOKUP(AA$3,'Oppslag-fane'!$P$12:$P$34,'Oppslag-fane'!$AB$12:$AB$34)*'Oppslag-fane'!$L$3))))</f>
        <v/>
      </c>
      <c r="AC48" t="str">
        <f>IF(AC$3="","",IF(W122="","",((W122-V122+1)/365*$G48*(_xlfn.XLOOKUP(AC$3,'Oppslag-fane'!$P$12:$P$34,'Oppslag-fane'!$N$12:$N$34)*Personalkostnader!$G56*1000))))</f>
        <v/>
      </c>
      <c r="AD48" t="str">
        <f>IF(AC48="","",IF($D48="Vitenskapelig",((W122-V122+1)/365*$G48*(_xlfn.XLOOKUP(AC$3,'Oppslag-fane'!$P$12:$P$34,'Oppslag-fane'!$AD$12:$AD$34)*'Oppslag-fane'!$J$3)),((W122-V122+1)/365*$G48*(_xlfn.XLOOKUP(AC$3,'Oppslag-fane'!$P$12:$P$34,'Oppslag-fane'!$AB$12:$AB$34)*'Oppslag-fane'!$L$3))))</f>
        <v/>
      </c>
      <c r="AE48" t="str">
        <f>IF(AE$3="","",IF(Y122="","",((Y122-X122+1)/365*$G48*(_xlfn.XLOOKUP(AE$3,'Oppslag-fane'!$P$12:$P$34,'Oppslag-fane'!$N$12:$N$34)*Personalkostnader!$G56*1000))))</f>
        <v/>
      </c>
      <c r="AF48" t="str">
        <f>IF(AE48="","",IF($D48="Vitenskapelig",((Y122-X122+1)/365*$G48*(_xlfn.XLOOKUP(AE$3,'Oppslag-fane'!$P$12:$P$34,'Oppslag-fane'!$AD$12:$AD$34)*'Oppslag-fane'!$J$3)),((Y122-X122+1)/365*$G48*(_xlfn.XLOOKUP(AE$3,'Oppslag-fane'!$P$12:$P$34,'Oppslag-fane'!$AB$12:$AB$34)*'Oppslag-fane'!$L$3))))</f>
        <v/>
      </c>
      <c r="AG48" t="str">
        <f>IF(AG$3="","",IF(AA122="","",((AA122-Z122+1)/365*$G48*(_xlfn.XLOOKUP(AG$3,'Oppslag-fane'!$P$12:$P$34,'Oppslag-fane'!$N$12:$N$34)*Personalkostnader!$G56*1000))))</f>
        <v/>
      </c>
      <c r="AH48" t="str">
        <f>IF(AG48="","",IF($D48="Vitenskapelig",((AA122-Z122+1)/365*$G48*(_xlfn.XLOOKUP(AG$3,'Oppslag-fane'!$P$12:$P$34,'Oppslag-fane'!$AD$12:$AD$34)*'Oppslag-fane'!$J$3)),((AA122-Z122+1)/365*$G48*(_xlfn.XLOOKUP(AG$3,'Oppslag-fane'!$P$12:$P$34,'Oppslag-fane'!$AB$12:$AB$34)*'Oppslag-fane'!$L$3))))</f>
        <v/>
      </c>
      <c r="AI48" s="33">
        <f t="shared" si="2"/>
        <v>0</v>
      </c>
      <c r="AJ48" s="33">
        <f t="shared" si="3"/>
        <v>0</v>
      </c>
    </row>
    <row r="49" spans="1:36" outlineLevel="1" x14ac:dyDescent="0.25">
      <c r="A49">
        <f>Personalkostnader!A57</f>
        <v>0</v>
      </c>
      <c r="B49">
        <f>Personalkostnader!B57</f>
        <v>0</v>
      </c>
      <c r="C49" t="str">
        <f>Personalkostnader!C57</f>
        <v/>
      </c>
      <c r="D49" t="str">
        <f>Personalkostnader!D57</f>
        <v/>
      </c>
      <c r="E49">
        <f>Personalkostnader!E57</f>
        <v>0</v>
      </c>
      <c r="F49" t="str">
        <f>LEFT(Personalkostnader!O57,2)</f>
        <v/>
      </c>
      <c r="G49" s="129" t="str">
        <f>IFERROR(Personalkostnader!N57/100,"")</f>
        <v/>
      </c>
      <c r="H49" s="38"/>
      <c r="I49" t="str">
        <f>IF(I$3="","",IF(C123="","",((C123-B123+1)/365*$G49*(_xlfn.XLOOKUP(I$3,'Oppslag-fane'!$P$12:$P$34,'Oppslag-fane'!$N$12:$N$34)*Personalkostnader!$G57*1000))))</f>
        <v/>
      </c>
      <c r="J49" t="str">
        <f>IF(I49="","",IF($D49="Vitenskapelig",((C123-B123+1)/365*$G49*(_xlfn.XLOOKUP(I$3,'Oppslag-fane'!$P$12:$P$34,'Oppslag-fane'!$AD$12:$AD$34)*'Oppslag-fane'!$J$3)),((C123-B123+1)/365*$G49*(_xlfn.XLOOKUP(I$3,'Oppslag-fane'!$P$12:$P$34,'Oppslag-fane'!$AB$12:$AB$34)*'Oppslag-fane'!$L$3))))</f>
        <v/>
      </c>
      <c r="K49" t="str">
        <f>IF(K$3="","",IF(E123="","",((E123-D123+1)/365*$G49*(_xlfn.XLOOKUP(K$3,'Oppslag-fane'!$P$12:$P$34,'Oppslag-fane'!$N$12:$N$34)*Personalkostnader!$G57*1000))))</f>
        <v/>
      </c>
      <c r="L49" t="str">
        <f>IF(K49="","",IF($D49="Vitenskapelig",((E123-D123+1)/365*$G49*(_xlfn.XLOOKUP(K$3,'Oppslag-fane'!$P$12:$P$34,'Oppslag-fane'!$AD$12:$AD$34)*'Oppslag-fane'!$J$3)),((E123-D123+1)/365*$G49*(_xlfn.XLOOKUP(K$3,'Oppslag-fane'!$P$12:$P$34,'Oppslag-fane'!$AB$12:$AB$34)*'Oppslag-fane'!$L$3))))</f>
        <v/>
      </c>
      <c r="M49" t="str">
        <f>IF(M$3="","",IF(G123="","",((G123-F123+1)/365*$G49*(_xlfn.XLOOKUP(M$3,'Oppslag-fane'!$P$12:$P$34,'Oppslag-fane'!$N$12:$N$34)*Personalkostnader!$G57*1000))))</f>
        <v/>
      </c>
      <c r="N49" t="str">
        <f>IF(M49="","",IF($D49="Vitenskapelig",((G123-F123+1)/365*$G49*(_xlfn.XLOOKUP(M$3,'Oppslag-fane'!$P$12:$P$34,'Oppslag-fane'!$AD$12:$AD$34)*'Oppslag-fane'!$J$3)),((G123-F123+1)/365*$G49*(_xlfn.XLOOKUP(M$3,'Oppslag-fane'!$P$12:$P$34,'Oppslag-fane'!$AB$12:$AB$34)*'Oppslag-fane'!$L$3))))</f>
        <v/>
      </c>
      <c r="O49" t="str">
        <f>IF(O$3="","",IF(I123="","",((I123-H123+1)/365*$G49*(_xlfn.XLOOKUP(O$3,'Oppslag-fane'!$P$12:$P$34,'Oppslag-fane'!$N$12:$N$34)*Personalkostnader!$G57*1000))))</f>
        <v/>
      </c>
      <c r="P49" t="str">
        <f>IF(O49="","",IF($D49="Vitenskapelig",((I123-H123+1)/365*$G49*(_xlfn.XLOOKUP(O$3,'Oppslag-fane'!$P$12:$P$34,'Oppslag-fane'!$AD$12:$AD$34)*'Oppslag-fane'!$J$3)),((I123-H123+1)/365*$G49*(_xlfn.XLOOKUP(O$3,'Oppslag-fane'!$P$12:$P$34,'Oppslag-fane'!$AB$12:$AB$34)*'Oppslag-fane'!$L$3))))</f>
        <v/>
      </c>
      <c r="Q49" t="str">
        <f>IF(Q$3="","",IF(K123="","",((K123-J123+1)/365*$G49*(_xlfn.XLOOKUP(Q$3,'Oppslag-fane'!$P$12:$P$34,'Oppslag-fane'!$N$12:$N$34)*Personalkostnader!$G57*1000))))</f>
        <v/>
      </c>
      <c r="R49" t="str">
        <f>IF(Q49="","",IF($D49="Vitenskapelig",((K123-J123+1)/365*$G49*(_xlfn.XLOOKUP(Q$3,'Oppslag-fane'!$P$12:$P$34,'Oppslag-fane'!$AD$12:$AD$34)*'Oppslag-fane'!$J$3)),((K123-J123+1)/365*$G49*(_xlfn.XLOOKUP(Q$3,'Oppslag-fane'!$P$12:$P$34,'Oppslag-fane'!$AB$12:$AB$34)*'Oppslag-fane'!$L$3))))</f>
        <v/>
      </c>
      <c r="S49" t="str">
        <f>IF(S$3="","",IF(M123="","",((M123-L123+1)/365*$G49*(_xlfn.XLOOKUP(S$3,'Oppslag-fane'!$P$12:$P$34,'Oppslag-fane'!$N$12:$N$34)*Personalkostnader!$G57*1000))))</f>
        <v/>
      </c>
      <c r="T49" t="str">
        <f>IF(S49="","",IF($D49="Vitenskapelig",((M123-L123+1)/365*$G49*(_xlfn.XLOOKUP(S$3,'Oppslag-fane'!$P$12:$P$34,'Oppslag-fane'!$AD$12:$AD$34)*'Oppslag-fane'!$J$3)),((M123-L123+1)/365*$G49*(_xlfn.XLOOKUP(S$3,'Oppslag-fane'!$P$12:$P$34,'Oppslag-fane'!$AB$12:$AB$34)*'Oppslag-fane'!$L$3))))</f>
        <v/>
      </c>
      <c r="U49" t="str">
        <f>IF(U$3="","",IF(O123="","",((O123-N123+1)/365*$G49*(_xlfn.XLOOKUP(U$3,'Oppslag-fane'!$P$12:$P$34,'Oppslag-fane'!$N$12:$N$34)*Personalkostnader!$G57*1000))))</f>
        <v/>
      </c>
      <c r="V49" t="str">
        <f>IF(U49="","",IF($D49="Vitenskapelig",((O123-N123+1)/365*$G49*(_xlfn.XLOOKUP(U$3,'Oppslag-fane'!$P$12:$P$34,'Oppslag-fane'!$AD$12:$AD$34)*'Oppslag-fane'!$J$3)),((O123-N123+1)/365*$G49*(_xlfn.XLOOKUP(U$3,'Oppslag-fane'!$P$12:$P$34,'Oppslag-fane'!$AB$12:$AB$34)*'Oppslag-fane'!$L$3))))</f>
        <v/>
      </c>
      <c r="W49" t="str">
        <f>IF(W$3="","",IF(Q123="","",((Q123-P123+1)/365*$G49*(_xlfn.XLOOKUP(W$3,'Oppslag-fane'!$P$12:$P$34,'Oppslag-fane'!$N$12:$N$34)*Personalkostnader!$G57*1000))))</f>
        <v/>
      </c>
      <c r="X49" t="str">
        <f>IF(W49="","",IF($D49="Vitenskapelig",((Q123-P123+1)/365*$G49*(_xlfn.XLOOKUP(W$3,'Oppslag-fane'!$P$12:$P$34,'Oppslag-fane'!$AD$12:$AD$34)*'Oppslag-fane'!$J$3)),((Q123-P123+1)/365*$G49*(_xlfn.XLOOKUP(W$3,'Oppslag-fane'!$P$12:$P$34,'Oppslag-fane'!$AB$12:$AB$34)*'Oppslag-fane'!$L$3))))</f>
        <v/>
      </c>
      <c r="Y49" t="str">
        <f>IF(Y$3="","",IF(S123="","",((S123-R123+1)/365*$G49*(_xlfn.XLOOKUP(Y$3,'Oppslag-fane'!$P$12:$P$34,'Oppslag-fane'!$N$12:$N$34)*Personalkostnader!$G57*1000))))</f>
        <v/>
      </c>
      <c r="Z49" t="str">
        <f>IF(Y49="","",IF($D49="Vitenskapelig",((S123-R123+1)/365*$G49*(_xlfn.XLOOKUP(Y$3,'Oppslag-fane'!$P$12:$P$34,'Oppslag-fane'!$AD$12:$AD$34)*'Oppslag-fane'!$J$3)),((S123-R123+1)/365*$G49*(_xlfn.XLOOKUP(Y$3,'Oppslag-fane'!$P$12:$P$34,'Oppslag-fane'!$AB$12:$AB$34)*'Oppslag-fane'!$L$3))))</f>
        <v/>
      </c>
      <c r="AA49" t="str">
        <f>IF(AA$3="","",IF(U123="","",((U123-T123+1)/365*$G49*(_xlfn.XLOOKUP(AA$3,'Oppslag-fane'!$P$12:$P$34,'Oppslag-fane'!$N$12:$N$34)*Personalkostnader!$G57*1000))))</f>
        <v/>
      </c>
      <c r="AB49" t="str">
        <f>IF(AA49="","",IF($D49="Vitenskapelig",((U123-T123+1)/365*$G49*(_xlfn.XLOOKUP(AA$3,'Oppslag-fane'!$P$12:$P$34,'Oppslag-fane'!$AD$12:$AD$34)*'Oppslag-fane'!$J$3)),((U123-T123+1)/365*$G49*(_xlfn.XLOOKUP(AA$3,'Oppslag-fane'!$P$12:$P$34,'Oppslag-fane'!$AB$12:$AB$34)*'Oppslag-fane'!$L$3))))</f>
        <v/>
      </c>
      <c r="AC49" t="str">
        <f>IF(AC$3="","",IF(W123="","",((W123-V123+1)/365*$G49*(_xlfn.XLOOKUP(AC$3,'Oppslag-fane'!$P$12:$P$34,'Oppslag-fane'!$N$12:$N$34)*Personalkostnader!$G57*1000))))</f>
        <v/>
      </c>
      <c r="AD49" t="str">
        <f>IF(AC49="","",IF($D49="Vitenskapelig",((W123-V123+1)/365*$G49*(_xlfn.XLOOKUP(AC$3,'Oppslag-fane'!$P$12:$P$34,'Oppslag-fane'!$AD$12:$AD$34)*'Oppslag-fane'!$J$3)),((W123-V123+1)/365*$G49*(_xlfn.XLOOKUP(AC$3,'Oppslag-fane'!$P$12:$P$34,'Oppslag-fane'!$AB$12:$AB$34)*'Oppslag-fane'!$L$3))))</f>
        <v/>
      </c>
      <c r="AE49" t="str">
        <f>IF(AE$3="","",IF(Y123="","",((Y123-X123+1)/365*$G49*(_xlfn.XLOOKUP(AE$3,'Oppslag-fane'!$P$12:$P$34,'Oppslag-fane'!$N$12:$N$34)*Personalkostnader!$G57*1000))))</f>
        <v/>
      </c>
      <c r="AF49" t="str">
        <f>IF(AE49="","",IF($D49="Vitenskapelig",((Y123-X123+1)/365*$G49*(_xlfn.XLOOKUP(AE$3,'Oppslag-fane'!$P$12:$P$34,'Oppslag-fane'!$AD$12:$AD$34)*'Oppslag-fane'!$J$3)),((Y123-X123+1)/365*$G49*(_xlfn.XLOOKUP(AE$3,'Oppslag-fane'!$P$12:$P$34,'Oppslag-fane'!$AB$12:$AB$34)*'Oppslag-fane'!$L$3))))</f>
        <v/>
      </c>
      <c r="AG49" t="str">
        <f>IF(AG$3="","",IF(AA123="","",((AA123-Z123+1)/365*$G49*(_xlfn.XLOOKUP(AG$3,'Oppslag-fane'!$P$12:$P$34,'Oppslag-fane'!$N$12:$N$34)*Personalkostnader!$G57*1000))))</f>
        <v/>
      </c>
      <c r="AH49" t="str">
        <f>IF(AG49="","",IF($D49="Vitenskapelig",((AA123-Z123+1)/365*$G49*(_xlfn.XLOOKUP(AG$3,'Oppslag-fane'!$P$12:$P$34,'Oppslag-fane'!$AD$12:$AD$34)*'Oppslag-fane'!$J$3)),((AA123-Z123+1)/365*$G49*(_xlfn.XLOOKUP(AG$3,'Oppslag-fane'!$P$12:$P$34,'Oppslag-fane'!$AB$12:$AB$34)*'Oppslag-fane'!$L$3))))</f>
        <v/>
      </c>
      <c r="AI49" s="33">
        <f t="shared" si="2"/>
        <v>0</v>
      </c>
      <c r="AJ49" s="33">
        <f t="shared" si="3"/>
        <v>0</v>
      </c>
    </row>
    <row r="50" spans="1:36" outlineLevel="1" x14ac:dyDescent="0.25">
      <c r="A50">
        <f>Personalkostnader!A58</f>
        <v>0</v>
      </c>
      <c r="B50">
        <f>Personalkostnader!B58</f>
        <v>0</v>
      </c>
      <c r="C50" t="str">
        <f>Personalkostnader!C58</f>
        <v/>
      </c>
      <c r="D50" t="str">
        <f>Personalkostnader!D58</f>
        <v/>
      </c>
      <c r="E50">
        <f>Personalkostnader!E58</f>
        <v>0</v>
      </c>
      <c r="F50" t="str">
        <f>LEFT(Personalkostnader!O58,2)</f>
        <v/>
      </c>
      <c r="G50" s="129" t="str">
        <f>IFERROR(Personalkostnader!N58/100,"")</f>
        <v/>
      </c>
      <c r="H50" s="38"/>
      <c r="I50" t="str">
        <f>IF(I$3="","",IF(C124="","",((C124-B124+1)/365*$G50*(_xlfn.XLOOKUP(I$3,'Oppslag-fane'!$P$12:$P$34,'Oppslag-fane'!$N$12:$N$34)*Personalkostnader!$G58*1000))))</f>
        <v/>
      </c>
      <c r="J50" t="str">
        <f>IF(I50="","",IF($D50="Vitenskapelig",((C124-B124+1)/365*$G50*(_xlfn.XLOOKUP(I$3,'Oppslag-fane'!$P$12:$P$34,'Oppslag-fane'!$AD$12:$AD$34)*'Oppslag-fane'!$J$3)),((C124-B124+1)/365*$G50*(_xlfn.XLOOKUP(I$3,'Oppslag-fane'!$P$12:$P$34,'Oppslag-fane'!$AB$12:$AB$34)*'Oppslag-fane'!$L$3))))</f>
        <v/>
      </c>
      <c r="K50" t="str">
        <f>IF(K$3="","",IF(E124="","",((E124-D124+1)/365*$G50*(_xlfn.XLOOKUP(K$3,'Oppslag-fane'!$P$12:$P$34,'Oppslag-fane'!$N$12:$N$34)*Personalkostnader!$G58*1000))))</f>
        <v/>
      </c>
      <c r="L50" t="str">
        <f>IF(K50="","",IF($D50="Vitenskapelig",((E124-D124+1)/365*$G50*(_xlfn.XLOOKUP(K$3,'Oppslag-fane'!$P$12:$P$34,'Oppslag-fane'!$AD$12:$AD$34)*'Oppslag-fane'!$J$3)),((E124-D124+1)/365*$G50*(_xlfn.XLOOKUP(K$3,'Oppslag-fane'!$P$12:$P$34,'Oppslag-fane'!$AB$12:$AB$34)*'Oppslag-fane'!$L$3))))</f>
        <v/>
      </c>
      <c r="M50" t="str">
        <f>IF(M$3="","",IF(G124="","",((G124-F124+1)/365*$G50*(_xlfn.XLOOKUP(M$3,'Oppslag-fane'!$P$12:$P$34,'Oppslag-fane'!$N$12:$N$34)*Personalkostnader!$G58*1000))))</f>
        <v/>
      </c>
      <c r="N50" t="str">
        <f>IF(M50="","",IF($D50="Vitenskapelig",((G124-F124+1)/365*$G50*(_xlfn.XLOOKUP(M$3,'Oppslag-fane'!$P$12:$P$34,'Oppslag-fane'!$AD$12:$AD$34)*'Oppslag-fane'!$J$3)),((G124-F124+1)/365*$G50*(_xlfn.XLOOKUP(M$3,'Oppslag-fane'!$P$12:$P$34,'Oppslag-fane'!$AB$12:$AB$34)*'Oppslag-fane'!$L$3))))</f>
        <v/>
      </c>
      <c r="O50" t="str">
        <f>IF(O$3="","",IF(I124="","",((I124-H124+1)/365*$G50*(_xlfn.XLOOKUP(O$3,'Oppslag-fane'!$P$12:$P$34,'Oppslag-fane'!$N$12:$N$34)*Personalkostnader!$G58*1000))))</f>
        <v/>
      </c>
      <c r="P50" t="str">
        <f>IF(O50="","",IF($D50="Vitenskapelig",((I124-H124+1)/365*$G50*(_xlfn.XLOOKUP(O$3,'Oppslag-fane'!$P$12:$P$34,'Oppslag-fane'!$AD$12:$AD$34)*'Oppslag-fane'!$J$3)),((I124-H124+1)/365*$G50*(_xlfn.XLOOKUP(O$3,'Oppslag-fane'!$P$12:$P$34,'Oppslag-fane'!$AB$12:$AB$34)*'Oppslag-fane'!$L$3))))</f>
        <v/>
      </c>
      <c r="Q50" t="str">
        <f>IF(Q$3="","",IF(K124="","",((K124-J124+1)/365*$G50*(_xlfn.XLOOKUP(Q$3,'Oppslag-fane'!$P$12:$P$34,'Oppslag-fane'!$N$12:$N$34)*Personalkostnader!$G58*1000))))</f>
        <v/>
      </c>
      <c r="R50" t="str">
        <f>IF(Q50="","",IF($D50="Vitenskapelig",((K124-J124+1)/365*$G50*(_xlfn.XLOOKUP(Q$3,'Oppslag-fane'!$P$12:$P$34,'Oppslag-fane'!$AD$12:$AD$34)*'Oppslag-fane'!$J$3)),((K124-J124+1)/365*$G50*(_xlfn.XLOOKUP(Q$3,'Oppslag-fane'!$P$12:$P$34,'Oppslag-fane'!$AB$12:$AB$34)*'Oppslag-fane'!$L$3))))</f>
        <v/>
      </c>
      <c r="S50" t="str">
        <f>IF(S$3="","",IF(M124="","",((M124-L124+1)/365*$G50*(_xlfn.XLOOKUP(S$3,'Oppslag-fane'!$P$12:$P$34,'Oppslag-fane'!$N$12:$N$34)*Personalkostnader!$G58*1000))))</f>
        <v/>
      </c>
      <c r="T50" t="str">
        <f>IF(S50="","",IF($D50="Vitenskapelig",((M124-L124+1)/365*$G50*(_xlfn.XLOOKUP(S$3,'Oppslag-fane'!$P$12:$P$34,'Oppslag-fane'!$AD$12:$AD$34)*'Oppslag-fane'!$J$3)),((M124-L124+1)/365*$G50*(_xlfn.XLOOKUP(S$3,'Oppslag-fane'!$P$12:$P$34,'Oppslag-fane'!$AB$12:$AB$34)*'Oppslag-fane'!$L$3))))</f>
        <v/>
      </c>
      <c r="U50" t="str">
        <f>IF(U$3="","",IF(O124="","",((O124-N124+1)/365*$G50*(_xlfn.XLOOKUP(U$3,'Oppslag-fane'!$P$12:$P$34,'Oppslag-fane'!$N$12:$N$34)*Personalkostnader!$G58*1000))))</f>
        <v/>
      </c>
      <c r="V50" t="str">
        <f>IF(U50="","",IF($D50="Vitenskapelig",((O124-N124+1)/365*$G50*(_xlfn.XLOOKUP(U$3,'Oppslag-fane'!$P$12:$P$34,'Oppslag-fane'!$AD$12:$AD$34)*'Oppslag-fane'!$J$3)),((O124-N124+1)/365*$G50*(_xlfn.XLOOKUP(U$3,'Oppslag-fane'!$P$12:$P$34,'Oppslag-fane'!$AB$12:$AB$34)*'Oppslag-fane'!$L$3))))</f>
        <v/>
      </c>
      <c r="W50" t="str">
        <f>IF(W$3="","",IF(Q124="","",((Q124-P124+1)/365*$G50*(_xlfn.XLOOKUP(W$3,'Oppslag-fane'!$P$12:$P$34,'Oppslag-fane'!$N$12:$N$34)*Personalkostnader!$G58*1000))))</f>
        <v/>
      </c>
      <c r="X50" t="str">
        <f>IF(W50="","",IF($D50="Vitenskapelig",((Q124-P124+1)/365*$G50*(_xlfn.XLOOKUP(W$3,'Oppslag-fane'!$P$12:$P$34,'Oppslag-fane'!$AD$12:$AD$34)*'Oppslag-fane'!$J$3)),((Q124-P124+1)/365*$G50*(_xlfn.XLOOKUP(W$3,'Oppslag-fane'!$P$12:$P$34,'Oppslag-fane'!$AB$12:$AB$34)*'Oppslag-fane'!$L$3))))</f>
        <v/>
      </c>
      <c r="Y50" t="str">
        <f>IF(Y$3="","",IF(S124="","",((S124-R124+1)/365*$G50*(_xlfn.XLOOKUP(Y$3,'Oppslag-fane'!$P$12:$P$34,'Oppslag-fane'!$N$12:$N$34)*Personalkostnader!$G58*1000))))</f>
        <v/>
      </c>
      <c r="Z50" t="str">
        <f>IF(Y50="","",IF($D50="Vitenskapelig",((S124-R124+1)/365*$G50*(_xlfn.XLOOKUP(Y$3,'Oppslag-fane'!$P$12:$P$34,'Oppslag-fane'!$AD$12:$AD$34)*'Oppslag-fane'!$J$3)),((S124-R124+1)/365*$G50*(_xlfn.XLOOKUP(Y$3,'Oppslag-fane'!$P$12:$P$34,'Oppslag-fane'!$AB$12:$AB$34)*'Oppslag-fane'!$L$3))))</f>
        <v/>
      </c>
      <c r="AA50" t="str">
        <f>IF(AA$3="","",IF(U124="","",((U124-T124+1)/365*$G50*(_xlfn.XLOOKUP(AA$3,'Oppslag-fane'!$P$12:$P$34,'Oppslag-fane'!$N$12:$N$34)*Personalkostnader!$G58*1000))))</f>
        <v/>
      </c>
      <c r="AB50" t="str">
        <f>IF(AA50="","",IF($D50="Vitenskapelig",((U124-T124+1)/365*$G50*(_xlfn.XLOOKUP(AA$3,'Oppslag-fane'!$P$12:$P$34,'Oppslag-fane'!$AD$12:$AD$34)*'Oppslag-fane'!$J$3)),((U124-T124+1)/365*$G50*(_xlfn.XLOOKUP(AA$3,'Oppslag-fane'!$P$12:$P$34,'Oppslag-fane'!$AB$12:$AB$34)*'Oppslag-fane'!$L$3))))</f>
        <v/>
      </c>
      <c r="AC50" t="str">
        <f>IF(AC$3="","",IF(W124="","",((W124-V124+1)/365*$G50*(_xlfn.XLOOKUP(AC$3,'Oppslag-fane'!$P$12:$P$34,'Oppslag-fane'!$N$12:$N$34)*Personalkostnader!$G58*1000))))</f>
        <v/>
      </c>
      <c r="AD50" t="str">
        <f>IF(AC50="","",IF($D50="Vitenskapelig",((W124-V124+1)/365*$G50*(_xlfn.XLOOKUP(AC$3,'Oppslag-fane'!$P$12:$P$34,'Oppslag-fane'!$AD$12:$AD$34)*'Oppslag-fane'!$J$3)),((W124-V124+1)/365*$G50*(_xlfn.XLOOKUP(AC$3,'Oppslag-fane'!$P$12:$P$34,'Oppslag-fane'!$AB$12:$AB$34)*'Oppslag-fane'!$L$3))))</f>
        <v/>
      </c>
      <c r="AE50" t="str">
        <f>IF(AE$3="","",IF(Y124="","",((Y124-X124+1)/365*$G50*(_xlfn.XLOOKUP(AE$3,'Oppslag-fane'!$P$12:$P$34,'Oppslag-fane'!$N$12:$N$34)*Personalkostnader!$G58*1000))))</f>
        <v/>
      </c>
      <c r="AF50" t="str">
        <f>IF(AE50="","",IF($D50="Vitenskapelig",((Y124-X124+1)/365*$G50*(_xlfn.XLOOKUP(AE$3,'Oppslag-fane'!$P$12:$P$34,'Oppslag-fane'!$AD$12:$AD$34)*'Oppslag-fane'!$J$3)),((Y124-X124+1)/365*$G50*(_xlfn.XLOOKUP(AE$3,'Oppslag-fane'!$P$12:$P$34,'Oppslag-fane'!$AB$12:$AB$34)*'Oppslag-fane'!$L$3))))</f>
        <v/>
      </c>
      <c r="AG50" t="str">
        <f>IF(AG$3="","",IF(AA124="","",((AA124-Z124+1)/365*$G50*(_xlfn.XLOOKUP(AG$3,'Oppslag-fane'!$P$12:$P$34,'Oppslag-fane'!$N$12:$N$34)*Personalkostnader!$G58*1000))))</f>
        <v/>
      </c>
      <c r="AH50" t="str">
        <f>IF(AG50="","",IF($D50="Vitenskapelig",((AA124-Z124+1)/365*$G50*(_xlfn.XLOOKUP(AG$3,'Oppslag-fane'!$P$12:$P$34,'Oppslag-fane'!$AD$12:$AD$34)*'Oppslag-fane'!$J$3)),((AA124-Z124+1)/365*$G50*(_xlfn.XLOOKUP(AG$3,'Oppslag-fane'!$P$12:$P$34,'Oppslag-fane'!$AB$12:$AB$34)*'Oppslag-fane'!$L$3))))</f>
        <v/>
      </c>
      <c r="AI50" s="33">
        <f t="shared" si="2"/>
        <v>0</v>
      </c>
      <c r="AJ50" s="33">
        <f t="shared" si="3"/>
        <v>0</v>
      </c>
    </row>
    <row r="51" spans="1:36" outlineLevel="1" x14ac:dyDescent="0.25">
      <c r="A51">
        <f>Personalkostnader!A59</f>
        <v>0</v>
      </c>
      <c r="B51">
        <f>Personalkostnader!B59</f>
        <v>0</v>
      </c>
      <c r="C51" t="str">
        <f>Personalkostnader!C59</f>
        <v/>
      </c>
      <c r="D51" t="str">
        <f>Personalkostnader!D59</f>
        <v/>
      </c>
      <c r="E51">
        <f>Personalkostnader!E59</f>
        <v>0</v>
      </c>
      <c r="F51" t="str">
        <f>LEFT(Personalkostnader!O59,2)</f>
        <v/>
      </c>
      <c r="G51" s="129" t="str">
        <f>IFERROR(Personalkostnader!N59/100,"")</f>
        <v/>
      </c>
      <c r="H51" s="38"/>
      <c r="I51" t="str">
        <f>IF(I$3="","",IF(C125="","",((C125-B125+1)/365*$G51*(_xlfn.XLOOKUP(I$3,'Oppslag-fane'!$P$12:$P$34,'Oppslag-fane'!$N$12:$N$34)*Personalkostnader!$G59*1000))))</f>
        <v/>
      </c>
      <c r="J51" t="str">
        <f>IF(I51="","",IF($D51="Vitenskapelig",((C125-B125+1)/365*$G51*(_xlfn.XLOOKUP(I$3,'Oppslag-fane'!$P$12:$P$34,'Oppslag-fane'!$AD$12:$AD$34)*'Oppslag-fane'!$J$3)),((C125-B125+1)/365*$G51*(_xlfn.XLOOKUP(I$3,'Oppslag-fane'!$P$12:$P$34,'Oppslag-fane'!$AB$12:$AB$34)*'Oppslag-fane'!$L$3))))</f>
        <v/>
      </c>
      <c r="K51" t="str">
        <f>IF(K$3="","",IF(E125="","",((E125-D125+1)/365*$G51*(_xlfn.XLOOKUP(K$3,'Oppslag-fane'!$P$12:$P$34,'Oppslag-fane'!$N$12:$N$34)*Personalkostnader!$G59*1000))))</f>
        <v/>
      </c>
      <c r="L51" t="str">
        <f>IF(K51="","",IF($D51="Vitenskapelig",((E125-D125+1)/365*$G51*(_xlfn.XLOOKUP(K$3,'Oppslag-fane'!$P$12:$P$34,'Oppslag-fane'!$AD$12:$AD$34)*'Oppslag-fane'!$J$3)),((E125-D125+1)/365*$G51*(_xlfn.XLOOKUP(K$3,'Oppslag-fane'!$P$12:$P$34,'Oppslag-fane'!$AB$12:$AB$34)*'Oppslag-fane'!$L$3))))</f>
        <v/>
      </c>
      <c r="M51" t="str">
        <f>IF(M$3="","",IF(G125="","",((G125-F125+1)/365*$G51*(_xlfn.XLOOKUP(M$3,'Oppslag-fane'!$P$12:$P$34,'Oppslag-fane'!$N$12:$N$34)*Personalkostnader!$G59*1000))))</f>
        <v/>
      </c>
      <c r="N51" t="str">
        <f>IF(M51="","",IF($D51="Vitenskapelig",((G125-F125+1)/365*$G51*(_xlfn.XLOOKUP(M$3,'Oppslag-fane'!$P$12:$P$34,'Oppslag-fane'!$AD$12:$AD$34)*'Oppslag-fane'!$J$3)),((G125-F125+1)/365*$G51*(_xlfn.XLOOKUP(M$3,'Oppslag-fane'!$P$12:$P$34,'Oppslag-fane'!$AB$12:$AB$34)*'Oppslag-fane'!$L$3))))</f>
        <v/>
      </c>
      <c r="O51" t="str">
        <f>IF(O$3="","",IF(I125="","",((I125-H125+1)/365*$G51*(_xlfn.XLOOKUP(O$3,'Oppslag-fane'!$P$12:$P$34,'Oppslag-fane'!$N$12:$N$34)*Personalkostnader!$G59*1000))))</f>
        <v/>
      </c>
      <c r="P51" t="str">
        <f>IF(O51="","",IF($D51="Vitenskapelig",((I125-H125+1)/365*$G51*(_xlfn.XLOOKUP(O$3,'Oppslag-fane'!$P$12:$P$34,'Oppslag-fane'!$AD$12:$AD$34)*'Oppslag-fane'!$J$3)),((I125-H125+1)/365*$G51*(_xlfn.XLOOKUP(O$3,'Oppslag-fane'!$P$12:$P$34,'Oppslag-fane'!$AB$12:$AB$34)*'Oppslag-fane'!$L$3))))</f>
        <v/>
      </c>
      <c r="Q51" t="str">
        <f>IF(Q$3="","",IF(K125="","",((K125-J125+1)/365*$G51*(_xlfn.XLOOKUP(Q$3,'Oppslag-fane'!$P$12:$P$34,'Oppslag-fane'!$N$12:$N$34)*Personalkostnader!$G59*1000))))</f>
        <v/>
      </c>
      <c r="R51" t="str">
        <f>IF(Q51="","",IF($D51="Vitenskapelig",((K125-J125+1)/365*$G51*(_xlfn.XLOOKUP(Q$3,'Oppslag-fane'!$P$12:$P$34,'Oppslag-fane'!$AD$12:$AD$34)*'Oppslag-fane'!$J$3)),((K125-J125+1)/365*$G51*(_xlfn.XLOOKUP(Q$3,'Oppslag-fane'!$P$12:$P$34,'Oppslag-fane'!$AB$12:$AB$34)*'Oppslag-fane'!$L$3))))</f>
        <v/>
      </c>
      <c r="S51" t="str">
        <f>IF(S$3="","",IF(M125="","",((M125-L125+1)/365*$G51*(_xlfn.XLOOKUP(S$3,'Oppslag-fane'!$P$12:$P$34,'Oppslag-fane'!$N$12:$N$34)*Personalkostnader!$G59*1000))))</f>
        <v/>
      </c>
      <c r="T51" t="str">
        <f>IF(S51="","",IF($D51="Vitenskapelig",((M125-L125+1)/365*$G51*(_xlfn.XLOOKUP(S$3,'Oppslag-fane'!$P$12:$P$34,'Oppslag-fane'!$AD$12:$AD$34)*'Oppslag-fane'!$J$3)),((M125-L125+1)/365*$G51*(_xlfn.XLOOKUP(S$3,'Oppslag-fane'!$P$12:$P$34,'Oppslag-fane'!$AB$12:$AB$34)*'Oppslag-fane'!$L$3))))</f>
        <v/>
      </c>
      <c r="U51" t="str">
        <f>IF(U$3="","",IF(O125="","",((O125-N125+1)/365*$G51*(_xlfn.XLOOKUP(U$3,'Oppslag-fane'!$P$12:$P$34,'Oppslag-fane'!$N$12:$N$34)*Personalkostnader!$G59*1000))))</f>
        <v/>
      </c>
      <c r="V51" t="str">
        <f>IF(U51="","",IF($D51="Vitenskapelig",((O125-N125+1)/365*$G51*(_xlfn.XLOOKUP(U$3,'Oppslag-fane'!$P$12:$P$34,'Oppslag-fane'!$AD$12:$AD$34)*'Oppslag-fane'!$J$3)),((O125-N125+1)/365*$G51*(_xlfn.XLOOKUP(U$3,'Oppslag-fane'!$P$12:$P$34,'Oppslag-fane'!$AB$12:$AB$34)*'Oppslag-fane'!$L$3))))</f>
        <v/>
      </c>
      <c r="W51" t="str">
        <f>IF(W$3="","",IF(Q125="","",((Q125-P125+1)/365*$G51*(_xlfn.XLOOKUP(W$3,'Oppslag-fane'!$P$12:$P$34,'Oppslag-fane'!$N$12:$N$34)*Personalkostnader!$G59*1000))))</f>
        <v/>
      </c>
      <c r="X51" t="str">
        <f>IF(W51="","",IF($D51="Vitenskapelig",((Q125-P125+1)/365*$G51*(_xlfn.XLOOKUP(W$3,'Oppslag-fane'!$P$12:$P$34,'Oppslag-fane'!$AD$12:$AD$34)*'Oppslag-fane'!$J$3)),((Q125-P125+1)/365*$G51*(_xlfn.XLOOKUP(W$3,'Oppslag-fane'!$P$12:$P$34,'Oppslag-fane'!$AB$12:$AB$34)*'Oppslag-fane'!$L$3))))</f>
        <v/>
      </c>
      <c r="Y51" t="str">
        <f>IF(Y$3="","",IF(S125="","",((S125-R125+1)/365*$G51*(_xlfn.XLOOKUP(Y$3,'Oppslag-fane'!$P$12:$P$34,'Oppslag-fane'!$N$12:$N$34)*Personalkostnader!$G59*1000))))</f>
        <v/>
      </c>
      <c r="Z51" t="str">
        <f>IF(Y51="","",IF($D51="Vitenskapelig",((S125-R125+1)/365*$G51*(_xlfn.XLOOKUP(Y$3,'Oppslag-fane'!$P$12:$P$34,'Oppslag-fane'!$AD$12:$AD$34)*'Oppslag-fane'!$J$3)),((S125-R125+1)/365*$G51*(_xlfn.XLOOKUP(Y$3,'Oppslag-fane'!$P$12:$P$34,'Oppslag-fane'!$AB$12:$AB$34)*'Oppslag-fane'!$L$3))))</f>
        <v/>
      </c>
      <c r="AA51" t="str">
        <f>IF(AA$3="","",IF(U125="","",((U125-T125+1)/365*$G51*(_xlfn.XLOOKUP(AA$3,'Oppslag-fane'!$P$12:$P$34,'Oppslag-fane'!$N$12:$N$34)*Personalkostnader!$G59*1000))))</f>
        <v/>
      </c>
      <c r="AB51" t="str">
        <f>IF(AA51="","",IF($D51="Vitenskapelig",((U125-T125+1)/365*$G51*(_xlfn.XLOOKUP(AA$3,'Oppslag-fane'!$P$12:$P$34,'Oppslag-fane'!$AD$12:$AD$34)*'Oppslag-fane'!$J$3)),((U125-T125+1)/365*$G51*(_xlfn.XLOOKUP(AA$3,'Oppslag-fane'!$P$12:$P$34,'Oppslag-fane'!$AB$12:$AB$34)*'Oppslag-fane'!$L$3))))</f>
        <v/>
      </c>
      <c r="AC51" t="str">
        <f>IF(AC$3="","",IF(W125="","",((W125-V125+1)/365*$G51*(_xlfn.XLOOKUP(AC$3,'Oppslag-fane'!$P$12:$P$34,'Oppslag-fane'!$N$12:$N$34)*Personalkostnader!$G59*1000))))</f>
        <v/>
      </c>
      <c r="AD51" t="str">
        <f>IF(AC51="","",IF($D51="Vitenskapelig",((W125-V125+1)/365*$G51*(_xlfn.XLOOKUP(AC$3,'Oppslag-fane'!$P$12:$P$34,'Oppslag-fane'!$AD$12:$AD$34)*'Oppslag-fane'!$J$3)),((W125-V125+1)/365*$G51*(_xlfn.XLOOKUP(AC$3,'Oppslag-fane'!$P$12:$P$34,'Oppslag-fane'!$AB$12:$AB$34)*'Oppslag-fane'!$L$3))))</f>
        <v/>
      </c>
      <c r="AE51" t="str">
        <f>IF(AE$3="","",IF(Y125="","",((Y125-X125+1)/365*$G51*(_xlfn.XLOOKUP(AE$3,'Oppslag-fane'!$P$12:$P$34,'Oppslag-fane'!$N$12:$N$34)*Personalkostnader!$G59*1000))))</f>
        <v/>
      </c>
      <c r="AF51" t="str">
        <f>IF(AE51="","",IF($D51="Vitenskapelig",((Y125-X125+1)/365*$G51*(_xlfn.XLOOKUP(AE$3,'Oppslag-fane'!$P$12:$P$34,'Oppslag-fane'!$AD$12:$AD$34)*'Oppslag-fane'!$J$3)),((Y125-X125+1)/365*$G51*(_xlfn.XLOOKUP(AE$3,'Oppslag-fane'!$P$12:$P$34,'Oppslag-fane'!$AB$12:$AB$34)*'Oppslag-fane'!$L$3))))</f>
        <v/>
      </c>
      <c r="AG51" t="str">
        <f>IF(AG$3="","",IF(AA125="","",((AA125-Z125+1)/365*$G51*(_xlfn.XLOOKUP(AG$3,'Oppslag-fane'!$P$12:$P$34,'Oppslag-fane'!$N$12:$N$34)*Personalkostnader!$G59*1000))))</f>
        <v/>
      </c>
      <c r="AH51" t="str">
        <f>IF(AG51="","",IF($D51="Vitenskapelig",((AA125-Z125+1)/365*$G51*(_xlfn.XLOOKUP(AG$3,'Oppslag-fane'!$P$12:$P$34,'Oppslag-fane'!$AD$12:$AD$34)*'Oppslag-fane'!$J$3)),((AA125-Z125+1)/365*$G51*(_xlfn.XLOOKUP(AG$3,'Oppslag-fane'!$P$12:$P$34,'Oppslag-fane'!$AB$12:$AB$34)*'Oppslag-fane'!$L$3))))</f>
        <v/>
      </c>
      <c r="AI51" s="33">
        <f t="shared" si="2"/>
        <v>0</v>
      </c>
      <c r="AJ51" s="33">
        <f t="shared" si="3"/>
        <v>0</v>
      </c>
    </row>
    <row r="52" spans="1:36" outlineLevel="1" x14ac:dyDescent="0.25">
      <c r="A52">
        <f>Personalkostnader!A60</f>
        <v>0</v>
      </c>
      <c r="B52">
        <f>Personalkostnader!B60</f>
        <v>0</v>
      </c>
      <c r="C52" t="str">
        <f>Personalkostnader!C60</f>
        <v/>
      </c>
      <c r="D52" t="str">
        <f>Personalkostnader!D60</f>
        <v/>
      </c>
      <c r="E52">
        <f>Personalkostnader!E60</f>
        <v>0</v>
      </c>
      <c r="F52" t="str">
        <f>LEFT(Personalkostnader!O60,2)</f>
        <v/>
      </c>
      <c r="G52" s="129" t="str">
        <f>IFERROR(Personalkostnader!N60/100,"")</f>
        <v/>
      </c>
      <c r="H52" s="38"/>
      <c r="I52" t="str">
        <f>IF(I$3="","",IF(C126="","",((C126-B126+1)/365*$G52*(_xlfn.XLOOKUP(I$3,'Oppslag-fane'!$P$12:$P$34,'Oppslag-fane'!$N$12:$N$34)*Personalkostnader!$G60*1000))))</f>
        <v/>
      </c>
      <c r="J52" t="str">
        <f>IF(I52="","",IF($D52="Vitenskapelig",((C126-B126+1)/365*$G52*(_xlfn.XLOOKUP(I$3,'Oppslag-fane'!$P$12:$P$34,'Oppslag-fane'!$AD$12:$AD$34)*'Oppslag-fane'!$J$3)),((C126-B126+1)/365*$G52*(_xlfn.XLOOKUP(I$3,'Oppslag-fane'!$P$12:$P$34,'Oppslag-fane'!$AB$12:$AB$34)*'Oppslag-fane'!$L$3))))</f>
        <v/>
      </c>
      <c r="K52" t="str">
        <f>IF(K$3="","",IF(E126="","",((E126-D126+1)/365*$G52*(_xlfn.XLOOKUP(K$3,'Oppslag-fane'!$P$12:$P$34,'Oppslag-fane'!$N$12:$N$34)*Personalkostnader!$G60*1000))))</f>
        <v/>
      </c>
      <c r="L52" t="str">
        <f>IF(K52="","",IF($D52="Vitenskapelig",((E126-D126+1)/365*$G52*(_xlfn.XLOOKUP(K$3,'Oppslag-fane'!$P$12:$P$34,'Oppslag-fane'!$AD$12:$AD$34)*'Oppslag-fane'!$J$3)),((E126-D126+1)/365*$G52*(_xlfn.XLOOKUP(K$3,'Oppslag-fane'!$P$12:$P$34,'Oppslag-fane'!$AB$12:$AB$34)*'Oppslag-fane'!$L$3))))</f>
        <v/>
      </c>
      <c r="M52" t="str">
        <f>IF(M$3="","",IF(G126="","",((G126-F126+1)/365*$G52*(_xlfn.XLOOKUP(M$3,'Oppslag-fane'!$P$12:$P$34,'Oppslag-fane'!$N$12:$N$34)*Personalkostnader!$G60*1000))))</f>
        <v/>
      </c>
      <c r="N52" t="str">
        <f>IF(M52="","",IF($D52="Vitenskapelig",((G126-F126+1)/365*$G52*(_xlfn.XLOOKUP(M$3,'Oppslag-fane'!$P$12:$P$34,'Oppslag-fane'!$AD$12:$AD$34)*'Oppslag-fane'!$J$3)),((G126-F126+1)/365*$G52*(_xlfn.XLOOKUP(M$3,'Oppslag-fane'!$P$12:$P$34,'Oppslag-fane'!$AB$12:$AB$34)*'Oppslag-fane'!$L$3))))</f>
        <v/>
      </c>
      <c r="O52" t="str">
        <f>IF(O$3="","",IF(I126="","",((I126-H126+1)/365*$G52*(_xlfn.XLOOKUP(O$3,'Oppslag-fane'!$P$12:$P$34,'Oppslag-fane'!$N$12:$N$34)*Personalkostnader!$G60*1000))))</f>
        <v/>
      </c>
      <c r="P52" t="str">
        <f>IF(O52="","",IF($D52="Vitenskapelig",((I126-H126+1)/365*$G52*(_xlfn.XLOOKUP(O$3,'Oppslag-fane'!$P$12:$P$34,'Oppslag-fane'!$AD$12:$AD$34)*'Oppslag-fane'!$J$3)),((I126-H126+1)/365*$G52*(_xlfn.XLOOKUP(O$3,'Oppslag-fane'!$P$12:$P$34,'Oppslag-fane'!$AB$12:$AB$34)*'Oppslag-fane'!$L$3))))</f>
        <v/>
      </c>
      <c r="Q52" t="str">
        <f>IF(Q$3="","",IF(K126="","",((K126-J126+1)/365*$G52*(_xlfn.XLOOKUP(Q$3,'Oppslag-fane'!$P$12:$P$34,'Oppslag-fane'!$N$12:$N$34)*Personalkostnader!$G60*1000))))</f>
        <v/>
      </c>
      <c r="R52" t="str">
        <f>IF(Q52="","",IF($D52="Vitenskapelig",((K126-J126+1)/365*$G52*(_xlfn.XLOOKUP(Q$3,'Oppslag-fane'!$P$12:$P$34,'Oppslag-fane'!$AD$12:$AD$34)*'Oppslag-fane'!$J$3)),((K126-J126+1)/365*$G52*(_xlfn.XLOOKUP(Q$3,'Oppslag-fane'!$P$12:$P$34,'Oppslag-fane'!$AB$12:$AB$34)*'Oppslag-fane'!$L$3))))</f>
        <v/>
      </c>
      <c r="S52" t="str">
        <f>IF(S$3="","",IF(M126="","",((M126-L126+1)/365*$G52*(_xlfn.XLOOKUP(S$3,'Oppslag-fane'!$P$12:$P$34,'Oppslag-fane'!$N$12:$N$34)*Personalkostnader!$G60*1000))))</f>
        <v/>
      </c>
      <c r="T52" t="str">
        <f>IF(S52="","",IF($D52="Vitenskapelig",((M126-L126+1)/365*$G52*(_xlfn.XLOOKUP(S$3,'Oppslag-fane'!$P$12:$P$34,'Oppslag-fane'!$AD$12:$AD$34)*'Oppslag-fane'!$J$3)),((M126-L126+1)/365*$G52*(_xlfn.XLOOKUP(S$3,'Oppslag-fane'!$P$12:$P$34,'Oppslag-fane'!$AB$12:$AB$34)*'Oppslag-fane'!$L$3))))</f>
        <v/>
      </c>
      <c r="U52" t="str">
        <f>IF(U$3="","",IF(O126="","",((O126-N126+1)/365*$G52*(_xlfn.XLOOKUP(U$3,'Oppslag-fane'!$P$12:$P$34,'Oppslag-fane'!$N$12:$N$34)*Personalkostnader!$G60*1000))))</f>
        <v/>
      </c>
      <c r="V52" t="str">
        <f>IF(U52="","",IF($D52="Vitenskapelig",((O126-N126+1)/365*$G52*(_xlfn.XLOOKUP(U$3,'Oppslag-fane'!$P$12:$P$34,'Oppslag-fane'!$AD$12:$AD$34)*'Oppslag-fane'!$J$3)),((O126-N126+1)/365*$G52*(_xlfn.XLOOKUP(U$3,'Oppslag-fane'!$P$12:$P$34,'Oppslag-fane'!$AB$12:$AB$34)*'Oppslag-fane'!$L$3))))</f>
        <v/>
      </c>
      <c r="W52" t="str">
        <f>IF(W$3="","",IF(Q126="","",((Q126-P126+1)/365*$G52*(_xlfn.XLOOKUP(W$3,'Oppslag-fane'!$P$12:$P$34,'Oppslag-fane'!$N$12:$N$34)*Personalkostnader!$G60*1000))))</f>
        <v/>
      </c>
      <c r="X52" t="str">
        <f>IF(W52="","",IF($D52="Vitenskapelig",((Q126-P126+1)/365*$G52*(_xlfn.XLOOKUP(W$3,'Oppslag-fane'!$P$12:$P$34,'Oppslag-fane'!$AD$12:$AD$34)*'Oppslag-fane'!$J$3)),((Q126-P126+1)/365*$G52*(_xlfn.XLOOKUP(W$3,'Oppslag-fane'!$P$12:$P$34,'Oppslag-fane'!$AB$12:$AB$34)*'Oppslag-fane'!$L$3))))</f>
        <v/>
      </c>
      <c r="Y52" t="str">
        <f>IF(Y$3="","",IF(S126="","",((S126-R126+1)/365*$G52*(_xlfn.XLOOKUP(Y$3,'Oppslag-fane'!$P$12:$P$34,'Oppslag-fane'!$N$12:$N$34)*Personalkostnader!$G60*1000))))</f>
        <v/>
      </c>
      <c r="Z52" t="str">
        <f>IF(Y52="","",IF($D52="Vitenskapelig",((S126-R126+1)/365*$G52*(_xlfn.XLOOKUP(Y$3,'Oppslag-fane'!$P$12:$P$34,'Oppslag-fane'!$AD$12:$AD$34)*'Oppslag-fane'!$J$3)),((S126-R126+1)/365*$G52*(_xlfn.XLOOKUP(Y$3,'Oppslag-fane'!$P$12:$P$34,'Oppslag-fane'!$AB$12:$AB$34)*'Oppslag-fane'!$L$3))))</f>
        <v/>
      </c>
      <c r="AA52" t="str">
        <f>IF(AA$3="","",IF(U126="","",((U126-T126+1)/365*$G52*(_xlfn.XLOOKUP(AA$3,'Oppslag-fane'!$P$12:$P$34,'Oppslag-fane'!$N$12:$N$34)*Personalkostnader!$G60*1000))))</f>
        <v/>
      </c>
      <c r="AB52" t="str">
        <f>IF(AA52="","",IF($D52="Vitenskapelig",((U126-T126+1)/365*$G52*(_xlfn.XLOOKUP(AA$3,'Oppslag-fane'!$P$12:$P$34,'Oppslag-fane'!$AD$12:$AD$34)*'Oppslag-fane'!$J$3)),((U126-T126+1)/365*$G52*(_xlfn.XLOOKUP(AA$3,'Oppslag-fane'!$P$12:$P$34,'Oppslag-fane'!$AB$12:$AB$34)*'Oppslag-fane'!$L$3))))</f>
        <v/>
      </c>
      <c r="AC52" t="str">
        <f>IF(AC$3="","",IF(W126="","",((W126-V126+1)/365*$G52*(_xlfn.XLOOKUP(AC$3,'Oppslag-fane'!$P$12:$P$34,'Oppslag-fane'!$N$12:$N$34)*Personalkostnader!$G60*1000))))</f>
        <v/>
      </c>
      <c r="AD52" t="str">
        <f>IF(AC52="","",IF($D52="Vitenskapelig",((W126-V126+1)/365*$G52*(_xlfn.XLOOKUP(AC$3,'Oppslag-fane'!$P$12:$P$34,'Oppslag-fane'!$AD$12:$AD$34)*'Oppslag-fane'!$J$3)),((W126-V126+1)/365*$G52*(_xlfn.XLOOKUP(AC$3,'Oppslag-fane'!$P$12:$P$34,'Oppslag-fane'!$AB$12:$AB$34)*'Oppslag-fane'!$L$3))))</f>
        <v/>
      </c>
      <c r="AE52" t="str">
        <f>IF(AE$3="","",IF(Y126="","",((Y126-X126+1)/365*$G52*(_xlfn.XLOOKUP(AE$3,'Oppslag-fane'!$P$12:$P$34,'Oppslag-fane'!$N$12:$N$34)*Personalkostnader!$G60*1000))))</f>
        <v/>
      </c>
      <c r="AF52" t="str">
        <f>IF(AE52="","",IF($D52="Vitenskapelig",((Y126-X126+1)/365*$G52*(_xlfn.XLOOKUP(AE$3,'Oppslag-fane'!$P$12:$P$34,'Oppslag-fane'!$AD$12:$AD$34)*'Oppslag-fane'!$J$3)),((Y126-X126+1)/365*$G52*(_xlfn.XLOOKUP(AE$3,'Oppslag-fane'!$P$12:$P$34,'Oppslag-fane'!$AB$12:$AB$34)*'Oppslag-fane'!$L$3))))</f>
        <v/>
      </c>
      <c r="AG52" t="str">
        <f>IF(AG$3="","",IF(AA126="","",((AA126-Z126+1)/365*$G52*(_xlfn.XLOOKUP(AG$3,'Oppslag-fane'!$P$12:$P$34,'Oppslag-fane'!$N$12:$N$34)*Personalkostnader!$G60*1000))))</f>
        <v/>
      </c>
      <c r="AH52" t="str">
        <f>IF(AG52="","",IF($D52="Vitenskapelig",((AA126-Z126+1)/365*$G52*(_xlfn.XLOOKUP(AG$3,'Oppslag-fane'!$P$12:$P$34,'Oppslag-fane'!$AD$12:$AD$34)*'Oppslag-fane'!$J$3)),((AA126-Z126+1)/365*$G52*(_xlfn.XLOOKUP(AG$3,'Oppslag-fane'!$P$12:$P$34,'Oppslag-fane'!$AB$12:$AB$34)*'Oppslag-fane'!$L$3))))</f>
        <v/>
      </c>
      <c r="AI52" s="33">
        <f t="shared" si="2"/>
        <v>0</v>
      </c>
      <c r="AJ52" s="33">
        <f t="shared" si="3"/>
        <v>0</v>
      </c>
    </row>
    <row r="53" spans="1:36" outlineLevel="1" x14ac:dyDescent="0.25">
      <c r="A53">
        <f>Personalkostnader!A61</f>
        <v>0</v>
      </c>
      <c r="B53">
        <f>Personalkostnader!B61</f>
        <v>0</v>
      </c>
      <c r="C53" t="str">
        <f>Personalkostnader!C61</f>
        <v/>
      </c>
      <c r="D53" t="str">
        <f>Personalkostnader!D61</f>
        <v/>
      </c>
      <c r="E53">
        <f>Personalkostnader!E61</f>
        <v>0</v>
      </c>
      <c r="F53" t="str">
        <f>LEFT(Personalkostnader!O61,2)</f>
        <v/>
      </c>
      <c r="G53" s="129" t="str">
        <f>IFERROR(Personalkostnader!N61/100,"")</f>
        <v/>
      </c>
      <c r="H53" s="38"/>
      <c r="I53" t="str">
        <f>IF(I$3="","",IF(C127="","",((C127-B127+1)/365*$G53*(_xlfn.XLOOKUP(I$3,'Oppslag-fane'!$P$12:$P$34,'Oppslag-fane'!$N$12:$N$34)*Personalkostnader!$G61*1000))))</f>
        <v/>
      </c>
      <c r="J53" t="str">
        <f>IF(I53="","",IF($D53="Vitenskapelig",((C127-B127+1)/365*$G53*(_xlfn.XLOOKUP(I$3,'Oppslag-fane'!$P$12:$P$34,'Oppslag-fane'!$AD$12:$AD$34)*'Oppslag-fane'!$J$3)),((C127-B127+1)/365*$G53*(_xlfn.XLOOKUP(I$3,'Oppslag-fane'!$P$12:$P$34,'Oppslag-fane'!$AB$12:$AB$34)*'Oppslag-fane'!$L$3))))</f>
        <v/>
      </c>
      <c r="K53" t="str">
        <f>IF(K$3="","",IF(E127="","",((E127-D127+1)/365*$G53*(_xlfn.XLOOKUP(K$3,'Oppslag-fane'!$P$12:$P$34,'Oppslag-fane'!$N$12:$N$34)*Personalkostnader!$G61*1000))))</f>
        <v/>
      </c>
      <c r="L53" t="str">
        <f>IF(K53="","",IF($D53="Vitenskapelig",((E127-D127+1)/365*$G53*(_xlfn.XLOOKUP(K$3,'Oppslag-fane'!$P$12:$P$34,'Oppslag-fane'!$AD$12:$AD$34)*'Oppslag-fane'!$J$3)),((E127-D127+1)/365*$G53*(_xlfn.XLOOKUP(K$3,'Oppslag-fane'!$P$12:$P$34,'Oppslag-fane'!$AB$12:$AB$34)*'Oppslag-fane'!$L$3))))</f>
        <v/>
      </c>
      <c r="M53" t="str">
        <f>IF(M$3="","",IF(G127="","",((G127-F127+1)/365*$G53*(_xlfn.XLOOKUP(M$3,'Oppslag-fane'!$P$12:$P$34,'Oppslag-fane'!$N$12:$N$34)*Personalkostnader!$G61*1000))))</f>
        <v/>
      </c>
      <c r="N53" t="str">
        <f>IF(M53="","",IF($D53="Vitenskapelig",((G127-F127+1)/365*$G53*(_xlfn.XLOOKUP(M$3,'Oppslag-fane'!$P$12:$P$34,'Oppslag-fane'!$AD$12:$AD$34)*'Oppslag-fane'!$J$3)),((G127-F127+1)/365*$G53*(_xlfn.XLOOKUP(M$3,'Oppslag-fane'!$P$12:$P$34,'Oppslag-fane'!$AB$12:$AB$34)*'Oppslag-fane'!$L$3))))</f>
        <v/>
      </c>
      <c r="O53" t="str">
        <f>IF(O$3="","",IF(I127="","",((I127-H127+1)/365*$G53*(_xlfn.XLOOKUP(O$3,'Oppslag-fane'!$P$12:$P$34,'Oppslag-fane'!$N$12:$N$34)*Personalkostnader!$G61*1000))))</f>
        <v/>
      </c>
      <c r="P53" t="str">
        <f>IF(O53="","",IF($D53="Vitenskapelig",((I127-H127+1)/365*$G53*(_xlfn.XLOOKUP(O$3,'Oppslag-fane'!$P$12:$P$34,'Oppslag-fane'!$AD$12:$AD$34)*'Oppslag-fane'!$J$3)),((I127-H127+1)/365*$G53*(_xlfn.XLOOKUP(O$3,'Oppslag-fane'!$P$12:$P$34,'Oppslag-fane'!$AB$12:$AB$34)*'Oppslag-fane'!$L$3))))</f>
        <v/>
      </c>
      <c r="Q53" t="str">
        <f>IF(Q$3="","",IF(K127="","",((K127-J127+1)/365*$G53*(_xlfn.XLOOKUP(Q$3,'Oppslag-fane'!$P$12:$P$34,'Oppslag-fane'!$N$12:$N$34)*Personalkostnader!$G61*1000))))</f>
        <v/>
      </c>
      <c r="R53" t="str">
        <f>IF(Q53="","",IF($D53="Vitenskapelig",((K127-J127+1)/365*$G53*(_xlfn.XLOOKUP(Q$3,'Oppslag-fane'!$P$12:$P$34,'Oppslag-fane'!$AD$12:$AD$34)*'Oppslag-fane'!$J$3)),((K127-J127+1)/365*$G53*(_xlfn.XLOOKUP(Q$3,'Oppslag-fane'!$P$12:$P$34,'Oppslag-fane'!$AB$12:$AB$34)*'Oppslag-fane'!$L$3))))</f>
        <v/>
      </c>
      <c r="S53" t="str">
        <f>IF(S$3="","",IF(M127="","",((M127-L127+1)/365*$G53*(_xlfn.XLOOKUP(S$3,'Oppslag-fane'!$P$12:$P$34,'Oppslag-fane'!$N$12:$N$34)*Personalkostnader!$G61*1000))))</f>
        <v/>
      </c>
      <c r="T53" t="str">
        <f>IF(S53="","",IF($D53="Vitenskapelig",((M127-L127+1)/365*$G53*(_xlfn.XLOOKUP(S$3,'Oppslag-fane'!$P$12:$P$34,'Oppslag-fane'!$AD$12:$AD$34)*'Oppslag-fane'!$J$3)),((M127-L127+1)/365*$G53*(_xlfn.XLOOKUP(S$3,'Oppslag-fane'!$P$12:$P$34,'Oppslag-fane'!$AB$12:$AB$34)*'Oppslag-fane'!$L$3))))</f>
        <v/>
      </c>
      <c r="U53" t="str">
        <f>IF(U$3="","",IF(O127="","",((O127-N127+1)/365*$G53*(_xlfn.XLOOKUP(U$3,'Oppslag-fane'!$P$12:$P$34,'Oppslag-fane'!$N$12:$N$34)*Personalkostnader!$G61*1000))))</f>
        <v/>
      </c>
      <c r="V53" t="str">
        <f>IF(U53="","",IF($D53="Vitenskapelig",((O127-N127+1)/365*$G53*(_xlfn.XLOOKUP(U$3,'Oppslag-fane'!$P$12:$P$34,'Oppslag-fane'!$AD$12:$AD$34)*'Oppslag-fane'!$J$3)),((O127-N127+1)/365*$G53*(_xlfn.XLOOKUP(U$3,'Oppslag-fane'!$P$12:$P$34,'Oppslag-fane'!$AB$12:$AB$34)*'Oppslag-fane'!$L$3))))</f>
        <v/>
      </c>
      <c r="W53" t="str">
        <f>IF(W$3="","",IF(Q127="","",((Q127-P127+1)/365*$G53*(_xlfn.XLOOKUP(W$3,'Oppslag-fane'!$P$12:$P$34,'Oppslag-fane'!$N$12:$N$34)*Personalkostnader!$G61*1000))))</f>
        <v/>
      </c>
      <c r="X53" t="str">
        <f>IF(W53="","",IF($D53="Vitenskapelig",((Q127-P127+1)/365*$G53*(_xlfn.XLOOKUP(W$3,'Oppslag-fane'!$P$12:$P$34,'Oppslag-fane'!$AD$12:$AD$34)*'Oppslag-fane'!$J$3)),((Q127-P127+1)/365*$G53*(_xlfn.XLOOKUP(W$3,'Oppslag-fane'!$P$12:$P$34,'Oppslag-fane'!$AB$12:$AB$34)*'Oppslag-fane'!$L$3))))</f>
        <v/>
      </c>
      <c r="Y53" t="str">
        <f>IF(Y$3="","",IF(S127="","",((S127-R127+1)/365*$G53*(_xlfn.XLOOKUP(Y$3,'Oppslag-fane'!$P$12:$P$34,'Oppslag-fane'!$N$12:$N$34)*Personalkostnader!$G61*1000))))</f>
        <v/>
      </c>
      <c r="Z53" t="str">
        <f>IF(Y53="","",IF($D53="Vitenskapelig",((S127-R127+1)/365*$G53*(_xlfn.XLOOKUP(Y$3,'Oppslag-fane'!$P$12:$P$34,'Oppslag-fane'!$AD$12:$AD$34)*'Oppslag-fane'!$J$3)),((S127-R127+1)/365*$G53*(_xlfn.XLOOKUP(Y$3,'Oppslag-fane'!$P$12:$P$34,'Oppslag-fane'!$AB$12:$AB$34)*'Oppslag-fane'!$L$3))))</f>
        <v/>
      </c>
      <c r="AA53" t="str">
        <f>IF(AA$3="","",IF(U127="","",((U127-T127+1)/365*$G53*(_xlfn.XLOOKUP(AA$3,'Oppslag-fane'!$P$12:$P$34,'Oppslag-fane'!$N$12:$N$34)*Personalkostnader!$G61*1000))))</f>
        <v/>
      </c>
      <c r="AB53" t="str">
        <f>IF(AA53="","",IF($D53="Vitenskapelig",((U127-T127+1)/365*$G53*(_xlfn.XLOOKUP(AA$3,'Oppslag-fane'!$P$12:$P$34,'Oppslag-fane'!$AD$12:$AD$34)*'Oppslag-fane'!$J$3)),((U127-T127+1)/365*$G53*(_xlfn.XLOOKUP(AA$3,'Oppslag-fane'!$P$12:$P$34,'Oppslag-fane'!$AB$12:$AB$34)*'Oppslag-fane'!$L$3))))</f>
        <v/>
      </c>
      <c r="AC53" t="str">
        <f>IF(AC$3="","",IF(W127="","",((W127-V127+1)/365*$G53*(_xlfn.XLOOKUP(AC$3,'Oppslag-fane'!$P$12:$P$34,'Oppslag-fane'!$N$12:$N$34)*Personalkostnader!$G61*1000))))</f>
        <v/>
      </c>
      <c r="AD53" t="str">
        <f>IF(AC53="","",IF($D53="Vitenskapelig",((W127-V127+1)/365*$G53*(_xlfn.XLOOKUP(AC$3,'Oppslag-fane'!$P$12:$P$34,'Oppslag-fane'!$AD$12:$AD$34)*'Oppslag-fane'!$J$3)),((W127-V127+1)/365*$G53*(_xlfn.XLOOKUP(AC$3,'Oppslag-fane'!$P$12:$P$34,'Oppslag-fane'!$AB$12:$AB$34)*'Oppslag-fane'!$L$3))))</f>
        <v/>
      </c>
      <c r="AE53" t="str">
        <f>IF(AE$3="","",IF(Y127="","",((Y127-X127+1)/365*$G53*(_xlfn.XLOOKUP(AE$3,'Oppslag-fane'!$P$12:$P$34,'Oppslag-fane'!$N$12:$N$34)*Personalkostnader!$G61*1000))))</f>
        <v/>
      </c>
      <c r="AF53" t="str">
        <f>IF(AE53="","",IF($D53="Vitenskapelig",((Y127-X127+1)/365*$G53*(_xlfn.XLOOKUP(AE$3,'Oppslag-fane'!$P$12:$P$34,'Oppslag-fane'!$AD$12:$AD$34)*'Oppslag-fane'!$J$3)),((Y127-X127+1)/365*$G53*(_xlfn.XLOOKUP(AE$3,'Oppslag-fane'!$P$12:$P$34,'Oppslag-fane'!$AB$12:$AB$34)*'Oppslag-fane'!$L$3))))</f>
        <v/>
      </c>
      <c r="AG53" t="str">
        <f>IF(AG$3="","",IF(AA127="","",((AA127-Z127+1)/365*$G53*(_xlfn.XLOOKUP(AG$3,'Oppslag-fane'!$P$12:$P$34,'Oppslag-fane'!$N$12:$N$34)*Personalkostnader!$G61*1000))))</f>
        <v/>
      </c>
      <c r="AH53" t="str">
        <f>IF(AG53="","",IF($D53="Vitenskapelig",((AA127-Z127+1)/365*$G53*(_xlfn.XLOOKUP(AG$3,'Oppslag-fane'!$P$12:$P$34,'Oppslag-fane'!$AD$12:$AD$34)*'Oppslag-fane'!$J$3)),((AA127-Z127+1)/365*$G53*(_xlfn.XLOOKUP(AG$3,'Oppslag-fane'!$P$12:$P$34,'Oppslag-fane'!$AB$12:$AB$34)*'Oppslag-fane'!$L$3))))</f>
        <v/>
      </c>
      <c r="AI53" s="33">
        <f t="shared" si="2"/>
        <v>0</v>
      </c>
      <c r="AJ53" s="33">
        <f t="shared" si="3"/>
        <v>0</v>
      </c>
    </row>
    <row r="54" spans="1:36" outlineLevel="1" x14ac:dyDescent="0.25">
      <c r="A54">
        <f>Personalkostnader!A62</f>
        <v>0</v>
      </c>
      <c r="B54">
        <f>Personalkostnader!B62</f>
        <v>0</v>
      </c>
      <c r="C54" t="str">
        <f>Personalkostnader!C62</f>
        <v/>
      </c>
      <c r="D54" t="str">
        <f>Personalkostnader!D62</f>
        <v/>
      </c>
      <c r="E54">
        <f>Personalkostnader!E62</f>
        <v>0</v>
      </c>
      <c r="F54" t="str">
        <f>LEFT(Personalkostnader!O62,2)</f>
        <v/>
      </c>
      <c r="G54" s="129" t="str">
        <f>IFERROR(Personalkostnader!N62/100,"")</f>
        <v/>
      </c>
      <c r="H54" s="38"/>
      <c r="I54" t="str">
        <f>IF(I$3="","",IF(C128="","",((C128-B128+1)/365*$G54*(_xlfn.XLOOKUP(I$3,'Oppslag-fane'!$P$12:$P$34,'Oppslag-fane'!$N$12:$N$34)*Personalkostnader!$G62*1000))))</f>
        <v/>
      </c>
      <c r="J54" t="str">
        <f>IF(I54="","",IF($D54="Vitenskapelig",((C128-B128+1)/365*$G54*(_xlfn.XLOOKUP(I$3,'Oppslag-fane'!$P$12:$P$34,'Oppslag-fane'!$AD$12:$AD$34)*'Oppslag-fane'!$J$3)),((C128-B128+1)/365*$G54*(_xlfn.XLOOKUP(I$3,'Oppslag-fane'!$P$12:$P$34,'Oppslag-fane'!$AB$12:$AB$34)*'Oppslag-fane'!$L$3))))</f>
        <v/>
      </c>
      <c r="K54" t="str">
        <f>IF(K$3="","",IF(E128="","",((E128-D128+1)/365*$G54*(_xlfn.XLOOKUP(K$3,'Oppslag-fane'!$P$12:$P$34,'Oppslag-fane'!$N$12:$N$34)*Personalkostnader!$G62*1000))))</f>
        <v/>
      </c>
      <c r="L54" t="str">
        <f>IF(K54="","",IF($D54="Vitenskapelig",((E128-D128+1)/365*$G54*(_xlfn.XLOOKUP(K$3,'Oppslag-fane'!$P$12:$P$34,'Oppslag-fane'!$AD$12:$AD$34)*'Oppslag-fane'!$J$3)),((E128-D128+1)/365*$G54*(_xlfn.XLOOKUP(K$3,'Oppslag-fane'!$P$12:$P$34,'Oppslag-fane'!$AB$12:$AB$34)*'Oppslag-fane'!$L$3))))</f>
        <v/>
      </c>
      <c r="M54" t="str">
        <f>IF(M$3="","",IF(G128="","",((G128-F128+1)/365*$G54*(_xlfn.XLOOKUP(M$3,'Oppslag-fane'!$P$12:$P$34,'Oppslag-fane'!$N$12:$N$34)*Personalkostnader!$G62*1000))))</f>
        <v/>
      </c>
      <c r="N54" t="str">
        <f>IF(M54="","",IF($D54="Vitenskapelig",((G128-F128+1)/365*$G54*(_xlfn.XLOOKUP(M$3,'Oppslag-fane'!$P$12:$P$34,'Oppslag-fane'!$AD$12:$AD$34)*'Oppslag-fane'!$J$3)),((G128-F128+1)/365*$G54*(_xlfn.XLOOKUP(M$3,'Oppslag-fane'!$P$12:$P$34,'Oppslag-fane'!$AB$12:$AB$34)*'Oppslag-fane'!$L$3))))</f>
        <v/>
      </c>
      <c r="O54" t="str">
        <f>IF(O$3="","",IF(I128="","",((I128-H128+1)/365*$G54*(_xlfn.XLOOKUP(O$3,'Oppslag-fane'!$P$12:$P$34,'Oppslag-fane'!$N$12:$N$34)*Personalkostnader!$G62*1000))))</f>
        <v/>
      </c>
      <c r="P54" t="str">
        <f>IF(O54="","",IF($D54="Vitenskapelig",((I128-H128+1)/365*$G54*(_xlfn.XLOOKUP(O$3,'Oppslag-fane'!$P$12:$P$34,'Oppslag-fane'!$AD$12:$AD$34)*'Oppslag-fane'!$J$3)),((I128-H128+1)/365*$G54*(_xlfn.XLOOKUP(O$3,'Oppslag-fane'!$P$12:$P$34,'Oppslag-fane'!$AB$12:$AB$34)*'Oppslag-fane'!$L$3))))</f>
        <v/>
      </c>
      <c r="Q54" t="str">
        <f>IF(Q$3="","",IF(K128="","",((K128-J128+1)/365*$G54*(_xlfn.XLOOKUP(Q$3,'Oppslag-fane'!$P$12:$P$34,'Oppslag-fane'!$N$12:$N$34)*Personalkostnader!$G62*1000))))</f>
        <v/>
      </c>
      <c r="R54" t="str">
        <f>IF(Q54="","",IF($D54="Vitenskapelig",((K128-J128+1)/365*$G54*(_xlfn.XLOOKUP(Q$3,'Oppslag-fane'!$P$12:$P$34,'Oppslag-fane'!$AD$12:$AD$34)*'Oppslag-fane'!$J$3)),((K128-J128+1)/365*$G54*(_xlfn.XLOOKUP(Q$3,'Oppslag-fane'!$P$12:$P$34,'Oppslag-fane'!$AB$12:$AB$34)*'Oppslag-fane'!$L$3))))</f>
        <v/>
      </c>
      <c r="S54" t="str">
        <f>IF(S$3="","",IF(M128="","",((M128-L128+1)/365*$G54*(_xlfn.XLOOKUP(S$3,'Oppslag-fane'!$P$12:$P$34,'Oppslag-fane'!$N$12:$N$34)*Personalkostnader!$G62*1000))))</f>
        <v/>
      </c>
      <c r="T54" t="str">
        <f>IF(S54="","",IF($D54="Vitenskapelig",((M128-L128+1)/365*$G54*(_xlfn.XLOOKUP(S$3,'Oppslag-fane'!$P$12:$P$34,'Oppslag-fane'!$AD$12:$AD$34)*'Oppslag-fane'!$J$3)),((M128-L128+1)/365*$G54*(_xlfn.XLOOKUP(S$3,'Oppslag-fane'!$P$12:$P$34,'Oppslag-fane'!$AB$12:$AB$34)*'Oppslag-fane'!$L$3))))</f>
        <v/>
      </c>
      <c r="U54" t="str">
        <f>IF(U$3="","",IF(O128="","",((O128-N128+1)/365*$G54*(_xlfn.XLOOKUP(U$3,'Oppslag-fane'!$P$12:$P$34,'Oppslag-fane'!$N$12:$N$34)*Personalkostnader!$G62*1000))))</f>
        <v/>
      </c>
      <c r="V54" t="str">
        <f>IF(U54="","",IF($D54="Vitenskapelig",((O128-N128+1)/365*$G54*(_xlfn.XLOOKUP(U$3,'Oppslag-fane'!$P$12:$P$34,'Oppslag-fane'!$AD$12:$AD$34)*'Oppslag-fane'!$J$3)),((O128-N128+1)/365*$G54*(_xlfn.XLOOKUP(U$3,'Oppslag-fane'!$P$12:$P$34,'Oppslag-fane'!$AB$12:$AB$34)*'Oppslag-fane'!$L$3))))</f>
        <v/>
      </c>
      <c r="W54" t="str">
        <f>IF(W$3="","",IF(Q128="","",((Q128-P128+1)/365*$G54*(_xlfn.XLOOKUP(W$3,'Oppslag-fane'!$P$12:$P$34,'Oppslag-fane'!$N$12:$N$34)*Personalkostnader!$G62*1000))))</f>
        <v/>
      </c>
      <c r="X54" t="str">
        <f>IF(W54="","",IF($D54="Vitenskapelig",((Q128-P128+1)/365*$G54*(_xlfn.XLOOKUP(W$3,'Oppslag-fane'!$P$12:$P$34,'Oppslag-fane'!$AD$12:$AD$34)*'Oppslag-fane'!$J$3)),((Q128-P128+1)/365*$G54*(_xlfn.XLOOKUP(W$3,'Oppslag-fane'!$P$12:$P$34,'Oppslag-fane'!$AB$12:$AB$34)*'Oppslag-fane'!$L$3))))</f>
        <v/>
      </c>
      <c r="Y54" t="str">
        <f>IF(Y$3="","",IF(S128="","",((S128-R128+1)/365*$G54*(_xlfn.XLOOKUP(Y$3,'Oppslag-fane'!$P$12:$P$34,'Oppslag-fane'!$N$12:$N$34)*Personalkostnader!$G62*1000))))</f>
        <v/>
      </c>
      <c r="Z54" t="str">
        <f>IF(Y54="","",IF($D54="Vitenskapelig",((S128-R128+1)/365*$G54*(_xlfn.XLOOKUP(Y$3,'Oppslag-fane'!$P$12:$P$34,'Oppslag-fane'!$AD$12:$AD$34)*'Oppslag-fane'!$J$3)),((S128-R128+1)/365*$G54*(_xlfn.XLOOKUP(Y$3,'Oppslag-fane'!$P$12:$P$34,'Oppslag-fane'!$AB$12:$AB$34)*'Oppslag-fane'!$L$3))))</f>
        <v/>
      </c>
      <c r="AA54" t="str">
        <f>IF(AA$3="","",IF(U128="","",((U128-T128+1)/365*$G54*(_xlfn.XLOOKUP(AA$3,'Oppslag-fane'!$P$12:$P$34,'Oppslag-fane'!$N$12:$N$34)*Personalkostnader!$G62*1000))))</f>
        <v/>
      </c>
      <c r="AB54" t="str">
        <f>IF(AA54="","",IF($D54="Vitenskapelig",((U128-T128+1)/365*$G54*(_xlfn.XLOOKUP(AA$3,'Oppslag-fane'!$P$12:$P$34,'Oppslag-fane'!$AD$12:$AD$34)*'Oppslag-fane'!$J$3)),((U128-T128+1)/365*$G54*(_xlfn.XLOOKUP(AA$3,'Oppslag-fane'!$P$12:$P$34,'Oppslag-fane'!$AB$12:$AB$34)*'Oppslag-fane'!$L$3))))</f>
        <v/>
      </c>
      <c r="AC54" t="str">
        <f>IF(AC$3="","",IF(W128="","",((W128-V128+1)/365*$G54*(_xlfn.XLOOKUP(AC$3,'Oppslag-fane'!$P$12:$P$34,'Oppslag-fane'!$N$12:$N$34)*Personalkostnader!$G62*1000))))</f>
        <v/>
      </c>
      <c r="AD54" t="str">
        <f>IF(AC54="","",IF($D54="Vitenskapelig",((W128-V128+1)/365*$G54*(_xlfn.XLOOKUP(AC$3,'Oppslag-fane'!$P$12:$P$34,'Oppslag-fane'!$AD$12:$AD$34)*'Oppslag-fane'!$J$3)),((W128-V128+1)/365*$G54*(_xlfn.XLOOKUP(AC$3,'Oppslag-fane'!$P$12:$P$34,'Oppslag-fane'!$AB$12:$AB$34)*'Oppslag-fane'!$L$3))))</f>
        <v/>
      </c>
      <c r="AE54" t="str">
        <f>IF(AE$3="","",IF(Y128="","",((Y128-X128+1)/365*$G54*(_xlfn.XLOOKUP(AE$3,'Oppslag-fane'!$P$12:$P$34,'Oppslag-fane'!$N$12:$N$34)*Personalkostnader!$G62*1000))))</f>
        <v/>
      </c>
      <c r="AF54" t="str">
        <f>IF(AE54="","",IF($D54="Vitenskapelig",((Y128-X128+1)/365*$G54*(_xlfn.XLOOKUP(AE$3,'Oppslag-fane'!$P$12:$P$34,'Oppslag-fane'!$AD$12:$AD$34)*'Oppslag-fane'!$J$3)),((Y128-X128+1)/365*$G54*(_xlfn.XLOOKUP(AE$3,'Oppslag-fane'!$P$12:$P$34,'Oppslag-fane'!$AB$12:$AB$34)*'Oppslag-fane'!$L$3))))</f>
        <v/>
      </c>
      <c r="AG54" t="str">
        <f>IF(AG$3="","",IF(AA128="","",((AA128-Z128+1)/365*$G54*(_xlfn.XLOOKUP(AG$3,'Oppslag-fane'!$P$12:$P$34,'Oppslag-fane'!$N$12:$N$34)*Personalkostnader!$G62*1000))))</f>
        <v/>
      </c>
      <c r="AH54" t="str">
        <f>IF(AG54="","",IF($D54="Vitenskapelig",((AA128-Z128+1)/365*$G54*(_xlfn.XLOOKUP(AG$3,'Oppslag-fane'!$P$12:$P$34,'Oppslag-fane'!$AD$12:$AD$34)*'Oppslag-fane'!$J$3)),((AA128-Z128+1)/365*$G54*(_xlfn.XLOOKUP(AG$3,'Oppslag-fane'!$P$12:$P$34,'Oppslag-fane'!$AB$12:$AB$34)*'Oppslag-fane'!$L$3))))</f>
        <v/>
      </c>
      <c r="AI54" s="33">
        <f t="shared" si="2"/>
        <v>0</v>
      </c>
      <c r="AJ54" s="33">
        <f t="shared" si="3"/>
        <v>0</v>
      </c>
    </row>
    <row r="55" spans="1:36" outlineLevel="1" x14ac:dyDescent="0.25">
      <c r="A55">
        <f>Personalkostnader!A63</f>
        <v>0</v>
      </c>
      <c r="B55">
        <f>Personalkostnader!B63</f>
        <v>0</v>
      </c>
      <c r="C55" t="str">
        <f>Personalkostnader!C63</f>
        <v/>
      </c>
      <c r="D55" t="str">
        <f>Personalkostnader!D63</f>
        <v/>
      </c>
      <c r="E55">
        <f>Personalkostnader!E63</f>
        <v>0</v>
      </c>
      <c r="F55" t="str">
        <f>LEFT(Personalkostnader!O63,2)</f>
        <v/>
      </c>
      <c r="G55" s="129" t="str">
        <f>IFERROR(Personalkostnader!N63/100,"")</f>
        <v/>
      </c>
      <c r="H55" s="38"/>
      <c r="I55" t="str">
        <f>IF(I$3="","",IF(C129="","",((C129-B129+1)/365*$G55*(_xlfn.XLOOKUP(I$3,'Oppslag-fane'!$P$12:$P$34,'Oppslag-fane'!$N$12:$N$34)*Personalkostnader!$G63*1000))))</f>
        <v/>
      </c>
      <c r="J55" t="str">
        <f>IF(I55="","",IF($D55="Vitenskapelig",((C129-B129+1)/365*$G55*(_xlfn.XLOOKUP(I$3,'Oppslag-fane'!$P$12:$P$34,'Oppslag-fane'!$AD$12:$AD$34)*'Oppslag-fane'!$J$3)),((C129-B129+1)/365*$G55*(_xlfn.XLOOKUP(I$3,'Oppslag-fane'!$P$12:$P$34,'Oppslag-fane'!$AB$12:$AB$34)*'Oppslag-fane'!$L$3))))</f>
        <v/>
      </c>
      <c r="K55" t="str">
        <f>IF(K$3="","",IF(E129="","",((E129-D129+1)/365*$G55*(_xlfn.XLOOKUP(K$3,'Oppslag-fane'!$P$12:$P$34,'Oppslag-fane'!$N$12:$N$34)*Personalkostnader!$G63*1000))))</f>
        <v/>
      </c>
      <c r="L55" t="str">
        <f>IF(K55="","",IF($D55="Vitenskapelig",((E129-D129+1)/365*$G55*(_xlfn.XLOOKUP(K$3,'Oppslag-fane'!$P$12:$P$34,'Oppslag-fane'!$AD$12:$AD$34)*'Oppslag-fane'!$J$3)),((E129-D129+1)/365*$G55*(_xlfn.XLOOKUP(K$3,'Oppslag-fane'!$P$12:$P$34,'Oppslag-fane'!$AB$12:$AB$34)*'Oppslag-fane'!$L$3))))</f>
        <v/>
      </c>
      <c r="M55" t="str">
        <f>IF(M$3="","",IF(G129="","",((G129-F129+1)/365*$G55*(_xlfn.XLOOKUP(M$3,'Oppslag-fane'!$P$12:$P$34,'Oppslag-fane'!$N$12:$N$34)*Personalkostnader!$G63*1000))))</f>
        <v/>
      </c>
      <c r="N55" t="str">
        <f>IF(M55="","",IF($D55="Vitenskapelig",((G129-F129+1)/365*$G55*(_xlfn.XLOOKUP(M$3,'Oppslag-fane'!$P$12:$P$34,'Oppslag-fane'!$AD$12:$AD$34)*'Oppslag-fane'!$J$3)),((G129-F129+1)/365*$G55*(_xlfn.XLOOKUP(M$3,'Oppslag-fane'!$P$12:$P$34,'Oppslag-fane'!$AB$12:$AB$34)*'Oppslag-fane'!$L$3))))</f>
        <v/>
      </c>
      <c r="O55" t="str">
        <f>IF(O$3="","",IF(I129="","",((I129-H129+1)/365*$G55*(_xlfn.XLOOKUP(O$3,'Oppslag-fane'!$P$12:$P$34,'Oppslag-fane'!$N$12:$N$34)*Personalkostnader!$G63*1000))))</f>
        <v/>
      </c>
      <c r="P55" t="str">
        <f>IF(O55="","",IF($D55="Vitenskapelig",((I129-H129+1)/365*$G55*(_xlfn.XLOOKUP(O$3,'Oppslag-fane'!$P$12:$P$34,'Oppslag-fane'!$AD$12:$AD$34)*'Oppslag-fane'!$J$3)),((I129-H129+1)/365*$G55*(_xlfn.XLOOKUP(O$3,'Oppslag-fane'!$P$12:$P$34,'Oppslag-fane'!$AB$12:$AB$34)*'Oppslag-fane'!$L$3))))</f>
        <v/>
      </c>
      <c r="Q55" t="str">
        <f>IF(Q$3="","",IF(K129="","",((K129-J129+1)/365*$G55*(_xlfn.XLOOKUP(Q$3,'Oppslag-fane'!$P$12:$P$34,'Oppslag-fane'!$N$12:$N$34)*Personalkostnader!$G63*1000))))</f>
        <v/>
      </c>
      <c r="R55" t="str">
        <f>IF(Q55="","",IF($D55="Vitenskapelig",((K129-J129+1)/365*$G55*(_xlfn.XLOOKUP(Q$3,'Oppslag-fane'!$P$12:$P$34,'Oppslag-fane'!$AD$12:$AD$34)*'Oppslag-fane'!$J$3)),((K129-J129+1)/365*$G55*(_xlfn.XLOOKUP(Q$3,'Oppslag-fane'!$P$12:$P$34,'Oppslag-fane'!$AB$12:$AB$34)*'Oppslag-fane'!$L$3))))</f>
        <v/>
      </c>
      <c r="S55" t="str">
        <f>IF(S$3="","",IF(M129="","",((M129-L129+1)/365*$G55*(_xlfn.XLOOKUP(S$3,'Oppslag-fane'!$P$12:$P$34,'Oppslag-fane'!$N$12:$N$34)*Personalkostnader!$G63*1000))))</f>
        <v/>
      </c>
      <c r="T55" t="str">
        <f>IF(S55="","",IF($D55="Vitenskapelig",((M129-L129+1)/365*$G55*(_xlfn.XLOOKUP(S$3,'Oppslag-fane'!$P$12:$P$34,'Oppslag-fane'!$AD$12:$AD$34)*'Oppslag-fane'!$J$3)),((M129-L129+1)/365*$G55*(_xlfn.XLOOKUP(S$3,'Oppslag-fane'!$P$12:$P$34,'Oppslag-fane'!$AB$12:$AB$34)*'Oppslag-fane'!$L$3))))</f>
        <v/>
      </c>
      <c r="U55" t="str">
        <f>IF(U$3="","",IF(O129="","",((O129-N129+1)/365*$G55*(_xlfn.XLOOKUP(U$3,'Oppslag-fane'!$P$12:$P$34,'Oppslag-fane'!$N$12:$N$34)*Personalkostnader!$G63*1000))))</f>
        <v/>
      </c>
      <c r="V55" t="str">
        <f>IF(U55="","",IF($D55="Vitenskapelig",((O129-N129+1)/365*$G55*(_xlfn.XLOOKUP(U$3,'Oppslag-fane'!$P$12:$P$34,'Oppslag-fane'!$AD$12:$AD$34)*'Oppslag-fane'!$J$3)),((O129-N129+1)/365*$G55*(_xlfn.XLOOKUP(U$3,'Oppslag-fane'!$P$12:$P$34,'Oppslag-fane'!$AB$12:$AB$34)*'Oppslag-fane'!$L$3))))</f>
        <v/>
      </c>
      <c r="W55" t="str">
        <f>IF(W$3="","",IF(Q129="","",((Q129-P129+1)/365*$G55*(_xlfn.XLOOKUP(W$3,'Oppslag-fane'!$P$12:$P$34,'Oppslag-fane'!$N$12:$N$34)*Personalkostnader!$G63*1000))))</f>
        <v/>
      </c>
      <c r="X55" t="str">
        <f>IF(W55="","",IF($D55="Vitenskapelig",((Q129-P129+1)/365*$G55*(_xlfn.XLOOKUP(W$3,'Oppslag-fane'!$P$12:$P$34,'Oppslag-fane'!$AD$12:$AD$34)*'Oppslag-fane'!$J$3)),((Q129-P129+1)/365*$G55*(_xlfn.XLOOKUP(W$3,'Oppslag-fane'!$P$12:$P$34,'Oppslag-fane'!$AB$12:$AB$34)*'Oppslag-fane'!$L$3))))</f>
        <v/>
      </c>
      <c r="Y55" t="str">
        <f>IF(Y$3="","",IF(S129="","",((S129-R129+1)/365*$G55*(_xlfn.XLOOKUP(Y$3,'Oppslag-fane'!$P$12:$P$34,'Oppslag-fane'!$N$12:$N$34)*Personalkostnader!$G63*1000))))</f>
        <v/>
      </c>
      <c r="Z55" t="str">
        <f>IF(Y55="","",IF($D55="Vitenskapelig",((S129-R129+1)/365*$G55*(_xlfn.XLOOKUP(Y$3,'Oppslag-fane'!$P$12:$P$34,'Oppslag-fane'!$AD$12:$AD$34)*'Oppslag-fane'!$J$3)),((S129-R129+1)/365*$G55*(_xlfn.XLOOKUP(Y$3,'Oppslag-fane'!$P$12:$P$34,'Oppslag-fane'!$AB$12:$AB$34)*'Oppslag-fane'!$L$3))))</f>
        <v/>
      </c>
      <c r="AA55" t="str">
        <f>IF(AA$3="","",IF(U129="","",((U129-T129+1)/365*$G55*(_xlfn.XLOOKUP(AA$3,'Oppslag-fane'!$P$12:$P$34,'Oppslag-fane'!$N$12:$N$34)*Personalkostnader!$G63*1000))))</f>
        <v/>
      </c>
      <c r="AB55" t="str">
        <f>IF(AA55="","",IF($D55="Vitenskapelig",((U129-T129+1)/365*$G55*(_xlfn.XLOOKUP(AA$3,'Oppslag-fane'!$P$12:$P$34,'Oppslag-fane'!$AD$12:$AD$34)*'Oppslag-fane'!$J$3)),((U129-T129+1)/365*$G55*(_xlfn.XLOOKUP(AA$3,'Oppslag-fane'!$P$12:$P$34,'Oppslag-fane'!$AB$12:$AB$34)*'Oppslag-fane'!$L$3))))</f>
        <v/>
      </c>
      <c r="AC55" t="str">
        <f>IF(AC$3="","",IF(W129="","",((W129-V129+1)/365*$G55*(_xlfn.XLOOKUP(AC$3,'Oppslag-fane'!$P$12:$P$34,'Oppslag-fane'!$N$12:$N$34)*Personalkostnader!$G63*1000))))</f>
        <v/>
      </c>
      <c r="AD55" t="str">
        <f>IF(AC55="","",IF($D55="Vitenskapelig",((W129-V129+1)/365*$G55*(_xlfn.XLOOKUP(AC$3,'Oppslag-fane'!$P$12:$P$34,'Oppslag-fane'!$AD$12:$AD$34)*'Oppslag-fane'!$J$3)),((W129-V129+1)/365*$G55*(_xlfn.XLOOKUP(AC$3,'Oppslag-fane'!$P$12:$P$34,'Oppslag-fane'!$AB$12:$AB$34)*'Oppslag-fane'!$L$3))))</f>
        <v/>
      </c>
      <c r="AE55" t="str">
        <f>IF(AE$3="","",IF(Y129="","",((Y129-X129+1)/365*$G55*(_xlfn.XLOOKUP(AE$3,'Oppslag-fane'!$P$12:$P$34,'Oppslag-fane'!$N$12:$N$34)*Personalkostnader!$G63*1000))))</f>
        <v/>
      </c>
      <c r="AF55" t="str">
        <f>IF(AE55="","",IF($D55="Vitenskapelig",((Y129-X129+1)/365*$G55*(_xlfn.XLOOKUP(AE$3,'Oppslag-fane'!$P$12:$P$34,'Oppslag-fane'!$AD$12:$AD$34)*'Oppslag-fane'!$J$3)),((Y129-X129+1)/365*$G55*(_xlfn.XLOOKUP(AE$3,'Oppslag-fane'!$P$12:$P$34,'Oppslag-fane'!$AB$12:$AB$34)*'Oppslag-fane'!$L$3))))</f>
        <v/>
      </c>
      <c r="AG55" t="str">
        <f>IF(AG$3="","",IF(AA129="","",((AA129-Z129+1)/365*$G55*(_xlfn.XLOOKUP(AG$3,'Oppslag-fane'!$P$12:$P$34,'Oppslag-fane'!$N$12:$N$34)*Personalkostnader!$G63*1000))))</f>
        <v/>
      </c>
      <c r="AH55" t="str">
        <f>IF(AG55="","",IF($D55="Vitenskapelig",((AA129-Z129+1)/365*$G55*(_xlfn.XLOOKUP(AG$3,'Oppslag-fane'!$P$12:$P$34,'Oppslag-fane'!$AD$12:$AD$34)*'Oppslag-fane'!$J$3)),((AA129-Z129+1)/365*$G55*(_xlfn.XLOOKUP(AG$3,'Oppslag-fane'!$P$12:$P$34,'Oppslag-fane'!$AB$12:$AB$34)*'Oppslag-fane'!$L$3))))</f>
        <v/>
      </c>
      <c r="AI55" s="33">
        <f t="shared" si="2"/>
        <v>0</v>
      </c>
      <c r="AJ55" s="33">
        <f t="shared" si="3"/>
        <v>0</v>
      </c>
    </row>
    <row r="56" spans="1:36" outlineLevel="1" x14ac:dyDescent="0.25">
      <c r="A56">
        <f>Personalkostnader!A64</f>
        <v>0</v>
      </c>
      <c r="B56">
        <f>Personalkostnader!B64</f>
        <v>0</v>
      </c>
      <c r="C56" t="str">
        <f>Personalkostnader!C64</f>
        <v/>
      </c>
      <c r="D56" t="str">
        <f>Personalkostnader!D64</f>
        <v/>
      </c>
      <c r="E56">
        <f>Personalkostnader!E64</f>
        <v>0</v>
      </c>
      <c r="F56" t="str">
        <f>LEFT(Personalkostnader!O64,2)</f>
        <v/>
      </c>
      <c r="G56" s="129" t="str">
        <f>IFERROR(Personalkostnader!N64/100,"")</f>
        <v/>
      </c>
      <c r="H56" s="38"/>
      <c r="I56" t="str">
        <f>IF(I$3="","",IF(C130="","",((C130-B130+1)/365*$G56*(_xlfn.XLOOKUP(I$3,'Oppslag-fane'!$P$12:$P$34,'Oppslag-fane'!$N$12:$N$34)*Personalkostnader!$G64*1000))))</f>
        <v/>
      </c>
      <c r="J56" t="str">
        <f>IF(I56="","",IF($D56="Vitenskapelig",((C130-B130+1)/365*$G56*(_xlfn.XLOOKUP(I$3,'Oppslag-fane'!$P$12:$P$34,'Oppslag-fane'!$AD$12:$AD$34)*'Oppslag-fane'!$J$3)),((C130-B130+1)/365*$G56*(_xlfn.XLOOKUP(I$3,'Oppslag-fane'!$P$12:$P$34,'Oppslag-fane'!$AB$12:$AB$34)*'Oppslag-fane'!$L$3))))</f>
        <v/>
      </c>
      <c r="K56" t="str">
        <f>IF(K$3="","",IF(E130="","",((E130-D130+1)/365*$G56*(_xlfn.XLOOKUP(K$3,'Oppslag-fane'!$P$12:$P$34,'Oppslag-fane'!$N$12:$N$34)*Personalkostnader!$G64*1000))))</f>
        <v/>
      </c>
      <c r="L56" t="str">
        <f>IF(K56="","",IF($D56="Vitenskapelig",((E130-D130+1)/365*$G56*(_xlfn.XLOOKUP(K$3,'Oppslag-fane'!$P$12:$P$34,'Oppslag-fane'!$AD$12:$AD$34)*'Oppslag-fane'!$J$3)),((E130-D130+1)/365*$G56*(_xlfn.XLOOKUP(K$3,'Oppslag-fane'!$P$12:$P$34,'Oppslag-fane'!$AB$12:$AB$34)*'Oppslag-fane'!$L$3))))</f>
        <v/>
      </c>
      <c r="M56" t="str">
        <f>IF(M$3="","",IF(G130="","",((G130-F130+1)/365*$G56*(_xlfn.XLOOKUP(M$3,'Oppslag-fane'!$P$12:$P$34,'Oppslag-fane'!$N$12:$N$34)*Personalkostnader!$G64*1000))))</f>
        <v/>
      </c>
      <c r="N56" t="str">
        <f>IF(M56="","",IF($D56="Vitenskapelig",((G130-F130+1)/365*$G56*(_xlfn.XLOOKUP(M$3,'Oppslag-fane'!$P$12:$P$34,'Oppslag-fane'!$AD$12:$AD$34)*'Oppslag-fane'!$J$3)),((G130-F130+1)/365*$G56*(_xlfn.XLOOKUP(M$3,'Oppslag-fane'!$P$12:$P$34,'Oppslag-fane'!$AB$12:$AB$34)*'Oppslag-fane'!$L$3))))</f>
        <v/>
      </c>
      <c r="O56" t="str">
        <f>IF(O$3="","",IF(I130="","",((I130-H130+1)/365*$G56*(_xlfn.XLOOKUP(O$3,'Oppslag-fane'!$P$12:$P$34,'Oppslag-fane'!$N$12:$N$34)*Personalkostnader!$G64*1000))))</f>
        <v/>
      </c>
      <c r="P56" t="str">
        <f>IF(O56="","",IF($D56="Vitenskapelig",((I130-H130+1)/365*$G56*(_xlfn.XLOOKUP(O$3,'Oppslag-fane'!$P$12:$P$34,'Oppslag-fane'!$AD$12:$AD$34)*'Oppslag-fane'!$J$3)),((I130-H130+1)/365*$G56*(_xlfn.XLOOKUP(O$3,'Oppslag-fane'!$P$12:$P$34,'Oppslag-fane'!$AB$12:$AB$34)*'Oppslag-fane'!$L$3))))</f>
        <v/>
      </c>
      <c r="Q56" t="str">
        <f>IF(Q$3="","",IF(K130="","",((K130-J130+1)/365*$G56*(_xlfn.XLOOKUP(Q$3,'Oppslag-fane'!$P$12:$P$34,'Oppslag-fane'!$N$12:$N$34)*Personalkostnader!$G64*1000))))</f>
        <v/>
      </c>
      <c r="R56" t="str">
        <f>IF(Q56="","",IF($D56="Vitenskapelig",((K130-J130+1)/365*$G56*(_xlfn.XLOOKUP(Q$3,'Oppslag-fane'!$P$12:$P$34,'Oppslag-fane'!$AD$12:$AD$34)*'Oppslag-fane'!$J$3)),((K130-J130+1)/365*$G56*(_xlfn.XLOOKUP(Q$3,'Oppslag-fane'!$P$12:$P$34,'Oppslag-fane'!$AB$12:$AB$34)*'Oppslag-fane'!$L$3))))</f>
        <v/>
      </c>
      <c r="S56" t="str">
        <f>IF(S$3="","",IF(M130="","",((M130-L130+1)/365*$G56*(_xlfn.XLOOKUP(S$3,'Oppslag-fane'!$P$12:$P$34,'Oppslag-fane'!$N$12:$N$34)*Personalkostnader!$G64*1000))))</f>
        <v/>
      </c>
      <c r="T56" t="str">
        <f>IF(S56="","",IF($D56="Vitenskapelig",((M130-L130+1)/365*$G56*(_xlfn.XLOOKUP(S$3,'Oppslag-fane'!$P$12:$P$34,'Oppslag-fane'!$AD$12:$AD$34)*'Oppslag-fane'!$J$3)),((M130-L130+1)/365*$G56*(_xlfn.XLOOKUP(S$3,'Oppslag-fane'!$P$12:$P$34,'Oppslag-fane'!$AB$12:$AB$34)*'Oppslag-fane'!$L$3))))</f>
        <v/>
      </c>
      <c r="U56" t="str">
        <f>IF(U$3="","",IF(O130="","",((O130-N130+1)/365*$G56*(_xlfn.XLOOKUP(U$3,'Oppslag-fane'!$P$12:$P$34,'Oppslag-fane'!$N$12:$N$34)*Personalkostnader!$G64*1000))))</f>
        <v/>
      </c>
      <c r="V56" t="str">
        <f>IF(U56="","",IF($D56="Vitenskapelig",((O130-N130+1)/365*$G56*(_xlfn.XLOOKUP(U$3,'Oppslag-fane'!$P$12:$P$34,'Oppslag-fane'!$AD$12:$AD$34)*'Oppslag-fane'!$J$3)),((O130-N130+1)/365*$G56*(_xlfn.XLOOKUP(U$3,'Oppslag-fane'!$P$12:$P$34,'Oppslag-fane'!$AB$12:$AB$34)*'Oppslag-fane'!$L$3))))</f>
        <v/>
      </c>
      <c r="W56" t="str">
        <f>IF(W$3="","",IF(Q130="","",((Q130-P130+1)/365*$G56*(_xlfn.XLOOKUP(W$3,'Oppslag-fane'!$P$12:$P$34,'Oppslag-fane'!$N$12:$N$34)*Personalkostnader!$G64*1000))))</f>
        <v/>
      </c>
      <c r="X56" t="str">
        <f>IF(W56="","",IF($D56="Vitenskapelig",((Q130-P130+1)/365*$G56*(_xlfn.XLOOKUP(W$3,'Oppslag-fane'!$P$12:$P$34,'Oppslag-fane'!$AD$12:$AD$34)*'Oppslag-fane'!$J$3)),((Q130-P130+1)/365*$G56*(_xlfn.XLOOKUP(W$3,'Oppslag-fane'!$P$12:$P$34,'Oppslag-fane'!$AB$12:$AB$34)*'Oppslag-fane'!$L$3))))</f>
        <v/>
      </c>
      <c r="Y56" t="str">
        <f>IF(Y$3="","",IF(S130="","",((S130-R130+1)/365*$G56*(_xlfn.XLOOKUP(Y$3,'Oppslag-fane'!$P$12:$P$34,'Oppslag-fane'!$N$12:$N$34)*Personalkostnader!$G64*1000))))</f>
        <v/>
      </c>
      <c r="Z56" t="str">
        <f>IF(Y56="","",IF($D56="Vitenskapelig",((S130-R130+1)/365*$G56*(_xlfn.XLOOKUP(Y$3,'Oppslag-fane'!$P$12:$P$34,'Oppslag-fane'!$AD$12:$AD$34)*'Oppslag-fane'!$J$3)),((S130-R130+1)/365*$G56*(_xlfn.XLOOKUP(Y$3,'Oppslag-fane'!$P$12:$P$34,'Oppslag-fane'!$AB$12:$AB$34)*'Oppslag-fane'!$L$3))))</f>
        <v/>
      </c>
      <c r="AA56" t="str">
        <f>IF(AA$3="","",IF(U130="","",((U130-T130+1)/365*$G56*(_xlfn.XLOOKUP(AA$3,'Oppslag-fane'!$P$12:$P$34,'Oppslag-fane'!$N$12:$N$34)*Personalkostnader!$G64*1000))))</f>
        <v/>
      </c>
      <c r="AB56" t="str">
        <f>IF(AA56="","",IF($D56="Vitenskapelig",((U130-T130+1)/365*$G56*(_xlfn.XLOOKUP(AA$3,'Oppslag-fane'!$P$12:$P$34,'Oppslag-fane'!$AD$12:$AD$34)*'Oppslag-fane'!$J$3)),((U130-T130+1)/365*$G56*(_xlfn.XLOOKUP(AA$3,'Oppslag-fane'!$P$12:$P$34,'Oppslag-fane'!$AB$12:$AB$34)*'Oppslag-fane'!$L$3))))</f>
        <v/>
      </c>
      <c r="AC56" t="str">
        <f>IF(AC$3="","",IF(W130="","",((W130-V130+1)/365*$G56*(_xlfn.XLOOKUP(AC$3,'Oppslag-fane'!$P$12:$P$34,'Oppslag-fane'!$N$12:$N$34)*Personalkostnader!$G64*1000))))</f>
        <v/>
      </c>
      <c r="AD56" t="str">
        <f>IF(AC56="","",IF($D56="Vitenskapelig",((W130-V130+1)/365*$G56*(_xlfn.XLOOKUP(AC$3,'Oppslag-fane'!$P$12:$P$34,'Oppslag-fane'!$AD$12:$AD$34)*'Oppslag-fane'!$J$3)),((W130-V130+1)/365*$G56*(_xlfn.XLOOKUP(AC$3,'Oppslag-fane'!$P$12:$P$34,'Oppslag-fane'!$AB$12:$AB$34)*'Oppslag-fane'!$L$3))))</f>
        <v/>
      </c>
      <c r="AE56" t="str">
        <f>IF(AE$3="","",IF(Y130="","",((Y130-X130+1)/365*$G56*(_xlfn.XLOOKUP(AE$3,'Oppslag-fane'!$P$12:$P$34,'Oppslag-fane'!$N$12:$N$34)*Personalkostnader!$G64*1000))))</f>
        <v/>
      </c>
      <c r="AF56" t="str">
        <f>IF(AE56="","",IF($D56="Vitenskapelig",((Y130-X130+1)/365*$G56*(_xlfn.XLOOKUP(AE$3,'Oppslag-fane'!$P$12:$P$34,'Oppslag-fane'!$AD$12:$AD$34)*'Oppslag-fane'!$J$3)),((Y130-X130+1)/365*$G56*(_xlfn.XLOOKUP(AE$3,'Oppslag-fane'!$P$12:$P$34,'Oppslag-fane'!$AB$12:$AB$34)*'Oppslag-fane'!$L$3))))</f>
        <v/>
      </c>
      <c r="AG56" t="str">
        <f>IF(AG$3="","",IF(AA130="","",((AA130-Z130+1)/365*$G56*(_xlfn.XLOOKUP(AG$3,'Oppslag-fane'!$P$12:$P$34,'Oppslag-fane'!$N$12:$N$34)*Personalkostnader!$G64*1000))))</f>
        <v/>
      </c>
      <c r="AH56" t="str">
        <f>IF(AG56="","",IF($D56="Vitenskapelig",((AA130-Z130+1)/365*$G56*(_xlfn.XLOOKUP(AG$3,'Oppslag-fane'!$P$12:$P$34,'Oppslag-fane'!$AD$12:$AD$34)*'Oppslag-fane'!$J$3)),((AA130-Z130+1)/365*$G56*(_xlfn.XLOOKUP(AG$3,'Oppslag-fane'!$P$12:$P$34,'Oppslag-fane'!$AB$12:$AB$34)*'Oppslag-fane'!$L$3))))</f>
        <v/>
      </c>
      <c r="AI56" s="33">
        <f t="shared" si="2"/>
        <v>0</v>
      </c>
      <c r="AJ56" s="33">
        <f t="shared" si="3"/>
        <v>0</v>
      </c>
    </row>
    <row r="57" spans="1:36" outlineLevel="1" x14ac:dyDescent="0.25">
      <c r="A57">
        <f>Personalkostnader!A65</f>
        <v>0</v>
      </c>
      <c r="B57">
        <f>Personalkostnader!B65</f>
        <v>0</v>
      </c>
      <c r="C57" t="str">
        <f>Personalkostnader!C65</f>
        <v/>
      </c>
      <c r="D57" t="str">
        <f>Personalkostnader!D65</f>
        <v/>
      </c>
      <c r="E57">
        <f>Personalkostnader!E65</f>
        <v>0</v>
      </c>
      <c r="F57" t="str">
        <f>LEFT(Personalkostnader!O65,2)</f>
        <v/>
      </c>
      <c r="G57" s="129" t="str">
        <f>IFERROR(Personalkostnader!N65/100,"")</f>
        <v/>
      </c>
      <c r="H57" s="38"/>
      <c r="I57" t="str">
        <f>IF(I$3="","",IF(C131="","",((C131-B131+1)/365*$G57*(_xlfn.XLOOKUP(I$3,'Oppslag-fane'!$P$12:$P$34,'Oppslag-fane'!$N$12:$N$34)*Personalkostnader!$G65*1000))))</f>
        <v/>
      </c>
      <c r="J57" t="str">
        <f>IF(I57="","",IF($D57="Vitenskapelig",((C131-B131+1)/365*$G57*(_xlfn.XLOOKUP(I$3,'Oppslag-fane'!$P$12:$P$34,'Oppslag-fane'!$AD$12:$AD$34)*'Oppslag-fane'!$J$3)),((C131-B131+1)/365*$G57*(_xlfn.XLOOKUP(I$3,'Oppslag-fane'!$P$12:$P$34,'Oppslag-fane'!$AB$12:$AB$34)*'Oppslag-fane'!$L$3))))</f>
        <v/>
      </c>
      <c r="K57" t="str">
        <f>IF(K$3="","",IF(E131="","",((E131-D131+1)/365*$G57*(_xlfn.XLOOKUP(K$3,'Oppslag-fane'!$P$12:$P$34,'Oppslag-fane'!$N$12:$N$34)*Personalkostnader!$G65*1000))))</f>
        <v/>
      </c>
      <c r="L57" t="str">
        <f>IF(K57="","",IF($D57="Vitenskapelig",((E131-D131+1)/365*$G57*(_xlfn.XLOOKUP(K$3,'Oppslag-fane'!$P$12:$P$34,'Oppslag-fane'!$AD$12:$AD$34)*'Oppslag-fane'!$J$3)),((E131-D131+1)/365*$G57*(_xlfn.XLOOKUP(K$3,'Oppslag-fane'!$P$12:$P$34,'Oppslag-fane'!$AB$12:$AB$34)*'Oppslag-fane'!$L$3))))</f>
        <v/>
      </c>
      <c r="M57" t="str">
        <f>IF(M$3="","",IF(G131="","",((G131-F131+1)/365*$G57*(_xlfn.XLOOKUP(M$3,'Oppslag-fane'!$P$12:$P$34,'Oppslag-fane'!$N$12:$N$34)*Personalkostnader!$G65*1000))))</f>
        <v/>
      </c>
      <c r="N57" t="str">
        <f>IF(M57="","",IF($D57="Vitenskapelig",((G131-F131+1)/365*$G57*(_xlfn.XLOOKUP(M$3,'Oppslag-fane'!$P$12:$P$34,'Oppslag-fane'!$AD$12:$AD$34)*'Oppslag-fane'!$J$3)),((G131-F131+1)/365*$G57*(_xlfn.XLOOKUP(M$3,'Oppslag-fane'!$P$12:$P$34,'Oppslag-fane'!$AB$12:$AB$34)*'Oppslag-fane'!$L$3))))</f>
        <v/>
      </c>
      <c r="O57" t="str">
        <f>IF(O$3="","",IF(I131="","",((I131-H131+1)/365*$G57*(_xlfn.XLOOKUP(O$3,'Oppslag-fane'!$P$12:$P$34,'Oppslag-fane'!$N$12:$N$34)*Personalkostnader!$G65*1000))))</f>
        <v/>
      </c>
      <c r="P57" t="str">
        <f>IF(O57="","",IF($D57="Vitenskapelig",((I131-H131+1)/365*$G57*(_xlfn.XLOOKUP(O$3,'Oppslag-fane'!$P$12:$P$34,'Oppslag-fane'!$AD$12:$AD$34)*'Oppslag-fane'!$J$3)),((I131-H131+1)/365*$G57*(_xlfn.XLOOKUP(O$3,'Oppslag-fane'!$P$12:$P$34,'Oppslag-fane'!$AB$12:$AB$34)*'Oppslag-fane'!$L$3))))</f>
        <v/>
      </c>
      <c r="Q57" t="str">
        <f>IF(Q$3="","",IF(K131="","",((K131-J131+1)/365*$G57*(_xlfn.XLOOKUP(Q$3,'Oppslag-fane'!$P$12:$P$34,'Oppslag-fane'!$N$12:$N$34)*Personalkostnader!$G65*1000))))</f>
        <v/>
      </c>
      <c r="R57" t="str">
        <f>IF(Q57="","",IF($D57="Vitenskapelig",((K131-J131+1)/365*$G57*(_xlfn.XLOOKUP(Q$3,'Oppslag-fane'!$P$12:$P$34,'Oppslag-fane'!$AD$12:$AD$34)*'Oppslag-fane'!$J$3)),((K131-J131+1)/365*$G57*(_xlfn.XLOOKUP(Q$3,'Oppslag-fane'!$P$12:$P$34,'Oppslag-fane'!$AB$12:$AB$34)*'Oppslag-fane'!$L$3))))</f>
        <v/>
      </c>
      <c r="S57" t="str">
        <f>IF(S$3="","",IF(M131="","",((M131-L131+1)/365*$G57*(_xlfn.XLOOKUP(S$3,'Oppslag-fane'!$P$12:$P$34,'Oppslag-fane'!$N$12:$N$34)*Personalkostnader!$G65*1000))))</f>
        <v/>
      </c>
      <c r="T57" t="str">
        <f>IF(S57="","",IF($D57="Vitenskapelig",((M131-L131+1)/365*$G57*(_xlfn.XLOOKUP(S$3,'Oppslag-fane'!$P$12:$P$34,'Oppslag-fane'!$AD$12:$AD$34)*'Oppslag-fane'!$J$3)),((M131-L131+1)/365*$G57*(_xlfn.XLOOKUP(S$3,'Oppslag-fane'!$P$12:$P$34,'Oppslag-fane'!$AB$12:$AB$34)*'Oppslag-fane'!$L$3))))</f>
        <v/>
      </c>
      <c r="U57" t="str">
        <f>IF(U$3="","",IF(O131="","",((O131-N131+1)/365*$G57*(_xlfn.XLOOKUP(U$3,'Oppslag-fane'!$P$12:$P$34,'Oppslag-fane'!$N$12:$N$34)*Personalkostnader!$G65*1000))))</f>
        <v/>
      </c>
      <c r="V57" t="str">
        <f>IF(U57="","",IF($D57="Vitenskapelig",((O131-N131+1)/365*$G57*(_xlfn.XLOOKUP(U$3,'Oppslag-fane'!$P$12:$P$34,'Oppslag-fane'!$AD$12:$AD$34)*'Oppslag-fane'!$J$3)),((O131-N131+1)/365*$G57*(_xlfn.XLOOKUP(U$3,'Oppslag-fane'!$P$12:$P$34,'Oppslag-fane'!$AB$12:$AB$34)*'Oppslag-fane'!$L$3))))</f>
        <v/>
      </c>
      <c r="W57" t="str">
        <f>IF(W$3="","",IF(Q131="","",((Q131-P131+1)/365*$G57*(_xlfn.XLOOKUP(W$3,'Oppslag-fane'!$P$12:$P$34,'Oppslag-fane'!$N$12:$N$34)*Personalkostnader!$G65*1000))))</f>
        <v/>
      </c>
      <c r="X57" t="str">
        <f>IF(W57="","",IF($D57="Vitenskapelig",((Q131-P131+1)/365*$G57*(_xlfn.XLOOKUP(W$3,'Oppslag-fane'!$P$12:$P$34,'Oppslag-fane'!$AD$12:$AD$34)*'Oppslag-fane'!$J$3)),((Q131-P131+1)/365*$G57*(_xlfn.XLOOKUP(W$3,'Oppslag-fane'!$P$12:$P$34,'Oppslag-fane'!$AB$12:$AB$34)*'Oppslag-fane'!$L$3))))</f>
        <v/>
      </c>
      <c r="Y57" t="str">
        <f>IF(Y$3="","",IF(S131="","",((S131-R131+1)/365*$G57*(_xlfn.XLOOKUP(Y$3,'Oppslag-fane'!$P$12:$P$34,'Oppslag-fane'!$N$12:$N$34)*Personalkostnader!$G65*1000))))</f>
        <v/>
      </c>
      <c r="Z57" t="str">
        <f>IF(Y57="","",IF($D57="Vitenskapelig",((S131-R131+1)/365*$G57*(_xlfn.XLOOKUP(Y$3,'Oppslag-fane'!$P$12:$P$34,'Oppslag-fane'!$AD$12:$AD$34)*'Oppslag-fane'!$J$3)),((S131-R131+1)/365*$G57*(_xlfn.XLOOKUP(Y$3,'Oppslag-fane'!$P$12:$P$34,'Oppslag-fane'!$AB$12:$AB$34)*'Oppslag-fane'!$L$3))))</f>
        <v/>
      </c>
      <c r="AA57" t="str">
        <f>IF(AA$3="","",IF(U131="","",((U131-T131+1)/365*$G57*(_xlfn.XLOOKUP(AA$3,'Oppslag-fane'!$P$12:$P$34,'Oppslag-fane'!$N$12:$N$34)*Personalkostnader!$G65*1000))))</f>
        <v/>
      </c>
      <c r="AB57" t="str">
        <f>IF(AA57="","",IF($D57="Vitenskapelig",((U131-T131+1)/365*$G57*(_xlfn.XLOOKUP(AA$3,'Oppslag-fane'!$P$12:$P$34,'Oppslag-fane'!$AD$12:$AD$34)*'Oppslag-fane'!$J$3)),((U131-T131+1)/365*$G57*(_xlfn.XLOOKUP(AA$3,'Oppslag-fane'!$P$12:$P$34,'Oppslag-fane'!$AB$12:$AB$34)*'Oppslag-fane'!$L$3))))</f>
        <v/>
      </c>
      <c r="AC57" t="str">
        <f>IF(AC$3="","",IF(W131="","",((W131-V131+1)/365*$G57*(_xlfn.XLOOKUP(AC$3,'Oppslag-fane'!$P$12:$P$34,'Oppslag-fane'!$N$12:$N$34)*Personalkostnader!$G65*1000))))</f>
        <v/>
      </c>
      <c r="AD57" t="str">
        <f>IF(AC57="","",IF($D57="Vitenskapelig",((W131-V131+1)/365*$G57*(_xlfn.XLOOKUP(AC$3,'Oppslag-fane'!$P$12:$P$34,'Oppslag-fane'!$AD$12:$AD$34)*'Oppslag-fane'!$J$3)),((W131-V131+1)/365*$G57*(_xlfn.XLOOKUP(AC$3,'Oppslag-fane'!$P$12:$P$34,'Oppslag-fane'!$AB$12:$AB$34)*'Oppslag-fane'!$L$3))))</f>
        <v/>
      </c>
      <c r="AE57" t="str">
        <f>IF(AE$3="","",IF(Y131="","",((Y131-X131+1)/365*$G57*(_xlfn.XLOOKUP(AE$3,'Oppslag-fane'!$P$12:$P$34,'Oppslag-fane'!$N$12:$N$34)*Personalkostnader!$G65*1000))))</f>
        <v/>
      </c>
      <c r="AF57" t="str">
        <f>IF(AE57="","",IF($D57="Vitenskapelig",((Y131-X131+1)/365*$G57*(_xlfn.XLOOKUP(AE$3,'Oppslag-fane'!$P$12:$P$34,'Oppslag-fane'!$AD$12:$AD$34)*'Oppslag-fane'!$J$3)),((Y131-X131+1)/365*$G57*(_xlfn.XLOOKUP(AE$3,'Oppslag-fane'!$P$12:$P$34,'Oppslag-fane'!$AB$12:$AB$34)*'Oppslag-fane'!$L$3))))</f>
        <v/>
      </c>
      <c r="AG57" t="str">
        <f>IF(AG$3="","",IF(AA131="","",((AA131-Z131+1)/365*$G57*(_xlfn.XLOOKUP(AG$3,'Oppslag-fane'!$P$12:$P$34,'Oppslag-fane'!$N$12:$N$34)*Personalkostnader!$G65*1000))))</f>
        <v/>
      </c>
      <c r="AH57" t="str">
        <f>IF(AG57="","",IF($D57="Vitenskapelig",((AA131-Z131+1)/365*$G57*(_xlfn.XLOOKUP(AG$3,'Oppslag-fane'!$P$12:$P$34,'Oppslag-fane'!$AD$12:$AD$34)*'Oppslag-fane'!$J$3)),((AA131-Z131+1)/365*$G57*(_xlfn.XLOOKUP(AG$3,'Oppslag-fane'!$P$12:$P$34,'Oppslag-fane'!$AB$12:$AB$34)*'Oppslag-fane'!$L$3))))</f>
        <v/>
      </c>
      <c r="AI57" s="33">
        <f t="shared" si="2"/>
        <v>0</v>
      </c>
      <c r="AJ57" s="33">
        <f t="shared" si="3"/>
        <v>0</v>
      </c>
    </row>
    <row r="58" spans="1:36" outlineLevel="1" x14ac:dyDescent="0.25">
      <c r="A58">
        <f>Personalkostnader!A66</f>
        <v>0</v>
      </c>
      <c r="B58">
        <f>Personalkostnader!B66</f>
        <v>0</v>
      </c>
      <c r="C58" t="str">
        <f>Personalkostnader!C66</f>
        <v/>
      </c>
      <c r="D58" t="str">
        <f>Personalkostnader!D66</f>
        <v/>
      </c>
      <c r="E58">
        <f>Personalkostnader!E66</f>
        <v>0</v>
      </c>
      <c r="F58" t="str">
        <f>LEFT(Personalkostnader!O66,2)</f>
        <v/>
      </c>
      <c r="G58" s="129" t="str">
        <f>IFERROR(Personalkostnader!N66/100,"")</f>
        <v/>
      </c>
      <c r="H58" s="38"/>
      <c r="I58" t="str">
        <f>IF(I$3="","",IF(C132="","",((C132-B132+1)/365*$G58*(_xlfn.XLOOKUP(I$3,'Oppslag-fane'!$P$12:$P$34,'Oppslag-fane'!$N$12:$N$34)*Personalkostnader!$G66*1000))))</f>
        <v/>
      </c>
      <c r="J58" t="str">
        <f>IF(I58="","",IF($D58="Vitenskapelig",((C132-B132+1)/365*$G58*(_xlfn.XLOOKUP(I$3,'Oppslag-fane'!$P$12:$P$34,'Oppslag-fane'!$AD$12:$AD$34)*'Oppslag-fane'!$J$3)),((C132-B132+1)/365*$G58*(_xlfn.XLOOKUP(I$3,'Oppslag-fane'!$P$12:$P$34,'Oppslag-fane'!$AB$12:$AB$34)*'Oppslag-fane'!$L$3))))</f>
        <v/>
      </c>
      <c r="K58" t="str">
        <f>IF(K$3="","",IF(E132="","",((E132-D132+1)/365*$G58*(_xlfn.XLOOKUP(K$3,'Oppslag-fane'!$P$12:$P$34,'Oppslag-fane'!$N$12:$N$34)*Personalkostnader!$G66*1000))))</f>
        <v/>
      </c>
      <c r="L58" t="str">
        <f>IF(K58="","",IF($D58="Vitenskapelig",((E132-D132+1)/365*$G58*(_xlfn.XLOOKUP(K$3,'Oppslag-fane'!$P$12:$P$34,'Oppslag-fane'!$AD$12:$AD$34)*'Oppslag-fane'!$J$3)),((E132-D132+1)/365*$G58*(_xlfn.XLOOKUP(K$3,'Oppslag-fane'!$P$12:$P$34,'Oppslag-fane'!$AB$12:$AB$34)*'Oppslag-fane'!$L$3))))</f>
        <v/>
      </c>
      <c r="M58" t="str">
        <f>IF(M$3="","",IF(G132="","",((G132-F132+1)/365*$G58*(_xlfn.XLOOKUP(M$3,'Oppslag-fane'!$P$12:$P$34,'Oppslag-fane'!$N$12:$N$34)*Personalkostnader!$G66*1000))))</f>
        <v/>
      </c>
      <c r="N58" t="str">
        <f>IF(M58="","",IF($D58="Vitenskapelig",((G132-F132+1)/365*$G58*(_xlfn.XLOOKUP(M$3,'Oppslag-fane'!$P$12:$P$34,'Oppslag-fane'!$AD$12:$AD$34)*'Oppslag-fane'!$J$3)),((G132-F132+1)/365*$G58*(_xlfn.XLOOKUP(M$3,'Oppslag-fane'!$P$12:$P$34,'Oppslag-fane'!$AB$12:$AB$34)*'Oppslag-fane'!$L$3))))</f>
        <v/>
      </c>
      <c r="O58" t="str">
        <f>IF(O$3="","",IF(I132="","",((I132-H132+1)/365*$G58*(_xlfn.XLOOKUP(O$3,'Oppslag-fane'!$P$12:$P$34,'Oppslag-fane'!$N$12:$N$34)*Personalkostnader!$G66*1000))))</f>
        <v/>
      </c>
      <c r="P58" t="str">
        <f>IF(O58="","",IF($D58="Vitenskapelig",((I132-H132+1)/365*$G58*(_xlfn.XLOOKUP(O$3,'Oppslag-fane'!$P$12:$P$34,'Oppslag-fane'!$AD$12:$AD$34)*'Oppslag-fane'!$J$3)),((I132-H132+1)/365*$G58*(_xlfn.XLOOKUP(O$3,'Oppslag-fane'!$P$12:$P$34,'Oppslag-fane'!$AB$12:$AB$34)*'Oppslag-fane'!$L$3))))</f>
        <v/>
      </c>
      <c r="Q58" t="str">
        <f>IF(Q$3="","",IF(K132="","",((K132-J132+1)/365*$G58*(_xlfn.XLOOKUP(Q$3,'Oppslag-fane'!$P$12:$P$34,'Oppslag-fane'!$N$12:$N$34)*Personalkostnader!$G66*1000))))</f>
        <v/>
      </c>
      <c r="R58" t="str">
        <f>IF(Q58="","",IF($D58="Vitenskapelig",((K132-J132+1)/365*$G58*(_xlfn.XLOOKUP(Q$3,'Oppslag-fane'!$P$12:$P$34,'Oppslag-fane'!$AD$12:$AD$34)*'Oppslag-fane'!$J$3)),((K132-J132+1)/365*$G58*(_xlfn.XLOOKUP(Q$3,'Oppslag-fane'!$P$12:$P$34,'Oppslag-fane'!$AB$12:$AB$34)*'Oppslag-fane'!$L$3))))</f>
        <v/>
      </c>
      <c r="S58" t="str">
        <f>IF(S$3="","",IF(M132="","",((M132-L132+1)/365*$G58*(_xlfn.XLOOKUP(S$3,'Oppslag-fane'!$P$12:$P$34,'Oppslag-fane'!$N$12:$N$34)*Personalkostnader!$G66*1000))))</f>
        <v/>
      </c>
      <c r="T58" t="str">
        <f>IF(S58="","",IF($D58="Vitenskapelig",((M132-L132+1)/365*$G58*(_xlfn.XLOOKUP(S$3,'Oppslag-fane'!$P$12:$P$34,'Oppslag-fane'!$AD$12:$AD$34)*'Oppslag-fane'!$J$3)),((M132-L132+1)/365*$G58*(_xlfn.XLOOKUP(S$3,'Oppslag-fane'!$P$12:$P$34,'Oppslag-fane'!$AB$12:$AB$34)*'Oppslag-fane'!$L$3))))</f>
        <v/>
      </c>
      <c r="U58" t="str">
        <f>IF(U$3="","",IF(O132="","",((O132-N132+1)/365*$G58*(_xlfn.XLOOKUP(U$3,'Oppslag-fane'!$P$12:$P$34,'Oppslag-fane'!$N$12:$N$34)*Personalkostnader!$G66*1000))))</f>
        <v/>
      </c>
      <c r="V58" t="str">
        <f>IF(U58="","",IF($D58="Vitenskapelig",((O132-N132+1)/365*$G58*(_xlfn.XLOOKUP(U$3,'Oppslag-fane'!$P$12:$P$34,'Oppslag-fane'!$AD$12:$AD$34)*'Oppslag-fane'!$J$3)),((O132-N132+1)/365*$G58*(_xlfn.XLOOKUP(U$3,'Oppslag-fane'!$P$12:$P$34,'Oppslag-fane'!$AB$12:$AB$34)*'Oppslag-fane'!$L$3))))</f>
        <v/>
      </c>
      <c r="W58" t="str">
        <f>IF(W$3="","",IF(Q132="","",((Q132-P132+1)/365*$G58*(_xlfn.XLOOKUP(W$3,'Oppslag-fane'!$P$12:$P$34,'Oppslag-fane'!$N$12:$N$34)*Personalkostnader!$G66*1000))))</f>
        <v/>
      </c>
      <c r="X58" t="str">
        <f>IF(W58="","",IF($D58="Vitenskapelig",((Q132-P132+1)/365*$G58*(_xlfn.XLOOKUP(W$3,'Oppslag-fane'!$P$12:$P$34,'Oppslag-fane'!$AD$12:$AD$34)*'Oppslag-fane'!$J$3)),((Q132-P132+1)/365*$G58*(_xlfn.XLOOKUP(W$3,'Oppslag-fane'!$P$12:$P$34,'Oppslag-fane'!$AB$12:$AB$34)*'Oppslag-fane'!$L$3))))</f>
        <v/>
      </c>
      <c r="Y58" t="str">
        <f>IF(Y$3="","",IF(S132="","",((S132-R132+1)/365*$G58*(_xlfn.XLOOKUP(Y$3,'Oppslag-fane'!$P$12:$P$34,'Oppslag-fane'!$N$12:$N$34)*Personalkostnader!$G66*1000))))</f>
        <v/>
      </c>
      <c r="Z58" t="str">
        <f>IF(Y58="","",IF($D58="Vitenskapelig",((S132-R132+1)/365*$G58*(_xlfn.XLOOKUP(Y$3,'Oppslag-fane'!$P$12:$P$34,'Oppslag-fane'!$AD$12:$AD$34)*'Oppslag-fane'!$J$3)),((S132-R132+1)/365*$G58*(_xlfn.XLOOKUP(Y$3,'Oppslag-fane'!$P$12:$P$34,'Oppslag-fane'!$AB$12:$AB$34)*'Oppslag-fane'!$L$3))))</f>
        <v/>
      </c>
      <c r="AA58" t="str">
        <f>IF(AA$3="","",IF(U132="","",((U132-T132+1)/365*$G58*(_xlfn.XLOOKUP(AA$3,'Oppslag-fane'!$P$12:$P$34,'Oppslag-fane'!$N$12:$N$34)*Personalkostnader!$G66*1000))))</f>
        <v/>
      </c>
      <c r="AB58" t="str">
        <f>IF(AA58="","",IF($D58="Vitenskapelig",((U132-T132+1)/365*$G58*(_xlfn.XLOOKUP(AA$3,'Oppslag-fane'!$P$12:$P$34,'Oppslag-fane'!$AD$12:$AD$34)*'Oppslag-fane'!$J$3)),((U132-T132+1)/365*$G58*(_xlfn.XLOOKUP(AA$3,'Oppslag-fane'!$P$12:$P$34,'Oppslag-fane'!$AB$12:$AB$34)*'Oppslag-fane'!$L$3))))</f>
        <v/>
      </c>
      <c r="AC58" t="str">
        <f>IF(AC$3="","",IF(W132="","",((W132-V132+1)/365*$G58*(_xlfn.XLOOKUP(AC$3,'Oppslag-fane'!$P$12:$P$34,'Oppslag-fane'!$N$12:$N$34)*Personalkostnader!$G66*1000))))</f>
        <v/>
      </c>
      <c r="AD58" t="str">
        <f>IF(AC58="","",IF($D58="Vitenskapelig",((W132-V132+1)/365*$G58*(_xlfn.XLOOKUP(AC$3,'Oppslag-fane'!$P$12:$P$34,'Oppslag-fane'!$AD$12:$AD$34)*'Oppslag-fane'!$J$3)),((W132-V132+1)/365*$G58*(_xlfn.XLOOKUP(AC$3,'Oppslag-fane'!$P$12:$P$34,'Oppslag-fane'!$AB$12:$AB$34)*'Oppslag-fane'!$L$3))))</f>
        <v/>
      </c>
      <c r="AE58" t="str">
        <f>IF(AE$3="","",IF(Y132="","",((Y132-X132+1)/365*$G58*(_xlfn.XLOOKUP(AE$3,'Oppslag-fane'!$P$12:$P$34,'Oppslag-fane'!$N$12:$N$34)*Personalkostnader!$G66*1000))))</f>
        <v/>
      </c>
      <c r="AF58" t="str">
        <f>IF(AE58="","",IF($D58="Vitenskapelig",((Y132-X132+1)/365*$G58*(_xlfn.XLOOKUP(AE$3,'Oppslag-fane'!$P$12:$P$34,'Oppslag-fane'!$AD$12:$AD$34)*'Oppslag-fane'!$J$3)),((Y132-X132+1)/365*$G58*(_xlfn.XLOOKUP(AE$3,'Oppslag-fane'!$P$12:$P$34,'Oppslag-fane'!$AB$12:$AB$34)*'Oppslag-fane'!$L$3))))</f>
        <v/>
      </c>
      <c r="AG58" t="str">
        <f>IF(AG$3="","",IF(AA132="","",((AA132-Z132+1)/365*$G58*(_xlfn.XLOOKUP(AG$3,'Oppslag-fane'!$P$12:$P$34,'Oppslag-fane'!$N$12:$N$34)*Personalkostnader!$G66*1000))))</f>
        <v/>
      </c>
      <c r="AH58" t="str">
        <f>IF(AG58="","",IF($D58="Vitenskapelig",((AA132-Z132+1)/365*$G58*(_xlfn.XLOOKUP(AG$3,'Oppslag-fane'!$P$12:$P$34,'Oppslag-fane'!$AD$12:$AD$34)*'Oppslag-fane'!$J$3)),((AA132-Z132+1)/365*$G58*(_xlfn.XLOOKUP(AG$3,'Oppslag-fane'!$P$12:$P$34,'Oppslag-fane'!$AB$12:$AB$34)*'Oppslag-fane'!$L$3))))</f>
        <v/>
      </c>
      <c r="AI58" s="33">
        <f t="shared" si="2"/>
        <v>0</v>
      </c>
      <c r="AJ58" s="33">
        <f t="shared" si="3"/>
        <v>0</v>
      </c>
    </row>
    <row r="59" spans="1:36" outlineLevel="1" x14ac:dyDescent="0.25">
      <c r="A59">
        <f>Personalkostnader!A67</f>
        <v>0</v>
      </c>
      <c r="B59">
        <f>Personalkostnader!B67</f>
        <v>0</v>
      </c>
      <c r="C59" t="str">
        <f>Personalkostnader!C67</f>
        <v/>
      </c>
      <c r="D59" t="str">
        <f>Personalkostnader!D67</f>
        <v/>
      </c>
      <c r="E59">
        <f>Personalkostnader!E67</f>
        <v>0</v>
      </c>
      <c r="F59" t="str">
        <f>LEFT(Personalkostnader!O67,2)</f>
        <v/>
      </c>
      <c r="G59" s="129" t="str">
        <f>IFERROR(Personalkostnader!N67/100,"")</f>
        <v/>
      </c>
      <c r="H59" s="38"/>
      <c r="I59" t="str">
        <f>IF(I$3="","",IF(C133="","",((C133-B133+1)/365*$G59*(_xlfn.XLOOKUP(I$3,'Oppslag-fane'!$P$12:$P$34,'Oppslag-fane'!$N$12:$N$34)*Personalkostnader!$G67*1000))))</f>
        <v/>
      </c>
      <c r="J59" t="str">
        <f>IF(I59="","",IF($D59="Vitenskapelig",((C133-B133+1)/365*$G59*(_xlfn.XLOOKUP(I$3,'Oppslag-fane'!$P$12:$P$34,'Oppslag-fane'!$AD$12:$AD$34)*'Oppslag-fane'!$J$3)),((C133-B133+1)/365*$G59*(_xlfn.XLOOKUP(I$3,'Oppslag-fane'!$P$12:$P$34,'Oppslag-fane'!$AB$12:$AB$34)*'Oppslag-fane'!$L$3))))</f>
        <v/>
      </c>
      <c r="K59" t="str">
        <f>IF(K$3="","",IF(E133="","",((E133-D133+1)/365*$G59*(_xlfn.XLOOKUP(K$3,'Oppslag-fane'!$P$12:$P$34,'Oppslag-fane'!$N$12:$N$34)*Personalkostnader!$G67*1000))))</f>
        <v/>
      </c>
      <c r="L59" t="str">
        <f>IF(K59="","",IF($D59="Vitenskapelig",((E133-D133+1)/365*$G59*(_xlfn.XLOOKUP(K$3,'Oppslag-fane'!$P$12:$P$34,'Oppslag-fane'!$AD$12:$AD$34)*'Oppslag-fane'!$J$3)),((E133-D133+1)/365*$G59*(_xlfn.XLOOKUP(K$3,'Oppslag-fane'!$P$12:$P$34,'Oppslag-fane'!$AB$12:$AB$34)*'Oppslag-fane'!$L$3))))</f>
        <v/>
      </c>
      <c r="M59" t="str">
        <f>IF(M$3="","",IF(G133="","",((G133-F133+1)/365*$G59*(_xlfn.XLOOKUP(M$3,'Oppslag-fane'!$P$12:$P$34,'Oppslag-fane'!$N$12:$N$34)*Personalkostnader!$G67*1000))))</f>
        <v/>
      </c>
      <c r="N59" t="str">
        <f>IF(M59="","",IF($D59="Vitenskapelig",((G133-F133+1)/365*$G59*(_xlfn.XLOOKUP(M$3,'Oppslag-fane'!$P$12:$P$34,'Oppslag-fane'!$AD$12:$AD$34)*'Oppslag-fane'!$J$3)),((G133-F133+1)/365*$G59*(_xlfn.XLOOKUP(M$3,'Oppslag-fane'!$P$12:$P$34,'Oppslag-fane'!$AB$12:$AB$34)*'Oppslag-fane'!$L$3))))</f>
        <v/>
      </c>
      <c r="O59" t="str">
        <f>IF(O$3="","",IF(I133="","",((I133-H133+1)/365*$G59*(_xlfn.XLOOKUP(O$3,'Oppslag-fane'!$P$12:$P$34,'Oppslag-fane'!$N$12:$N$34)*Personalkostnader!$G67*1000))))</f>
        <v/>
      </c>
      <c r="P59" t="str">
        <f>IF(O59="","",IF($D59="Vitenskapelig",((I133-H133+1)/365*$G59*(_xlfn.XLOOKUP(O$3,'Oppslag-fane'!$P$12:$P$34,'Oppslag-fane'!$AD$12:$AD$34)*'Oppslag-fane'!$J$3)),((I133-H133+1)/365*$G59*(_xlfn.XLOOKUP(O$3,'Oppslag-fane'!$P$12:$P$34,'Oppslag-fane'!$AB$12:$AB$34)*'Oppslag-fane'!$L$3))))</f>
        <v/>
      </c>
      <c r="Q59" t="str">
        <f>IF(Q$3="","",IF(K133="","",((K133-J133+1)/365*$G59*(_xlfn.XLOOKUP(Q$3,'Oppslag-fane'!$P$12:$P$34,'Oppslag-fane'!$N$12:$N$34)*Personalkostnader!$G67*1000))))</f>
        <v/>
      </c>
      <c r="R59" t="str">
        <f>IF(Q59="","",IF($D59="Vitenskapelig",((K133-J133+1)/365*$G59*(_xlfn.XLOOKUP(Q$3,'Oppslag-fane'!$P$12:$P$34,'Oppslag-fane'!$AD$12:$AD$34)*'Oppslag-fane'!$J$3)),((K133-J133+1)/365*$G59*(_xlfn.XLOOKUP(Q$3,'Oppslag-fane'!$P$12:$P$34,'Oppslag-fane'!$AB$12:$AB$34)*'Oppslag-fane'!$L$3))))</f>
        <v/>
      </c>
      <c r="S59" t="str">
        <f>IF(S$3="","",IF(M133="","",((M133-L133+1)/365*$G59*(_xlfn.XLOOKUP(S$3,'Oppslag-fane'!$P$12:$P$34,'Oppslag-fane'!$N$12:$N$34)*Personalkostnader!$G67*1000))))</f>
        <v/>
      </c>
      <c r="T59" t="str">
        <f>IF(S59="","",IF($D59="Vitenskapelig",((M133-L133+1)/365*$G59*(_xlfn.XLOOKUP(S$3,'Oppslag-fane'!$P$12:$P$34,'Oppslag-fane'!$AD$12:$AD$34)*'Oppslag-fane'!$J$3)),((M133-L133+1)/365*$G59*(_xlfn.XLOOKUP(S$3,'Oppslag-fane'!$P$12:$P$34,'Oppslag-fane'!$AB$12:$AB$34)*'Oppslag-fane'!$L$3))))</f>
        <v/>
      </c>
      <c r="U59" t="str">
        <f>IF(U$3="","",IF(O133="","",((O133-N133+1)/365*$G59*(_xlfn.XLOOKUP(U$3,'Oppslag-fane'!$P$12:$P$34,'Oppslag-fane'!$N$12:$N$34)*Personalkostnader!$G67*1000))))</f>
        <v/>
      </c>
      <c r="V59" t="str">
        <f>IF(U59="","",IF($D59="Vitenskapelig",((O133-N133+1)/365*$G59*(_xlfn.XLOOKUP(U$3,'Oppslag-fane'!$P$12:$P$34,'Oppslag-fane'!$AD$12:$AD$34)*'Oppslag-fane'!$J$3)),((O133-N133+1)/365*$G59*(_xlfn.XLOOKUP(U$3,'Oppslag-fane'!$P$12:$P$34,'Oppslag-fane'!$AB$12:$AB$34)*'Oppslag-fane'!$L$3))))</f>
        <v/>
      </c>
      <c r="W59" t="str">
        <f>IF(W$3="","",IF(Q133="","",((Q133-P133+1)/365*$G59*(_xlfn.XLOOKUP(W$3,'Oppslag-fane'!$P$12:$P$34,'Oppslag-fane'!$N$12:$N$34)*Personalkostnader!$G67*1000))))</f>
        <v/>
      </c>
      <c r="X59" t="str">
        <f>IF(W59="","",IF($D59="Vitenskapelig",((Q133-P133+1)/365*$G59*(_xlfn.XLOOKUP(W$3,'Oppslag-fane'!$P$12:$P$34,'Oppslag-fane'!$AD$12:$AD$34)*'Oppslag-fane'!$J$3)),((Q133-P133+1)/365*$G59*(_xlfn.XLOOKUP(W$3,'Oppslag-fane'!$P$12:$P$34,'Oppslag-fane'!$AB$12:$AB$34)*'Oppslag-fane'!$L$3))))</f>
        <v/>
      </c>
      <c r="Y59" t="str">
        <f>IF(Y$3="","",IF(S133="","",((S133-R133+1)/365*$G59*(_xlfn.XLOOKUP(Y$3,'Oppslag-fane'!$P$12:$P$34,'Oppslag-fane'!$N$12:$N$34)*Personalkostnader!$G67*1000))))</f>
        <v/>
      </c>
      <c r="Z59" t="str">
        <f>IF(Y59="","",IF($D59="Vitenskapelig",((S133-R133+1)/365*$G59*(_xlfn.XLOOKUP(Y$3,'Oppslag-fane'!$P$12:$P$34,'Oppslag-fane'!$AD$12:$AD$34)*'Oppslag-fane'!$J$3)),((S133-R133+1)/365*$G59*(_xlfn.XLOOKUP(Y$3,'Oppslag-fane'!$P$12:$P$34,'Oppslag-fane'!$AB$12:$AB$34)*'Oppslag-fane'!$L$3))))</f>
        <v/>
      </c>
      <c r="AA59" t="str">
        <f>IF(AA$3="","",IF(U133="","",((U133-T133+1)/365*$G59*(_xlfn.XLOOKUP(AA$3,'Oppslag-fane'!$P$12:$P$34,'Oppslag-fane'!$N$12:$N$34)*Personalkostnader!$G67*1000))))</f>
        <v/>
      </c>
      <c r="AB59" t="str">
        <f>IF(AA59="","",IF($D59="Vitenskapelig",((U133-T133+1)/365*$G59*(_xlfn.XLOOKUP(AA$3,'Oppslag-fane'!$P$12:$P$34,'Oppslag-fane'!$AD$12:$AD$34)*'Oppslag-fane'!$J$3)),((U133-T133+1)/365*$G59*(_xlfn.XLOOKUP(AA$3,'Oppslag-fane'!$P$12:$P$34,'Oppslag-fane'!$AB$12:$AB$34)*'Oppslag-fane'!$L$3))))</f>
        <v/>
      </c>
      <c r="AC59" t="str">
        <f>IF(AC$3="","",IF(W133="","",((W133-V133+1)/365*$G59*(_xlfn.XLOOKUP(AC$3,'Oppslag-fane'!$P$12:$P$34,'Oppslag-fane'!$N$12:$N$34)*Personalkostnader!$G67*1000))))</f>
        <v/>
      </c>
      <c r="AD59" t="str">
        <f>IF(AC59="","",IF($D59="Vitenskapelig",((W133-V133+1)/365*$G59*(_xlfn.XLOOKUP(AC$3,'Oppslag-fane'!$P$12:$P$34,'Oppslag-fane'!$AD$12:$AD$34)*'Oppslag-fane'!$J$3)),((W133-V133+1)/365*$G59*(_xlfn.XLOOKUP(AC$3,'Oppslag-fane'!$P$12:$P$34,'Oppslag-fane'!$AB$12:$AB$34)*'Oppslag-fane'!$L$3))))</f>
        <v/>
      </c>
      <c r="AE59" t="str">
        <f>IF(AE$3="","",IF(Y133="","",((Y133-X133+1)/365*$G59*(_xlfn.XLOOKUP(AE$3,'Oppslag-fane'!$P$12:$P$34,'Oppslag-fane'!$N$12:$N$34)*Personalkostnader!$G67*1000))))</f>
        <v/>
      </c>
      <c r="AF59" t="str">
        <f>IF(AE59="","",IF($D59="Vitenskapelig",((Y133-X133+1)/365*$G59*(_xlfn.XLOOKUP(AE$3,'Oppslag-fane'!$P$12:$P$34,'Oppslag-fane'!$AD$12:$AD$34)*'Oppslag-fane'!$J$3)),((Y133-X133+1)/365*$G59*(_xlfn.XLOOKUP(AE$3,'Oppslag-fane'!$P$12:$P$34,'Oppslag-fane'!$AB$12:$AB$34)*'Oppslag-fane'!$L$3))))</f>
        <v/>
      </c>
      <c r="AG59" t="str">
        <f>IF(AG$3="","",IF(AA133="","",((AA133-Z133+1)/365*$G59*(_xlfn.XLOOKUP(AG$3,'Oppslag-fane'!$P$12:$P$34,'Oppslag-fane'!$N$12:$N$34)*Personalkostnader!$G67*1000))))</f>
        <v/>
      </c>
      <c r="AH59" t="str">
        <f>IF(AG59="","",IF($D59="Vitenskapelig",((AA133-Z133+1)/365*$G59*(_xlfn.XLOOKUP(AG$3,'Oppslag-fane'!$P$12:$P$34,'Oppslag-fane'!$AD$12:$AD$34)*'Oppslag-fane'!$J$3)),((AA133-Z133+1)/365*$G59*(_xlfn.XLOOKUP(AG$3,'Oppslag-fane'!$P$12:$P$34,'Oppslag-fane'!$AB$12:$AB$34)*'Oppslag-fane'!$L$3))))</f>
        <v/>
      </c>
      <c r="AI59" s="33">
        <f t="shared" si="2"/>
        <v>0</v>
      </c>
      <c r="AJ59" s="33">
        <f t="shared" si="3"/>
        <v>0</v>
      </c>
    </row>
    <row r="60" spans="1:36" outlineLevel="1" x14ac:dyDescent="0.25">
      <c r="A60">
        <f>Personalkostnader!A68</f>
        <v>0</v>
      </c>
      <c r="B60">
        <f>Personalkostnader!B68</f>
        <v>0</v>
      </c>
      <c r="C60" t="str">
        <f>Personalkostnader!C68</f>
        <v/>
      </c>
      <c r="D60" t="str">
        <f>Personalkostnader!D68</f>
        <v/>
      </c>
      <c r="E60">
        <f>Personalkostnader!E68</f>
        <v>0</v>
      </c>
      <c r="F60" t="str">
        <f>LEFT(Personalkostnader!O68,2)</f>
        <v/>
      </c>
      <c r="G60" s="129" t="str">
        <f>IFERROR(Personalkostnader!N68/100,"")</f>
        <v/>
      </c>
      <c r="H60" s="38"/>
      <c r="I60" t="str">
        <f>IF(I$3="","",IF(C134="","",((C134-B134+1)/365*$G60*(_xlfn.XLOOKUP(I$3,'Oppslag-fane'!$P$12:$P$34,'Oppslag-fane'!$N$12:$N$34)*Personalkostnader!$G68*1000))))</f>
        <v/>
      </c>
      <c r="J60" t="str">
        <f>IF(I60="","",IF($D60="Vitenskapelig",((C134-B134+1)/365*$G60*(_xlfn.XLOOKUP(I$3,'Oppslag-fane'!$P$12:$P$34,'Oppslag-fane'!$AD$12:$AD$34)*'Oppslag-fane'!$J$3)),((C134-B134+1)/365*$G60*(_xlfn.XLOOKUP(I$3,'Oppslag-fane'!$P$12:$P$34,'Oppslag-fane'!$AB$12:$AB$34)*'Oppslag-fane'!$L$3))))</f>
        <v/>
      </c>
      <c r="K60" t="str">
        <f>IF(K$3="","",IF(E134="","",((E134-D134+1)/365*$G60*(_xlfn.XLOOKUP(K$3,'Oppslag-fane'!$P$12:$P$34,'Oppslag-fane'!$N$12:$N$34)*Personalkostnader!$G68*1000))))</f>
        <v/>
      </c>
      <c r="L60" t="str">
        <f>IF(K60="","",IF($D60="Vitenskapelig",((E134-D134+1)/365*$G60*(_xlfn.XLOOKUP(K$3,'Oppslag-fane'!$P$12:$P$34,'Oppslag-fane'!$AD$12:$AD$34)*'Oppslag-fane'!$J$3)),((E134-D134+1)/365*$G60*(_xlfn.XLOOKUP(K$3,'Oppslag-fane'!$P$12:$P$34,'Oppslag-fane'!$AB$12:$AB$34)*'Oppslag-fane'!$L$3))))</f>
        <v/>
      </c>
      <c r="M60" t="str">
        <f>IF(M$3="","",IF(G134="","",((G134-F134+1)/365*$G60*(_xlfn.XLOOKUP(M$3,'Oppslag-fane'!$P$12:$P$34,'Oppslag-fane'!$N$12:$N$34)*Personalkostnader!$G68*1000))))</f>
        <v/>
      </c>
      <c r="N60" t="str">
        <f>IF(M60="","",IF($D60="Vitenskapelig",((G134-F134+1)/365*$G60*(_xlfn.XLOOKUP(M$3,'Oppslag-fane'!$P$12:$P$34,'Oppslag-fane'!$AD$12:$AD$34)*'Oppslag-fane'!$J$3)),((G134-F134+1)/365*$G60*(_xlfn.XLOOKUP(M$3,'Oppslag-fane'!$P$12:$P$34,'Oppslag-fane'!$AB$12:$AB$34)*'Oppslag-fane'!$L$3))))</f>
        <v/>
      </c>
      <c r="O60" t="str">
        <f>IF(O$3="","",IF(I134="","",((I134-H134+1)/365*$G60*(_xlfn.XLOOKUP(O$3,'Oppslag-fane'!$P$12:$P$34,'Oppslag-fane'!$N$12:$N$34)*Personalkostnader!$G68*1000))))</f>
        <v/>
      </c>
      <c r="P60" t="str">
        <f>IF(O60="","",IF($D60="Vitenskapelig",((I134-H134+1)/365*$G60*(_xlfn.XLOOKUP(O$3,'Oppslag-fane'!$P$12:$P$34,'Oppslag-fane'!$AD$12:$AD$34)*'Oppslag-fane'!$J$3)),((I134-H134+1)/365*$G60*(_xlfn.XLOOKUP(O$3,'Oppslag-fane'!$P$12:$P$34,'Oppslag-fane'!$AB$12:$AB$34)*'Oppslag-fane'!$L$3))))</f>
        <v/>
      </c>
      <c r="Q60" t="str">
        <f>IF(Q$3="","",IF(K134="","",((K134-J134+1)/365*$G60*(_xlfn.XLOOKUP(Q$3,'Oppslag-fane'!$P$12:$P$34,'Oppslag-fane'!$N$12:$N$34)*Personalkostnader!$G68*1000))))</f>
        <v/>
      </c>
      <c r="R60" t="str">
        <f>IF(Q60="","",IF($D60="Vitenskapelig",((K134-J134+1)/365*$G60*(_xlfn.XLOOKUP(Q$3,'Oppslag-fane'!$P$12:$P$34,'Oppslag-fane'!$AD$12:$AD$34)*'Oppslag-fane'!$J$3)),((K134-J134+1)/365*$G60*(_xlfn.XLOOKUP(Q$3,'Oppslag-fane'!$P$12:$P$34,'Oppslag-fane'!$AB$12:$AB$34)*'Oppslag-fane'!$L$3))))</f>
        <v/>
      </c>
      <c r="S60" t="str">
        <f>IF(S$3="","",IF(M134="","",((M134-L134+1)/365*$G60*(_xlfn.XLOOKUP(S$3,'Oppslag-fane'!$P$12:$P$34,'Oppslag-fane'!$N$12:$N$34)*Personalkostnader!$G68*1000))))</f>
        <v/>
      </c>
      <c r="T60" t="str">
        <f>IF(S60="","",IF($D60="Vitenskapelig",((M134-L134+1)/365*$G60*(_xlfn.XLOOKUP(S$3,'Oppslag-fane'!$P$12:$P$34,'Oppslag-fane'!$AD$12:$AD$34)*'Oppslag-fane'!$J$3)),((M134-L134+1)/365*$G60*(_xlfn.XLOOKUP(S$3,'Oppslag-fane'!$P$12:$P$34,'Oppslag-fane'!$AB$12:$AB$34)*'Oppslag-fane'!$L$3))))</f>
        <v/>
      </c>
      <c r="U60" t="str">
        <f>IF(U$3="","",IF(O134="","",((O134-N134+1)/365*$G60*(_xlfn.XLOOKUP(U$3,'Oppslag-fane'!$P$12:$P$34,'Oppslag-fane'!$N$12:$N$34)*Personalkostnader!$G68*1000))))</f>
        <v/>
      </c>
      <c r="V60" t="str">
        <f>IF(U60="","",IF($D60="Vitenskapelig",((O134-N134+1)/365*$G60*(_xlfn.XLOOKUP(U$3,'Oppslag-fane'!$P$12:$P$34,'Oppslag-fane'!$AD$12:$AD$34)*'Oppslag-fane'!$J$3)),((O134-N134+1)/365*$G60*(_xlfn.XLOOKUP(U$3,'Oppslag-fane'!$P$12:$P$34,'Oppslag-fane'!$AB$12:$AB$34)*'Oppslag-fane'!$L$3))))</f>
        <v/>
      </c>
      <c r="W60" t="str">
        <f>IF(W$3="","",IF(Q134="","",((Q134-P134+1)/365*$G60*(_xlfn.XLOOKUP(W$3,'Oppslag-fane'!$P$12:$P$34,'Oppslag-fane'!$N$12:$N$34)*Personalkostnader!$G68*1000))))</f>
        <v/>
      </c>
      <c r="X60" t="str">
        <f>IF(W60="","",IF($D60="Vitenskapelig",((Q134-P134+1)/365*$G60*(_xlfn.XLOOKUP(W$3,'Oppslag-fane'!$P$12:$P$34,'Oppslag-fane'!$AD$12:$AD$34)*'Oppslag-fane'!$J$3)),((Q134-P134+1)/365*$G60*(_xlfn.XLOOKUP(W$3,'Oppslag-fane'!$P$12:$P$34,'Oppslag-fane'!$AB$12:$AB$34)*'Oppslag-fane'!$L$3))))</f>
        <v/>
      </c>
      <c r="Y60" t="str">
        <f>IF(Y$3="","",IF(S134="","",((S134-R134+1)/365*$G60*(_xlfn.XLOOKUP(Y$3,'Oppslag-fane'!$P$12:$P$34,'Oppslag-fane'!$N$12:$N$34)*Personalkostnader!$G68*1000))))</f>
        <v/>
      </c>
      <c r="Z60" t="str">
        <f>IF(Y60="","",IF($D60="Vitenskapelig",((S134-R134+1)/365*$G60*(_xlfn.XLOOKUP(Y$3,'Oppslag-fane'!$P$12:$P$34,'Oppslag-fane'!$AD$12:$AD$34)*'Oppslag-fane'!$J$3)),((S134-R134+1)/365*$G60*(_xlfn.XLOOKUP(Y$3,'Oppslag-fane'!$P$12:$P$34,'Oppslag-fane'!$AB$12:$AB$34)*'Oppslag-fane'!$L$3))))</f>
        <v/>
      </c>
      <c r="AA60" t="str">
        <f>IF(AA$3="","",IF(U134="","",((U134-T134+1)/365*$G60*(_xlfn.XLOOKUP(AA$3,'Oppslag-fane'!$P$12:$P$34,'Oppslag-fane'!$N$12:$N$34)*Personalkostnader!$G68*1000))))</f>
        <v/>
      </c>
      <c r="AB60" t="str">
        <f>IF(AA60="","",IF($D60="Vitenskapelig",((U134-T134+1)/365*$G60*(_xlfn.XLOOKUP(AA$3,'Oppslag-fane'!$P$12:$P$34,'Oppslag-fane'!$AD$12:$AD$34)*'Oppslag-fane'!$J$3)),((U134-T134+1)/365*$G60*(_xlfn.XLOOKUP(AA$3,'Oppslag-fane'!$P$12:$P$34,'Oppslag-fane'!$AB$12:$AB$34)*'Oppslag-fane'!$L$3))))</f>
        <v/>
      </c>
      <c r="AC60" t="str">
        <f>IF(AC$3="","",IF(W134="","",((W134-V134+1)/365*$G60*(_xlfn.XLOOKUP(AC$3,'Oppslag-fane'!$P$12:$P$34,'Oppslag-fane'!$N$12:$N$34)*Personalkostnader!$G68*1000))))</f>
        <v/>
      </c>
      <c r="AD60" t="str">
        <f>IF(AC60="","",IF($D60="Vitenskapelig",((W134-V134+1)/365*$G60*(_xlfn.XLOOKUP(AC$3,'Oppslag-fane'!$P$12:$P$34,'Oppslag-fane'!$AD$12:$AD$34)*'Oppslag-fane'!$J$3)),((W134-V134+1)/365*$G60*(_xlfn.XLOOKUP(AC$3,'Oppslag-fane'!$P$12:$P$34,'Oppslag-fane'!$AB$12:$AB$34)*'Oppslag-fane'!$L$3))))</f>
        <v/>
      </c>
      <c r="AE60" t="str">
        <f>IF(AE$3="","",IF(Y134="","",((Y134-X134+1)/365*$G60*(_xlfn.XLOOKUP(AE$3,'Oppslag-fane'!$P$12:$P$34,'Oppslag-fane'!$N$12:$N$34)*Personalkostnader!$G68*1000))))</f>
        <v/>
      </c>
      <c r="AF60" t="str">
        <f>IF(AE60="","",IF($D60="Vitenskapelig",((Y134-X134+1)/365*$G60*(_xlfn.XLOOKUP(AE$3,'Oppslag-fane'!$P$12:$P$34,'Oppslag-fane'!$AD$12:$AD$34)*'Oppslag-fane'!$J$3)),((Y134-X134+1)/365*$G60*(_xlfn.XLOOKUP(AE$3,'Oppslag-fane'!$P$12:$P$34,'Oppslag-fane'!$AB$12:$AB$34)*'Oppslag-fane'!$L$3))))</f>
        <v/>
      </c>
      <c r="AG60" t="str">
        <f>IF(AG$3="","",IF(AA134="","",((AA134-Z134+1)/365*$G60*(_xlfn.XLOOKUP(AG$3,'Oppslag-fane'!$P$12:$P$34,'Oppslag-fane'!$N$12:$N$34)*Personalkostnader!$G68*1000))))</f>
        <v/>
      </c>
      <c r="AH60" t="str">
        <f>IF(AG60="","",IF($D60="Vitenskapelig",((AA134-Z134+1)/365*$G60*(_xlfn.XLOOKUP(AG$3,'Oppslag-fane'!$P$12:$P$34,'Oppslag-fane'!$AD$12:$AD$34)*'Oppslag-fane'!$J$3)),((AA134-Z134+1)/365*$G60*(_xlfn.XLOOKUP(AG$3,'Oppslag-fane'!$P$12:$P$34,'Oppslag-fane'!$AB$12:$AB$34)*'Oppslag-fane'!$L$3))))</f>
        <v/>
      </c>
      <c r="AI60" s="33">
        <f t="shared" si="2"/>
        <v>0</v>
      </c>
      <c r="AJ60" s="33">
        <f t="shared" si="3"/>
        <v>0</v>
      </c>
    </row>
    <row r="61" spans="1:36" outlineLevel="1" x14ac:dyDescent="0.25">
      <c r="A61">
        <f>Personalkostnader!A69</f>
        <v>0</v>
      </c>
      <c r="B61">
        <f>Personalkostnader!B69</f>
        <v>0</v>
      </c>
      <c r="C61" t="str">
        <f>Personalkostnader!C69</f>
        <v/>
      </c>
      <c r="D61" t="str">
        <f>Personalkostnader!D69</f>
        <v/>
      </c>
      <c r="E61">
        <f>Personalkostnader!E69</f>
        <v>0</v>
      </c>
      <c r="F61" t="str">
        <f>LEFT(Personalkostnader!O69,2)</f>
        <v/>
      </c>
      <c r="G61" s="129" t="str">
        <f>IFERROR(Personalkostnader!N69/100,"")</f>
        <v/>
      </c>
      <c r="H61" s="38"/>
      <c r="I61" t="str">
        <f>IF(I$3="","",IF(C135="","",((C135-B135+1)/365*$G61*(_xlfn.XLOOKUP(I$3,'Oppslag-fane'!$P$12:$P$34,'Oppslag-fane'!$N$12:$N$34)*Personalkostnader!$G69*1000))))</f>
        <v/>
      </c>
      <c r="J61" t="str">
        <f>IF(I61="","",IF($D61="Vitenskapelig",((C135-B135+1)/365*$G61*(_xlfn.XLOOKUP(I$3,'Oppslag-fane'!$P$12:$P$34,'Oppslag-fane'!$AD$12:$AD$34)*'Oppslag-fane'!$J$3)),((C135-B135+1)/365*$G61*(_xlfn.XLOOKUP(I$3,'Oppslag-fane'!$P$12:$P$34,'Oppslag-fane'!$AB$12:$AB$34)*'Oppslag-fane'!$L$3))))</f>
        <v/>
      </c>
      <c r="K61" t="str">
        <f>IF(K$3="","",IF(E135="","",((E135-D135+1)/365*$G61*(_xlfn.XLOOKUP(K$3,'Oppslag-fane'!$P$12:$P$34,'Oppslag-fane'!$N$12:$N$34)*Personalkostnader!$G69*1000))))</f>
        <v/>
      </c>
      <c r="L61" t="str">
        <f>IF(K61="","",IF($D61="Vitenskapelig",((E135-D135+1)/365*$G61*(_xlfn.XLOOKUP(K$3,'Oppslag-fane'!$P$12:$P$34,'Oppslag-fane'!$AD$12:$AD$34)*'Oppslag-fane'!$J$3)),((E135-D135+1)/365*$G61*(_xlfn.XLOOKUP(K$3,'Oppslag-fane'!$P$12:$P$34,'Oppslag-fane'!$AB$12:$AB$34)*'Oppslag-fane'!$L$3))))</f>
        <v/>
      </c>
      <c r="M61" t="str">
        <f>IF(M$3="","",IF(G135="","",((G135-F135+1)/365*$G61*(_xlfn.XLOOKUP(M$3,'Oppslag-fane'!$P$12:$P$34,'Oppslag-fane'!$N$12:$N$34)*Personalkostnader!$G69*1000))))</f>
        <v/>
      </c>
      <c r="N61" t="str">
        <f>IF(M61="","",IF($D61="Vitenskapelig",((G135-F135+1)/365*$G61*(_xlfn.XLOOKUP(M$3,'Oppslag-fane'!$P$12:$P$34,'Oppslag-fane'!$AD$12:$AD$34)*'Oppslag-fane'!$J$3)),((G135-F135+1)/365*$G61*(_xlfn.XLOOKUP(M$3,'Oppslag-fane'!$P$12:$P$34,'Oppslag-fane'!$AB$12:$AB$34)*'Oppslag-fane'!$L$3))))</f>
        <v/>
      </c>
      <c r="O61" t="str">
        <f>IF(O$3="","",IF(I135="","",((I135-H135+1)/365*$G61*(_xlfn.XLOOKUP(O$3,'Oppslag-fane'!$P$12:$P$34,'Oppslag-fane'!$N$12:$N$34)*Personalkostnader!$G69*1000))))</f>
        <v/>
      </c>
      <c r="P61" t="str">
        <f>IF(O61="","",IF($D61="Vitenskapelig",((I135-H135+1)/365*$G61*(_xlfn.XLOOKUP(O$3,'Oppslag-fane'!$P$12:$P$34,'Oppslag-fane'!$AD$12:$AD$34)*'Oppslag-fane'!$J$3)),((I135-H135+1)/365*$G61*(_xlfn.XLOOKUP(O$3,'Oppslag-fane'!$P$12:$P$34,'Oppslag-fane'!$AB$12:$AB$34)*'Oppslag-fane'!$L$3))))</f>
        <v/>
      </c>
      <c r="Q61" t="str">
        <f>IF(Q$3="","",IF(K135="","",((K135-J135+1)/365*$G61*(_xlfn.XLOOKUP(Q$3,'Oppslag-fane'!$P$12:$P$34,'Oppslag-fane'!$N$12:$N$34)*Personalkostnader!$G69*1000))))</f>
        <v/>
      </c>
      <c r="R61" t="str">
        <f>IF(Q61="","",IF($D61="Vitenskapelig",((K135-J135+1)/365*$G61*(_xlfn.XLOOKUP(Q$3,'Oppslag-fane'!$P$12:$P$34,'Oppslag-fane'!$AD$12:$AD$34)*'Oppslag-fane'!$J$3)),((K135-J135+1)/365*$G61*(_xlfn.XLOOKUP(Q$3,'Oppslag-fane'!$P$12:$P$34,'Oppslag-fane'!$AB$12:$AB$34)*'Oppslag-fane'!$L$3))))</f>
        <v/>
      </c>
      <c r="S61" t="str">
        <f>IF(S$3="","",IF(M135="","",((M135-L135+1)/365*$G61*(_xlfn.XLOOKUP(S$3,'Oppslag-fane'!$P$12:$P$34,'Oppslag-fane'!$N$12:$N$34)*Personalkostnader!$G69*1000))))</f>
        <v/>
      </c>
      <c r="T61" t="str">
        <f>IF(S61="","",IF($D61="Vitenskapelig",((M135-L135+1)/365*$G61*(_xlfn.XLOOKUP(S$3,'Oppslag-fane'!$P$12:$P$34,'Oppslag-fane'!$AD$12:$AD$34)*'Oppslag-fane'!$J$3)),((M135-L135+1)/365*$G61*(_xlfn.XLOOKUP(S$3,'Oppslag-fane'!$P$12:$P$34,'Oppslag-fane'!$AB$12:$AB$34)*'Oppslag-fane'!$L$3))))</f>
        <v/>
      </c>
      <c r="U61" t="str">
        <f>IF(U$3="","",IF(O135="","",((O135-N135+1)/365*$G61*(_xlfn.XLOOKUP(U$3,'Oppslag-fane'!$P$12:$P$34,'Oppslag-fane'!$N$12:$N$34)*Personalkostnader!$G69*1000))))</f>
        <v/>
      </c>
      <c r="V61" t="str">
        <f>IF(U61="","",IF($D61="Vitenskapelig",((O135-N135+1)/365*$G61*(_xlfn.XLOOKUP(U$3,'Oppslag-fane'!$P$12:$P$34,'Oppslag-fane'!$AD$12:$AD$34)*'Oppslag-fane'!$J$3)),((O135-N135+1)/365*$G61*(_xlfn.XLOOKUP(U$3,'Oppslag-fane'!$P$12:$P$34,'Oppslag-fane'!$AB$12:$AB$34)*'Oppslag-fane'!$L$3))))</f>
        <v/>
      </c>
      <c r="W61" t="str">
        <f>IF(W$3="","",IF(Q135="","",((Q135-P135+1)/365*$G61*(_xlfn.XLOOKUP(W$3,'Oppslag-fane'!$P$12:$P$34,'Oppslag-fane'!$N$12:$N$34)*Personalkostnader!$G69*1000))))</f>
        <v/>
      </c>
      <c r="X61" t="str">
        <f>IF(W61="","",IF($D61="Vitenskapelig",((Q135-P135+1)/365*$G61*(_xlfn.XLOOKUP(W$3,'Oppslag-fane'!$P$12:$P$34,'Oppslag-fane'!$AD$12:$AD$34)*'Oppslag-fane'!$J$3)),((Q135-P135+1)/365*$G61*(_xlfn.XLOOKUP(W$3,'Oppslag-fane'!$P$12:$P$34,'Oppslag-fane'!$AB$12:$AB$34)*'Oppslag-fane'!$L$3))))</f>
        <v/>
      </c>
      <c r="Y61" t="str">
        <f>IF(Y$3="","",IF(S135="","",((S135-R135+1)/365*$G61*(_xlfn.XLOOKUP(Y$3,'Oppslag-fane'!$P$12:$P$34,'Oppslag-fane'!$N$12:$N$34)*Personalkostnader!$G69*1000))))</f>
        <v/>
      </c>
      <c r="Z61" t="str">
        <f>IF(Y61="","",IF($D61="Vitenskapelig",((S135-R135+1)/365*$G61*(_xlfn.XLOOKUP(Y$3,'Oppslag-fane'!$P$12:$P$34,'Oppslag-fane'!$AD$12:$AD$34)*'Oppslag-fane'!$J$3)),((S135-R135+1)/365*$G61*(_xlfn.XLOOKUP(Y$3,'Oppslag-fane'!$P$12:$P$34,'Oppslag-fane'!$AB$12:$AB$34)*'Oppslag-fane'!$L$3))))</f>
        <v/>
      </c>
      <c r="AA61" t="str">
        <f>IF(AA$3="","",IF(U135="","",((U135-T135+1)/365*$G61*(_xlfn.XLOOKUP(AA$3,'Oppslag-fane'!$P$12:$P$34,'Oppslag-fane'!$N$12:$N$34)*Personalkostnader!$G69*1000))))</f>
        <v/>
      </c>
      <c r="AB61" t="str">
        <f>IF(AA61="","",IF($D61="Vitenskapelig",((U135-T135+1)/365*$G61*(_xlfn.XLOOKUP(AA$3,'Oppslag-fane'!$P$12:$P$34,'Oppslag-fane'!$AD$12:$AD$34)*'Oppslag-fane'!$J$3)),((U135-T135+1)/365*$G61*(_xlfn.XLOOKUP(AA$3,'Oppslag-fane'!$P$12:$P$34,'Oppslag-fane'!$AB$12:$AB$34)*'Oppslag-fane'!$L$3))))</f>
        <v/>
      </c>
      <c r="AC61" t="str">
        <f>IF(AC$3="","",IF(W135="","",((W135-V135+1)/365*$G61*(_xlfn.XLOOKUP(AC$3,'Oppslag-fane'!$P$12:$P$34,'Oppslag-fane'!$N$12:$N$34)*Personalkostnader!$G69*1000))))</f>
        <v/>
      </c>
      <c r="AD61" t="str">
        <f>IF(AC61="","",IF($D61="Vitenskapelig",((W135-V135+1)/365*$G61*(_xlfn.XLOOKUP(AC$3,'Oppslag-fane'!$P$12:$P$34,'Oppslag-fane'!$AD$12:$AD$34)*'Oppslag-fane'!$J$3)),((W135-V135+1)/365*$G61*(_xlfn.XLOOKUP(AC$3,'Oppslag-fane'!$P$12:$P$34,'Oppslag-fane'!$AB$12:$AB$34)*'Oppslag-fane'!$L$3))))</f>
        <v/>
      </c>
      <c r="AE61" t="str">
        <f>IF(AE$3="","",IF(Y135="","",((Y135-X135+1)/365*$G61*(_xlfn.XLOOKUP(AE$3,'Oppslag-fane'!$P$12:$P$34,'Oppslag-fane'!$N$12:$N$34)*Personalkostnader!$G69*1000))))</f>
        <v/>
      </c>
      <c r="AF61" t="str">
        <f>IF(AE61="","",IF($D61="Vitenskapelig",((Y135-X135+1)/365*$G61*(_xlfn.XLOOKUP(AE$3,'Oppslag-fane'!$P$12:$P$34,'Oppslag-fane'!$AD$12:$AD$34)*'Oppslag-fane'!$J$3)),((Y135-X135+1)/365*$G61*(_xlfn.XLOOKUP(AE$3,'Oppslag-fane'!$P$12:$P$34,'Oppslag-fane'!$AB$12:$AB$34)*'Oppslag-fane'!$L$3))))</f>
        <v/>
      </c>
      <c r="AG61" t="str">
        <f>IF(AG$3="","",IF(AA135="","",((AA135-Z135+1)/365*$G61*(_xlfn.XLOOKUP(AG$3,'Oppslag-fane'!$P$12:$P$34,'Oppslag-fane'!$N$12:$N$34)*Personalkostnader!$G69*1000))))</f>
        <v/>
      </c>
      <c r="AH61" t="str">
        <f>IF(AG61="","",IF($D61="Vitenskapelig",((AA135-Z135+1)/365*$G61*(_xlfn.XLOOKUP(AG$3,'Oppslag-fane'!$P$12:$P$34,'Oppslag-fane'!$AD$12:$AD$34)*'Oppslag-fane'!$J$3)),((AA135-Z135+1)/365*$G61*(_xlfn.XLOOKUP(AG$3,'Oppslag-fane'!$P$12:$P$34,'Oppslag-fane'!$AB$12:$AB$34)*'Oppslag-fane'!$L$3))))</f>
        <v/>
      </c>
      <c r="AI61" s="33">
        <f t="shared" si="2"/>
        <v>0</v>
      </c>
      <c r="AJ61" s="33">
        <f t="shared" si="3"/>
        <v>0</v>
      </c>
    </row>
    <row r="62" spans="1:36" outlineLevel="1" x14ac:dyDescent="0.25">
      <c r="A62">
        <f>Personalkostnader!A70</f>
        <v>0</v>
      </c>
      <c r="B62">
        <f>Personalkostnader!B70</f>
        <v>0</v>
      </c>
      <c r="C62" t="str">
        <f>Personalkostnader!C70</f>
        <v/>
      </c>
      <c r="D62" t="str">
        <f>Personalkostnader!D70</f>
        <v/>
      </c>
      <c r="E62">
        <f>Personalkostnader!E70</f>
        <v>0</v>
      </c>
      <c r="F62" t="str">
        <f>LEFT(Personalkostnader!O70,2)</f>
        <v/>
      </c>
      <c r="G62" s="129" t="str">
        <f>IFERROR(Personalkostnader!N70/100,"")</f>
        <v/>
      </c>
      <c r="H62" s="38"/>
      <c r="I62" t="str">
        <f>IF(I$3="","",IF(C136="","",((C136-B136+1)/365*$G62*(_xlfn.XLOOKUP(I$3,'Oppslag-fane'!$P$12:$P$34,'Oppslag-fane'!$N$12:$N$34)*Personalkostnader!$G70*1000))))</f>
        <v/>
      </c>
      <c r="J62" t="str">
        <f>IF(I62="","",IF($D62="Vitenskapelig",((C136-B136+1)/365*$G62*(_xlfn.XLOOKUP(I$3,'Oppslag-fane'!$P$12:$P$34,'Oppslag-fane'!$AD$12:$AD$34)*'Oppslag-fane'!$J$3)),((C136-B136+1)/365*$G62*(_xlfn.XLOOKUP(I$3,'Oppslag-fane'!$P$12:$P$34,'Oppslag-fane'!$AB$12:$AB$34)*'Oppslag-fane'!$L$3))))</f>
        <v/>
      </c>
      <c r="K62" t="str">
        <f>IF(K$3="","",IF(E136="","",((E136-D136+1)/365*$G62*(_xlfn.XLOOKUP(K$3,'Oppslag-fane'!$P$12:$P$34,'Oppslag-fane'!$N$12:$N$34)*Personalkostnader!$G70*1000))))</f>
        <v/>
      </c>
      <c r="L62" t="str">
        <f>IF(K62="","",IF($D62="Vitenskapelig",((E136-D136+1)/365*$G62*(_xlfn.XLOOKUP(K$3,'Oppslag-fane'!$P$12:$P$34,'Oppslag-fane'!$AD$12:$AD$34)*'Oppslag-fane'!$J$3)),((E136-D136+1)/365*$G62*(_xlfn.XLOOKUP(K$3,'Oppslag-fane'!$P$12:$P$34,'Oppslag-fane'!$AB$12:$AB$34)*'Oppslag-fane'!$L$3))))</f>
        <v/>
      </c>
      <c r="M62" t="str">
        <f>IF(M$3="","",IF(G136="","",((G136-F136+1)/365*$G62*(_xlfn.XLOOKUP(M$3,'Oppslag-fane'!$P$12:$P$34,'Oppslag-fane'!$N$12:$N$34)*Personalkostnader!$G70*1000))))</f>
        <v/>
      </c>
      <c r="N62" t="str">
        <f>IF(M62="","",IF($D62="Vitenskapelig",((G136-F136+1)/365*$G62*(_xlfn.XLOOKUP(M$3,'Oppslag-fane'!$P$12:$P$34,'Oppslag-fane'!$AD$12:$AD$34)*'Oppslag-fane'!$J$3)),((G136-F136+1)/365*$G62*(_xlfn.XLOOKUP(M$3,'Oppslag-fane'!$P$12:$P$34,'Oppslag-fane'!$AB$12:$AB$34)*'Oppslag-fane'!$L$3))))</f>
        <v/>
      </c>
      <c r="O62" t="str">
        <f>IF(O$3="","",IF(I136="","",((I136-H136+1)/365*$G62*(_xlfn.XLOOKUP(O$3,'Oppslag-fane'!$P$12:$P$34,'Oppslag-fane'!$N$12:$N$34)*Personalkostnader!$G70*1000))))</f>
        <v/>
      </c>
      <c r="P62" t="str">
        <f>IF(O62="","",IF($D62="Vitenskapelig",((I136-H136+1)/365*$G62*(_xlfn.XLOOKUP(O$3,'Oppslag-fane'!$P$12:$P$34,'Oppslag-fane'!$AD$12:$AD$34)*'Oppslag-fane'!$J$3)),((I136-H136+1)/365*$G62*(_xlfn.XLOOKUP(O$3,'Oppslag-fane'!$P$12:$P$34,'Oppslag-fane'!$AB$12:$AB$34)*'Oppslag-fane'!$L$3))))</f>
        <v/>
      </c>
      <c r="Q62" t="str">
        <f>IF(Q$3="","",IF(K136="","",((K136-J136+1)/365*$G62*(_xlfn.XLOOKUP(Q$3,'Oppslag-fane'!$P$12:$P$34,'Oppslag-fane'!$N$12:$N$34)*Personalkostnader!$G70*1000))))</f>
        <v/>
      </c>
      <c r="R62" t="str">
        <f>IF(Q62="","",IF($D62="Vitenskapelig",((K136-J136+1)/365*$G62*(_xlfn.XLOOKUP(Q$3,'Oppslag-fane'!$P$12:$P$34,'Oppslag-fane'!$AD$12:$AD$34)*'Oppslag-fane'!$J$3)),((K136-J136+1)/365*$G62*(_xlfn.XLOOKUP(Q$3,'Oppslag-fane'!$P$12:$P$34,'Oppslag-fane'!$AB$12:$AB$34)*'Oppslag-fane'!$L$3))))</f>
        <v/>
      </c>
      <c r="S62" t="str">
        <f>IF(S$3="","",IF(M136="","",((M136-L136+1)/365*$G62*(_xlfn.XLOOKUP(S$3,'Oppslag-fane'!$P$12:$P$34,'Oppslag-fane'!$N$12:$N$34)*Personalkostnader!$G70*1000))))</f>
        <v/>
      </c>
      <c r="T62" t="str">
        <f>IF(S62="","",IF($D62="Vitenskapelig",((M136-L136+1)/365*$G62*(_xlfn.XLOOKUP(S$3,'Oppslag-fane'!$P$12:$P$34,'Oppslag-fane'!$AD$12:$AD$34)*'Oppslag-fane'!$J$3)),((M136-L136+1)/365*$G62*(_xlfn.XLOOKUP(S$3,'Oppslag-fane'!$P$12:$P$34,'Oppslag-fane'!$AB$12:$AB$34)*'Oppslag-fane'!$L$3))))</f>
        <v/>
      </c>
      <c r="U62" t="str">
        <f>IF(U$3="","",IF(O136="","",((O136-N136+1)/365*$G62*(_xlfn.XLOOKUP(U$3,'Oppslag-fane'!$P$12:$P$34,'Oppslag-fane'!$N$12:$N$34)*Personalkostnader!$G70*1000))))</f>
        <v/>
      </c>
      <c r="V62" t="str">
        <f>IF(U62="","",IF($D62="Vitenskapelig",((O136-N136+1)/365*$G62*(_xlfn.XLOOKUP(U$3,'Oppslag-fane'!$P$12:$P$34,'Oppslag-fane'!$AD$12:$AD$34)*'Oppslag-fane'!$J$3)),((O136-N136+1)/365*$G62*(_xlfn.XLOOKUP(U$3,'Oppslag-fane'!$P$12:$P$34,'Oppslag-fane'!$AB$12:$AB$34)*'Oppslag-fane'!$L$3))))</f>
        <v/>
      </c>
      <c r="W62" t="str">
        <f>IF(W$3="","",IF(Q136="","",((Q136-P136+1)/365*$G62*(_xlfn.XLOOKUP(W$3,'Oppslag-fane'!$P$12:$P$34,'Oppslag-fane'!$N$12:$N$34)*Personalkostnader!$G70*1000))))</f>
        <v/>
      </c>
      <c r="X62" t="str">
        <f>IF(W62="","",IF($D62="Vitenskapelig",((Q136-P136+1)/365*$G62*(_xlfn.XLOOKUP(W$3,'Oppslag-fane'!$P$12:$P$34,'Oppslag-fane'!$AD$12:$AD$34)*'Oppslag-fane'!$J$3)),((Q136-P136+1)/365*$G62*(_xlfn.XLOOKUP(W$3,'Oppslag-fane'!$P$12:$P$34,'Oppslag-fane'!$AB$12:$AB$34)*'Oppslag-fane'!$L$3))))</f>
        <v/>
      </c>
      <c r="Y62" t="str">
        <f>IF(Y$3="","",IF(S136="","",((S136-R136+1)/365*$G62*(_xlfn.XLOOKUP(Y$3,'Oppslag-fane'!$P$12:$P$34,'Oppslag-fane'!$N$12:$N$34)*Personalkostnader!$G70*1000))))</f>
        <v/>
      </c>
      <c r="Z62" t="str">
        <f>IF(Y62="","",IF($D62="Vitenskapelig",((S136-R136+1)/365*$G62*(_xlfn.XLOOKUP(Y$3,'Oppslag-fane'!$P$12:$P$34,'Oppslag-fane'!$AD$12:$AD$34)*'Oppslag-fane'!$J$3)),((S136-R136+1)/365*$G62*(_xlfn.XLOOKUP(Y$3,'Oppslag-fane'!$P$12:$P$34,'Oppslag-fane'!$AB$12:$AB$34)*'Oppslag-fane'!$L$3))))</f>
        <v/>
      </c>
      <c r="AA62" t="str">
        <f>IF(AA$3="","",IF(U136="","",((U136-T136+1)/365*$G62*(_xlfn.XLOOKUP(AA$3,'Oppslag-fane'!$P$12:$P$34,'Oppslag-fane'!$N$12:$N$34)*Personalkostnader!$G70*1000))))</f>
        <v/>
      </c>
      <c r="AB62" t="str">
        <f>IF(AA62="","",IF($D62="Vitenskapelig",((U136-T136+1)/365*$G62*(_xlfn.XLOOKUP(AA$3,'Oppslag-fane'!$P$12:$P$34,'Oppslag-fane'!$AD$12:$AD$34)*'Oppslag-fane'!$J$3)),((U136-T136+1)/365*$G62*(_xlfn.XLOOKUP(AA$3,'Oppslag-fane'!$P$12:$P$34,'Oppslag-fane'!$AB$12:$AB$34)*'Oppslag-fane'!$L$3))))</f>
        <v/>
      </c>
      <c r="AC62" t="str">
        <f>IF(AC$3="","",IF(W136="","",((W136-V136+1)/365*$G62*(_xlfn.XLOOKUP(AC$3,'Oppslag-fane'!$P$12:$P$34,'Oppslag-fane'!$N$12:$N$34)*Personalkostnader!$G70*1000))))</f>
        <v/>
      </c>
      <c r="AD62" t="str">
        <f>IF(AC62="","",IF($D62="Vitenskapelig",((W136-V136+1)/365*$G62*(_xlfn.XLOOKUP(AC$3,'Oppslag-fane'!$P$12:$P$34,'Oppslag-fane'!$AD$12:$AD$34)*'Oppslag-fane'!$J$3)),((W136-V136+1)/365*$G62*(_xlfn.XLOOKUP(AC$3,'Oppslag-fane'!$P$12:$P$34,'Oppslag-fane'!$AB$12:$AB$34)*'Oppslag-fane'!$L$3))))</f>
        <v/>
      </c>
      <c r="AE62" t="str">
        <f>IF(AE$3="","",IF(Y136="","",((Y136-X136+1)/365*$G62*(_xlfn.XLOOKUP(AE$3,'Oppslag-fane'!$P$12:$P$34,'Oppslag-fane'!$N$12:$N$34)*Personalkostnader!$G70*1000))))</f>
        <v/>
      </c>
      <c r="AF62" t="str">
        <f>IF(AE62="","",IF($D62="Vitenskapelig",((Y136-X136+1)/365*$G62*(_xlfn.XLOOKUP(AE$3,'Oppslag-fane'!$P$12:$P$34,'Oppslag-fane'!$AD$12:$AD$34)*'Oppslag-fane'!$J$3)),((Y136-X136+1)/365*$G62*(_xlfn.XLOOKUP(AE$3,'Oppslag-fane'!$P$12:$P$34,'Oppslag-fane'!$AB$12:$AB$34)*'Oppslag-fane'!$L$3))))</f>
        <v/>
      </c>
      <c r="AG62" t="str">
        <f>IF(AG$3="","",IF(AA136="","",((AA136-Z136+1)/365*$G62*(_xlfn.XLOOKUP(AG$3,'Oppslag-fane'!$P$12:$P$34,'Oppslag-fane'!$N$12:$N$34)*Personalkostnader!$G70*1000))))</f>
        <v/>
      </c>
      <c r="AH62" t="str">
        <f>IF(AG62="","",IF($D62="Vitenskapelig",((AA136-Z136+1)/365*$G62*(_xlfn.XLOOKUP(AG$3,'Oppslag-fane'!$P$12:$P$34,'Oppslag-fane'!$AD$12:$AD$34)*'Oppslag-fane'!$J$3)),((AA136-Z136+1)/365*$G62*(_xlfn.XLOOKUP(AG$3,'Oppslag-fane'!$P$12:$P$34,'Oppslag-fane'!$AB$12:$AB$34)*'Oppslag-fane'!$L$3))))</f>
        <v/>
      </c>
      <c r="AI62" s="33">
        <f t="shared" si="2"/>
        <v>0</v>
      </c>
      <c r="AJ62" s="33">
        <f t="shared" si="3"/>
        <v>0</v>
      </c>
    </row>
    <row r="63" spans="1:36" outlineLevel="1" x14ac:dyDescent="0.25">
      <c r="A63">
        <f>Personalkostnader!A71</f>
        <v>0</v>
      </c>
      <c r="B63">
        <f>Personalkostnader!B71</f>
        <v>0</v>
      </c>
      <c r="C63" t="str">
        <f>Personalkostnader!C71</f>
        <v/>
      </c>
      <c r="D63" t="str">
        <f>Personalkostnader!D71</f>
        <v/>
      </c>
      <c r="E63">
        <f>Personalkostnader!E71</f>
        <v>0</v>
      </c>
      <c r="F63" t="str">
        <f>LEFT(Personalkostnader!O71,2)</f>
        <v/>
      </c>
      <c r="G63" s="129" t="str">
        <f>IFERROR(Personalkostnader!N71/100,"")</f>
        <v/>
      </c>
      <c r="H63" s="38"/>
      <c r="I63" t="str">
        <f>IF(I$3="","",IF(C137="","",((C137-B137+1)/365*$G63*(_xlfn.XLOOKUP(I$3,'Oppslag-fane'!$P$12:$P$34,'Oppslag-fane'!$N$12:$N$34)*Personalkostnader!$G71*1000))))</f>
        <v/>
      </c>
      <c r="J63" t="str">
        <f>IF(I63="","",IF($D63="Vitenskapelig",((C137-B137+1)/365*$G63*(_xlfn.XLOOKUP(I$3,'Oppslag-fane'!$P$12:$P$34,'Oppslag-fane'!$AD$12:$AD$34)*'Oppslag-fane'!$J$3)),((C137-B137+1)/365*$G63*(_xlfn.XLOOKUP(I$3,'Oppslag-fane'!$P$12:$P$34,'Oppslag-fane'!$AB$12:$AB$34)*'Oppslag-fane'!$L$3))))</f>
        <v/>
      </c>
      <c r="K63" t="str">
        <f>IF(K$3="","",IF(E137="","",((E137-D137+1)/365*$G63*(_xlfn.XLOOKUP(K$3,'Oppslag-fane'!$P$12:$P$34,'Oppslag-fane'!$N$12:$N$34)*Personalkostnader!$G71*1000))))</f>
        <v/>
      </c>
      <c r="L63" t="str">
        <f>IF(K63="","",IF($D63="Vitenskapelig",((E137-D137+1)/365*$G63*(_xlfn.XLOOKUP(K$3,'Oppslag-fane'!$P$12:$P$34,'Oppslag-fane'!$AD$12:$AD$34)*'Oppslag-fane'!$J$3)),((E137-D137+1)/365*$G63*(_xlfn.XLOOKUP(K$3,'Oppslag-fane'!$P$12:$P$34,'Oppslag-fane'!$AB$12:$AB$34)*'Oppslag-fane'!$L$3))))</f>
        <v/>
      </c>
      <c r="M63" t="str">
        <f>IF(M$3="","",IF(G137="","",((G137-F137+1)/365*$G63*(_xlfn.XLOOKUP(M$3,'Oppslag-fane'!$P$12:$P$34,'Oppslag-fane'!$N$12:$N$34)*Personalkostnader!$G71*1000))))</f>
        <v/>
      </c>
      <c r="N63" t="str">
        <f>IF(M63="","",IF($D63="Vitenskapelig",((G137-F137+1)/365*$G63*(_xlfn.XLOOKUP(M$3,'Oppslag-fane'!$P$12:$P$34,'Oppslag-fane'!$AD$12:$AD$34)*'Oppslag-fane'!$J$3)),((G137-F137+1)/365*$G63*(_xlfn.XLOOKUP(M$3,'Oppslag-fane'!$P$12:$P$34,'Oppslag-fane'!$AB$12:$AB$34)*'Oppslag-fane'!$L$3))))</f>
        <v/>
      </c>
      <c r="O63" t="str">
        <f>IF(O$3="","",IF(I137="","",((I137-H137+1)/365*$G63*(_xlfn.XLOOKUP(O$3,'Oppslag-fane'!$P$12:$P$34,'Oppslag-fane'!$N$12:$N$34)*Personalkostnader!$G71*1000))))</f>
        <v/>
      </c>
      <c r="P63" t="str">
        <f>IF(O63="","",IF($D63="Vitenskapelig",((I137-H137+1)/365*$G63*(_xlfn.XLOOKUP(O$3,'Oppslag-fane'!$P$12:$P$34,'Oppslag-fane'!$AD$12:$AD$34)*'Oppslag-fane'!$J$3)),((I137-H137+1)/365*$G63*(_xlfn.XLOOKUP(O$3,'Oppslag-fane'!$P$12:$P$34,'Oppslag-fane'!$AB$12:$AB$34)*'Oppslag-fane'!$L$3))))</f>
        <v/>
      </c>
      <c r="Q63" t="str">
        <f>IF(Q$3="","",IF(K137="","",((K137-J137+1)/365*$G63*(_xlfn.XLOOKUP(Q$3,'Oppslag-fane'!$P$12:$P$34,'Oppslag-fane'!$N$12:$N$34)*Personalkostnader!$G71*1000))))</f>
        <v/>
      </c>
      <c r="R63" t="str">
        <f>IF(Q63="","",IF($D63="Vitenskapelig",((K137-J137+1)/365*$G63*(_xlfn.XLOOKUP(Q$3,'Oppslag-fane'!$P$12:$P$34,'Oppslag-fane'!$AD$12:$AD$34)*'Oppslag-fane'!$J$3)),((K137-J137+1)/365*$G63*(_xlfn.XLOOKUP(Q$3,'Oppslag-fane'!$P$12:$P$34,'Oppslag-fane'!$AB$12:$AB$34)*'Oppslag-fane'!$L$3))))</f>
        <v/>
      </c>
      <c r="S63" t="str">
        <f>IF(S$3="","",IF(M137="","",((M137-L137+1)/365*$G63*(_xlfn.XLOOKUP(S$3,'Oppslag-fane'!$P$12:$P$34,'Oppslag-fane'!$N$12:$N$34)*Personalkostnader!$G71*1000))))</f>
        <v/>
      </c>
      <c r="T63" t="str">
        <f>IF(S63="","",IF($D63="Vitenskapelig",((M137-L137+1)/365*$G63*(_xlfn.XLOOKUP(S$3,'Oppslag-fane'!$P$12:$P$34,'Oppslag-fane'!$AD$12:$AD$34)*'Oppslag-fane'!$J$3)),((M137-L137+1)/365*$G63*(_xlfn.XLOOKUP(S$3,'Oppslag-fane'!$P$12:$P$34,'Oppslag-fane'!$AB$12:$AB$34)*'Oppslag-fane'!$L$3))))</f>
        <v/>
      </c>
      <c r="U63" t="str">
        <f>IF(U$3="","",IF(O137="","",((O137-N137+1)/365*$G63*(_xlfn.XLOOKUP(U$3,'Oppslag-fane'!$P$12:$P$34,'Oppslag-fane'!$N$12:$N$34)*Personalkostnader!$G71*1000))))</f>
        <v/>
      </c>
      <c r="V63" t="str">
        <f>IF(U63="","",IF($D63="Vitenskapelig",((O137-N137+1)/365*$G63*(_xlfn.XLOOKUP(U$3,'Oppslag-fane'!$P$12:$P$34,'Oppslag-fane'!$AD$12:$AD$34)*'Oppslag-fane'!$J$3)),((O137-N137+1)/365*$G63*(_xlfn.XLOOKUP(U$3,'Oppslag-fane'!$P$12:$P$34,'Oppslag-fane'!$AB$12:$AB$34)*'Oppslag-fane'!$L$3))))</f>
        <v/>
      </c>
      <c r="W63" t="str">
        <f>IF(W$3="","",IF(Q137="","",((Q137-P137+1)/365*$G63*(_xlfn.XLOOKUP(W$3,'Oppslag-fane'!$P$12:$P$34,'Oppslag-fane'!$N$12:$N$34)*Personalkostnader!$G71*1000))))</f>
        <v/>
      </c>
      <c r="X63" t="str">
        <f>IF(W63="","",IF($D63="Vitenskapelig",((Q137-P137+1)/365*$G63*(_xlfn.XLOOKUP(W$3,'Oppslag-fane'!$P$12:$P$34,'Oppslag-fane'!$AD$12:$AD$34)*'Oppslag-fane'!$J$3)),((Q137-P137+1)/365*$G63*(_xlfn.XLOOKUP(W$3,'Oppslag-fane'!$P$12:$P$34,'Oppslag-fane'!$AB$12:$AB$34)*'Oppslag-fane'!$L$3))))</f>
        <v/>
      </c>
      <c r="Y63" t="str">
        <f>IF(Y$3="","",IF(S137="","",((S137-R137+1)/365*$G63*(_xlfn.XLOOKUP(Y$3,'Oppslag-fane'!$P$12:$P$34,'Oppslag-fane'!$N$12:$N$34)*Personalkostnader!$G71*1000))))</f>
        <v/>
      </c>
      <c r="Z63" t="str">
        <f>IF(Y63="","",IF($D63="Vitenskapelig",((S137-R137+1)/365*$G63*(_xlfn.XLOOKUP(Y$3,'Oppslag-fane'!$P$12:$P$34,'Oppslag-fane'!$AD$12:$AD$34)*'Oppslag-fane'!$J$3)),((S137-R137+1)/365*$G63*(_xlfn.XLOOKUP(Y$3,'Oppslag-fane'!$P$12:$P$34,'Oppslag-fane'!$AB$12:$AB$34)*'Oppslag-fane'!$L$3))))</f>
        <v/>
      </c>
      <c r="AA63" t="str">
        <f>IF(AA$3="","",IF(U137="","",((U137-T137+1)/365*$G63*(_xlfn.XLOOKUP(AA$3,'Oppslag-fane'!$P$12:$P$34,'Oppslag-fane'!$N$12:$N$34)*Personalkostnader!$G71*1000))))</f>
        <v/>
      </c>
      <c r="AB63" t="str">
        <f>IF(AA63="","",IF($D63="Vitenskapelig",((U137-T137+1)/365*$G63*(_xlfn.XLOOKUP(AA$3,'Oppslag-fane'!$P$12:$P$34,'Oppslag-fane'!$AD$12:$AD$34)*'Oppslag-fane'!$J$3)),((U137-T137+1)/365*$G63*(_xlfn.XLOOKUP(AA$3,'Oppslag-fane'!$P$12:$P$34,'Oppslag-fane'!$AB$12:$AB$34)*'Oppslag-fane'!$L$3))))</f>
        <v/>
      </c>
      <c r="AC63" t="str">
        <f>IF(AC$3="","",IF(W137="","",((W137-V137+1)/365*$G63*(_xlfn.XLOOKUP(AC$3,'Oppslag-fane'!$P$12:$P$34,'Oppslag-fane'!$N$12:$N$34)*Personalkostnader!$G71*1000))))</f>
        <v/>
      </c>
      <c r="AD63" t="str">
        <f>IF(AC63="","",IF($D63="Vitenskapelig",((W137-V137+1)/365*$G63*(_xlfn.XLOOKUP(AC$3,'Oppslag-fane'!$P$12:$P$34,'Oppslag-fane'!$AD$12:$AD$34)*'Oppslag-fane'!$J$3)),((W137-V137+1)/365*$G63*(_xlfn.XLOOKUP(AC$3,'Oppslag-fane'!$P$12:$P$34,'Oppslag-fane'!$AB$12:$AB$34)*'Oppslag-fane'!$L$3))))</f>
        <v/>
      </c>
      <c r="AE63" t="str">
        <f>IF(AE$3="","",IF(Y137="","",((Y137-X137+1)/365*$G63*(_xlfn.XLOOKUP(AE$3,'Oppslag-fane'!$P$12:$P$34,'Oppslag-fane'!$N$12:$N$34)*Personalkostnader!$G71*1000))))</f>
        <v/>
      </c>
      <c r="AF63" t="str">
        <f>IF(AE63="","",IF($D63="Vitenskapelig",((Y137-X137+1)/365*$G63*(_xlfn.XLOOKUP(AE$3,'Oppslag-fane'!$P$12:$P$34,'Oppslag-fane'!$AD$12:$AD$34)*'Oppslag-fane'!$J$3)),((Y137-X137+1)/365*$G63*(_xlfn.XLOOKUP(AE$3,'Oppslag-fane'!$P$12:$P$34,'Oppslag-fane'!$AB$12:$AB$34)*'Oppslag-fane'!$L$3))))</f>
        <v/>
      </c>
      <c r="AG63" t="str">
        <f>IF(AG$3="","",IF(AA137="","",((AA137-Z137+1)/365*$G63*(_xlfn.XLOOKUP(AG$3,'Oppslag-fane'!$P$12:$P$34,'Oppslag-fane'!$N$12:$N$34)*Personalkostnader!$G71*1000))))</f>
        <v/>
      </c>
      <c r="AH63" t="str">
        <f>IF(AG63="","",IF($D63="Vitenskapelig",((AA137-Z137+1)/365*$G63*(_xlfn.XLOOKUP(AG$3,'Oppslag-fane'!$P$12:$P$34,'Oppslag-fane'!$AD$12:$AD$34)*'Oppslag-fane'!$J$3)),((AA137-Z137+1)/365*$G63*(_xlfn.XLOOKUP(AG$3,'Oppslag-fane'!$P$12:$P$34,'Oppslag-fane'!$AB$12:$AB$34)*'Oppslag-fane'!$L$3))))</f>
        <v/>
      </c>
      <c r="AI63" s="33">
        <f t="shared" si="2"/>
        <v>0</v>
      </c>
      <c r="AJ63" s="33">
        <f t="shared" si="3"/>
        <v>0</v>
      </c>
    </row>
    <row r="64" spans="1:36" outlineLevel="1" x14ac:dyDescent="0.25">
      <c r="A64">
        <f>Personalkostnader!A72</f>
        <v>0</v>
      </c>
      <c r="B64">
        <f>Personalkostnader!B72</f>
        <v>0</v>
      </c>
      <c r="C64" t="str">
        <f>Personalkostnader!C72</f>
        <v/>
      </c>
      <c r="D64" t="str">
        <f>Personalkostnader!D72</f>
        <v/>
      </c>
      <c r="E64">
        <f>Personalkostnader!E72</f>
        <v>0</v>
      </c>
      <c r="F64" t="str">
        <f>LEFT(Personalkostnader!O72,2)</f>
        <v/>
      </c>
      <c r="G64" s="129" t="str">
        <f>IFERROR(Personalkostnader!N72/100,"")</f>
        <v/>
      </c>
      <c r="H64" s="38"/>
      <c r="I64" t="str">
        <f>IF(I$3="","",IF(C138="","",((C138-B138+1)/365*$G64*(_xlfn.XLOOKUP(I$3,'Oppslag-fane'!$P$12:$P$34,'Oppslag-fane'!$N$12:$N$34)*Personalkostnader!$G72*1000))))</f>
        <v/>
      </c>
      <c r="J64" t="str">
        <f>IF(I64="","",IF($D64="Vitenskapelig",((C138-B138+1)/365*$G64*(_xlfn.XLOOKUP(I$3,'Oppslag-fane'!$P$12:$P$34,'Oppslag-fane'!$AD$12:$AD$34)*'Oppslag-fane'!$J$3)),((C138-B138+1)/365*$G64*(_xlfn.XLOOKUP(I$3,'Oppslag-fane'!$P$12:$P$34,'Oppslag-fane'!$AB$12:$AB$34)*'Oppslag-fane'!$L$3))))</f>
        <v/>
      </c>
      <c r="K64" t="str">
        <f>IF(K$3="","",IF(E138="","",((E138-D138+1)/365*$G64*(_xlfn.XLOOKUP(K$3,'Oppslag-fane'!$P$12:$P$34,'Oppslag-fane'!$N$12:$N$34)*Personalkostnader!$G72*1000))))</f>
        <v/>
      </c>
      <c r="L64" t="str">
        <f>IF(K64="","",IF($D64="Vitenskapelig",((E138-D138+1)/365*$G64*(_xlfn.XLOOKUP(K$3,'Oppslag-fane'!$P$12:$P$34,'Oppslag-fane'!$AD$12:$AD$34)*'Oppslag-fane'!$J$3)),((E138-D138+1)/365*$G64*(_xlfn.XLOOKUP(K$3,'Oppslag-fane'!$P$12:$P$34,'Oppslag-fane'!$AB$12:$AB$34)*'Oppslag-fane'!$L$3))))</f>
        <v/>
      </c>
      <c r="M64" t="str">
        <f>IF(M$3="","",IF(G138="","",((G138-F138+1)/365*$G64*(_xlfn.XLOOKUP(M$3,'Oppslag-fane'!$P$12:$P$34,'Oppslag-fane'!$N$12:$N$34)*Personalkostnader!$G72*1000))))</f>
        <v/>
      </c>
      <c r="N64" t="str">
        <f>IF(M64="","",IF($D64="Vitenskapelig",((G138-F138+1)/365*$G64*(_xlfn.XLOOKUP(M$3,'Oppslag-fane'!$P$12:$P$34,'Oppslag-fane'!$AD$12:$AD$34)*'Oppslag-fane'!$J$3)),((G138-F138+1)/365*$G64*(_xlfn.XLOOKUP(M$3,'Oppslag-fane'!$P$12:$P$34,'Oppslag-fane'!$AB$12:$AB$34)*'Oppslag-fane'!$L$3))))</f>
        <v/>
      </c>
      <c r="O64" t="str">
        <f>IF(O$3="","",IF(I138="","",((I138-H138+1)/365*$G64*(_xlfn.XLOOKUP(O$3,'Oppslag-fane'!$P$12:$P$34,'Oppslag-fane'!$N$12:$N$34)*Personalkostnader!$G72*1000))))</f>
        <v/>
      </c>
      <c r="P64" t="str">
        <f>IF(O64="","",IF($D64="Vitenskapelig",((I138-H138+1)/365*$G64*(_xlfn.XLOOKUP(O$3,'Oppslag-fane'!$P$12:$P$34,'Oppslag-fane'!$AD$12:$AD$34)*'Oppslag-fane'!$J$3)),((I138-H138+1)/365*$G64*(_xlfn.XLOOKUP(O$3,'Oppslag-fane'!$P$12:$P$34,'Oppslag-fane'!$AB$12:$AB$34)*'Oppslag-fane'!$L$3))))</f>
        <v/>
      </c>
      <c r="Q64" t="str">
        <f>IF(Q$3="","",IF(K138="","",((K138-J138+1)/365*$G64*(_xlfn.XLOOKUP(Q$3,'Oppslag-fane'!$P$12:$P$34,'Oppslag-fane'!$N$12:$N$34)*Personalkostnader!$G72*1000))))</f>
        <v/>
      </c>
      <c r="R64" t="str">
        <f>IF(Q64="","",IF($D64="Vitenskapelig",((K138-J138+1)/365*$G64*(_xlfn.XLOOKUP(Q$3,'Oppslag-fane'!$P$12:$P$34,'Oppslag-fane'!$AD$12:$AD$34)*'Oppslag-fane'!$J$3)),((K138-J138+1)/365*$G64*(_xlfn.XLOOKUP(Q$3,'Oppslag-fane'!$P$12:$P$34,'Oppslag-fane'!$AB$12:$AB$34)*'Oppslag-fane'!$L$3))))</f>
        <v/>
      </c>
      <c r="S64" t="str">
        <f>IF(S$3="","",IF(M138="","",((M138-L138+1)/365*$G64*(_xlfn.XLOOKUP(S$3,'Oppslag-fane'!$P$12:$P$34,'Oppslag-fane'!$N$12:$N$34)*Personalkostnader!$G72*1000))))</f>
        <v/>
      </c>
      <c r="T64" t="str">
        <f>IF(S64="","",IF($D64="Vitenskapelig",((M138-L138+1)/365*$G64*(_xlfn.XLOOKUP(S$3,'Oppslag-fane'!$P$12:$P$34,'Oppslag-fane'!$AD$12:$AD$34)*'Oppslag-fane'!$J$3)),((M138-L138+1)/365*$G64*(_xlfn.XLOOKUP(S$3,'Oppslag-fane'!$P$12:$P$34,'Oppslag-fane'!$AB$12:$AB$34)*'Oppslag-fane'!$L$3))))</f>
        <v/>
      </c>
      <c r="U64" t="str">
        <f>IF(U$3="","",IF(O138="","",((O138-N138+1)/365*$G64*(_xlfn.XLOOKUP(U$3,'Oppslag-fane'!$P$12:$P$34,'Oppslag-fane'!$N$12:$N$34)*Personalkostnader!$G72*1000))))</f>
        <v/>
      </c>
      <c r="V64" t="str">
        <f>IF(U64="","",IF($D64="Vitenskapelig",((O138-N138+1)/365*$G64*(_xlfn.XLOOKUP(U$3,'Oppslag-fane'!$P$12:$P$34,'Oppslag-fane'!$AD$12:$AD$34)*'Oppslag-fane'!$J$3)),((O138-N138+1)/365*$G64*(_xlfn.XLOOKUP(U$3,'Oppslag-fane'!$P$12:$P$34,'Oppslag-fane'!$AB$12:$AB$34)*'Oppslag-fane'!$L$3))))</f>
        <v/>
      </c>
      <c r="W64" t="str">
        <f>IF(W$3="","",IF(Q138="","",((Q138-P138+1)/365*$G64*(_xlfn.XLOOKUP(W$3,'Oppslag-fane'!$P$12:$P$34,'Oppslag-fane'!$N$12:$N$34)*Personalkostnader!$G72*1000))))</f>
        <v/>
      </c>
      <c r="X64" t="str">
        <f>IF(W64="","",IF($D64="Vitenskapelig",((Q138-P138+1)/365*$G64*(_xlfn.XLOOKUP(W$3,'Oppslag-fane'!$P$12:$P$34,'Oppslag-fane'!$AD$12:$AD$34)*'Oppslag-fane'!$J$3)),((Q138-P138+1)/365*$G64*(_xlfn.XLOOKUP(W$3,'Oppslag-fane'!$P$12:$P$34,'Oppslag-fane'!$AB$12:$AB$34)*'Oppslag-fane'!$L$3))))</f>
        <v/>
      </c>
      <c r="Y64" t="str">
        <f>IF(Y$3="","",IF(S138="","",((S138-R138+1)/365*$G64*(_xlfn.XLOOKUP(Y$3,'Oppslag-fane'!$P$12:$P$34,'Oppslag-fane'!$N$12:$N$34)*Personalkostnader!$G72*1000))))</f>
        <v/>
      </c>
      <c r="Z64" t="str">
        <f>IF(Y64="","",IF($D64="Vitenskapelig",((S138-R138+1)/365*$G64*(_xlfn.XLOOKUP(Y$3,'Oppslag-fane'!$P$12:$P$34,'Oppslag-fane'!$AD$12:$AD$34)*'Oppslag-fane'!$J$3)),((S138-R138+1)/365*$G64*(_xlfn.XLOOKUP(Y$3,'Oppslag-fane'!$P$12:$P$34,'Oppslag-fane'!$AB$12:$AB$34)*'Oppslag-fane'!$L$3))))</f>
        <v/>
      </c>
      <c r="AA64" t="str">
        <f>IF(AA$3="","",IF(U138="","",((U138-T138+1)/365*$G64*(_xlfn.XLOOKUP(AA$3,'Oppslag-fane'!$P$12:$P$34,'Oppslag-fane'!$N$12:$N$34)*Personalkostnader!$G72*1000))))</f>
        <v/>
      </c>
      <c r="AB64" t="str">
        <f>IF(AA64="","",IF($D64="Vitenskapelig",((U138-T138+1)/365*$G64*(_xlfn.XLOOKUP(AA$3,'Oppslag-fane'!$P$12:$P$34,'Oppslag-fane'!$AD$12:$AD$34)*'Oppslag-fane'!$J$3)),((U138-T138+1)/365*$G64*(_xlfn.XLOOKUP(AA$3,'Oppslag-fane'!$P$12:$P$34,'Oppslag-fane'!$AB$12:$AB$34)*'Oppslag-fane'!$L$3))))</f>
        <v/>
      </c>
      <c r="AC64" t="str">
        <f>IF(AC$3="","",IF(W138="","",((W138-V138+1)/365*$G64*(_xlfn.XLOOKUP(AC$3,'Oppslag-fane'!$P$12:$P$34,'Oppslag-fane'!$N$12:$N$34)*Personalkostnader!$G72*1000))))</f>
        <v/>
      </c>
      <c r="AD64" t="str">
        <f>IF(AC64="","",IF($D64="Vitenskapelig",((W138-V138+1)/365*$G64*(_xlfn.XLOOKUP(AC$3,'Oppslag-fane'!$P$12:$P$34,'Oppslag-fane'!$AD$12:$AD$34)*'Oppslag-fane'!$J$3)),((W138-V138+1)/365*$G64*(_xlfn.XLOOKUP(AC$3,'Oppslag-fane'!$P$12:$P$34,'Oppslag-fane'!$AB$12:$AB$34)*'Oppslag-fane'!$L$3))))</f>
        <v/>
      </c>
      <c r="AE64" t="str">
        <f>IF(AE$3="","",IF(Y138="","",((Y138-X138+1)/365*$G64*(_xlfn.XLOOKUP(AE$3,'Oppslag-fane'!$P$12:$P$34,'Oppslag-fane'!$N$12:$N$34)*Personalkostnader!$G72*1000))))</f>
        <v/>
      </c>
      <c r="AF64" t="str">
        <f>IF(AE64="","",IF($D64="Vitenskapelig",((Y138-X138+1)/365*$G64*(_xlfn.XLOOKUP(AE$3,'Oppslag-fane'!$P$12:$P$34,'Oppslag-fane'!$AD$12:$AD$34)*'Oppslag-fane'!$J$3)),((Y138-X138+1)/365*$G64*(_xlfn.XLOOKUP(AE$3,'Oppslag-fane'!$P$12:$P$34,'Oppslag-fane'!$AB$12:$AB$34)*'Oppslag-fane'!$L$3))))</f>
        <v/>
      </c>
      <c r="AG64" t="str">
        <f>IF(AG$3="","",IF(AA138="","",((AA138-Z138+1)/365*$G64*(_xlfn.XLOOKUP(AG$3,'Oppslag-fane'!$P$12:$P$34,'Oppslag-fane'!$N$12:$N$34)*Personalkostnader!$G72*1000))))</f>
        <v/>
      </c>
      <c r="AH64" t="str">
        <f>IF(AG64="","",IF($D64="Vitenskapelig",((AA138-Z138+1)/365*$G64*(_xlfn.XLOOKUP(AG$3,'Oppslag-fane'!$P$12:$P$34,'Oppslag-fane'!$AD$12:$AD$34)*'Oppslag-fane'!$J$3)),((AA138-Z138+1)/365*$G64*(_xlfn.XLOOKUP(AG$3,'Oppslag-fane'!$P$12:$P$34,'Oppslag-fane'!$AB$12:$AB$34)*'Oppslag-fane'!$L$3))))</f>
        <v/>
      </c>
      <c r="AI64" s="33">
        <f t="shared" si="2"/>
        <v>0</v>
      </c>
      <c r="AJ64" s="33">
        <f t="shared" si="3"/>
        <v>0</v>
      </c>
    </row>
    <row r="65" spans="1:36" outlineLevel="1" x14ac:dyDescent="0.25">
      <c r="A65">
        <f>Personalkostnader!A73</f>
        <v>0</v>
      </c>
      <c r="B65">
        <f>Personalkostnader!B73</f>
        <v>0</v>
      </c>
      <c r="C65" t="str">
        <f>Personalkostnader!C73</f>
        <v/>
      </c>
      <c r="D65" t="str">
        <f>Personalkostnader!D73</f>
        <v/>
      </c>
      <c r="E65">
        <f>Personalkostnader!E73</f>
        <v>0</v>
      </c>
      <c r="F65" t="str">
        <f>LEFT(Personalkostnader!O73,2)</f>
        <v/>
      </c>
      <c r="G65" s="129" t="str">
        <f>IFERROR(Personalkostnader!N73/100,"")</f>
        <v/>
      </c>
      <c r="H65" s="38"/>
      <c r="I65" t="str">
        <f>IF(I$3="","",IF(C139="","",((C139-B139+1)/365*$G65*(_xlfn.XLOOKUP(I$3,'Oppslag-fane'!$P$12:$P$34,'Oppslag-fane'!$N$12:$N$34)*Personalkostnader!$G73*1000))))</f>
        <v/>
      </c>
      <c r="J65" t="str">
        <f>IF(I65="","",IF($D65="Vitenskapelig",((C139-B139+1)/365*$G65*(_xlfn.XLOOKUP(I$3,'Oppslag-fane'!$P$12:$P$34,'Oppslag-fane'!$AD$12:$AD$34)*'Oppslag-fane'!$J$3)),((C139-B139+1)/365*$G65*(_xlfn.XLOOKUP(I$3,'Oppslag-fane'!$P$12:$P$34,'Oppslag-fane'!$AB$12:$AB$34)*'Oppslag-fane'!$L$3))))</f>
        <v/>
      </c>
      <c r="K65" t="str">
        <f>IF(K$3="","",IF(E139="","",((E139-D139+1)/365*$G65*(_xlfn.XLOOKUP(K$3,'Oppslag-fane'!$P$12:$P$34,'Oppslag-fane'!$N$12:$N$34)*Personalkostnader!$G73*1000))))</f>
        <v/>
      </c>
      <c r="L65" t="str">
        <f>IF(K65="","",IF($D65="Vitenskapelig",((E139-D139+1)/365*$G65*(_xlfn.XLOOKUP(K$3,'Oppslag-fane'!$P$12:$P$34,'Oppslag-fane'!$AD$12:$AD$34)*'Oppslag-fane'!$J$3)),((E139-D139+1)/365*$G65*(_xlfn.XLOOKUP(K$3,'Oppslag-fane'!$P$12:$P$34,'Oppslag-fane'!$AB$12:$AB$34)*'Oppslag-fane'!$L$3))))</f>
        <v/>
      </c>
      <c r="M65" t="str">
        <f>IF(M$3="","",IF(G139="","",((G139-F139+1)/365*$G65*(_xlfn.XLOOKUP(M$3,'Oppslag-fane'!$P$12:$P$34,'Oppslag-fane'!$N$12:$N$34)*Personalkostnader!$G73*1000))))</f>
        <v/>
      </c>
      <c r="N65" t="str">
        <f>IF(M65="","",IF($D65="Vitenskapelig",((G139-F139+1)/365*$G65*(_xlfn.XLOOKUP(M$3,'Oppslag-fane'!$P$12:$P$34,'Oppslag-fane'!$AD$12:$AD$34)*'Oppslag-fane'!$J$3)),((G139-F139+1)/365*$G65*(_xlfn.XLOOKUP(M$3,'Oppslag-fane'!$P$12:$P$34,'Oppslag-fane'!$AB$12:$AB$34)*'Oppslag-fane'!$L$3))))</f>
        <v/>
      </c>
      <c r="O65" t="str">
        <f>IF(O$3="","",IF(I139="","",((I139-H139+1)/365*$G65*(_xlfn.XLOOKUP(O$3,'Oppslag-fane'!$P$12:$P$34,'Oppslag-fane'!$N$12:$N$34)*Personalkostnader!$G73*1000))))</f>
        <v/>
      </c>
      <c r="P65" t="str">
        <f>IF(O65="","",IF($D65="Vitenskapelig",((I139-H139+1)/365*$G65*(_xlfn.XLOOKUP(O$3,'Oppslag-fane'!$P$12:$P$34,'Oppslag-fane'!$AD$12:$AD$34)*'Oppslag-fane'!$J$3)),((I139-H139+1)/365*$G65*(_xlfn.XLOOKUP(O$3,'Oppslag-fane'!$P$12:$P$34,'Oppslag-fane'!$AB$12:$AB$34)*'Oppslag-fane'!$L$3))))</f>
        <v/>
      </c>
      <c r="Q65" t="str">
        <f>IF(Q$3="","",IF(K139="","",((K139-J139+1)/365*$G65*(_xlfn.XLOOKUP(Q$3,'Oppslag-fane'!$P$12:$P$34,'Oppslag-fane'!$N$12:$N$34)*Personalkostnader!$G73*1000))))</f>
        <v/>
      </c>
      <c r="R65" t="str">
        <f>IF(Q65="","",IF($D65="Vitenskapelig",((K139-J139+1)/365*$G65*(_xlfn.XLOOKUP(Q$3,'Oppslag-fane'!$P$12:$P$34,'Oppslag-fane'!$AD$12:$AD$34)*'Oppslag-fane'!$J$3)),((K139-J139+1)/365*$G65*(_xlfn.XLOOKUP(Q$3,'Oppslag-fane'!$P$12:$P$34,'Oppslag-fane'!$AB$12:$AB$34)*'Oppslag-fane'!$L$3))))</f>
        <v/>
      </c>
      <c r="S65" t="str">
        <f>IF(S$3="","",IF(M139="","",((M139-L139+1)/365*$G65*(_xlfn.XLOOKUP(S$3,'Oppslag-fane'!$P$12:$P$34,'Oppslag-fane'!$N$12:$N$34)*Personalkostnader!$G73*1000))))</f>
        <v/>
      </c>
      <c r="T65" t="str">
        <f>IF(S65="","",IF($D65="Vitenskapelig",((M139-L139+1)/365*$G65*(_xlfn.XLOOKUP(S$3,'Oppslag-fane'!$P$12:$P$34,'Oppslag-fane'!$AD$12:$AD$34)*'Oppslag-fane'!$J$3)),((M139-L139+1)/365*$G65*(_xlfn.XLOOKUP(S$3,'Oppslag-fane'!$P$12:$P$34,'Oppslag-fane'!$AB$12:$AB$34)*'Oppslag-fane'!$L$3))))</f>
        <v/>
      </c>
      <c r="U65" t="str">
        <f>IF(U$3="","",IF(O139="","",((O139-N139+1)/365*$G65*(_xlfn.XLOOKUP(U$3,'Oppslag-fane'!$P$12:$P$34,'Oppslag-fane'!$N$12:$N$34)*Personalkostnader!$G73*1000))))</f>
        <v/>
      </c>
      <c r="V65" t="str">
        <f>IF(U65="","",IF($D65="Vitenskapelig",((O139-N139+1)/365*$G65*(_xlfn.XLOOKUP(U$3,'Oppslag-fane'!$P$12:$P$34,'Oppslag-fane'!$AD$12:$AD$34)*'Oppslag-fane'!$J$3)),((O139-N139+1)/365*$G65*(_xlfn.XLOOKUP(U$3,'Oppslag-fane'!$P$12:$P$34,'Oppslag-fane'!$AB$12:$AB$34)*'Oppslag-fane'!$L$3))))</f>
        <v/>
      </c>
      <c r="W65" t="str">
        <f>IF(W$3="","",IF(Q139="","",((Q139-P139+1)/365*$G65*(_xlfn.XLOOKUP(W$3,'Oppslag-fane'!$P$12:$P$34,'Oppslag-fane'!$N$12:$N$34)*Personalkostnader!$G73*1000))))</f>
        <v/>
      </c>
      <c r="X65" t="str">
        <f>IF(W65="","",IF($D65="Vitenskapelig",((Q139-P139+1)/365*$G65*(_xlfn.XLOOKUP(W$3,'Oppslag-fane'!$P$12:$P$34,'Oppslag-fane'!$AD$12:$AD$34)*'Oppslag-fane'!$J$3)),((Q139-P139+1)/365*$G65*(_xlfn.XLOOKUP(W$3,'Oppslag-fane'!$P$12:$P$34,'Oppslag-fane'!$AB$12:$AB$34)*'Oppslag-fane'!$L$3))))</f>
        <v/>
      </c>
      <c r="Y65" t="str">
        <f>IF(Y$3="","",IF(S139="","",((S139-R139+1)/365*$G65*(_xlfn.XLOOKUP(Y$3,'Oppslag-fane'!$P$12:$P$34,'Oppslag-fane'!$N$12:$N$34)*Personalkostnader!$G73*1000))))</f>
        <v/>
      </c>
      <c r="Z65" t="str">
        <f>IF(Y65="","",IF($D65="Vitenskapelig",((S139-R139+1)/365*$G65*(_xlfn.XLOOKUP(Y$3,'Oppslag-fane'!$P$12:$P$34,'Oppslag-fane'!$AD$12:$AD$34)*'Oppslag-fane'!$J$3)),((S139-R139+1)/365*$G65*(_xlfn.XLOOKUP(Y$3,'Oppslag-fane'!$P$12:$P$34,'Oppslag-fane'!$AB$12:$AB$34)*'Oppslag-fane'!$L$3))))</f>
        <v/>
      </c>
      <c r="AA65" t="str">
        <f>IF(AA$3="","",IF(U139="","",((U139-T139+1)/365*$G65*(_xlfn.XLOOKUP(AA$3,'Oppslag-fane'!$P$12:$P$34,'Oppslag-fane'!$N$12:$N$34)*Personalkostnader!$G73*1000))))</f>
        <v/>
      </c>
      <c r="AB65" t="str">
        <f>IF(AA65="","",IF($D65="Vitenskapelig",((U139-T139+1)/365*$G65*(_xlfn.XLOOKUP(AA$3,'Oppslag-fane'!$P$12:$P$34,'Oppslag-fane'!$AD$12:$AD$34)*'Oppslag-fane'!$J$3)),((U139-T139+1)/365*$G65*(_xlfn.XLOOKUP(AA$3,'Oppslag-fane'!$P$12:$P$34,'Oppslag-fane'!$AB$12:$AB$34)*'Oppslag-fane'!$L$3))))</f>
        <v/>
      </c>
      <c r="AC65" t="str">
        <f>IF(AC$3="","",IF(W139="","",((W139-V139+1)/365*$G65*(_xlfn.XLOOKUP(AC$3,'Oppslag-fane'!$P$12:$P$34,'Oppslag-fane'!$N$12:$N$34)*Personalkostnader!$G73*1000))))</f>
        <v/>
      </c>
      <c r="AD65" t="str">
        <f>IF(AC65="","",IF($D65="Vitenskapelig",((W139-V139+1)/365*$G65*(_xlfn.XLOOKUP(AC$3,'Oppslag-fane'!$P$12:$P$34,'Oppslag-fane'!$AD$12:$AD$34)*'Oppslag-fane'!$J$3)),((W139-V139+1)/365*$G65*(_xlfn.XLOOKUP(AC$3,'Oppslag-fane'!$P$12:$P$34,'Oppslag-fane'!$AB$12:$AB$34)*'Oppslag-fane'!$L$3))))</f>
        <v/>
      </c>
      <c r="AE65" t="str">
        <f>IF(AE$3="","",IF(Y139="","",((Y139-X139+1)/365*$G65*(_xlfn.XLOOKUP(AE$3,'Oppslag-fane'!$P$12:$P$34,'Oppslag-fane'!$N$12:$N$34)*Personalkostnader!$G73*1000))))</f>
        <v/>
      </c>
      <c r="AF65" t="str">
        <f>IF(AE65="","",IF($D65="Vitenskapelig",((Y139-X139+1)/365*$G65*(_xlfn.XLOOKUP(AE$3,'Oppslag-fane'!$P$12:$P$34,'Oppslag-fane'!$AD$12:$AD$34)*'Oppslag-fane'!$J$3)),((Y139-X139+1)/365*$G65*(_xlfn.XLOOKUP(AE$3,'Oppslag-fane'!$P$12:$P$34,'Oppslag-fane'!$AB$12:$AB$34)*'Oppslag-fane'!$L$3))))</f>
        <v/>
      </c>
      <c r="AG65" t="str">
        <f>IF(AG$3="","",IF(AA139="","",((AA139-Z139+1)/365*$G65*(_xlfn.XLOOKUP(AG$3,'Oppslag-fane'!$P$12:$P$34,'Oppslag-fane'!$N$12:$N$34)*Personalkostnader!$G73*1000))))</f>
        <v/>
      </c>
      <c r="AH65" t="str">
        <f>IF(AG65="","",IF($D65="Vitenskapelig",((AA139-Z139+1)/365*$G65*(_xlfn.XLOOKUP(AG$3,'Oppslag-fane'!$P$12:$P$34,'Oppslag-fane'!$AD$12:$AD$34)*'Oppslag-fane'!$J$3)),((AA139-Z139+1)/365*$G65*(_xlfn.XLOOKUP(AG$3,'Oppslag-fane'!$P$12:$P$34,'Oppslag-fane'!$AB$12:$AB$34)*'Oppslag-fane'!$L$3))))</f>
        <v/>
      </c>
      <c r="AI65" s="33">
        <f t="shared" si="2"/>
        <v>0</v>
      </c>
      <c r="AJ65" s="33">
        <f t="shared" si="3"/>
        <v>0</v>
      </c>
    </row>
    <row r="66" spans="1:36" outlineLevel="1" x14ac:dyDescent="0.25">
      <c r="A66">
        <f>Personalkostnader!A74</f>
        <v>0</v>
      </c>
      <c r="B66">
        <f>Personalkostnader!B74</f>
        <v>0</v>
      </c>
      <c r="C66" t="str">
        <f>Personalkostnader!C74</f>
        <v/>
      </c>
      <c r="D66" t="str">
        <f>Personalkostnader!D74</f>
        <v/>
      </c>
      <c r="E66">
        <f>Personalkostnader!E74</f>
        <v>0</v>
      </c>
      <c r="F66" t="str">
        <f>LEFT(Personalkostnader!O74,2)</f>
        <v/>
      </c>
      <c r="G66" s="129" t="str">
        <f>IFERROR(Personalkostnader!N74/100,"")</f>
        <v/>
      </c>
      <c r="H66" s="38"/>
      <c r="I66" t="str">
        <f>IF(I$3="","",IF(C140="","",((C140-B140+1)/365*$G66*(_xlfn.XLOOKUP(I$3,'Oppslag-fane'!$P$12:$P$34,'Oppslag-fane'!$N$12:$N$34)*Personalkostnader!$G74*1000))))</f>
        <v/>
      </c>
      <c r="J66" t="str">
        <f>IF(I66="","",IF($D66="Vitenskapelig",((C140-B140+1)/365*$G66*(_xlfn.XLOOKUP(I$3,'Oppslag-fane'!$P$12:$P$34,'Oppslag-fane'!$AD$12:$AD$34)*'Oppslag-fane'!$J$3)),((C140-B140+1)/365*$G66*(_xlfn.XLOOKUP(I$3,'Oppslag-fane'!$P$12:$P$34,'Oppslag-fane'!$AB$12:$AB$34)*'Oppslag-fane'!$L$3))))</f>
        <v/>
      </c>
      <c r="K66" t="str">
        <f>IF(K$3="","",IF(E140="","",((E140-D140+1)/365*$G66*(_xlfn.XLOOKUP(K$3,'Oppslag-fane'!$P$12:$P$34,'Oppslag-fane'!$N$12:$N$34)*Personalkostnader!$G74*1000))))</f>
        <v/>
      </c>
      <c r="L66" t="str">
        <f>IF(K66="","",IF($D66="Vitenskapelig",((E140-D140+1)/365*$G66*(_xlfn.XLOOKUP(K$3,'Oppslag-fane'!$P$12:$P$34,'Oppslag-fane'!$AD$12:$AD$34)*'Oppslag-fane'!$J$3)),((E140-D140+1)/365*$G66*(_xlfn.XLOOKUP(K$3,'Oppslag-fane'!$P$12:$P$34,'Oppslag-fane'!$AB$12:$AB$34)*'Oppslag-fane'!$L$3))))</f>
        <v/>
      </c>
      <c r="M66" t="str">
        <f>IF(M$3="","",IF(G140="","",((G140-F140+1)/365*$G66*(_xlfn.XLOOKUP(M$3,'Oppslag-fane'!$P$12:$P$34,'Oppslag-fane'!$N$12:$N$34)*Personalkostnader!$G74*1000))))</f>
        <v/>
      </c>
      <c r="N66" t="str">
        <f>IF(M66="","",IF($D66="Vitenskapelig",((G140-F140+1)/365*$G66*(_xlfn.XLOOKUP(M$3,'Oppslag-fane'!$P$12:$P$34,'Oppslag-fane'!$AD$12:$AD$34)*'Oppslag-fane'!$J$3)),((G140-F140+1)/365*$G66*(_xlfn.XLOOKUP(M$3,'Oppslag-fane'!$P$12:$P$34,'Oppslag-fane'!$AB$12:$AB$34)*'Oppslag-fane'!$L$3))))</f>
        <v/>
      </c>
      <c r="O66" t="str">
        <f>IF(O$3="","",IF(I140="","",((I140-H140+1)/365*$G66*(_xlfn.XLOOKUP(O$3,'Oppslag-fane'!$P$12:$P$34,'Oppslag-fane'!$N$12:$N$34)*Personalkostnader!$G74*1000))))</f>
        <v/>
      </c>
      <c r="P66" t="str">
        <f>IF(O66="","",IF($D66="Vitenskapelig",((I140-H140+1)/365*$G66*(_xlfn.XLOOKUP(O$3,'Oppslag-fane'!$P$12:$P$34,'Oppslag-fane'!$AD$12:$AD$34)*'Oppslag-fane'!$J$3)),((I140-H140+1)/365*$G66*(_xlfn.XLOOKUP(O$3,'Oppslag-fane'!$P$12:$P$34,'Oppslag-fane'!$AB$12:$AB$34)*'Oppslag-fane'!$L$3))))</f>
        <v/>
      </c>
      <c r="Q66" t="str">
        <f>IF(Q$3="","",IF(K140="","",((K140-J140+1)/365*$G66*(_xlfn.XLOOKUP(Q$3,'Oppslag-fane'!$P$12:$P$34,'Oppslag-fane'!$N$12:$N$34)*Personalkostnader!$G74*1000))))</f>
        <v/>
      </c>
      <c r="R66" t="str">
        <f>IF(Q66="","",IF($D66="Vitenskapelig",((K140-J140+1)/365*$G66*(_xlfn.XLOOKUP(Q$3,'Oppslag-fane'!$P$12:$P$34,'Oppslag-fane'!$AD$12:$AD$34)*'Oppslag-fane'!$J$3)),((K140-J140+1)/365*$G66*(_xlfn.XLOOKUP(Q$3,'Oppslag-fane'!$P$12:$P$34,'Oppslag-fane'!$AB$12:$AB$34)*'Oppslag-fane'!$L$3))))</f>
        <v/>
      </c>
      <c r="S66" t="str">
        <f>IF(S$3="","",IF(M140="","",((M140-L140+1)/365*$G66*(_xlfn.XLOOKUP(S$3,'Oppslag-fane'!$P$12:$P$34,'Oppslag-fane'!$N$12:$N$34)*Personalkostnader!$G74*1000))))</f>
        <v/>
      </c>
      <c r="T66" t="str">
        <f>IF(S66="","",IF($D66="Vitenskapelig",((M140-L140+1)/365*$G66*(_xlfn.XLOOKUP(S$3,'Oppslag-fane'!$P$12:$P$34,'Oppslag-fane'!$AD$12:$AD$34)*'Oppslag-fane'!$J$3)),((M140-L140+1)/365*$G66*(_xlfn.XLOOKUP(S$3,'Oppslag-fane'!$P$12:$P$34,'Oppslag-fane'!$AB$12:$AB$34)*'Oppslag-fane'!$L$3))))</f>
        <v/>
      </c>
      <c r="U66" t="str">
        <f>IF(U$3="","",IF(O140="","",((O140-N140+1)/365*$G66*(_xlfn.XLOOKUP(U$3,'Oppslag-fane'!$P$12:$P$34,'Oppslag-fane'!$N$12:$N$34)*Personalkostnader!$G74*1000))))</f>
        <v/>
      </c>
      <c r="V66" t="str">
        <f>IF(U66="","",IF($D66="Vitenskapelig",((O140-N140+1)/365*$G66*(_xlfn.XLOOKUP(U$3,'Oppslag-fane'!$P$12:$P$34,'Oppslag-fane'!$AD$12:$AD$34)*'Oppslag-fane'!$J$3)),((O140-N140+1)/365*$G66*(_xlfn.XLOOKUP(U$3,'Oppslag-fane'!$P$12:$P$34,'Oppslag-fane'!$AB$12:$AB$34)*'Oppslag-fane'!$L$3))))</f>
        <v/>
      </c>
      <c r="W66" t="str">
        <f>IF(W$3="","",IF(Q140="","",((Q140-P140+1)/365*$G66*(_xlfn.XLOOKUP(W$3,'Oppslag-fane'!$P$12:$P$34,'Oppslag-fane'!$N$12:$N$34)*Personalkostnader!$G74*1000))))</f>
        <v/>
      </c>
      <c r="X66" t="str">
        <f>IF(W66="","",IF($D66="Vitenskapelig",((Q140-P140+1)/365*$G66*(_xlfn.XLOOKUP(W$3,'Oppslag-fane'!$P$12:$P$34,'Oppslag-fane'!$AD$12:$AD$34)*'Oppslag-fane'!$J$3)),((Q140-P140+1)/365*$G66*(_xlfn.XLOOKUP(W$3,'Oppslag-fane'!$P$12:$P$34,'Oppslag-fane'!$AB$12:$AB$34)*'Oppslag-fane'!$L$3))))</f>
        <v/>
      </c>
      <c r="Y66" t="str">
        <f>IF(Y$3="","",IF(S140="","",((S140-R140+1)/365*$G66*(_xlfn.XLOOKUP(Y$3,'Oppslag-fane'!$P$12:$P$34,'Oppslag-fane'!$N$12:$N$34)*Personalkostnader!$G74*1000))))</f>
        <v/>
      </c>
      <c r="Z66" t="str">
        <f>IF(Y66="","",IF($D66="Vitenskapelig",((S140-R140+1)/365*$G66*(_xlfn.XLOOKUP(Y$3,'Oppslag-fane'!$P$12:$P$34,'Oppslag-fane'!$AD$12:$AD$34)*'Oppslag-fane'!$J$3)),((S140-R140+1)/365*$G66*(_xlfn.XLOOKUP(Y$3,'Oppslag-fane'!$P$12:$P$34,'Oppslag-fane'!$AB$12:$AB$34)*'Oppslag-fane'!$L$3))))</f>
        <v/>
      </c>
      <c r="AA66" t="str">
        <f>IF(AA$3="","",IF(U140="","",((U140-T140+1)/365*$G66*(_xlfn.XLOOKUP(AA$3,'Oppslag-fane'!$P$12:$P$34,'Oppslag-fane'!$N$12:$N$34)*Personalkostnader!$G74*1000))))</f>
        <v/>
      </c>
      <c r="AB66" t="str">
        <f>IF(AA66="","",IF($D66="Vitenskapelig",((U140-T140+1)/365*$G66*(_xlfn.XLOOKUP(AA$3,'Oppslag-fane'!$P$12:$P$34,'Oppslag-fane'!$AD$12:$AD$34)*'Oppslag-fane'!$J$3)),((U140-T140+1)/365*$G66*(_xlfn.XLOOKUP(AA$3,'Oppslag-fane'!$P$12:$P$34,'Oppslag-fane'!$AB$12:$AB$34)*'Oppslag-fane'!$L$3))))</f>
        <v/>
      </c>
      <c r="AC66" t="str">
        <f>IF(AC$3="","",IF(W140="","",((W140-V140+1)/365*$G66*(_xlfn.XLOOKUP(AC$3,'Oppslag-fane'!$P$12:$P$34,'Oppslag-fane'!$N$12:$N$34)*Personalkostnader!$G74*1000))))</f>
        <v/>
      </c>
      <c r="AD66" t="str">
        <f>IF(AC66="","",IF($D66="Vitenskapelig",((W140-V140+1)/365*$G66*(_xlfn.XLOOKUP(AC$3,'Oppslag-fane'!$P$12:$P$34,'Oppslag-fane'!$AD$12:$AD$34)*'Oppslag-fane'!$J$3)),((W140-V140+1)/365*$G66*(_xlfn.XLOOKUP(AC$3,'Oppslag-fane'!$P$12:$P$34,'Oppslag-fane'!$AB$12:$AB$34)*'Oppslag-fane'!$L$3))))</f>
        <v/>
      </c>
      <c r="AE66" t="str">
        <f>IF(AE$3="","",IF(Y140="","",((Y140-X140+1)/365*$G66*(_xlfn.XLOOKUP(AE$3,'Oppslag-fane'!$P$12:$P$34,'Oppslag-fane'!$N$12:$N$34)*Personalkostnader!$G74*1000))))</f>
        <v/>
      </c>
      <c r="AF66" t="str">
        <f>IF(AE66="","",IF($D66="Vitenskapelig",((Y140-X140+1)/365*$G66*(_xlfn.XLOOKUP(AE$3,'Oppslag-fane'!$P$12:$P$34,'Oppslag-fane'!$AD$12:$AD$34)*'Oppslag-fane'!$J$3)),((Y140-X140+1)/365*$G66*(_xlfn.XLOOKUP(AE$3,'Oppslag-fane'!$P$12:$P$34,'Oppslag-fane'!$AB$12:$AB$34)*'Oppslag-fane'!$L$3))))</f>
        <v/>
      </c>
      <c r="AG66" t="str">
        <f>IF(AG$3="","",IF(AA140="","",((AA140-Z140+1)/365*$G66*(_xlfn.XLOOKUP(AG$3,'Oppslag-fane'!$P$12:$P$34,'Oppslag-fane'!$N$12:$N$34)*Personalkostnader!$G74*1000))))</f>
        <v/>
      </c>
      <c r="AH66" t="str">
        <f>IF(AG66="","",IF($D66="Vitenskapelig",((AA140-Z140+1)/365*$G66*(_xlfn.XLOOKUP(AG$3,'Oppslag-fane'!$P$12:$P$34,'Oppslag-fane'!$AD$12:$AD$34)*'Oppslag-fane'!$J$3)),((AA140-Z140+1)/365*$G66*(_xlfn.XLOOKUP(AG$3,'Oppslag-fane'!$P$12:$P$34,'Oppslag-fane'!$AB$12:$AB$34)*'Oppslag-fane'!$L$3))))</f>
        <v/>
      </c>
      <c r="AI66" s="33">
        <f t="shared" si="2"/>
        <v>0</v>
      </c>
      <c r="AJ66" s="33">
        <f t="shared" si="3"/>
        <v>0</v>
      </c>
    </row>
    <row r="67" spans="1:36" outlineLevel="1" x14ac:dyDescent="0.25">
      <c r="A67">
        <f>Personalkostnader!A75</f>
        <v>0</v>
      </c>
      <c r="B67">
        <f>Personalkostnader!B75</f>
        <v>0</v>
      </c>
      <c r="C67" t="str">
        <f>Personalkostnader!C75</f>
        <v/>
      </c>
      <c r="D67" t="str">
        <f>Personalkostnader!D75</f>
        <v/>
      </c>
      <c r="E67">
        <f>Personalkostnader!E75</f>
        <v>0</v>
      </c>
      <c r="F67" t="str">
        <f>LEFT(Personalkostnader!O75,2)</f>
        <v/>
      </c>
      <c r="G67" s="129" t="str">
        <f>IFERROR(Personalkostnader!N75/100,"")</f>
        <v/>
      </c>
      <c r="H67" s="38"/>
      <c r="I67" t="str">
        <f>IF(I$3="","",IF(C141="","",((C141-B141+1)/365*$G67*(_xlfn.XLOOKUP(I$3,'Oppslag-fane'!$P$12:$P$34,'Oppslag-fane'!$N$12:$N$34)*Personalkostnader!$G75*1000))))</f>
        <v/>
      </c>
      <c r="J67" t="str">
        <f>IF(I67="","",IF($D67="Vitenskapelig",((C141-B141+1)/365*$G67*(_xlfn.XLOOKUP(I$3,'Oppslag-fane'!$P$12:$P$34,'Oppslag-fane'!$AD$12:$AD$34)*'Oppslag-fane'!$J$3)),((C141-B141+1)/365*$G67*(_xlfn.XLOOKUP(I$3,'Oppslag-fane'!$P$12:$P$34,'Oppslag-fane'!$AB$12:$AB$34)*'Oppslag-fane'!$L$3))))</f>
        <v/>
      </c>
      <c r="K67" t="str">
        <f>IF(K$3="","",IF(E141="","",((E141-D141+1)/365*$G67*(_xlfn.XLOOKUP(K$3,'Oppslag-fane'!$P$12:$P$34,'Oppslag-fane'!$N$12:$N$34)*Personalkostnader!$G75*1000))))</f>
        <v/>
      </c>
      <c r="L67" t="str">
        <f>IF(K67="","",IF($D67="Vitenskapelig",((E141-D141+1)/365*$G67*(_xlfn.XLOOKUP(K$3,'Oppslag-fane'!$P$12:$P$34,'Oppslag-fane'!$AD$12:$AD$34)*'Oppslag-fane'!$J$3)),((E141-D141+1)/365*$G67*(_xlfn.XLOOKUP(K$3,'Oppslag-fane'!$P$12:$P$34,'Oppslag-fane'!$AB$12:$AB$34)*'Oppslag-fane'!$L$3))))</f>
        <v/>
      </c>
      <c r="M67" t="str">
        <f>IF(M$3="","",IF(G141="","",((G141-F141+1)/365*$G67*(_xlfn.XLOOKUP(M$3,'Oppslag-fane'!$P$12:$P$34,'Oppslag-fane'!$N$12:$N$34)*Personalkostnader!$G75*1000))))</f>
        <v/>
      </c>
      <c r="N67" t="str">
        <f>IF(M67="","",IF($D67="Vitenskapelig",((G141-F141+1)/365*$G67*(_xlfn.XLOOKUP(M$3,'Oppslag-fane'!$P$12:$P$34,'Oppslag-fane'!$AD$12:$AD$34)*'Oppslag-fane'!$J$3)),((G141-F141+1)/365*$G67*(_xlfn.XLOOKUP(M$3,'Oppslag-fane'!$P$12:$P$34,'Oppslag-fane'!$AB$12:$AB$34)*'Oppslag-fane'!$L$3))))</f>
        <v/>
      </c>
      <c r="O67" t="str">
        <f>IF(O$3="","",IF(I141="","",((I141-H141+1)/365*$G67*(_xlfn.XLOOKUP(O$3,'Oppslag-fane'!$P$12:$P$34,'Oppslag-fane'!$N$12:$N$34)*Personalkostnader!$G75*1000))))</f>
        <v/>
      </c>
      <c r="P67" t="str">
        <f>IF(O67="","",IF($D67="Vitenskapelig",((I141-H141+1)/365*$G67*(_xlfn.XLOOKUP(O$3,'Oppslag-fane'!$P$12:$P$34,'Oppslag-fane'!$AD$12:$AD$34)*'Oppslag-fane'!$J$3)),((I141-H141+1)/365*$G67*(_xlfn.XLOOKUP(O$3,'Oppslag-fane'!$P$12:$P$34,'Oppslag-fane'!$AB$12:$AB$34)*'Oppslag-fane'!$L$3))))</f>
        <v/>
      </c>
      <c r="Q67" t="str">
        <f>IF(Q$3="","",IF(K141="","",((K141-J141+1)/365*$G67*(_xlfn.XLOOKUP(Q$3,'Oppslag-fane'!$P$12:$P$34,'Oppslag-fane'!$N$12:$N$34)*Personalkostnader!$G75*1000))))</f>
        <v/>
      </c>
      <c r="R67" t="str">
        <f>IF(Q67="","",IF($D67="Vitenskapelig",((K141-J141+1)/365*$G67*(_xlfn.XLOOKUP(Q$3,'Oppslag-fane'!$P$12:$P$34,'Oppslag-fane'!$AD$12:$AD$34)*'Oppslag-fane'!$J$3)),((K141-J141+1)/365*$G67*(_xlfn.XLOOKUP(Q$3,'Oppslag-fane'!$P$12:$P$34,'Oppslag-fane'!$AB$12:$AB$34)*'Oppslag-fane'!$L$3))))</f>
        <v/>
      </c>
      <c r="S67" t="str">
        <f>IF(S$3="","",IF(M141="","",((M141-L141+1)/365*$G67*(_xlfn.XLOOKUP(S$3,'Oppslag-fane'!$P$12:$P$34,'Oppslag-fane'!$N$12:$N$34)*Personalkostnader!$G75*1000))))</f>
        <v/>
      </c>
      <c r="T67" t="str">
        <f>IF(S67="","",IF($D67="Vitenskapelig",((M141-L141+1)/365*$G67*(_xlfn.XLOOKUP(S$3,'Oppslag-fane'!$P$12:$P$34,'Oppslag-fane'!$AD$12:$AD$34)*'Oppslag-fane'!$J$3)),((M141-L141+1)/365*$G67*(_xlfn.XLOOKUP(S$3,'Oppslag-fane'!$P$12:$P$34,'Oppslag-fane'!$AB$12:$AB$34)*'Oppslag-fane'!$L$3))))</f>
        <v/>
      </c>
      <c r="U67" t="str">
        <f>IF(U$3="","",IF(O141="","",((O141-N141+1)/365*$G67*(_xlfn.XLOOKUP(U$3,'Oppslag-fane'!$P$12:$P$34,'Oppslag-fane'!$N$12:$N$34)*Personalkostnader!$G75*1000))))</f>
        <v/>
      </c>
      <c r="V67" t="str">
        <f>IF(U67="","",IF($D67="Vitenskapelig",((O141-N141+1)/365*$G67*(_xlfn.XLOOKUP(U$3,'Oppslag-fane'!$P$12:$P$34,'Oppslag-fane'!$AD$12:$AD$34)*'Oppslag-fane'!$J$3)),((O141-N141+1)/365*$G67*(_xlfn.XLOOKUP(U$3,'Oppslag-fane'!$P$12:$P$34,'Oppslag-fane'!$AB$12:$AB$34)*'Oppslag-fane'!$L$3))))</f>
        <v/>
      </c>
      <c r="W67" t="str">
        <f>IF(W$3="","",IF(Q141="","",((Q141-P141+1)/365*$G67*(_xlfn.XLOOKUP(W$3,'Oppslag-fane'!$P$12:$P$34,'Oppslag-fane'!$N$12:$N$34)*Personalkostnader!$G75*1000))))</f>
        <v/>
      </c>
      <c r="X67" t="str">
        <f>IF(W67="","",IF($D67="Vitenskapelig",((Q141-P141+1)/365*$G67*(_xlfn.XLOOKUP(W$3,'Oppslag-fane'!$P$12:$P$34,'Oppslag-fane'!$AD$12:$AD$34)*'Oppslag-fane'!$J$3)),((Q141-P141+1)/365*$G67*(_xlfn.XLOOKUP(W$3,'Oppslag-fane'!$P$12:$P$34,'Oppslag-fane'!$AB$12:$AB$34)*'Oppslag-fane'!$L$3))))</f>
        <v/>
      </c>
      <c r="Y67" t="str">
        <f>IF(Y$3="","",IF(S141="","",((S141-R141+1)/365*$G67*(_xlfn.XLOOKUP(Y$3,'Oppslag-fane'!$P$12:$P$34,'Oppslag-fane'!$N$12:$N$34)*Personalkostnader!$G75*1000))))</f>
        <v/>
      </c>
      <c r="Z67" t="str">
        <f>IF(Y67="","",IF($D67="Vitenskapelig",((S141-R141+1)/365*$G67*(_xlfn.XLOOKUP(Y$3,'Oppslag-fane'!$P$12:$P$34,'Oppslag-fane'!$AD$12:$AD$34)*'Oppslag-fane'!$J$3)),((S141-R141+1)/365*$G67*(_xlfn.XLOOKUP(Y$3,'Oppslag-fane'!$P$12:$P$34,'Oppslag-fane'!$AB$12:$AB$34)*'Oppslag-fane'!$L$3))))</f>
        <v/>
      </c>
      <c r="AA67" t="str">
        <f>IF(AA$3="","",IF(U141="","",((U141-T141+1)/365*$G67*(_xlfn.XLOOKUP(AA$3,'Oppslag-fane'!$P$12:$P$34,'Oppslag-fane'!$N$12:$N$34)*Personalkostnader!$G75*1000))))</f>
        <v/>
      </c>
      <c r="AB67" t="str">
        <f>IF(AA67="","",IF($D67="Vitenskapelig",((U141-T141+1)/365*$G67*(_xlfn.XLOOKUP(AA$3,'Oppslag-fane'!$P$12:$P$34,'Oppslag-fane'!$AD$12:$AD$34)*'Oppslag-fane'!$J$3)),((U141-T141+1)/365*$G67*(_xlfn.XLOOKUP(AA$3,'Oppslag-fane'!$P$12:$P$34,'Oppslag-fane'!$AB$12:$AB$34)*'Oppslag-fane'!$L$3))))</f>
        <v/>
      </c>
      <c r="AC67" t="str">
        <f>IF(AC$3="","",IF(W141="","",((W141-V141+1)/365*$G67*(_xlfn.XLOOKUP(AC$3,'Oppslag-fane'!$P$12:$P$34,'Oppslag-fane'!$N$12:$N$34)*Personalkostnader!$G75*1000))))</f>
        <v/>
      </c>
      <c r="AD67" t="str">
        <f>IF(AC67="","",IF($D67="Vitenskapelig",((W141-V141+1)/365*$G67*(_xlfn.XLOOKUP(AC$3,'Oppslag-fane'!$P$12:$P$34,'Oppslag-fane'!$AD$12:$AD$34)*'Oppslag-fane'!$J$3)),((W141-V141+1)/365*$G67*(_xlfn.XLOOKUP(AC$3,'Oppslag-fane'!$P$12:$P$34,'Oppslag-fane'!$AB$12:$AB$34)*'Oppslag-fane'!$L$3))))</f>
        <v/>
      </c>
      <c r="AE67" t="str">
        <f>IF(AE$3="","",IF(Y141="","",((Y141-X141+1)/365*$G67*(_xlfn.XLOOKUP(AE$3,'Oppslag-fane'!$P$12:$P$34,'Oppslag-fane'!$N$12:$N$34)*Personalkostnader!$G75*1000))))</f>
        <v/>
      </c>
      <c r="AF67" t="str">
        <f>IF(AE67="","",IF($D67="Vitenskapelig",((Y141-X141+1)/365*$G67*(_xlfn.XLOOKUP(AE$3,'Oppslag-fane'!$P$12:$P$34,'Oppslag-fane'!$AD$12:$AD$34)*'Oppslag-fane'!$J$3)),((Y141-X141+1)/365*$G67*(_xlfn.XLOOKUP(AE$3,'Oppslag-fane'!$P$12:$P$34,'Oppslag-fane'!$AB$12:$AB$34)*'Oppslag-fane'!$L$3))))</f>
        <v/>
      </c>
      <c r="AG67" t="str">
        <f>IF(AG$3="","",IF(AA141="","",((AA141-Z141+1)/365*$G67*(_xlfn.XLOOKUP(AG$3,'Oppslag-fane'!$P$12:$P$34,'Oppslag-fane'!$N$12:$N$34)*Personalkostnader!$G75*1000))))</f>
        <v/>
      </c>
      <c r="AH67" t="str">
        <f>IF(AG67="","",IF($D67="Vitenskapelig",((AA141-Z141+1)/365*$G67*(_xlfn.XLOOKUP(AG$3,'Oppslag-fane'!$P$12:$P$34,'Oppslag-fane'!$AD$12:$AD$34)*'Oppslag-fane'!$J$3)),((AA141-Z141+1)/365*$G67*(_xlfn.XLOOKUP(AG$3,'Oppslag-fane'!$P$12:$P$34,'Oppslag-fane'!$AB$12:$AB$34)*'Oppslag-fane'!$L$3))))</f>
        <v/>
      </c>
      <c r="AI67" s="33">
        <f t="shared" si="2"/>
        <v>0</v>
      </c>
      <c r="AJ67" s="33">
        <f t="shared" si="3"/>
        <v>0</v>
      </c>
    </row>
    <row r="68" spans="1:36" outlineLevel="1" x14ac:dyDescent="0.25">
      <c r="A68">
        <f>Personalkostnader!A76</f>
        <v>0</v>
      </c>
      <c r="B68">
        <f>Personalkostnader!B76</f>
        <v>0</v>
      </c>
      <c r="C68" t="str">
        <f>Personalkostnader!C76</f>
        <v/>
      </c>
      <c r="D68" t="str">
        <f>Personalkostnader!D76</f>
        <v/>
      </c>
      <c r="E68">
        <f>Personalkostnader!E76</f>
        <v>0</v>
      </c>
      <c r="F68" t="str">
        <f>LEFT(Personalkostnader!O76,2)</f>
        <v/>
      </c>
      <c r="G68" s="129" t="str">
        <f>IFERROR(Personalkostnader!N76/100,"")</f>
        <v/>
      </c>
      <c r="H68" s="38"/>
      <c r="I68" t="str">
        <f>IF(I$3="","",IF(C142="","",((C142-B142+1)/365*$G68*(_xlfn.XLOOKUP(I$3,'Oppslag-fane'!$P$12:$P$34,'Oppslag-fane'!$N$12:$N$34)*Personalkostnader!$G76*1000))))</f>
        <v/>
      </c>
      <c r="J68" t="str">
        <f>IF(I68="","",IF($D68="Vitenskapelig",((C142-B142+1)/365*$G68*(_xlfn.XLOOKUP(I$3,'Oppslag-fane'!$P$12:$P$34,'Oppslag-fane'!$AD$12:$AD$34)*'Oppslag-fane'!$J$3)),((C142-B142+1)/365*$G68*(_xlfn.XLOOKUP(I$3,'Oppslag-fane'!$P$12:$P$34,'Oppslag-fane'!$AB$12:$AB$34)*'Oppslag-fane'!$L$3))))</f>
        <v/>
      </c>
      <c r="K68" t="str">
        <f>IF(K$3="","",IF(E142="","",((E142-D142+1)/365*$G68*(_xlfn.XLOOKUP(K$3,'Oppslag-fane'!$P$12:$P$34,'Oppslag-fane'!$N$12:$N$34)*Personalkostnader!$G76*1000))))</f>
        <v/>
      </c>
      <c r="L68" t="str">
        <f>IF(K68="","",IF($D68="Vitenskapelig",((E142-D142+1)/365*$G68*(_xlfn.XLOOKUP(K$3,'Oppslag-fane'!$P$12:$P$34,'Oppslag-fane'!$AD$12:$AD$34)*'Oppslag-fane'!$J$3)),((E142-D142+1)/365*$G68*(_xlfn.XLOOKUP(K$3,'Oppslag-fane'!$P$12:$P$34,'Oppslag-fane'!$AB$12:$AB$34)*'Oppslag-fane'!$L$3))))</f>
        <v/>
      </c>
      <c r="M68" t="str">
        <f>IF(M$3="","",IF(G142="","",((G142-F142+1)/365*$G68*(_xlfn.XLOOKUP(M$3,'Oppslag-fane'!$P$12:$P$34,'Oppslag-fane'!$N$12:$N$34)*Personalkostnader!$G76*1000))))</f>
        <v/>
      </c>
      <c r="N68" t="str">
        <f>IF(M68="","",IF($D68="Vitenskapelig",((G142-F142+1)/365*$G68*(_xlfn.XLOOKUP(M$3,'Oppslag-fane'!$P$12:$P$34,'Oppslag-fane'!$AD$12:$AD$34)*'Oppslag-fane'!$J$3)),((G142-F142+1)/365*$G68*(_xlfn.XLOOKUP(M$3,'Oppslag-fane'!$P$12:$P$34,'Oppslag-fane'!$AB$12:$AB$34)*'Oppslag-fane'!$L$3))))</f>
        <v/>
      </c>
      <c r="O68" t="str">
        <f>IF(O$3="","",IF(I142="","",((I142-H142+1)/365*$G68*(_xlfn.XLOOKUP(O$3,'Oppslag-fane'!$P$12:$P$34,'Oppslag-fane'!$N$12:$N$34)*Personalkostnader!$G76*1000))))</f>
        <v/>
      </c>
      <c r="P68" t="str">
        <f>IF(O68="","",IF($D68="Vitenskapelig",((I142-H142+1)/365*$G68*(_xlfn.XLOOKUP(O$3,'Oppslag-fane'!$P$12:$P$34,'Oppslag-fane'!$AD$12:$AD$34)*'Oppslag-fane'!$J$3)),((I142-H142+1)/365*$G68*(_xlfn.XLOOKUP(O$3,'Oppslag-fane'!$P$12:$P$34,'Oppslag-fane'!$AB$12:$AB$34)*'Oppslag-fane'!$L$3))))</f>
        <v/>
      </c>
      <c r="Q68" t="str">
        <f>IF(Q$3="","",IF(K142="","",((K142-J142+1)/365*$G68*(_xlfn.XLOOKUP(Q$3,'Oppslag-fane'!$P$12:$P$34,'Oppslag-fane'!$N$12:$N$34)*Personalkostnader!$G76*1000))))</f>
        <v/>
      </c>
      <c r="R68" t="str">
        <f>IF(Q68="","",IF($D68="Vitenskapelig",((K142-J142+1)/365*$G68*(_xlfn.XLOOKUP(Q$3,'Oppslag-fane'!$P$12:$P$34,'Oppslag-fane'!$AD$12:$AD$34)*'Oppslag-fane'!$J$3)),((K142-J142+1)/365*$G68*(_xlfn.XLOOKUP(Q$3,'Oppslag-fane'!$P$12:$P$34,'Oppslag-fane'!$AB$12:$AB$34)*'Oppslag-fane'!$L$3))))</f>
        <v/>
      </c>
      <c r="S68" t="str">
        <f>IF(S$3="","",IF(M142="","",((M142-L142+1)/365*$G68*(_xlfn.XLOOKUP(S$3,'Oppslag-fane'!$P$12:$P$34,'Oppslag-fane'!$N$12:$N$34)*Personalkostnader!$G76*1000))))</f>
        <v/>
      </c>
      <c r="T68" t="str">
        <f>IF(S68="","",IF($D68="Vitenskapelig",((M142-L142+1)/365*$G68*(_xlfn.XLOOKUP(S$3,'Oppslag-fane'!$P$12:$P$34,'Oppslag-fane'!$AD$12:$AD$34)*'Oppslag-fane'!$J$3)),((M142-L142+1)/365*$G68*(_xlfn.XLOOKUP(S$3,'Oppslag-fane'!$P$12:$P$34,'Oppslag-fane'!$AB$12:$AB$34)*'Oppslag-fane'!$L$3))))</f>
        <v/>
      </c>
      <c r="U68" t="str">
        <f>IF(U$3="","",IF(O142="","",((O142-N142+1)/365*$G68*(_xlfn.XLOOKUP(U$3,'Oppslag-fane'!$P$12:$P$34,'Oppslag-fane'!$N$12:$N$34)*Personalkostnader!$G76*1000))))</f>
        <v/>
      </c>
      <c r="V68" t="str">
        <f>IF(U68="","",IF($D68="Vitenskapelig",((O142-N142+1)/365*$G68*(_xlfn.XLOOKUP(U$3,'Oppslag-fane'!$P$12:$P$34,'Oppslag-fane'!$AD$12:$AD$34)*'Oppslag-fane'!$J$3)),((O142-N142+1)/365*$G68*(_xlfn.XLOOKUP(U$3,'Oppslag-fane'!$P$12:$P$34,'Oppslag-fane'!$AB$12:$AB$34)*'Oppslag-fane'!$L$3))))</f>
        <v/>
      </c>
      <c r="W68" t="str">
        <f>IF(W$3="","",IF(Q142="","",((Q142-P142+1)/365*$G68*(_xlfn.XLOOKUP(W$3,'Oppslag-fane'!$P$12:$P$34,'Oppslag-fane'!$N$12:$N$34)*Personalkostnader!$G76*1000))))</f>
        <v/>
      </c>
      <c r="X68" t="str">
        <f>IF(W68="","",IF($D68="Vitenskapelig",((Q142-P142+1)/365*$G68*(_xlfn.XLOOKUP(W$3,'Oppslag-fane'!$P$12:$P$34,'Oppslag-fane'!$AD$12:$AD$34)*'Oppslag-fane'!$J$3)),((Q142-P142+1)/365*$G68*(_xlfn.XLOOKUP(W$3,'Oppslag-fane'!$P$12:$P$34,'Oppslag-fane'!$AB$12:$AB$34)*'Oppslag-fane'!$L$3))))</f>
        <v/>
      </c>
      <c r="Y68" t="str">
        <f>IF(Y$3="","",IF(S142="","",((S142-R142+1)/365*$G68*(_xlfn.XLOOKUP(Y$3,'Oppslag-fane'!$P$12:$P$34,'Oppslag-fane'!$N$12:$N$34)*Personalkostnader!$G76*1000))))</f>
        <v/>
      </c>
      <c r="Z68" t="str">
        <f>IF(Y68="","",IF($D68="Vitenskapelig",((S142-R142+1)/365*$G68*(_xlfn.XLOOKUP(Y$3,'Oppslag-fane'!$P$12:$P$34,'Oppslag-fane'!$AD$12:$AD$34)*'Oppslag-fane'!$J$3)),((S142-R142+1)/365*$G68*(_xlfn.XLOOKUP(Y$3,'Oppslag-fane'!$P$12:$P$34,'Oppslag-fane'!$AB$12:$AB$34)*'Oppslag-fane'!$L$3))))</f>
        <v/>
      </c>
      <c r="AA68" t="str">
        <f>IF(AA$3="","",IF(U142="","",((U142-T142+1)/365*$G68*(_xlfn.XLOOKUP(AA$3,'Oppslag-fane'!$P$12:$P$34,'Oppslag-fane'!$N$12:$N$34)*Personalkostnader!$G76*1000))))</f>
        <v/>
      </c>
      <c r="AB68" t="str">
        <f>IF(AA68="","",IF($D68="Vitenskapelig",((U142-T142+1)/365*$G68*(_xlfn.XLOOKUP(AA$3,'Oppslag-fane'!$P$12:$P$34,'Oppslag-fane'!$AD$12:$AD$34)*'Oppslag-fane'!$J$3)),((U142-T142+1)/365*$G68*(_xlfn.XLOOKUP(AA$3,'Oppslag-fane'!$P$12:$P$34,'Oppslag-fane'!$AB$12:$AB$34)*'Oppslag-fane'!$L$3))))</f>
        <v/>
      </c>
      <c r="AC68" t="str">
        <f>IF(AC$3="","",IF(W142="","",((W142-V142+1)/365*$G68*(_xlfn.XLOOKUP(AC$3,'Oppslag-fane'!$P$12:$P$34,'Oppslag-fane'!$N$12:$N$34)*Personalkostnader!$G76*1000))))</f>
        <v/>
      </c>
      <c r="AD68" t="str">
        <f>IF(AC68="","",IF($D68="Vitenskapelig",((W142-V142+1)/365*$G68*(_xlfn.XLOOKUP(AC$3,'Oppslag-fane'!$P$12:$P$34,'Oppslag-fane'!$AD$12:$AD$34)*'Oppslag-fane'!$J$3)),((W142-V142+1)/365*$G68*(_xlfn.XLOOKUP(AC$3,'Oppslag-fane'!$P$12:$P$34,'Oppslag-fane'!$AB$12:$AB$34)*'Oppslag-fane'!$L$3))))</f>
        <v/>
      </c>
      <c r="AE68" t="str">
        <f>IF(AE$3="","",IF(Y142="","",((Y142-X142+1)/365*$G68*(_xlfn.XLOOKUP(AE$3,'Oppslag-fane'!$P$12:$P$34,'Oppslag-fane'!$N$12:$N$34)*Personalkostnader!$G76*1000))))</f>
        <v/>
      </c>
      <c r="AF68" t="str">
        <f>IF(AE68="","",IF($D68="Vitenskapelig",((Y142-X142+1)/365*$G68*(_xlfn.XLOOKUP(AE$3,'Oppslag-fane'!$P$12:$P$34,'Oppslag-fane'!$AD$12:$AD$34)*'Oppslag-fane'!$J$3)),((Y142-X142+1)/365*$G68*(_xlfn.XLOOKUP(AE$3,'Oppslag-fane'!$P$12:$P$34,'Oppslag-fane'!$AB$12:$AB$34)*'Oppslag-fane'!$L$3))))</f>
        <v/>
      </c>
      <c r="AG68" t="str">
        <f>IF(AG$3="","",IF(AA142="","",((AA142-Z142+1)/365*$G68*(_xlfn.XLOOKUP(AG$3,'Oppslag-fane'!$P$12:$P$34,'Oppslag-fane'!$N$12:$N$34)*Personalkostnader!$G76*1000))))</f>
        <v/>
      </c>
      <c r="AH68" t="str">
        <f>IF(AG68="","",IF($D68="Vitenskapelig",((AA142-Z142+1)/365*$G68*(_xlfn.XLOOKUP(AG$3,'Oppslag-fane'!$P$12:$P$34,'Oppslag-fane'!$AD$12:$AD$34)*'Oppslag-fane'!$J$3)),((AA142-Z142+1)/365*$G68*(_xlfn.XLOOKUP(AG$3,'Oppslag-fane'!$P$12:$P$34,'Oppslag-fane'!$AB$12:$AB$34)*'Oppslag-fane'!$L$3))))</f>
        <v/>
      </c>
      <c r="AI68" s="33">
        <f t="shared" si="2"/>
        <v>0</v>
      </c>
      <c r="AJ68" s="33">
        <f t="shared" si="3"/>
        <v>0</v>
      </c>
    </row>
    <row r="69" spans="1:36" outlineLevel="1" x14ac:dyDescent="0.25">
      <c r="A69">
        <f>Personalkostnader!A77</f>
        <v>0</v>
      </c>
      <c r="B69">
        <f>Personalkostnader!B77</f>
        <v>0</v>
      </c>
      <c r="C69" t="str">
        <f>Personalkostnader!C77</f>
        <v/>
      </c>
      <c r="D69" t="str">
        <f>Personalkostnader!D77</f>
        <v/>
      </c>
      <c r="E69">
        <f>Personalkostnader!E77</f>
        <v>0</v>
      </c>
      <c r="F69" t="str">
        <f>LEFT(Personalkostnader!O77,2)</f>
        <v/>
      </c>
      <c r="G69" s="129" t="str">
        <f>IFERROR(Personalkostnader!N77/100,"")</f>
        <v/>
      </c>
      <c r="H69" s="38"/>
      <c r="I69" t="str">
        <f>IF(I$3="","",IF(C143="","",((C143-B143+1)/365*$G69*(_xlfn.XLOOKUP(I$3,'Oppslag-fane'!$P$12:$P$34,'Oppslag-fane'!$N$12:$N$34)*Personalkostnader!$G77*1000))))</f>
        <v/>
      </c>
      <c r="J69" t="str">
        <f>IF(I69="","",IF($D69="Vitenskapelig",((C143-B143+1)/365*$G69*(_xlfn.XLOOKUP(I$3,'Oppslag-fane'!$P$12:$P$34,'Oppslag-fane'!$AD$12:$AD$34)*'Oppslag-fane'!$J$3)),((C143-B143+1)/365*$G69*(_xlfn.XLOOKUP(I$3,'Oppslag-fane'!$P$12:$P$34,'Oppslag-fane'!$AB$12:$AB$34)*'Oppslag-fane'!$L$3))))</f>
        <v/>
      </c>
      <c r="K69" t="str">
        <f>IF(K$3="","",IF(E143="","",((E143-D143+1)/365*$G69*(_xlfn.XLOOKUP(K$3,'Oppslag-fane'!$P$12:$P$34,'Oppslag-fane'!$N$12:$N$34)*Personalkostnader!$G77*1000))))</f>
        <v/>
      </c>
      <c r="L69" t="str">
        <f>IF(K69="","",IF($D69="Vitenskapelig",((E143-D143+1)/365*$G69*(_xlfn.XLOOKUP(K$3,'Oppslag-fane'!$P$12:$P$34,'Oppslag-fane'!$AD$12:$AD$34)*'Oppslag-fane'!$J$3)),((E143-D143+1)/365*$G69*(_xlfn.XLOOKUP(K$3,'Oppslag-fane'!$P$12:$P$34,'Oppslag-fane'!$AB$12:$AB$34)*'Oppslag-fane'!$L$3))))</f>
        <v/>
      </c>
      <c r="M69" t="str">
        <f>IF(M$3="","",IF(G143="","",((G143-F143+1)/365*$G69*(_xlfn.XLOOKUP(M$3,'Oppslag-fane'!$P$12:$P$34,'Oppslag-fane'!$N$12:$N$34)*Personalkostnader!$G77*1000))))</f>
        <v/>
      </c>
      <c r="N69" t="str">
        <f>IF(M69="","",IF($D69="Vitenskapelig",((G143-F143+1)/365*$G69*(_xlfn.XLOOKUP(M$3,'Oppslag-fane'!$P$12:$P$34,'Oppslag-fane'!$AD$12:$AD$34)*'Oppslag-fane'!$J$3)),((G143-F143+1)/365*$G69*(_xlfn.XLOOKUP(M$3,'Oppslag-fane'!$P$12:$P$34,'Oppslag-fane'!$AB$12:$AB$34)*'Oppslag-fane'!$L$3))))</f>
        <v/>
      </c>
      <c r="O69" t="str">
        <f>IF(O$3="","",IF(I143="","",((I143-H143+1)/365*$G69*(_xlfn.XLOOKUP(O$3,'Oppslag-fane'!$P$12:$P$34,'Oppslag-fane'!$N$12:$N$34)*Personalkostnader!$G77*1000))))</f>
        <v/>
      </c>
      <c r="P69" t="str">
        <f>IF(O69="","",IF($D69="Vitenskapelig",((I143-H143+1)/365*$G69*(_xlfn.XLOOKUP(O$3,'Oppslag-fane'!$P$12:$P$34,'Oppslag-fane'!$AD$12:$AD$34)*'Oppslag-fane'!$J$3)),((I143-H143+1)/365*$G69*(_xlfn.XLOOKUP(O$3,'Oppslag-fane'!$P$12:$P$34,'Oppslag-fane'!$AB$12:$AB$34)*'Oppslag-fane'!$L$3))))</f>
        <v/>
      </c>
      <c r="Q69" t="str">
        <f>IF(Q$3="","",IF(K143="","",((K143-J143+1)/365*$G69*(_xlfn.XLOOKUP(Q$3,'Oppslag-fane'!$P$12:$P$34,'Oppslag-fane'!$N$12:$N$34)*Personalkostnader!$G77*1000))))</f>
        <v/>
      </c>
      <c r="R69" t="str">
        <f>IF(Q69="","",IF($D69="Vitenskapelig",((K143-J143+1)/365*$G69*(_xlfn.XLOOKUP(Q$3,'Oppslag-fane'!$P$12:$P$34,'Oppslag-fane'!$AD$12:$AD$34)*'Oppslag-fane'!$J$3)),((K143-J143+1)/365*$G69*(_xlfn.XLOOKUP(Q$3,'Oppslag-fane'!$P$12:$P$34,'Oppslag-fane'!$AB$12:$AB$34)*'Oppslag-fane'!$L$3))))</f>
        <v/>
      </c>
      <c r="S69" t="str">
        <f>IF(S$3="","",IF(M143="","",((M143-L143+1)/365*$G69*(_xlfn.XLOOKUP(S$3,'Oppslag-fane'!$P$12:$P$34,'Oppslag-fane'!$N$12:$N$34)*Personalkostnader!$G77*1000))))</f>
        <v/>
      </c>
      <c r="T69" t="str">
        <f>IF(S69="","",IF($D69="Vitenskapelig",((M143-L143+1)/365*$G69*(_xlfn.XLOOKUP(S$3,'Oppslag-fane'!$P$12:$P$34,'Oppslag-fane'!$AD$12:$AD$34)*'Oppslag-fane'!$J$3)),((M143-L143+1)/365*$G69*(_xlfn.XLOOKUP(S$3,'Oppslag-fane'!$P$12:$P$34,'Oppslag-fane'!$AB$12:$AB$34)*'Oppslag-fane'!$L$3))))</f>
        <v/>
      </c>
      <c r="U69" t="str">
        <f>IF(U$3="","",IF(O143="","",((O143-N143+1)/365*$G69*(_xlfn.XLOOKUP(U$3,'Oppslag-fane'!$P$12:$P$34,'Oppslag-fane'!$N$12:$N$34)*Personalkostnader!$G77*1000))))</f>
        <v/>
      </c>
      <c r="V69" t="str">
        <f>IF(U69="","",IF($D69="Vitenskapelig",((O143-N143+1)/365*$G69*(_xlfn.XLOOKUP(U$3,'Oppslag-fane'!$P$12:$P$34,'Oppslag-fane'!$AD$12:$AD$34)*'Oppslag-fane'!$J$3)),((O143-N143+1)/365*$G69*(_xlfn.XLOOKUP(U$3,'Oppslag-fane'!$P$12:$P$34,'Oppslag-fane'!$AB$12:$AB$34)*'Oppslag-fane'!$L$3))))</f>
        <v/>
      </c>
      <c r="W69" t="str">
        <f>IF(W$3="","",IF(Q143="","",((Q143-P143+1)/365*$G69*(_xlfn.XLOOKUP(W$3,'Oppslag-fane'!$P$12:$P$34,'Oppslag-fane'!$N$12:$N$34)*Personalkostnader!$G77*1000))))</f>
        <v/>
      </c>
      <c r="X69" t="str">
        <f>IF(W69="","",IF($D69="Vitenskapelig",((Q143-P143+1)/365*$G69*(_xlfn.XLOOKUP(W$3,'Oppslag-fane'!$P$12:$P$34,'Oppslag-fane'!$AD$12:$AD$34)*'Oppslag-fane'!$J$3)),((Q143-P143+1)/365*$G69*(_xlfn.XLOOKUP(W$3,'Oppslag-fane'!$P$12:$P$34,'Oppslag-fane'!$AB$12:$AB$34)*'Oppslag-fane'!$L$3))))</f>
        <v/>
      </c>
      <c r="Y69" t="str">
        <f>IF(Y$3="","",IF(S143="","",((S143-R143+1)/365*$G69*(_xlfn.XLOOKUP(Y$3,'Oppslag-fane'!$P$12:$P$34,'Oppslag-fane'!$N$12:$N$34)*Personalkostnader!$G77*1000))))</f>
        <v/>
      </c>
      <c r="Z69" t="str">
        <f>IF(Y69="","",IF($D69="Vitenskapelig",((S143-R143+1)/365*$G69*(_xlfn.XLOOKUP(Y$3,'Oppslag-fane'!$P$12:$P$34,'Oppslag-fane'!$AD$12:$AD$34)*'Oppslag-fane'!$J$3)),((S143-R143+1)/365*$G69*(_xlfn.XLOOKUP(Y$3,'Oppslag-fane'!$P$12:$P$34,'Oppslag-fane'!$AB$12:$AB$34)*'Oppslag-fane'!$L$3))))</f>
        <v/>
      </c>
      <c r="AA69" t="str">
        <f>IF(AA$3="","",IF(U143="","",((U143-T143+1)/365*$G69*(_xlfn.XLOOKUP(AA$3,'Oppslag-fane'!$P$12:$P$34,'Oppslag-fane'!$N$12:$N$34)*Personalkostnader!$G77*1000))))</f>
        <v/>
      </c>
      <c r="AB69" t="str">
        <f>IF(AA69="","",IF($D69="Vitenskapelig",((U143-T143+1)/365*$G69*(_xlfn.XLOOKUP(AA$3,'Oppslag-fane'!$P$12:$P$34,'Oppslag-fane'!$AD$12:$AD$34)*'Oppslag-fane'!$J$3)),((U143-T143+1)/365*$G69*(_xlfn.XLOOKUP(AA$3,'Oppslag-fane'!$P$12:$P$34,'Oppslag-fane'!$AB$12:$AB$34)*'Oppslag-fane'!$L$3))))</f>
        <v/>
      </c>
      <c r="AC69" t="str">
        <f>IF(AC$3="","",IF(W143="","",((W143-V143+1)/365*$G69*(_xlfn.XLOOKUP(AC$3,'Oppslag-fane'!$P$12:$P$34,'Oppslag-fane'!$N$12:$N$34)*Personalkostnader!$G77*1000))))</f>
        <v/>
      </c>
      <c r="AD69" t="str">
        <f>IF(AC69="","",IF($D69="Vitenskapelig",((W143-V143+1)/365*$G69*(_xlfn.XLOOKUP(AC$3,'Oppslag-fane'!$P$12:$P$34,'Oppslag-fane'!$AD$12:$AD$34)*'Oppslag-fane'!$J$3)),((W143-V143+1)/365*$G69*(_xlfn.XLOOKUP(AC$3,'Oppslag-fane'!$P$12:$P$34,'Oppslag-fane'!$AB$12:$AB$34)*'Oppslag-fane'!$L$3))))</f>
        <v/>
      </c>
      <c r="AE69" t="str">
        <f>IF(AE$3="","",IF(Y143="","",((Y143-X143+1)/365*$G69*(_xlfn.XLOOKUP(AE$3,'Oppslag-fane'!$P$12:$P$34,'Oppslag-fane'!$N$12:$N$34)*Personalkostnader!$G77*1000))))</f>
        <v/>
      </c>
      <c r="AF69" t="str">
        <f>IF(AE69="","",IF($D69="Vitenskapelig",((Y143-X143+1)/365*$G69*(_xlfn.XLOOKUP(AE$3,'Oppslag-fane'!$P$12:$P$34,'Oppslag-fane'!$AD$12:$AD$34)*'Oppslag-fane'!$J$3)),((Y143-X143+1)/365*$G69*(_xlfn.XLOOKUP(AE$3,'Oppslag-fane'!$P$12:$P$34,'Oppslag-fane'!$AB$12:$AB$34)*'Oppslag-fane'!$L$3))))</f>
        <v/>
      </c>
      <c r="AG69" t="str">
        <f>IF(AG$3="","",IF(AA143="","",((AA143-Z143+1)/365*$G69*(_xlfn.XLOOKUP(AG$3,'Oppslag-fane'!$P$12:$P$34,'Oppslag-fane'!$N$12:$N$34)*Personalkostnader!$G77*1000))))</f>
        <v/>
      </c>
      <c r="AH69" t="str">
        <f>IF(AG69="","",IF($D69="Vitenskapelig",((AA143-Z143+1)/365*$G69*(_xlfn.XLOOKUP(AG$3,'Oppslag-fane'!$P$12:$P$34,'Oppslag-fane'!$AD$12:$AD$34)*'Oppslag-fane'!$J$3)),((AA143-Z143+1)/365*$G69*(_xlfn.XLOOKUP(AG$3,'Oppslag-fane'!$P$12:$P$34,'Oppslag-fane'!$AB$12:$AB$34)*'Oppslag-fane'!$L$3))))</f>
        <v/>
      </c>
      <c r="AI69" s="33">
        <f t="shared" ref="AI69:AI75" si="4">SUMIF($I$4:$AH$4,"Dir.kost",I69:AH69)</f>
        <v>0</v>
      </c>
      <c r="AJ69" s="33">
        <f t="shared" ref="AJ69:AJ75" si="5">SUMIF($I$4:$AH$4,"Indir. Kost",I69:AH69)</f>
        <v>0</v>
      </c>
    </row>
    <row r="70" spans="1:36" outlineLevel="1" x14ac:dyDescent="0.25">
      <c r="A70">
        <f>Personalkostnader!A78</f>
        <v>0</v>
      </c>
      <c r="B70">
        <f>Personalkostnader!B78</f>
        <v>0</v>
      </c>
      <c r="C70" t="str">
        <f>Personalkostnader!C78</f>
        <v/>
      </c>
      <c r="D70" t="str">
        <f>Personalkostnader!D78</f>
        <v/>
      </c>
      <c r="E70">
        <f>Personalkostnader!E78</f>
        <v>0</v>
      </c>
      <c r="F70" t="str">
        <f>LEFT(Personalkostnader!O78,2)</f>
        <v/>
      </c>
      <c r="G70" s="129" t="str">
        <f>IFERROR(Personalkostnader!N78/100,"")</f>
        <v/>
      </c>
      <c r="H70" s="38"/>
      <c r="I70" t="str">
        <f>IF(I$3="","",IF(C144="","",((C144-B144+1)/365*$G70*(_xlfn.XLOOKUP(I$3,'Oppslag-fane'!$P$12:$P$34,'Oppslag-fane'!$N$12:$N$34)*Personalkostnader!$G78*1000))))</f>
        <v/>
      </c>
      <c r="J70" t="str">
        <f>IF(I70="","",IF($D70="Vitenskapelig",((C144-B144+1)/365*$G70*(_xlfn.XLOOKUP(I$3,'Oppslag-fane'!$P$12:$P$34,'Oppslag-fane'!$AD$12:$AD$34)*'Oppslag-fane'!$J$3)),((C144-B144+1)/365*$G70*(_xlfn.XLOOKUP(I$3,'Oppslag-fane'!$P$12:$P$34,'Oppslag-fane'!$AB$12:$AB$34)*'Oppslag-fane'!$L$3))))</f>
        <v/>
      </c>
      <c r="K70" t="str">
        <f>IF(K$3="","",IF(E144="","",((E144-D144+1)/365*$G70*(_xlfn.XLOOKUP(K$3,'Oppslag-fane'!$P$12:$P$34,'Oppslag-fane'!$N$12:$N$34)*Personalkostnader!$G78*1000))))</f>
        <v/>
      </c>
      <c r="L70" t="str">
        <f>IF(K70="","",IF($D70="Vitenskapelig",((E144-D144+1)/365*$G70*(_xlfn.XLOOKUP(K$3,'Oppslag-fane'!$P$12:$P$34,'Oppslag-fane'!$AD$12:$AD$34)*'Oppslag-fane'!$J$3)),((E144-D144+1)/365*$G70*(_xlfn.XLOOKUP(K$3,'Oppslag-fane'!$P$12:$P$34,'Oppslag-fane'!$AB$12:$AB$34)*'Oppslag-fane'!$L$3))))</f>
        <v/>
      </c>
      <c r="M70" t="str">
        <f>IF(M$3="","",IF(G144="","",((G144-F144+1)/365*$G70*(_xlfn.XLOOKUP(M$3,'Oppslag-fane'!$P$12:$P$34,'Oppslag-fane'!$N$12:$N$34)*Personalkostnader!$G78*1000))))</f>
        <v/>
      </c>
      <c r="N70" t="str">
        <f>IF(M70="","",IF($D70="Vitenskapelig",((G144-F144+1)/365*$G70*(_xlfn.XLOOKUP(M$3,'Oppslag-fane'!$P$12:$P$34,'Oppslag-fane'!$AD$12:$AD$34)*'Oppslag-fane'!$J$3)),((G144-F144+1)/365*$G70*(_xlfn.XLOOKUP(M$3,'Oppslag-fane'!$P$12:$P$34,'Oppslag-fane'!$AB$12:$AB$34)*'Oppslag-fane'!$L$3))))</f>
        <v/>
      </c>
      <c r="O70" t="str">
        <f>IF(O$3="","",IF(I144="","",((I144-H144+1)/365*$G70*(_xlfn.XLOOKUP(O$3,'Oppslag-fane'!$P$12:$P$34,'Oppslag-fane'!$N$12:$N$34)*Personalkostnader!$G78*1000))))</f>
        <v/>
      </c>
      <c r="P70" t="str">
        <f>IF(O70="","",IF($D70="Vitenskapelig",((I144-H144+1)/365*$G70*(_xlfn.XLOOKUP(O$3,'Oppslag-fane'!$P$12:$P$34,'Oppslag-fane'!$AD$12:$AD$34)*'Oppslag-fane'!$J$3)),((I144-H144+1)/365*$G70*(_xlfn.XLOOKUP(O$3,'Oppslag-fane'!$P$12:$P$34,'Oppslag-fane'!$AB$12:$AB$34)*'Oppslag-fane'!$L$3))))</f>
        <v/>
      </c>
      <c r="Q70" t="str">
        <f>IF(Q$3="","",IF(K144="","",((K144-J144+1)/365*$G70*(_xlfn.XLOOKUP(Q$3,'Oppslag-fane'!$P$12:$P$34,'Oppslag-fane'!$N$12:$N$34)*Personalkostnader!$G78*1000))))</f>
        <v/>
      </c>
      <c r="R70" t="str">
        <f>IF(Q70="","",IF($D70="Vitenskapelig",((K144-J144+1)/365*$G70*(_xlfn.XLOOKUP(Q$3,'Oppslag-fane'!$P$12:$P$34,'Oppslag-fane'!$AD$12:$AD$34)*'Oppslag-fane'!$J$3)),((K144-J144+1)/365*$G70*(_xlfn.XLOOKUP(Q$3,'Oppslag-fane'!$P$12:$P$34,'Oppslag-fane'!$AB$12:$AB$34)*'Oppslag-fane'!$L$3))))</f>
        <v/>
      </c>
      <c r="S70" t="str">
        <f>IF(S$3="","",IF(M144="","",((M144-L144+1)/365*$G70*(_xlfn.XLOOKUP(S$3,'Oppslag-fane'!$P$12:$P$34,'Oppslag-fane'!$N$12:$N$34)*Personalkostnader!$G78*1000))))</f>
        <v/>
      </c>
      <c r="T70" t="str">
        <f>IF(S70="","",IF($D70="Vitenskapelig",((M144-L144+1)/365*$G70*(_xlfn.XLOOKUP(S$3,'Oppslag-fane'!$P$12:$P$34,'Oppslag-fane'!$AD$12:$AD$34)*'Oppslag-fane'!$J$3)),((M144-L144+1)/365*$G70*(_xlfn.XLOOKUP(S$3,'Oppslag-fane'!$P$12:$P$34,'Oppslag-fane'!$AB$12:$AB$34)*'Oppslag-fane'!$L$3))))</f>
        <v/>
      </c>
      <c r="U70" t="str">
        <f>IF(U$3="","",IF(O144="","",((O144-N144+1)/365*$G70*(_xlfn.XLOOKUP(U$3,'Oppslag-fane'!$P$12:$P$34,'Oppslag-fane'!$N$12:$N$34)*Personalkostnader!$G78*1000))))</f>
        <v/>
      </c>
      <c r="V70" t="str">
        <f>IF(U70="","",IF($D70="Vitenskapelig",((O144-N144+1)/365*$G70*(_xlfn.XLOOKUP(U$3,'Oppslag-fane'!$P$12:$P$34,'Oppslag-fane'!$AD$12:$AD$34)*'Oppslag-fane'!$J$3)),((O144-N144+1)/365*$G70*(_xlfn.XLOOKUP(U$3,'Oppslag-fane'!$P$12:$P$34,'Oppslag-fane'!$AB$12:$AB$34)*'Oppslag-fane'!$L$3))))</f>
        <v/>
      </c>
      <c r="W70" t="str">
        <f>IF(W$3="","",IF(Q144="","",((Q144-P144+1)/365*$G70*(_xlfn.XLOOKUP(W$3,'Oppslag-fane'!$P$12:$P$34,'Oppslag-fane'!$N$12:$N$34)*Personalkostnader!$G78*1000))))</f>
        <v/>
      </c>
      <c r="X70" t="str">
        <f>IF(W70="","",IF($D70="Vitenskapelig",((Q144-P144+1)/365*$G70*(_xlfn.XLOOKUP(W$3,'Oppslag-fane'!$P$12:$P$34,'Oppslag-fane'!$AD$12:$AD$34)*'Oppslag-fane'!$J$3)),((Q144-P144+1)/365*$G70*(_xlfn.XLOOKUP(W$3,'Oppslag-fane'!$P$12:$P$34,'Oppslag-fane'!$AB$12:$AB$34)*'Oppslag-fane'!$L$3))))</f>
        <v/>
      </c>
      <c r="Y70" t="str">
        <f>IF(Y$3="","",IF(S144="","",((S144-R144+1)/365*$G70*(_xlfn.XLOOKUP(Y$3,'Oppslag-fane'!$P$12:$P$34,'Oppslag-fane'!$N$12:$N$34)*Personalkostnader!$G78*1000))))</f>
        <v/>
      </c>
      <c r="Z70" t="str">
        <f>IF(Y70="","",IF($D70="Vitenskapelig",((S144-R144+1)/365*$G70*(_xlfn.XLOOKUP(Y$3,'Oppslag-fane'!$P$12:$P$34,'Oppslag-fane'!$AD$12:$AD$34)*'Oppslag-fane'!$J$3)),((S144-R144+1)/365*$G70*(_xlfn.XLOOKUP(Y$3,'Oppslag-fane'!$P$12:$P$34,'Oppslag-fane'!$AB$12:$AB$34)*'Oppslag-fane'!$L$3))))</f>
        <v/>
      </c>
      <c r="AA70" t="str">
        <f>IF(AA$3="","",IF(U144="","",((U144-T144+1)/365*$G70*(_xlfn.XLOOKUP(AA$3,'Oppslag-fane'!$P$12:$P$34,'Oppslag-fane'!$N$12:$N$34)*Personalkostnader!$G78*1000))))</f>
        <v/>
      </c>
      <c r="AB70" t="str">
        <f>IF(AA70="","",IF($D70="Vitenskapelig",((U144-T144+1)/365*$G70*(_xlfn.XLOOKUP(AA$3,'Oppslag-fane'!$P$12:$P$34,'Oppslag-fane'!$AD$12:$AD$34)*'Oppslag-fane'!$J$3)),((U144-T144+1)/365*$G70*(_xlfn.XLOOKUP(AA$3,'Oppslag-fane'!$P$12:$P$34,'Oppslag-fane'!$AB$12:$AB$34)*'Oppslag-fane'!$L$3))))</f>
        <v/>
      </c>
      <c r="AC70" t="str">
        <f>IF(AC$3="","",IF(W144="","",((W144-V144+1)/365*$G70*(_xlfn.XLOOKUP(AC$3,'Oppslag-fane'!$P$12:$P$34,'Oppslag-fane'!$N$12:$N$34)*Personalkostnader!$G78*1000))))</f>
        <v/>
      </c>
      <c r="AD70" t="str">
        <f>IF(AC70="","",IF($D70="Vitenskapelig",((W144-V144+1)/365*$G70*(_xlfn.XLOOKUP(AC$3,'Oppslag-fane'!$P$12:$P$34,'Oppslag-fane'!$AD$12:$AD$34)*'Oppslag-fane'!$J$3)),((W144-V144+1)/365*$G70*(_xlfn.XLOOKUP(AC$3,'Oppslag-fane'!$P$12:$P$34,'Oppslag-fane'!$AB$12:$AB$34)*'Oppslag-fane'!$L$3))))</f>
        <v/>
      </c>
      <c r="AE70" t="str">
        <f>IF(AE$3="","",IF(Y144="","",((Y144-X144+1)/365*$G70*(_xlfn.XLOOKUP(AE$3,'Oppslag-fane'!$P$12:$P$34,'Oppslag-fane'!$N$12:$N$34)*Personalkostnader!$G78*1000))))</f>
        <v/>
      </c>
      <c r="AF70" t="str">
        <f>IF(AE70="","",IF($D70="Vitenskapelig",((Y144-X144+1)/365*$G70*(_xlfn.XLOOKUP(AE$3,'Oppslag-fane'!$P$12:$P$34,'Oppslag-fane'!$AD$12:$AD$34)*'Oppslag-fane'!$J$3)),((Y144-X144+1)/365*$G70*(_xlfn.XLOOKUP(AE$3,'Oppslag-fane'!$P$12:$P$34,'Oppslag-fane'!$AB$12:$AB$34)*'Oppslag-fane'!$L$3))))</f>
        <v/>
      </c>
      <c r="AG70" t="str">
        <f>IF(AG$3="","",IF(AA144="","",((AA144-Z144+1)/365*$G70*(_xlfn.XLOOKUP(AG$3,'Oppslag-fane'!$P$12:$P$34,'Oppslag-fane'!$N$12:$N$34)*Personalkostnader!$G78*1000))))</f>
        <v/>
      </c>
      <c r="AH70" t="str">
        <f>IF(AG70="","",IF($D70="Vitenskapelig",((AA144-Z144+1)/365*$G70*(_xlfn.XLOOKUP(AG$3,'Oppslag-fane'!$P$12:$P$34,'Oppslag-fane'!$AD$12:$AD$34)*'Oppslag-fane'!$J$3)),((AA144-Z144+1)/365*$G70*(_xlfn.XLOOKUP(AG$3,'Oppslag-fane'!$P$12:$P$34,'Oppslag-fane'!$AB$12:$AB$34)*'Oppslag-fane'!$L$3))))</f>
        <v/>
      </c>
      <c r="AI70" s="33">
        <f t="shared" si="4"/>
        <v>0</v>
      </c>
      <c r="AJ70" s="33">
        <f t="shared" si="5"/>
        <v>0</v>
      </c>
    </row>
    <row r="71" spans="1:36" outlineLevel="1" x14ac:dyDescent="0.25">
      <c r="A71">
        <f>Personalkostnader!A79</f>
        <v>0</v>
      </c>
      <c r="B71">
        <f>Personalkostnader!B79</f>
        <v>0</v>
      </c>
      <c r="C71" t="str">
        <f>Personalkostnader!C79</f>
        <v/>
      </c>
      <c r="D71" t="str">
        <f>Personalkostnader!D79</f>
        <v/>
      </c>
      <c r="E71">
        <f>Personalkostnader!E79</f>
        <v>0</v>
      </c>
      <c r="F71" t="str">
        <f>LEFT(Personalkostnader!O79,2)</f>
        <v/>
      </c>
      <c r="G71" s="129" t="str">
        <f>IFERROR(Personalkostnader!N79/100,"")</f>
        <v/>
      </c>
      <c r="H71" s="38"/>
      <c r="I71" t="str">
        <f>IF(I$3="","",IF(C145="","",((C145-B145+1)/365*$G71*(_xlfn.XLOOKUP(I$3,'Oppslag-fane'!$P$12:$P$34,'Oppslag-fane'!$N$12:$N$34)*Personalkostnader!$G79*1000))))</f>
        <v/>
      </c>
      <c r="J71" t="str">
        <f>IF(I71="","",IF($D71="Vitenskapelig",((C145-B145+1)/365*$G71*(_xlfn.XLOOKUP(I$3,'Oppslag-fane'!$P$12:$P$34,'Oppslag-fane'!$AD$12:$AD$34)*'Oppslag-fane'!$J$3)),((C145-B145+1)/365*$G71*(_xlfn.XLOOKUP(I$3,'Oppslag-fane'!$P$12:$P$34,'Oppslag-fane'!$AB$12:$AB$34)*'Oppslag-fane'!$L$3))))</f>
        <v/>
      </c>
      <c r="K71" t="str">
        <f>IF(K$3="","",IF(E145="","",((E145-D145+1)/365*$G71*(_xlfn.XLOOKUP(K$3,'Oppslag-fane'!$P$12:$P$34,'Oppslag-fane'!$N$12:$N$34)*Personalkostnader!$G79*1000))))</f>
        <v/>
      </c>
      <c r="L71" t="str">
        <f>IF(K71="","",IF($D71="Vitenskapelig",((E145-D145+1)/365*$G71*(_xlfn.XLOOKUP(K$3,'Oppslag-fane'!$P$12:$P$34,'Oppslag-fane'!$AD$12:$AD$34)*'Oppslag-fane'!$J$3)),((E145-D145+1)/365*$G71*(_xlfn.XLOOKUP(K$3,'Oppslag-fane'!$P$12:$P$34,'Oppslag-fane'!$AB$12:$AB$34)*'Oppslag-fane'!$L$3))))</f>
        <v/>
      </c>
      <c r="M71" t="str">
        <f>IF(M$3="","",IF(G145="","",((G145-F145+1)/365*$G71*(_xlfn.XLOOKUP(M$3,'Oppslag-fane'!$P$12:$P$34,'Oppslag-fane'!$N$12:$N$34)*Personalkostnader!$G79*1000))))</f>
        <v/>
      </c>
      <c r="N71" t="str">
        <f>IF(M71="","",IF($D71="Vitenskapelig",((G145-F145+1)/365*$G71*(_xlfn.XLOOKUP(M$3,'Oppslag-fane'!$P$12:$P$34,'Oppslag-fane'!$AD$12:$AD$34)*'Oppslag-fane'!$J$3)),((G145-F145+1)/365*$G71*(_xlfn.XLOOKUP(M$3,'Oppslag-fane'!$P$12:$P$34,'Oppslag-fane'!$AB$12:$AB$34)*'Oppslag-fane'!$L$3))))</f>
        <v/>
      </c>
      <c r="O71" t="str">
        <f>IF(O$3="","",IF(I145="","",((I145-H145+1)/365*$G71*(_xlfn.XLOOKUP(O$3,'Oppslag-fane'!$P$12:$P$34,'Oppslag-fane'!$N$12:$N$34)*Personalkostnader!$G79*1000))))</f>
        <v/>
      </c>
      <c r="P71" t="str">
        <f>IF(O71="","",IF($D71="Vitenskapelig",((I145-H145+1)/365*$G71*(_xlfn.XLOOKUP(O$3,'Oppslag-fane'!$P$12:$P$34,'Oppslag-fane'!$AD$12:$AD$34)*'Oppslag-fane'!$J$3)),((I145-H145+1)/365*$G71*(_xlfn.XLOOKUP(O$3,'Oppslag-fane'!$P$12:$P$34,'Oppslag-fane'!$AB$12:$AB$34)*'Oppslag-fane'!$L$3))))</f>
        <v/>
      </c>
      <c r="Q71" t="str">
        <f>IF(Q$3="","",IF(K145="","",((K145-J145+1)/365*$G71*(_xlfn.XLOOKUP(Q$3,'Oppslag-fane'!$P$12:$P$34,'Oppslag-fane'!$N$12:$N$34)*Personalkostnader!$G79*1000))))</f>
        <v/>
      </c>
      <c r="R71" t="str">
        <f>IF(Q71="","",IF($D71="Vitenskapelig",((K145-J145+1)/365*$G71*(_xlfn.XLOOKUP(Q$3,'Oppslag-fane'!$P$12:$P$34,'Oppslag-fane'!$AD$12:$AD$34)*'Oppslag-fane'!$J$3)),((K145-J145+1)/365*$G71*(_xlfn.XLOOKUP(Q$3,'Oppslag-fane'!$P$12:$P$34,'Oppslag-fane'!$AB$12:$AB$34)*'Oppslag-fane'!$L$3))))</f>
        <v/>
      </c>
      <c r="S71" t="str">
        <f>IF(S$3="","",IF(M145="","",((M145-L145+1)/365*$G71*(_xlfn.XLOOKUP(S$3,'Oppslag-fane'!$P$12:$P$34,'Oppslag-fane'!$N$12:$N$34)*Personalkostnader!$G79*1000))))</f>
        <v/>
      </c>
      <c r="T71" t="str">
        <f>IF(S71="","",IF($D71="Vitenskapelig",((M145-L145+1)/365*$G71*(_xlfn.XLOOKUP(S$3,'Oppslag-fane'!$P$12:$P$34,'Oppslag-fane'!$AD$12:$AD$34)*'Oppslag-fane'!$J$3)),((M145-L145+1)/365*$G71*(_xlfn.XLOOKUP(S$3,'Oppslag-fane'!$P$12:$P$34,'Oppslag-fane'!$AB$12:$AB$34)*'Oppslag-fane'!$L$3))))</f>
        <v/>
      </c>
      <c r="U71" t="str">
        <f>IF(U$3="","",IF(O145="","",((O145-N145+1)/365*$G71*(_xlfn.XLOOKUP(U$3,'Oppslag-fane'!$P$12:$P$34,'Oppslag-fane'!$N$12:$N$34)*Personalkostnader!$G79*1000))))</f>
        <v/>
      </c>
      <c r="V71" t="str">
        <f>IF(U71="","",IF($D71="Vitenskapelig",((O145-N145+1)/365*$G71*(_xlfn.XLOOKUP(U$3,'Oppslag-fane'!$P$12:$P$34,'Oppslag-fane'!$AD$12:$AD$34)*'Oppslag-fane'!$J$3)),((O145-N145+1)/365*$G71*(_xlfn.XLOOKUP(U$3,'Oppslag-fane'!$P$12:$P$34,'Oppslag-fane'!$AB$12:$AB$34)*'Oppslag-fane'!$L$3))))</f>
        <v/>
      </c>
      <c r="W71" t="str">
        <f>IF(W$3="","",IF(Q145="","",((Q145-P145+1)/365*$G71*(_xlfn.XLOOKUP(W$3,'Oppslag-fane'!$P$12:$P$34,'Oppslag-fane'!$N$12:$N$34)*Personalkostnader!$G79*1000))))</f>
        <v/>
      </c>
      <c r="X71" t="str">
        <f>IF(W71="","",IF($D71="Vitenskapelig",((Q145-P145+1)/365*$G71*(_xlfn.XLOOKUP(W$3,'Oppslag-fane'!$P$12:$P$34,'Oppslag-fane'!$AD$12:$AD$34)*'Oppslag-fane'!$J$3)),((Q145-P145+1)/365*$G71*(_xlfn.XLOOKUP(W$3,'Oppslag-fane'!$P$12:$P$34,'Oppslag-fane'!$AB$12:$AB$34)*'Oppslag-fane'!$L$3))))</f>
        <v/>
      </c>
      <c r="Y71" t="str">
        <f>IF(Y$3="","",IF(S145="","",((S145-R145+1)/365*$G71*(_xlfn.XLOOKUP(Y$3,'Oppslag-fane'!$P$12:$P$34,'Oppslag-fane'!$N$12:$N$34)*Personalkostnader!$G79*1000))))</f>
        <v/>
      </c>
      <c r="Z71" t="str">
        <f>IF(Y71="","",IF($D71="Vitenskapelig",((S145-R145+1)/365*$G71*(_xlfn.XLOOKUP(Y$3,'Oppslag-fane'!$P$12:$P$34,'Oppslag-fane'!$AD$12:$AD$34)*'Oppslag-fane'!$J$3)),((S145-R145+1)/365*$G71*(_xlfn.XLOOKUP(Y$3,'Oppslag-fane'!$P$12:$P$34,'Oppslag-fane'!$AB$12:$AB$34)*'Oppslag-fane'!$L$3))))</f>
        <v/>
      </c>
      <c r="AA71" t="str">
        <f>IF(AA$3="","",IF(U145="","",((U145-T145+1)/365*$G71*(_xlfn.XLOOKUP(AA$3,'Oppslag-fane'!$P$12:$P$34,'Oppslag-fane'!$N$12:$N$34)*Personalkostnader!$G79*1000))))</f>
        <v/>
      </c>
      <c r="AB71" t="str">
        <f>IF(AA71="","",IF($D71="Vitenskapelig",((U145-T145+1)/365*$G71*(_xlfn.XLOOKUP(AA$3,'Oppslag-fane'!$P$12:$P$34,'Oppslag-fane'!$AD$12:$AD$34)*'Oppslag-fane'!$J$3)),((U145-T145+1)/365*$G71*(_xlfn.XLOOKUP(AA$3,'Oppslag-fane'!$P$12:$P$34,'Oppslag-fane'!$AB$12:$AB$34)*'Oppslag-fane'!$L$3))))</f>
        <v/>
      </c>
      <c r="AC71" t="str">
        <f>IF(AC$3="","",IF(W145="","",((W145-V145+1)/365*$G71*(_xlfn.XLOOKUP(AC$3,'Oppslag-fane'!$P$12:$P$34,'Oppslag-fane'!$N$12:$N$34)*Personalkostnader!$G79*1000))))</f>
        <v/>
      </c>
      <c r="AD71" t="str">
        <f>IF(AC71="","",IF($D71="Vitenskapelig",((W145-V145+1)/365*$G71*(_xlfn.XLOOKUP(AC$3,'Oppslag-fane'!$P$12:$P$34,'Oppslag-fane'!$AD$12:$AD$34)*'Oppslag-fane'!$J$3)),((W145-V145+1)/365*$G71*(_xlfn.XLOOKUP(AC$3,'Oppslag-fane'!$P$12:$P$34,'Oppslag-fane'!$AB$12:$AB$34)*'Oppslag-fane'!$L$3))))</f>
        <v/>
      </c>
      <c r="AE71" t="str">
        <f>IF(AE$3="","",IF(Y145="","",((Y145-X145+1)/365*$G71*(_xlfn.XLOOKUP(AE$3,'Oppslag-fane'!$P$12:$P$34,'Oppslag-fane'!$N$12:$N$34)*Personalkostnader!$G79*1000))))</f>
        <v/>
      </c>
      <c r="AF71" t="str">
        <f>IF(AE71="","",IF($D71="Vitenskapelig",((Y145-X145+1)/365*$G71*(_xlfn.XLOOKUP(AE$3,'Oppslag-fane'!$P$12:$P$34,'Oppslag-fane'!$AD$12:$AD$34)*'Oppslag-fane'!$J$3)),((Y145-X145+1)/365*$G71*(_xlfn.XLOOKUP(AE$3,'Oppslag-fane'!$P$12:$P$34,'Oppslag-fane'!$AB$12:$AB$34)*'Oppslag-fane'!$L$3))))</f>
        <v/>
      </c>
      <c r="AG71" t="str">
        <f>IF(AG$3="","",IF(AA145="","",((AA145-Z145+1)/365*$G71*(_xlfn.XLOOKUP(AG$3,'Oppslag-fane'!$P$12:$P$34,'Oppslag-fane'!$N$12:$N$34)*Personalkostnader!$G79*1000))))</f>
        <v/>
      </c>
      <c r="AH71" t="str">
        <f>IF(AG71="","",IF($D71="Vitenskapelig",((AA145-Z145+1)/365*$G71*(_xlfn.XLOOKUP(AG$3,'Oppslag-fane'!$P$12:$P$34,'Oppslag-fane'!$AD$12:$AD$34)*'Oppslag-fane'!$J$3)),((AA145-Z145+1)/365*$G71*(_xlfn.XLOOKUP(AG$3,'Oppslag-fane'!$P$12:$P$34,'Oppslag-fane'!$AB$12:$AB$34)*'Oppslag-fane'!$L$3))))</f>
        <v/>
      </c>
      <c r="AI71" s="33">
        <f t="shared" si="4"/>
        <v>0</v>
      </c>
      <c r="AJ71" s="33">
        <f t="shared" si="5"/>
        <v>0</v>
      </c>
    </row>
    <row r="72" spans="1:36" outlineLevel="1" x14ac:dyDescent="0.25">
      <c r="A72">
        <f>Personalkostnader!A80</f>
        <v>0</v>
      </c>
      <c r="B72">
        <f>Personalkostnader!B80</f>
        <v>0</v>
      </c>
      <c r="C72" t="str">
        <f>Personalkostnader!C80</f>
        <v/>
      </c>
      <c r="D72" t="str">
        <f>Personalkostnader!D80</f>
        <v/>
      </c>
      <c r="E72">
        <f>Personalkostnader!E80</f>
        <v>0</v>
      </c>
      <c r="F72" t="str">
        <f>LEFT(Personalkostnader!O80,2)</f>
        <v/>
      </c>
      <c r="G72" s="129" t="str">
        <f>IFERROR(Personalkostnader!N80/100,"")</f>
        <v/>
      </c>
      <c r="H72" s="38"/>
      <c r="I72" t="str">
        <f>IF(I$3="","",IF(C146="","",((C146-B146+1)/365*$G72*(_xlfn.XLOOKUP(I$3,'Oppslag-fane'!$P$12:$P$34,'Oppslag-fane'!$N$12:$N$34)*Personalkostnader!$G80*1000))))</f>
        <v/>
      </c>
      <c r="J72" t="str">
        <f>IF(I72="","",IF($D72="Vitenskapelig",((C146-B146+1)/365*$G72*(_xlfn.XLOOKUP(I$3,'Oppslag-fane'!$P$12:$P$34,'Oppslag-fane'!$AD$12:$AD$34)*'Oppslag-fane'!$J$3)),((C146-B146+1)/365*$G72*(_xlfn.XLOOKUP(I$3,'Oppslag-fane'!$P$12:$P$34,'Oppslag-fane'!$AB$12:$AB$34)*'Oppslag-fane'!$L$3))))</f>
        <v/>
      </c>
      <c r="K72" t="str">
        <f>IF(K$3="","",IF(E146="","",((E146-D146+1)/365*$G72*(_xlfn.XLOOKUP(K$3,'Oppslag-fane'!$P$12:$P$34,'Oppslag-fane'!$N$12:$N$34)*Personalkostnader!$G80*1000))))</f>
        <v/>
      </c>
      <c r="L72" t="str">
        <f>IF(K72="","",IF($D72="Vitenskapelig",((E146-D146+1)/365*$G72*(_xlfn.XLOOKUP(K$3,'Oppslag-fane'!$P$12:$P$34,'Oppslag-fane'!$AD$12:$AD$34)*'Oppslag-fane'!$J$3)),((E146-D146+1)/365*$G72*(_xlfn.XLOOKUP(K$3,'Oppslag-fane'!$P$12:$P$34,'Oppslag-fane'!$AB$12:$AB$34)*'Oppslag-fane'!$L$3))))</f>
        <v/>
      </c>
      <c r="M72" t="str">
        <f>IF(M$3="","",IF(G146="","",((G146-F146+1)/365*$G72*(_xlfn.XLOOKUP(M$3,'Oppslag-fane'!$P$12:$P$34,'Oppslag-fane'!$N$12:$N$34)*Personalkostnader!$G80*1000))))</f>
        <v/>
      </c>
      <c r="N72" t="str">
        <f>IF(M72="","",IF($D72="Vitenskapelig",((G146-F146+1)/365*$G72*(_xlfn.XLOOKUP(M$3,'Oppslag-fane'!$P$12:$P$34,'Oppslag-fane'!$AD$12:$AD$34)*'Oppslag-fane'!$J$3)),((G146-F146+1)/365*$G72*(_xlfn.XLOOKUP(M$3,'Oppslag-fane'!$P$12:$P$34,'Oppslag-fane'!$AB$12:$AB$34)*'Oppslag-fane'!$L$3))))</f>
        <v/>
      </c>
      <c r="O72" t="str">
        <f>IF(O$3="","",IF(I146="","",((I146-H146+1)/365*$G72*(_xlfn.XLOOKUP(O$3,'Oppslag-fane'!$P$12:$P$34,'Oppslag-fane'!$N$12:$N$34)*Personalkostnader!$G80*1000))))</f>
        <v/>
      </c>
      <c r="P72" t="str">
        <f>IF(O72="","",IF($D72="Vitenskapelig",((I146-H146+1)/365*$G72*(_xlfn.XLOOKUP(O$3,'Oppslag-fane'!$P$12:$P$34,'Oppslag-fane'!$AD$12:$AD$34)*'Oppslag-fane'!$J$3)),((I146-H146+1)/365*$G72*(_xlfn.XLOOKUP(O$3,'Oppslag-fane'!$P$12:$P$34,'Oppslag-fane'!$AB$12:$AB$34)*'Oppslag-fane'!$L$3))))</f>
        <v/>
      </c>
      <c r="Q72" t="str">
        <f>IF(Q$3="","",IF(K146="","",((K146-J146+1)/365*$G72*(_xlfn.XLOOKUP(Q$3,'Oppslag-fane'!$P$12:$P$34,'Oppslag-fane'!$N$12:$N$34)*Personalkostnader!$G80*1000))))</f>
        <v/>
      </c>
      <c r="R72" t="str">
        <f>IF(Q72="","",IF($D72="Vitenskapelig",((K146-J146+1)/365*$G72*(_xlfn.XLOOKUP(Q$3,'Oppslag-fane'!$P$12:$P$34,'Oppslag-fane'!$AD$12:$AD$34)*'Oppslag-fane'!$J$3)),((K146-J146+1)/365*$G72*(_xlfn.XLOOKUP(Q$3,'Oppslag-fane'!$P$12:$P$34,'Oppslag-fane'!$AB$12:$AB$34)*'Oppslag-fane'!$L$3))))</f>
        <v/>
      </c>
      <c r="S72" t="str">
        <f>IF(S$3="","",IF(M146="","",((M146-L146+1)/365*$G72*(_xlfn.XLOOKUP(S$3,'Oppslag-fane'!$P$12:$P$34,'Oppslag-fane'!$N$12:$N$34)*Personalkostnader!$G80*1000))))</f>
        <v/>
      </c>
      <c r="T72" t="str">
        <f>IF(S72="","",IF($D72="Vitenskapelig",((M146-L146+1)/365*$G72*(_xlfn.XLOOKUP(S$3,'Oppslag-fane'!$P$12:$P$34,'Oppslag-fane'!$AD$12:$AD$34)*'Oppslag-fane'!$J$3)),((M146-L146+1)/365*$G72*(_xlfn.XLOOKUP(S$3,'Oppslag-fane'!$P$12:$P$34,'Oppslag-fane'!$AB$12:$AB$34)*'Oppslag-fane'!$L$3))))</f>
        <v/>
      </c>
      <c r="U72" t="str">
        <f>IF(U$3="","",IF(O146="","",((O146-N146+1)/365*$G72*(_xlfn.XLOOKUP(U$3,'Oppslag-fane'!$P$12:$P$34,'Oppslag-fane'!$N$12:$N$34)*Personalkostnader!$G80*1000))))</f>
        <v/>
      </c>
      <c r="V72" t="str">
        <f>IF(U72="","",IF($D72="Vitenskapelig",((O146-N146+1)/365*$G72*(_xlfn.XLOOKUP(U$3,'Oppslag-fane'!$P$12:$P$34,'Oppslag-fane'!$AD$12:$AD$34)*'Oppslag-fane'!$J$3)),((O146-N146+1)/365*$G72*(_xlfn.XLOOKUP(U$3,'Oppslag-fane'!$P$12:$P$34,'Oppslag-fane'!$AB$12:$AB$34)*'Oppslag-fane'!$L$3))))</f>
        <v/>
      </c>
      <c r="W72" t="str">
        <f>IF(W$3="","",IF(Q146="","",((Q146-P146+1)/365*$G72*(_xlfn.XLOOKUP(W$3,'Oppslag-fane'!$P$12:$P$34,'Oppslag-fane'!$N$12:$N$34)*Personalkostnader!$G80*1000))))</f>
        <v/>
      </c>
      <c r="X72" t="str">
        <f>IF(W72="","",IF($D72="Vitenskapelig",((Q146-P146+1)/365*$G72*(_xlfn.XLOOKUP(W$3,'Oppslag-fane'!$P$12:$P$34,'Oppslag-fane'!$AD$12:$AD$34)*'Oppslag-fane'!$J$3)),((Q146-P146+1)/365*$G72*(_xlfn.XLOOKUP(W$3,'Oppslag-fane'!$P$12:$P$34,'Oppslag-fane'!$AB$12:$AB$34)*'Oppslag-fane'!$L$3))))</f>
        <v/>
      </c>
      <c r="Y72" t="str">
        <f>IF(Y$3="","",IF(S146="","",((S146-R146+1)/365*$G72*(_xlfn.XLOOKUP(Y$3,'Oppslag-fane'!$P$12:$P$34,'Oppslag-fane'!$N$12:$N$34)*Personalkostnader!$G80*1000))))</f>
        <v/>
      </c>
      <c r="Z72" t="str">
        <f>IF(Y72="","",IF($D72="Vitenskapelig",((S146-R146+1)/365*$G72*(_xlfn.XLOOKUP(Y$3,'Oppslag-fane'!$P$12:$P$34,'Oppslag-fane'!$AD$12:$AD$34)*'Oppslag-fane'!$J$3)),((S146-R146+1)/365*$G72*(_xlfn.XLOOKUP(Y$3,'Oppslag-fane'!$P$12:$P$34,'Oppslag-fane'!$AB$12:$AB$34)*'Oppslag-fane'!$L$3))))</f>
        <v/>
      </c>
      <c r="AA72" t="str">
        <f>IF(AA$3="","",IF(U146="","",((U146-T146+1)/365*$G72*(_xlfn.XLOOKUP(AA$3,'Oppslag-fane'!$P$12:$P$34,'Oppslag-fane'!$N$12:$N$34)*Personalkostnader!$G80*1000))))</f>
        <v/>
      </c>
      <c r="AB72" t="str">
        <f>IF(AA72="","",IF($D72="Vitenskapelig",((U146-T146+1)/365*$G72*(_xlfn.XLOOKUP(AA$3,'Oppslag-fane'!$P$12:$P$34,'Oppslag-fane'!$AD$12:$AD$34)*'Oppslag-fane'!$J$3)),((U146-T146+1)/365*$G72*(_xlfn.XLOOKUP(AA$3,'Oppslag-fane'!$P$12:$P$34,'Oppslag-fane'!$AB$12:$AB$34)*'Oppslag-fane'!$L$3))))</f>
        <v/>
      </c>
      <c r="AC72" t="str">
        <f>IF(AC$3="","",IF(W146="","",((W146-V146+1)/365*$G72*(_xlfn.XLOOKUP(AC$3,'Oppslag-fane'!$P$12:$P$34,'Oppslag-fane'!$N$12:$N$34)*Personalkostnader!$G80*1000))))</f>
        <v/>
      </c>
      <c r="AD72" t="str">
        <f>IF(AC72="","",IF($D72="Vitenskapelig",((W146-V146+1)/365*$G72*(_xlfn.XLOOKUP(AC$3,'Oppslag-fane'!$P$12:$P$34,'Oppslag-fane'!$AD$12:$AD$34)*'Oppslag-fane'!$J$3)),((W146-V146+1)/365*$G72*(_xlfn.XLOOKUP(AC$3,'Oppslag-fane'!$P$12:$P$34,'Oppslag-fane'!$AB$12:$AB$34)*'Oppslag-fane'!$L$3))))</f>
        <v/>
      </c>
      <c r="AE72" t="str">
        <f>IF(AE$3="","",IF(Y146="","",((Y146-X146+1)/365*$G72*(_xlfn.XLOOKUP(AE$3,'Oppslag-fane'!$P$12:$P$34,'Oppslag-fane'!$N$12:$N$34)*Personalkostnader!$G80*1000))))</f>
        <v/>
      </c>
      <c r="AF72" t="str">
        <f>IF(AE72="","",IF($D72="Vitenskapelig",((Y146-X146+1)/365*$G72*(_xlfn.XLOOKUP(AE$3,'Oppslag-fane'!$P$12:$P$34,'Oppslag-fane'!$AD$12:$AD$34)*'Oppslag-fane'!$J$3)),((Y146-X146+1)/365*$G72*(_xlfn.XLOOKUP(AE$3,'Oppslag-fane'!$P$12:$P$34,'Oppslag-fane'!$AB$12:$AB$34)*'Oppslag-fane'!$L$3))))</f>
        <v/>
      </c>
      <c r="AG72" t="str">
        <f>IF(AG$3="","",IF(AA146="","",((AA146-Z146+1)/365*$G72*(_xlfn.XLOOKUP(AG$3,'Oppslag-fane'!$P$12:$P$34,'Oppslag-fane'!$N$12:$N$34)*Personalkostnader!$G80*1000))))</f>
        <v/>
      </c>
      <c r="AH72" t="str">
        <f>IF(AG72="","",IF($D72="Vitenskapelig",((AA146-Z146+1)/365*$G72*(_xlfn.XLOOKUP(AG$3,'Oppslag-fane'!$P$12:$P$34,'Oppslag-fane'!$AD$12:$AD$34)*'Oppslag-fane'!$J$3)),((AA146-Z146+1)/365*$G72*(_xlfn.XLOOKUP(AG$3,'Oppslag-fane'!$P$12:$P$34,'Oppslag-fane'!$AB$12:$AB$34)*'Oppslag-fane'!$L$3))))</f>
        <v/>
      </c>
      <c r="AI72" s="33">
        <f t="shared" si="4"/>
        <v>0</v>
      </c>
      <c r="AJ72" s="33">
        <f t="shared" si="5"/>
        <v>0</v>
      </c>
    </row>
    <row r="73" spans="1:36" outlineLevel="1" x14ac:dyDescent="0.25">
      <c r="A73">
        <f>Personalkostnader!A81</f>
        <v>0</v>
      </c>
      <c r="B73">
        <f>Personalkostnader!B81</f>
        <v>0</v>
      </c>
      <c r="C73" t="str">
        <f>Personalkostnader!C81</f>
        <v/>
      </c>
      <c r="D73" t="str">
        <f>Personalkostnader!D81</f>
        <v/>
      </c>
      <c r="E73">
        <f>Personalkostnader!E81</f>
        <v>0</v>
      </c>
      <c r="F73" t="str">
        <f>LEFT(Personalkostnader!O81,2)</f>
        <v/>
      </c>
      <c r="G73" s="129" t="str">
        <f>IFERROR(Personalkostnader!N81/100,"")</f>
        <v/>
      </c>
      <c r="H73" s="38"/>
      <c r="I73" t="str">
        <f>IF(I$3="","",IF(C147="","",((C147-B147+1)/365*$G73*(_xlfn.XLOOKUP(I$3,'Oppslag-fane'!$P$12:$P$34,'Oppslag-fane'!$N$12:$N$34)*Personalkostnader!$G81*1000))))</f>
        <v/>
      </c>
      <c r="J73" t="str">
        <f>IF(I73="","",IF($D73="Vitenskapelig",((C147-B147+1)/365*$G73*(_xlfn.XLOOKUP(I$3,'Oppslag-fane'!$P$12:$P$34,'Oppslag-fane'!$AD$12:$AD$34)*'Oppslag-fane'!$J$3)),((C147-B147+1)/365*$G73*(_xlfn.XLOOKUP(I$3,'Oppslag-fane'!$P$12:$P$34,'Oppslag-fane'!$AB$12:$AB$34)*'Oppslag-fane'!$L$3))))</f>
        <v/>
      </c>
      <c r="K73" t="str">
        <f>IF(K$3="","",IF(E147="","",((E147-D147+1)/365*$G73*(_xlfn.XLOOKUP(K$3,'Oppslag-fane'!$P$12:$P$34,'Oppslag-fane'!$N$12:$N$34)*Personalkostnader!$G81*1000))))</f>
        <v/>
      </c>
      <c r="L73" t="str">
        <f>IF(K73="","",IF($D73="Vitenskapelig",((E147-D147+1)/365*$G73*(_xlfn.XLOOKUP(K$3,'Oppslag-fane'!$P$12:$P$34,'Oppslag-fane'!$AD$12:$AD$34)*'Oppslag-fane'!$J$3)),((E147-D147+1)/365*$G73*(_xlfn.XLOOKUP(K$3,'Oppslag-fane'!$P$12:$P$34,'Oppslag-fane'!$AB$12:$AB$34)*'Oppslag-fane'!$L$3))))</f>
        <v/>
      </c>
      <c r="M73" t="str">
        <f>IF(M$3="","",IF(G147="","",((G147-F147+1)/365*$G73*(_xlfn.XLOOKUP(M$3,'Oppslag-fane'!$P$12:$P$34,'Oppslag-fane'!$N$12:$N$34)*Personalkostnader!$G81*1000))))</f>
        <v/>
      </c>
      <c r="N73" t="str">
        <f>IF(M73="","",IF($D73="Vitenskapelig",((G147-F147+1)/365*$G73*(_xlfn.XLOOKUP(M$3,'Oppslag-fane'!$P$12:$P$34,'Oppslag-fane'!$AD$12:$AD$34)*'Oppslag-fane'!$J$3)),((G147-F147+1)/365*$G73*(_xlfn.XLOOKUP(M$3,'Oppslag-fane'!$P$12:$P$34,'Oppslag-fane'!$AB$12:$AB$34)*'Oppslag-fane'!$L$3))))</f>
        <v/>
      </c>
      <c r="O73" t="str">
        <f>IF(O$3="","",IF(I147="","",((I147-H147+1)/365*$G73*(_xlfn.XLOOKUP(O$3,'Oppslag-fane'!$P$12:$P$34,'Oppslag-fane'!$N$12:$N$34)*Personalkostnader!$G81*1000))))</f>
        <v/>
      </c>
      <c r="P73" t="str">
        <f>IF(O73="","",IF($D73="Vitenskapelig",((I147-H147+1)/365*$G73*(_xlfn.XLOOKUP(O$3,'Oppslag-fane'!$P$12:$P$34,'Oppslag-fane'!$AD$12:$AD$34)*'Oppslag-fane'!$J$3)),((I147-H147+1)/365*$G73*(_xlfn.XLOOKUP(O$3,'Oppslag-fane'!$P$12:$P$34,'Oppslag-fane'!$AB$12:$AB$34)*'Oppslag-fane'!$L$3))))</f>
        <v/>
      </c>
      <c r="Q73" t="str">
        <f>IF(Q$3="","",IF(K147="","",((K147-J147+1)/365*$G73*(_xlfn.XLOOKUP(Q$3,'Oppslag-fane'!$P$12:$P$34,'Oppslag-fane'!$N$12:$N$34)*Personalkostnader!$G81*1000))))</f>
        <v/>
      </c>
      <c r="R73" t="str">
        <f>IF(Q73="","",IF($D73="Vitenskapelig",((K147-J147+1)/365*$G73*(_xlfn.XLOOKUP(Q$3,'Oppslag-fane'!$P$12:$P$34,'Oppslag-fane'!$AD$12:$AD$34)*'Oppslag-fane'!$J$3)),((K147-J147+1)/365*$G73*(_xlfn.XLOOKUP(Q$3,'Oppslag-fane'!$P$12:$P$34,'Oppslag-fane'!$AB$12:$AB$34)*'Oppslag-fane'!$L$3))))</f>
        <v/>
      </c>
      <c r="S73" t="str">
        <f>IF(S$3="","",IF(M147="","",((M147-L147+1)/365*$G73*(_xlfn.XLOOKUP(S$3,'Oppslag-fane'!$P$12:$P$34,'Oppslag-fane'!$N$12:$N$34)*Personalkostnader!$G81*1000))))</f>
        <v/>
      </c>
      <c r="T73" t="str">
        <f>IF(S73="","",IF($D73="Vitenskapelig",((M147-L147+1)/365*$G73*(_xlfn.XLOOKUP(S$3,'Oppslag-fane'!$P$12:$P$34,'Oppslag-fane'!$AD$12:$AD$34)*'Oppslag-fane'!$J$3)),((M147-L147+1)/365*$G73*(_xlfn.XLOOKUP(S$3,'Oppslag-fane'!$P$12:$P$34,'Oppslag-fane'!$AB$12:$AB$34)*'Oppslag-fane'!$L$3))))</f>
        <v/>
      </c>
      <c r="U73" t="str">
        <f>IF(U$3="","",IF(O147="","",((O147-N147+1)/365*$G73*(_xlfn.XLOOKUP(U$3,'Oppslag-fane'!$P$12:$P$34,'Oppslag-fane'!$N$12:$N$34)*Personalkostnader!$G81*1000))))</f>
        <v/>
      </c>
      <c r="V73" t="str">
        <f>IF(U73="","",IF($D73="Vitenskapelig",((O147-N147+1)/365*$G73*(_xlfn.XLOOKUP(U$3,'Oppslag-fane'!$P$12:$P$34,'Oppslag-fane'!$AD$12:$AD$34)*'Oppslag-fane'!$J$3)),((O147-N147+1)/365*$G73*(_xlfn.XLOOKUP(U$3,'Oppslag-fane'!$P$12:$P$34,'Oppslag-fane'!$AB$12:$AB$34)*'Oppslag-fane'!$L$3))))</f>
        <v/>
      </c>
      <c r="W73" t="str">
        <f>IF(W$3="","",IF(Q147="","",((Q147-P147+1)/365*$G73*(_xlfn.XLOOKUP(W$3,'Oppslag-fane'!$P$12:$P$34,'Oppslag-fane'!$N$12:$N$34)*Personalkostnader!$G81*1000))))</f>
        <v/>
      </c>
      <c r="X73" t="str">
        <f>IF(W73="","",IF($D73="Vitenskapelig",((Q147-P147+1)/365*$G73*(_xlfn.XLOOKUP(W$3,'Oppslag-fane'!$P$12:$P$34,'Oppslag-fane'!$AD$12:$AD$34)*'Oppslag-fane'!$J$3)),((Q147-P147+1)/365*$G73*(_xlfn.XLOOKUP(W$3,'Oppslag-fane'!$P$12:$P$34,'Oppslag-fane'!$AB$12:$AB$34)*'Oppslag-fane'!$L$3))))</f>
        <v/>
      </c>
      <c r="Y73" t="str">
        <f>IF(Y$3="","",IF(S147="","",((S147-R147+1)/365*$G73*(_xlfn.XLOOKUP(Y$3,'Oppslag-fane'!$P$12:$P$34,'Oppslag-fane'!$N$12:$N$34)*Personalkostnader!$G81*1000))))</f>
        <v/>
      </c>
      <c r="Z73" t="str">
        <f>IF(Y73="","",IF($D73="Vitenskapelig",((S147-R147+1)/365*$G73*(_xlfn.XLOOKUP(Y$3,'Oppslag-fane'!$P$12:$P$34,'Oppslag-fane'!$AD$12:$AD$34)*'Oppslag-fane'!$J$3)),((S147-R147+1)/365*$G73*(_xlfn.XLOOKUP(Y$3,'Oppslag-fane'!$P$12:$P$34,'Oppslag-fane'!$AB$12:$AB$34)*'Oppslag-fane'!$L$3))))</f>
        <v/>
      </c>
      <c r="AA73" t="str">
        <f>IF(AA$3="","",IF(U147="","",((U147-T147+1)/365*$G73*(_xlfn.XLOOKUP(AA$3,'Oppslag-fane'!$P$12:$P$34,'Oppslag-fane'!$N$12:$N$34)*Personalkostnader!$G81*1000))))</f>
        <v/>
      </c>
      <c r="AB73" t="str">
        <f>IF(AA73="","",IF($D73="Vitenskapelig",((U147-T147+1)/365*$G73*(_xlfn.XLOOKUP(AA$3,'Oppslag-fane'!$P$12:$P$34,'Oppslag-fane'!$AD$12:$AD$34)*'Oppslag-fane'!$J$3)),((U147-T147+1)/365*$G73*(_xlfn.XLOOKUP(AA$3,'Oppslag-fane'!$P$12:$P$34,'Oppslag-fane'!$AB$12:$AB$34)*'Oppslag-fane'!$L$3))))</f>
        <v/>
      </c>
      <c r="AC73" t="str">
        <f>IF(AC$3="","",IF(W147="","",((W147-V147+1)/365*$G73*(_xlfn.XLOOKUP(AC$3,'Oppslag-fane'!$P$12:$P$34,'Oppslag-fane'!$N$12:$N$34)*Personalkostnader!$G81*1000))))</f>
        <v/>
      </c>
      <c r="AD73" t="str">
        <f>IF(AC73="","",IF($D73="Vitenskapelig",((W147-V147+1)/365*$G73*(_xlfn.XLOOKUP(AC$3,'Oppslag-fane'!$P$12:$P$34,'Oppslag-fane'!$AD$12:$AD$34)*'Oppslag-fane'!$J$3)),((W147-V147+1)/365*$G73*(_xlfn.XLOOKUP(AC$3,'Oppslag-fane'!$P$12:$P$34,'Oppslag-fane'!$AB$12:$AB$34)*'Oppslag-fane'!$L$3))))</f>
        <v/>
      </c>
      <c r="AE73" t="str">
        <f>IF(AE$3="","",IF(Y147="","",((Y147-X147+1)/365*$G73*(_xlfn.XLOOKUP(AE$3,'Oppslag-fane'!$P$12:$P$34,'Oppslag-fane'!$N$12:$N$34)*Personalkostnader!$G81*1000))))</f>
        <v/>
      </c>
      <c r="AF73" t="str">
        <f>IF(AE73="","",IF($D73="Vitenskapelig",((Y147-X147+1)/365*$G73*(_xlfn.XLOOKUP(AE$3,'Oppslag-fane'!$P$12:$P$34,'Oppslag-fane'!$AD$12:$AD$34)*'Oppslag-fane'!$J$3)),((Y147-X147+1)/365*$G73*(_xlfn.XLOOKUP(AE$3,'Oppslag-fane'!$P$12:$P$34,'Oppslag-fane'!$AB$12:$AB$34)*'Oppslag-fane'!$L$3))))</f>
        <v/>
      </c>
      <c r="AG73" t="str">
        <f>IF(AG$3="","",IF(AA147="","",((AA147-Z147+1)/365*$G73*(_xlfn.XLOOKUP(AG$3,'Oppslag-fane'!$P$12:$P$34,'Oppslag-fane'!$N$12:$N$34)*Personalkostnader!$G81*1000))))</f>
        <v/>
      </c>
      <c r="AH73" t="str">
        <f>IF(AG73="","",IF($D73="Vitenskapelig",((AA147-Z147+1)/365*$G73*(_xlfn.XLOOKUP(AG$3,'Oppslag-fane'!$P$12:$P$34,'Oppslag-fane'!$AD$12:$AD$34)*'Oppslag-fane'!$J$3)),((AA147-Z147+1)/365*$G73*(_xlfn.XLOOKUP(AG$3,'Oppslag-fane'!$P$12:$P$34,'Oppslag-fane'!$AB$12:$AB$34)*'Oppslag-fane'!$L$3))))</f>
        <v/>
      </c>
      <c r="AI73" s="33">
        <f t="shared" si="4"/>
        <v>0</v>
      </c>
      <c r="AJ73" s="33">
        <f t="shared" si="5"/>
        <v>0</v>
      </c>
    </row>
    <row r="74" spans="1:36" outlineLevel="1" x14ac:dyDescent="0.25">
      <c r="A74">
        <f>Personalkostnader!A82</f>
        <v>0</v>
      </c>
      <c r="B74">
        <f>Personalkostnader!B82</f>
        <v>0</v>
      </c>
      <c r="C74" t="str">
        <f>Personalkostnader!C82</f>
        <v/>
      </c>
      <c r="D74" t="str">
        <f>Personalkostnader!D82</f>
        <v/>
      </c>
      <c r="E74">
        <f>Personalkostnader!E82</f>
        <v>0</v>
      </c>
      <c r="F74" t="str">
        <f>LEFT(Personalkostnader!O82,2)</f>
        <v/>
      </c>
      <c r="G74" s="129" t="str">
        <f>IFERROR(Personalkostnader!N82/100,"")</f>
        <v/>
      </c>
      <c r="H74" s="38"/>
      <c r="I74" t="str">
        <f>IF(I$3="","",IF(C148="","",((C148-B148+1)/365*$G74*(_xlfn.XLOOKUP(I$3,'Oppslag-fane'!$P$12:$P$34,'Oppslag-fane'!$N$12:$N$34)*Personalkostnader!$G82*1000))))</f>
        <v/>
      </c>
      <c r="J74" t="str">
        <f>IF(I74="","",IF($D74="Vitenskapelig",((C148-B148+1)/365*$G74*(_xlfn.XLOOKUP(I$3,'Oppslag-fane'!$P$12:$P$34,'Oppslag-fane'!$AD$12:$AD$34)*'Oppslag-fane'!$J$3)),((C148-B148+1)/365*$G74*(_xlfn.XLOOKUP(I$3,'Oppslag-fane'!$P$12:$P$34,'Oppslag-fane'!$AB$12:$AB$34)*'Oppslag-fane'!$L$3))))</f>
        <v/>
      </c>
      <c r="K74" t="str">
        <f>IF(K$3="","",IF(E148="","",((E148-D148+1)/365*$G74*(_xlfn.XLOOKUP(K$3,'Oppslag-fane'!$P$12:$P$34,'Oppslag-fane'!$N$12:$N$34)*Personalkostnader!$G82*1000))))</f>
        <v/>
      </c>
      <c r="L74" t="str">
        <f>IF(K74="","",IF($D74="Vitenskapelig",((E148-D148+1)/365*$G74*(_xlfn.XLOOKUP(K$3,'Oppslag-fane'!$P$12:$P$34,'Oppslag-fane'!$AD$12:$AD$34)*'Oppslag-fane'!$J$3)),((E148-D148+1)/365*$G74*(_xlfn.XLOOKUP(K$3,'Oppslag-fane'!$P$12:$P$34,'Oppslag-fane'!$AB$12:$AB$34)*'Oppslag-fane'!$L$3))))</f>
        <v/>
      </c>
      <c r="M74" t="str">
        <f>IF(M$3="","",IF(G148="","",((G148-F148+1)/365*$G74*(_xlfn.XLOOKUP(M$3,'Oppslag-fane'!$P$12:$P$34,'Oppslag-fane'!$N$12:$N$34)*Personalkostnader!$G82*1000))))</f>
        <v/>
      </c>
      <c r="N74" t="str">
        <f>IF(M74="","",IF($D74="Vitenskapelig",((G148-F148+1)/365*$G74*(_xlfn.XLOOKUP(M$3,'Oppslag-fane'!$P$12:$P$34,'Oppslag-fane'!$AD$12:$AD$34)*'Oppslag-fane'!$J$3)),((G148-F148+1)/365*$G74*(_xlfn.XLOOKUP(M$3,'Oppslag-fane'!$P$12:$P$34,'Oppslag-fane'!$AB$12:$AB$34)*'Oppslag-fane'!$L$3))))</f>
        <v/>
      </c>
      <c r="O74" t="str">
        <f>IF(O$3="","",IF(I148="","",((I148-H148+1)/365*$G74*(_xlfn.XLOOKUP(O$3,'Oppslag-fane'!$P$12:$P$34,'Oppslag-fane'!$N$12:$N$34)*Personalkostnader!$G82*1000))))</f>
        <v/>
      </c>
      <c r="P74" t="str">
        <f>IF(O74="","",IF($D74="Vitenskapelig",((I148-H148+1)/365*$G74*(_xlfn.XLOOKUP(O$3,'Oppslag-fane'!$P$12:$P$34,'Oppslag-fane'!$AD$12:$AD$34)*'Oppslag-fane'!$J$3)),((I148-H148+1)/365*$G74*(_xlfn.XLOOKUP(O$3,'Oppslag-fane'!$P$12:$P$34,'Oppslag-fane'!$AB$12:$AB$34)*'Oppslag-fane'!$L$3))))</f>
        <v/>
      </c>
      <c r="Q74" t="str">
        <f>IF(Q$3="","",IF(K148="","",((K148-J148+1)/365*$G74*(_xlfn.XLOOKUP(Q$3,'Oppslag-fane'!$P$12:$P$34,'Oppslag-fane'!$N$12:$N$34)*Personalkostnader!$G82*1000))))</f>
        <v/>
      </c>
      <c r="R74" t="str">
        <f>IF(Q74="","",IF($D74="Vitenskapelig",((K148-J148+1)/365*$G74*(_xlfn.XLOOKUP(Q$3,'Oppslag-fane'!$P$12:$P$34,'Oppslag-fane'!$AD$12:$AD$34)*'Oppslag-fane'!$J$3)),((K148-J148+1)/365*$G74*(_xlfn.XLOOKUP(Q$3,'Oppslag-fane'!$P$12:$P$34,'Oppslag-fane'!$AB$12:$AB$34)*'Oppslag-fane'!$L$3))))</f>
        <v/>
      </c>
      <c r="S74" t="str">
        <f>IF(S$3="","",IF(M148="","",((M148-L148+1)/365*$G74*(_xlfn.XLOOKUP(S$3,'Oppslag-fane'!$P$12:$P$34,'Oppslag-fane'!$N$12:$N$34)*Personalkostnader!$G82*1000))))</f>
        <v/>
      </c>
      <c r="T74" t="str">
        <f>IF(S74="","",IF($D74="Vitenskapelig",((M148-L148+1)/365*$G74*(_xlfn.XLOOKUP(S$3,'Oppslag-fane'!$P$12:$P$34,'Oppslag-fane'!$AD$12:$AD$34)*'Oppslag-fane'!$J$3)),((M148-L148+1)/365*$G74*(_xlfn.XLOOKUP(S$3,'Oppslag-fane'!$P$12:$P$34,'Oppslag-fane'!$AB$12:$AB$34)*'Oppslag-fane'!$L$3))))</f>
        <v/>
      </c>
      <c r="U74" t="str">
        <f>IF(U$3="","",IF(O148="","",((O148-N148+1)/365*$G74*(_xlfn.XLOOKUP(U$3,'Oppslag-fane'!$P$12:$P$34,'Oppslag-fane'!$N$12:$N$34)*Personalkostnader!$G82*1000))))</f>
        <v/>
      </c>
      <c r="V74" t="str">
        <f>IF(U74="","",IF($D74="Vitenskapelig",((O148-N148+1)/365*$G74*(_xlfn.XLOOKUP(U$3,'Oppslag-fane'!$P$12:$P$34,'Oppslag-fane'!$AD$12:$AD$34)*'Oppslag-fane'!$J$3)),((O148-N148+1)/365*$G74*(_xlfn.XLOOKUP(U$3,'Oppslag-fane'!$P$12:$P$34,'Oppslag-fane'!$AB$12:$AB$34)*'Oppslag-fane'!$L$3))))</f>
        <v/>
      </c>
      <c r="W74" t="str">
        <f>IF(W$3="","",IF(Q148="","",((Q148-P148+1)/365*$G74*(_xlfn.XLOOKUP(W$3,'Oppslag-fane'!$P$12:$P$34,'Oppslag-fane'!$N$12:$N$34)*Personalkostnader!$G82*1000))))</f>
        <v/>
      </c>
      <c r="X74" t="str">
        <f>IF(W74="","",IF($D74="Vitenskapelig",((Q148-P148+1)/365*$G74*(_xlfn.XLOOKUP(W$3,'Oppslag-fane'!$P$12:$P$34,'Oppslag-fane'!$AD$12:$AD$34)*'Oppslag-fane'!$J$3)),((Q148-P148+1)/365*$G74*(_xlfn.XLOOKUP(W$3,'Oppslag-fane'!$P$12:$P$34,'Oppslag-fane'!$AB$12:$AB$34)*'Oppslag-fane'!$L$3))))</f>
        <v/>
      </c>
      <c r="Y74" t="str">
        <f>IF(Y$3="","",IF(S148="","",((S148-R148+1)/365*$G74*(_xlfn.XLOOKUP(Y$3,'Oppslag-fane'!$P$12:$P$34,'Oppslag-fane'!$N$12:$N$34)*Personalkostnader!$G82*1000))))</f>
        <v/>
      </c>
      <c r="Z74" t="str">
        <f>IF(Y74="","",IF($D74="Vitenskapelig",((S148-R148+1)/365*$G74*(_xlfn.XLOOKUP(Y$3,'Oppslag-fane'!$P$12:$P$34,'Oppslag-fane'!$AD$12:$AD$34)*'Oppslag-fane'!$J$3)),((S148-R148+1)/365*$G74*(_xlfn.XLOOKUP(Y$3,'Oppslag-fane'!$P$12:$P$34,'Oppslag-fane'!$AB$12:$AB$34)*'Oppslag-fane'!$L$3))))</f>
        <v/>
      </c>
      <c r="AA74" t="str">
        <f>IF(AA$3="","",IF(U148="","",((U148-T148+1)/365*$G74*(_xlfn.XLOOKUP(AA$3,'Oppslag-fane'!$P$12:$P$34,'Oppslag-fane'!$N$12:$N$34)*Personalkostnader!$G82*1000))))</f>
        <v/>
      </c>
      <c r="AB74" t="str">
        <f>IF(AA74="","",IF($D74="Vitenskapelig",((U148-T148+1)/365*$G74*(_xlfn.XLOOKUP(AA$3,'Oppslag-fane'!$P$12:$P$34,'Oppslag-fane'!$AD$12:$AD$34)*'Oppslag-fane'!$J$3)),((U148-T148+1)/365*$G74*(_xlfn.XLOOKUP(AA$3,'Oppslag-fane'!$P$12:$P$34,'Oppslag-fane'!$AB$12:$AB$34)*'Oppslag-fane'!$L$3))))</f>
        <v/>
      </c>
      <c r="AC74" t="str">
        <f>IF(AC$3="","",IF(W148="","",((W148-V148+1)/365*$G74*(_xlfn.XLOOKUP(AC$3,'Oppslag-fane'!$P$12:$P$34,'Oppslag-fane'!$N$12:$N$34)*Personalkostnader!$G82*1000))))</f>
        <v/>
      </c>
      <c r="AD74" t="str">
        <f>IF(AC74="","",IF($D74="Vitenskapelig",((W148-V148+1)/365*$G74*(_xlfn.XLOOKUP(AC$3,'Oppslag-fane'!$P$12:$P$34,'Oppslag-fane'!$AD$12:$AD$34)*'Oppslag-fane'!$J$3)),((W148-V148+1)/365*$G74*(_xlfn.XLOOKUP(AC$3,'Oppslag-fane'!$P$12:$P$34,'Oppslag-fane'!$AB$12:$AB$34)*'Oppslag-fane'!$L$3))))</f>
        <v/>
      </c>
      <c r="AE74" t="str">
        <f>IF(AE$3="","",IF(Y148="","",((Y148-X148+1)/365*$G74*(_xlfn.XLOOKUP(AE$3,'Oppslag-fane'!$P$12:$P$34,'Oppslag-fane'!$N$12:$N$34)*Personalkostnader!$G82*1000))))</f>
        <v/>
      </c>
      <c r="AF74" t="str">
        <f>IF(AE74="","",IF($D74="Vitenskapelig",((Y148-X148+1)/365*$G74*(_xlfn.XLOOKUP(AE$3,'Oppslag-fane'!$P$12:$P$34,'Oppslag-fane'!$AD$12:$AD$34)*'Oppslag-fane'!$J$3)),((Y148-X148+1)/365*$G74*(_xlfn.XLOOKUP(AE$3,'Oppslag-fane'!$P$12:$P$34,'Oppslag-fane'!$AB$12:$AB$34)*'Oppslag-fane'!$L$3))))</f>
        <v/>
      </c>
      <c r="AG74" t="str">
        <f>IF(AG$3="","",IF(AA148="","",((AA148-Z148+1)/365*$G74*(_xlfn.XLOOKUP(AG$3,'Oppslag-fane'!$P$12:$P$34,'Oppslag-fane'!$N$12:$N$34)*Personalkostnader!$G82*1000))))</f>
        <v/>
      </c>
      <c r="AH74" t="str">
        <f>IF(AG74="","",IF($D74="Vitenskapelig",((AA148-Z148+1)/365*$G74*(_xlfn.XLOOKUP(AG$3,'Oppslag-fane'!$P$12:$P$34,'Oppslag-fane'!$AD$12:$AD$34)*'Oppslag-fane'!$J$3)),((AA148-Z148+1)/365*$G74*(_xlfn.XLOOKUP(AG$3,'Oppslag-fane'!$P$12:$P$34,'Oppslag-fane'!$AB$12:$AB$34)*'Oppslag-fane'!$L$3))))</f>
        <v/>
      </c>
      <c r="AI74" s="33">
        <f t="shared" si="4"/>
        <v>0</v>
      </c>
      <c r="AJ74" s="33">
        <f t="shared" si="5"/>
        <v>0</v>
      </c>
    </row>
    <row r="75" spans="1:36" x14ac:dyDescent="0.25">
      <c r="G75" s="38"/>
      <c r="H75" s="38"/>
      <c r="I75">
        <f>SUM(I5:I74)</f>
        <v>0</v>
      </c>
      <c r="J75">
        <f t="shared" ref="J75:AH75" si="6">SUM(J5:J74)</f>
        <v>0</v>
      </c>
      <c r="K75">
        <f t="shared" si="6"/>
        <v>0</v>
      </c>
      <c r="L75">
        <f t="shared" si="6"/>
        <v>0</v>
      </c>
      <c r="M75">
        <f t="shared" si="6"/>
        <v>0</v>
      </c>
      <c r="N75">
        <f t="shared" si="6"/>
        <v>0</v>
      </c>
      <c r="O75">
        <f t="shared" si="6"/>
        <v>0</v>
      </c>
      <c r="P75">
        <f t="shared" si="6"/>
        <v>0</v>
      </c>
      <c r="Q75">
        <f t="shared" si="6"/>
        <v>0</v>
      </c>
      <c r="R75">
        <f t="shared" si="6"/>
        <v>0</v>
      </c>
      <c r="S75">
        <f t="shared" si="6"/>
        <v>0</v>
      </c>
      <c r="T75">
        <f t="shared" si="6"/>
        <v>0</v>
      </c>
      <c r="U75">
        <f t="shared" si="6"/>
        <v>0</v>
      </c>
      <c r="V75">
        <f t="shared" si="6"/>
        <v>0</v>
      </c>
      <c r="W75">
        <f t="shared" si="6"/>
        <v>0</v>
      </c>
      <c r="X75">
        <f t="shared" si="6"/>
        <v>0</v>
      </c>
      <c r="Y75">
        <f t="shared" si="6"/>
        <v>0</v>
      </c>
      <c r="Z75">
        <f t="shared" si="6"/>
        <v>0</v>
      </c>
      <c r="AA75">
        <f t="shared" si="6"/>
        <v>0</v>
      </c>
      <c r="AB75">
        <f t="shared" si="6"/>
        <v>0</v>
      </c>
      <c r="AC75">
        <f t="shared" si="6"/>
        <v>0</v>
      </c>
      <c r="AD75">
        <f t="shared" si="6"/>
        <v>0</v>
      </c>
      <c r="AE75">
        <f t="shared" si="6"/>
        <v>0</v>
      </c>
      <c r="AF75">
        <f t="shared" si="6"/>
        <v>0</v>
      </c>
      <c r="AG75">
        <f t="shared" si="6"/>
        <v>0</v>
      </c>
      <c r="AH75">
        <f t="shared" si="6"/>
        <v>0</v>
      </c>
      <c r="AI75" s="33">
        <f t="shared" si="4"/>
        <v>0</v>
      </c>
      <c r="AJ75" s="33">
        <f t="shared" si="5"/>
        <v>0</v>
      </c>
    </row>
    <row r="76" spans="1:36" x14ac:dyDescent="0.25">
      <c r="G76" s="38"/>
      <c r="H76" s="38"/>
    </row>
    <row r="77" spans="1:36" s="1" customFormat="1" x14ac:dyDescent="0.25">
      <c r="B77" s="139" t="str">
        <f>I3</f>
        <v/>
      </c>
      <c r="C77" s="139"/>
      <c r="D77" s="139" t="str">
        <f>K3</f>
        <v/>
      </c>
      <c r="E77" s="139"/>
      <c r="F77" s="139" t="str">
        <f>M3</f>
        <v/>
      </c>
      <c r="G77" s="139"/>
      <c r="H77" s="139" t="str">
        <f>O3</f>
        <v/>
      </c>
      <c r="I77" s="139"/>
      <c r="J77" s="139" t="str">
        <f>Q3</f>
        <v/>
      </c>
      <c r="K77" s="139"/>
      <c r="L77" s="139" t="str">
        <f>S3</f>
        <v/>
      </c>
      <c r="M77" s="139"/>
      <c r="N77" s="139" t="str">
        <f>U3</f>
        <v/>
      </c>
      <c r="O77" s="139"/>
      <c r="P77" s="139" t="str">
        <f>W3</f>
        <v/>
      </c>
      <c r="Q77" s="139"/>
      <c r="R77" s="139" t="str">
        <f>Y3</f>
        <v/>
      </c>
      <c r="S77" s="139"/>
      <c r="T77" s="139" t="str">
        <f>AA3</f>
        <v/>
      </c>
      <c r="U77" s="139"/>
      <c r="V77" s="139" t="str">
        <f>AC3</f>
        <v/>
      </c>
      <c r="W77" s="139"/>
      <c r="X77" s="139" t="str">
        <f>AE3</f>
        <v/>
      </c>
      <c r="Y77" s="139"/>
      <c r="Z77" s="139" t="str">
        <f>AG3</f>
        <v/>
      </c>
      <c r="AA77" s="139"/>
      <c r="AI77" s="50"/>
      <c r="AJ77" s="50"/>
    </row>
    <row r="78" spans="1:36" outlineLevel="1" x14ac:dyDescent="0.25">
      <c r="B78" t="s">
        <v>555</v>
      </c>
      <c r="C78" t="s">
        <v>556</v>
      </c>
      <c r="D78" t="s">
        <v>555</v>
      </c>
      <c r="E78" t="s">
        <v>556</v>
      </c>
      <c r="F78" t="s">
        <v>555</v>
      </c>
      <c r="G78" t="s">
        <v>556</v>
      </c>
      <c r="H78" t="s">
        <v>555</v>
      </c>
      <c r="I78" t="s">
        <v>556</v>
      </c>
      <c r="J78" t="s">
        <v>555</v>
      </c>
      <c r="K78" t="s">
        <v>556</v>
      </c>
      <c r="L78" t="s">
        <v>555</v>
      </c>
      <c r="M78" t="s">
        <v>556</v>
      </c>
      <c r="N78" t="s">
        <v>555</v>
      </c>
      <c r="O78" t="s">
        <v>556</v>
      </c>
      <c r="P78" t="s">
        <v>555</v>
      </c>
      <c r="Q78" t="s">
        <v>556</v>
      </c>
      <c r="R78" t="s">
        <v>555</v>
      </c>
      <c r="S78" t="s">
        <v>556</v>
      </c>
      <c r="T78" t="s">
        <v>555</v>
      </c>
      <c r="U78" t="s">
        <v>556</v>
      </c>
      <c r="V78" t="s">
        <v>555</v>
      </c>
      <c r="W78" t="s">
        <v>556</v>
      </c>
      <c r="X78" t="s">
        <v>555</v>
      </c>
      <c r="Y78" t="s">
        <v>556</v>
      </c>
      <c r="Z78" t="s">
        <v>555</v>
      </c>
      <c r="AA78" t="s">
        <v>556</v>
      </c>
    </row>
    <row r="79" spans="1:36" outlineLevel="1" x14ac:dyDescent="0.25">
      <c r="A79">
        <f>A5</f>
        <v>0</v>
      </c>
      <c r="B79" s="49" t="str">
        <f>IF(YEAR(Personalkostnader!$H13)&lt;Hjelpeberegn_personal!B$77,"",IF(YEAR(Personalkostnader!$H13)&gt;Hjelpeberegn_personal!B$77,"",IF(YEAR(Personalkostnader!$H13)=Hjelpeberegn_personal!B$77,Personalkostnader!$H13,"01.01."&amp;B$77)))</f>
        <v/>
      </c>
      <c r="C79" s="49" t="str">
        <f>IF(YEAR(Personalkostnader!$H13)&lt;Hjelpeberegn_personal!B$77,"",IF(YEAR(Personalkostnader!$H13)&gt;Hjelpeberegn_personal!B$77,"",IF(YEAR(Personalkostnader!$K13)=B$77,Personalkostnader!$K13,"31.12."&amp;B$77)))</f>
        <v/>
      </c>
      <c r="D79" s="49" t="str">
        <f>IF(YEAR(Personalkostnader!$K13)&lt;Hjelpeberegn_personal!D$77,"",IF(YEAR(Personalkostnader!$H13)&gt;Hjelpeberegn_personal!D$77,"",IF(YEAR(Personalkostnader!$H13)=Hjelpeberegn_personal!D$77,Personalkostnader!$H13,"01.01."&amp;D$77)))</f>
        <v/>
      </c>
      <c r="E79" s="49" t="str">
        <f>IF(D79="","",IF(YEAR(Personalkostnader!$H13)&gt;Hjelpeberegn_personal!D$77,"",IF(YEAR(Personalkostnader!$K13)&gt;Hjelpeberegn_personal!D$77,"31.12."&amp;D$77,Personalkostnader!$K13)))</f>
        <v/>
      </c>
      <c r="F79" s="49" t="str">
        <f>IF(YEAR(Personalkostnader!$K13)&lt;Hjelpeberegn_personal!F$77,"",IF(YEAR(Personalkostnader!$H13)&gt;Hjelpeberegn_personal!F$77,"",IF(YEAR(Personalkostnader!$H13)=Hjelpeberegn_personal!F$77,Personalkostnader!$H13,"01.01."&amp;F$77)))</f>
        <v/>
      </c>
      <c r="G79" s="49" t="str">
        <f>IF(F79="","",IF(YEAR(Personalkostnader!$H13)&gt;Hjelpeberegn_personal!F$77,"",IF(YEAR(Personalkostnader!$K13)&gt;Hjelpeberegn_personal!F$77,"31.12."&amp;F$77,Personalkostnader!$K13)))</f>
        <v/>
      </c>
      <c r="H79" s="49" t="str">
        <f>IF(YEAR(Personalkostnader!$K13)&lt;Hjelpeberegn_personal!H$77,"",IF(YEAR(Personalkostnader!$H13)&gt;Hjelpeberegn_personal!H$77,"",IF(YEAR(Personalkostnader!$H13)=Hjelpeberegn_personal!H$77,Personalkostnader!$H13,"01.01."&amp;H$77)))</f>
        <v/>
      </c>
      <c r="I79" s="49" t="str">
        <f>IF(H79="","",IF(YEAR(Personalkostnader!$H13)&gt;Hjelpeberegn_personal!H$77,"",IF(YEAR(Personalkostnader!$K13)&gt;Hjelpeberegn_personal!H$77,"31.12."&amp;H$77,Personalkostnader!$K13)))</f>
        <v/>
      </c>
      <c r="J79" s="49" t="str">
        <f>IF(YEAR(Personalkostnader!$K13)&lt;Hjelpeberegn_personal!J$77,"",IF(YEAR(Personalkostnader!$H13)&gt;Hjelpeberegn_personal!J$77,"",IF(YEAR(Personalkostnader!$H13)=Hjelpeberegn_personal!J$77,Personalkostnader!$H13,"01.01."&amp;J$77)))</f>
        <v/>
      </c>
      <c r="K79" s="49" t="str">
        <f>IF(J79="","",IF(YEAR(Personalkostnader!$H13)&gt;Hjelpeberegn_personal!J$77,"",IF(YEAR(Personalkostnader!$K13)&gt;Hjelpeberegn_personal!J$77,"31.12."&amp;J$77,Personalkostnader!$K13)))</f>
        <v/>
      </c>
      <c r="L79" s="49" t="str">
        <f>IF(YEAR(Personalkostnader!$K13)&lt;Hjelpeberegn_personal!L$77,"",IF(YEAR(Personalkostnader!$H13)&gt;Hjelpeberegn_personal!L$77,"",IF(YEAR(Personalkostnader!$H13)=Hjelpeberegn_personal!L$77,Personalkostnader!$H13,"01.01."&amp;L$77)))</f>
        <v/>
      </c>
      <c r="M79" s="49" t="str">
        <f>IF(L79="","",IF(YEAR(Personalkostnader!$H13)&gt;Hjelpeberegn_personal!L$77,"",IF(YEAR(Personalkostnader!$K13)&gt;Hjelpeberegn_personal!L$77,"31.12."&amp;L$77,Personalkostnader!$K13)))</f>
        <v/>
      </c>
      <c r="N79" s="49" t="str">
        <f>IF(YEAR(Personalkostnader!$K13)&lt;Hjelpeberegn_personal!N$77,"",IF(YEAR(Personalkostnader!$H13)&gt;Hjelpeberegn_personal!N$77,"",IF(YEAR(Personalkostnader!$H13)=Hjelpeberegn_personal!N$77,Personalkostnader!$H13,"01.01."&amp;N$77)))</f>
        <v/>
      </c>
      <c r="O79" s="49" t="str">
        <f>IF(N79="","",IF(YEAR(Personalkostnader!$H13)&gt;Hjelpeberegn_personal!N$77,"",IF(YEAR(Personalkostnader!$K13)&gt;Hjelpeberegn_personal!N$77,"31.12."&amp;N$77,Personalkostnader!$K13)))</f>
        <v/>
      </c>
      <c r="P79" s="49" t="str">
        <f>IF(YEAR(Personalkostnader!$K13)&lt;Hjelpeberegn_personal!P$77,"",IF(YEAR(Personalkostnader!$H13)&gt;Hjelpeberegn_personal!P$77,"",IF(YEAR(Personalkostnader!$H13)=Hjelpeberegn_personal!P$77,Personalkostnader!$H13,"01.01."&amp;P$77)))</f>
        <v/>
      </c>
      <c r="Q79" s="49" t="str">
        <f>IF(P79="","",IF(YEAR(Personalkostnader!$H13)&gt;Hjelpeberegn_personal!P$77,"",IF(YEAR(Personalkostnader!$K13)&gt;Hjelpeberegn_personal!P$77,"31.12."&amp;P$77,Personalkostnader!$K13)))</f>
        <v/>
      </c>
      <c r="R79" s="49" t="str">
        <f>IF(YEAR(Personalkostnader!$K13)&lt;Hjelpeberegn_personal!R$77,"",IF(YEAR(Personalkostnader!$H13)&gt;Hjelpeberegn_personal!R$77,"",IF(YEAR(Personalkostnader!$H13)=Hjelpeberegn_personal!R$77,Personalkostnader!$H13,"01.01."&amp;R$77)))</f>
        <v/>
      </c>
      <c r="S79" s="49" t="str">
        <f>IF(R79="","",IF(YEAR(Personalkostnader!$H13)&gt;Hjelpeberegn_personal!R$77,"",IF(YEAR(Personalkostnader!$K13)&gt;Hjelpeberegn_personal!R$77,"31.12."&amp;R$77,Personalkostnader!$K13)))</f>
        <v/>
      </c>
      <c r="T79" s="49" t="str">
        <f>IF(YEAR(Personalkostnader!$K13)&lt;Hjelpeberegn_personal!T$77,"",IF(YEAR(Personalkostnader!$H13)&gt;Hjelpeberegn_personal!T$77,"",IF(YEAR(Personalkostnader!$H13)=Hjelpeberegn_personal!T$77,Personalkostnader!$H13,"01.01."&amp;T$77)))</f>
        <v/>
      </c>
      <c r="U79" s="49" t="str">
        <f>IF(T79="","",IF(YEAR(Personalkostnader!$H13)&gt;Hjelpeberegn_personal!T$77,"",IF(YEAR(Personalkostnader!$K13)&gt;Hjelpeberegn_personal!T$77,"31.12."&amp;T$77,Personalkostnader!$K13)))</f>
        <v/>
      </c>
      <c r="V79" s="49" t="str">
        <f>IF(YEAR(Personalkostnader!$K13)&lt;Hjelpeberegn_personal!V$77,"",IF(YEAR(Personalkostnader!$H13)&gt;Hjelpeberegn_personal!V$77,"",IF(YEAR(Personalkostnader!$H13)=Hjelpeberegn_personal!V$77,Personalkostnader!$H13,"01.01."&amp;V$77)))</f>
        <v/>
      </c>
      <c r="W79" s="49" t="str">
        <f>IF(V79="","",IF(YEAR(Personalkostnader!$H13)&gt;Hjelpeberegn_personal!V$77,"",IF(YEAR(Personalkostnader!$K13)&gt;Hjelpeberegn_personal!V$77,"31.12."&amp;V$77,Personalkostnader!$K13)))</f>
        <v/>
      </c>
      <c r="X79" s="49" t="str">
        <f>IF(YEAR(Personalkostnader!$K13)&lt;Hjelpeberegn_personal!X$77,"",IF(YEAR(Personalkostnader!$H13)&gt;Hjelpeberegn_personal!X$77,"",IF(YEAR(Personalkostnader!$H13)=Hjelpeberegn_personal!X$77,Personalkostnader!$H13,"01.01."&amp;X$77)))</f>
        <v/>
      </c>
      <c r="Y79" s="49" t="str">
        <f>IF(X79="","",IF(YEAR(Personalkostnader!$H13)&gt;Hjelpeberegn_personal!X$77,"",IF(YEAR(Personalkostnader!$K13)&gt;Hjelpeberegn_personal!X$77,"31.12."&amp;X$77,Personalkostnader!$K13)))</f>
        <v/>
      </c>
      <c r="Z79" s="49" t="str">
        <f>IF(YEAR(Personalkostnader!$K13)&lt;Hjelpeberegn_personal!Z$77,"",IF(YEAR(Personalkostnader!$H13)&gt;Hjelpeberegn_personal!Z$77,"",IF(YEAR(Personalkostnader!$H13)=Hjelpeberegn_personal!Z$77,Personalkostnader!$H13,"01.01."&amp;Z$77)))</f>
        <v/>
      </c>
      <c r="AA79" s="49" t="str">
        <f>IF(Z79="","",IF(YEAR(Personalkostnader!$H13)&gt;Hjelpeberegn_personal!Z$77,"",IF(YEAR(Personalkostnader!$K13)&gt;Hjelpeberegn_personal!Z$77,"31.12."&amp;Z$77,Personalkostnader!$K13)))</f>
        <v/>
      </c>
      <c r="AB79" s="49"/>
      <c r="AC79" s="49"/>
    </row>
    <row r="80" spans="1:36" outlineLevel="1" x14ac:dyDescent="0.25">
      <c r="A80">
        <f t="shared" ref="A80:A143" si="7">A6</f>
        <v>0</v>
      </c>
      <c r="B80" s="49" t="str">
        <f>IF(YEAR(Personalkostnader!$H14)&lt;Hjelpeberegn_personal!B$77,"",IF(YEAR(Personalkostnader!$H14)&gt;Hjelpeberegn_personal!B$77,"",IF(YEAR(Personalkostnader!$H14)=Hjelpeberegn_personal!B$77,Personalkostnader!$H14,"01.01."&amp;B$77)))</f>
        <v/>
      </c>
      <c r="C80" s="49" t="str">
        <f>IF(YEAR(Personalkostnader!$H14)&lt;Hjelpeberegn_personal!B$77,"",IF(YEAR(Personalkostnader!$H14)&gt;Hjelpeberegn_personal!B$77,"",IF(YEAR(Personalkostnader!$K14)=B$77,Personalkostnader!$K14,"31.12."&amp;B$77)))</f>
        <v/>
      </c>
      <c r="D80" s="49" t="str">
        <f>IF(YEAR(Personalkostnader!$K14)&lt;Hjelpeberegn_personal!D$77,"",IF(YEAR(Personalkostnader!$H14)&gt;Hjelpeberegn_personal!D$77,"",IF(YEAR(Personalkostnader!$H14)=Hjelpeberegn_personal!D$77,Personalkostnader!$H14,"01.01."&amp;D$77)))</f>
        <v/>
      </c>
      <c r="E80" s="49" t="str">
        <f>IF(D80="","",IF(YEAR(Personalkostnader!$H14)&gt;Hjelpeberegn_personal!D$77,"",IF(YEAR(Personalkostnader!$K14)&gt;Hjelpeberegn_personal!D$77,"31.12."&amp;D$77,Personalkostnader!$K14)))</f>
        <v/>
      </c>
      <c r="F80" s="49" t="str">
        <f>IF(YEAR(Personalkostnader!$K14)&lt;Hjelpeberegn_personal!F$77,"",IF(YEAR(Personalkostnader!$H14)&gt;Hjelpeberegn_personal!F$77,"",IF(YEAR(Personalkostnader!$H14)=Hjelpeberegn_personal!F$77,Personalkostnader!$H14,"01.01."&amp;F$77)))</f>
        <v/>
      </c>
      <c r="G80" s="49" t="str">
        <f>IF(F80="","",IF(YEAR(Personalkostnader!$H14)&gt;Hjelpeberegn_personal!F$77,"",IF(YEAR(Personalkostnader!$K14)&gt;Hjelpeberegn_personal!F$77,"31.12."&amp;F$77,Personalkostnader!$K14)))</f>
        <v/>
      </c>
      <c r="H80" s="49" t="str">
        <f>IF(YEAR(Personalkostnader!$K14)&lt;Hjelpeberegn_personal!H$77,"",IF(YEAR(Personalkostnader!$H14)&gt;Hjelpeberegn_personal!H$77,"",IF(YEAR(Personalkostnader!$H14)=Hjelpeberegn_personal!H$77,Personalkostnader!$H14,"01.01."&amp;H$77)))</f>
        <v/>
      </c>
      <c r="I80" s="49" t="str">
        <f>IF(H80="","",IF(YEAR(Personalkostnader!$H14)&gt;Hjelpeberegn_personal!H$77,"",IF(YEAR(Personalkostnader!$K14)&gt;Hjelpeberegn_personal!H$77,"31.12."&amp;H$77,Personalkostnader!$K14)))</f>
        <v/>
      </c>
      <c r="J80" s="49" t="str">
        <f>IF(YEAR(Personalkostnader!$K14)&lt;Hjelpeberegn_personal!J$77,"",IF(YEAR(Personalkostnader!$H14)&gt;Hjelpeberegn_personal!J$77,"",IF(YEAR(Personalkostnader!$H14)=Hjelpeberegn_personal!J$77,Personalkostnader!$H14,"01.01."&amp;J$77)))</f>
        <v/>
      </c>
      <c r="K80" s="49" t="str">
        <f>IF(J80="","",IF(YEAR(Personalkostnader!$H14)&gt;Hjelpeberegn_personal!J$77,"",IF(YEAR(Personalkostnader!$K14)&gt;Hjelpeberegn_personal!J$77,"31.12."&amp;J$77,Personalkostnader!$K14)))</f>
        <v/>
      </c>
      <c r="L80" s="49" t="str">
        <f>IF(YEAR(Personalkostnader!$K14)&lt;Hjelpeberegn_personal!L$77,"",IF(YEAR(Personalkostnader!$H14)&gt;Hjelpeberegn_personal!L$77,"",IF(YEAR(Personalkostnader!$H14)=Hjelpeberegn_personal!L$77,Personalkostnader!$H14,"01.01."&amp;L$77)))</f>
        <v/>
      </c>
      <c r="M80" s="49" t="str">
        <f>IF(L80="","",IF(YEAR(Personalkostnader!$H14)&gt;Hjelpeberegn_personal!L$77,"",IF(YEAR(Personalkostnader!$K14)&gt;Hjelpeberegn_personal!L$77,"31.12."&amp;L$77,Personalkostnader!$K14)))</f>
        <v/>
      </c>
      <c r="N80" s="49" t="str">
        <f>IF(YEAR(Personalkostnader!$K14)&lt;Hjelpeberegn_personal!N$77,"",IF(YEAR(Personalkostnader!$H14)&gt;Hjelpeberegn_personal!N$77,"",IF(YEAR(Personalkostnader!$H14)=Hjelpeberegn_personal!N$77,Personalkostnader!$H14,"01.01."&amp;N$77)))</f>
        <v/>
      </c>
      <c r="O80" s="49" t="str">
        <f>IF(N80="","",IF(YEAR(Personalkostnader!$H14)&gt;Hjelpeberegn_personal!N$77,"",IF(YEAR(Personalkostnader!$K14)&gt;Hjelpeberegn_personal!N$77,"31.12."&amp;N$77,Personalkostnader!$K14)))</f>
        <v/>
      </c>
      <c r="P80" s="49" t="str">
        <f>IF(YEAR(Personalkostnader!$K14)&lt;Hjelpeberegn_personal!P$77,"",IF(YEAR(Personalkostnader!$H14)&gt;Hjelpeberegn_personal!P$77,"",IF(YEAR(Personalkostnader!$H14)=Hjelpeberegn_personal!P$77,Personalkostnader!$H14,"01.01."&amp;P$77)))</f>
        <v/>
      </c>
      <c r="Q80" s="49" t="str">
        <f>IF(P80="","",IF(YEAR(Personalkostnader!$H14)&gt;Hjelpeberegn_personal!P$77,"",IF(YEAR(Personalkostnader!$K14)&gt;Hjelpeberegn_personal!P$77,"31.12."&amp;P$77,Personalkostnader!$K14)))</f>
        <v/>
      </c>
      <c r="R80" s="49" t="str">
        <f>IF(YEAR(Personalkostnader!$K14)&lt;Hjelpeberegn_personal!R$77,"",IF(YEAR(Personalkostnader!$H14)&gt;Hjelpeberegn_personal!R$77,"",IF(YEAR(Personalkostnader!$H14)=Hjelpeberegn_personal!R$77,Personalkostnader!$H14,"01.01."&amp;R$77)))</f>
        <v/>
      </c>
      <c r="S80" s="49" t="str">
        <f>IF(R80="","",IF(YEAR(Personalkostnader!$H14)&gt;Hjelpeberegn_personal!R$77,"",IF(YEAR(Personalkostnader!$K14)&gt;Hjelpeberegn_personal!R$77,"31.12."&amp;R$77,Personalkostnader!$K14)))</f>
        <v/>
      </c>
      <c r="T80" s="49" t="str">
        <f>IF(YEAR(Personalkostnader!$K14)&lt;Hjelpeberegn_personal!T$77,"",IF(YEAR(Personalkostnader!$H14)&gt;Hjelpeberegn_personal!T$77,"",IF(YEAR(Personalkostnader!$H14)=Hjelpeberegn_personal!T$77,Personalkostnader!$H14,"01.01."&amp;T$77)))</f>
        <v/>
      </c>
      <c r="U80" s="49" t="str">
        <f>IF(T80="","",IF(YEAR(Personalkostnader!$H14)&gt;Hjelpeberegn_personal!T$77,"",IF(YEAR(Personalkostnader!$K14)&gt;Hjelpeberegn_personal!T$77,"31.12."&amp;T$77,Personalkostnader!$K14)))</f>
        <v/>
      </c>
      <c r="V80" s="49" t="str">
        <f>IF(YEAR(Personalkostnader!$K14)&lt;Hjelpeberegn_personal!V$77,"",IF(YEAR(Personalkostnader!$H14)&gt;Hjelpeberegn_personal!V$77,"",IF(YEAR(Personalkostnader!$H14)=Hjelpeberegn_personal!V$77,Personalkostnader!$H14,"01.01."&amp;V$77)))</f>
        <v/>
      </c>
      <c r="W80" s="49" t="str">
        <f>IF(V80="","",IF(YEAR(Personalkostnader!$H14)&gt;Hjelpeberegn_personal!V$77,"",IF(YEAR(Personalkostnader!$K14)&gt;Hjelpeberegn_personal!V$77,"31.12."&amp;V$77,Personalkostnader!$K14)))</f>
        <v/>
      </c>
      <c r="X80" s="49" t="str">
        <f>IF(YEAR(Personalkostnader!$K14)&lt;Hjelpeberegn_personal!X$77,"",IF(YEAR(Personalkostnader!$H14)&gt;Hjelpeberegn_personal!X$77,"",IF(YEAR(Personalkostnader!$H14)=Hjelpeberegn_personal!X$77,Personalkostnader!$H14,"01.01."&amp;X$77)))</f>
        <v/>
      </c>
      <c r="Y80" s="49" t="str">
        <f>IF(X80="","",IF(YEAR(Personalkostnader!$H14)&gt;Hjelpeberegn_personal!X$77,"",IF(YEAR(Personalkostnader!$K14)&gt;Hjelpeberegn_personal!X$77,"31.12."&amp;X$77,Personalkostnader!$K14)))</f>
        <v/>
      </c>
      <c r="Z80" s="49" t="str">
        <f>IF(YEAR(Personalkostnader!$K14)&lt;Hjelpeberegn_personal!Z$77,"",IF(YEAR(Personalkostnader!$H14)&gt;Hjelpeberegn_personal!Z$77,"",IF(YEAR(Personalkostnader!$H14)=Hjelpeberegn_personal!Z$77,Personalkostnader!$H14,"01.01."&amp;Z$77)))</f>
        <v/>
      </c>
      <c r="AA80" s="49" t="str">
        <f>IF(Z80="","",IF(YEAR(Personalkostnader!$H14)&gt;Hjelpeberegn_personal!Z$77,"",IF(YEAR(Personalkostnader!$K14)&gt;Hjelpeberegn_personal!Z$77,"31.12."&amp;Z$77,Personalkostnader!$K14)))</f>
        <v/>
      </c>
    </row>
    <row r="81" spans="1:27" outlineLevel="1" x14ac:dyDescent="0.25">
      <c r="A81">
        <f t="shared" si="7"/>
        <v>0</v>
      </c>
      <c r="B81" s="49" t="str">
        <f>IF(YEAR(Personalkostnader!$H15)&lt;Hjelpeberegn_personal!B$77,"",IF(YEAR(Personalkostnader!$H15)&gt;Hjelpeberegn_personal!B$77,"",IF(YEAR(Personalkostnader!$H15)=Hjelpeberegn_personal!B$77,Personalkostnader!$H15,"01.01."&amp;B$77)))</f>
        <v/>
      </c>
      <c r="C81" s="49" t="str">
        <f>IF(YEAR(Personalkostnader!$H15)&lt;Hjelpeberegn_personal!B$77,"",IF(YEAR(Personalkostnader!$H15)&gt;Hjelpeberegn_personal!B$77,"",IF(YEAR(Personalkostnader!$K15)=B$77,Personalkostnader!$K15,"31.12."&amp;B$77)))</f>
        <v/>
      </c>
      <c r="D81" s="49" t="str">
        <f>IF(YEAR(Personalkostnader!$K15)&lt;Hjelpeberegn_personal!D$77,"",IF(YEAR(Personalkostnader!$H15)&gt;Hjelpeberegn_personal!D$77,"",IF(YEAR(Personalkostnader!$H15)=Hjelpeberegn_personal!D$77,Personalkostnader!$H15,"01.01."&amp;D$77)))</f>
        <v/>
      </c>
      <c r="E81" s="49" t="str">
        <f>IF(D81="","",IF(YEAR(Personalkostnader!$H15)&gt;Hjelpeberegn_personal!D$77,"",IF(YEAR(Personalkostnader!$K15)&gt;Hjelpeberegn_personal!D$77,"31.12."&amp;D$77,Personalkostnader!$K15)))</f>
        <v/>
      </c>
      <c r="F81" s="49" t="str">
        <f>IF(YEAR(Personalkostnader!$K15)&lt;Hjelpeberegn_personal!F$77,"",IF(YEAR(Personalkostnader!$H15)&gt;Hjelpeberegn_personal!F$77,"",IF(YEAR(Personalkostnader!$H15)=Hjelpeberegn_personal!F$77,Personalkostnader!$H15,"01.01."&amp;F$77)))</f>
        <v/>
      </c>
      <c r="G81" s="49" t="str">
        <f>IF(F81="","",IF(YEAR(Personalkostnader!$H15)&gt;Hjelpeberegn_personal!F$77,"",IF(YEAR(Personalkostnader!$K15)&gt;Hjelpeberegn_personal!F$77,"31.12."&amp;F$77,Personalkostnader!$K15)))</f>
        <v/>
      </c>
      <c r="H81" s="49" t="str">
        <f>IF(YEAR(Personalkostnader!$K15)&lt;Hjelpeberegn_personal!H$77,"",IF(YEAR(Personalkostnader!$H15)&gt;Hjelpeberegn_personal!H$77,"",IF(YEAR(Personalkostnader!$H15)=Hjelpeberegn_personal!H$77,Personalkostnader!$H15,"01.01."&amp;H$77)))</f>
        <v/>
      </c>
      <c r="I81" s="49" t="str">
        <f>IF(H81="","",IF(YEAR(Personalkostnader!$H15)&gt;Hjelpeberegn_personal!H$77,"",IF(YEAR(Personalkostnader!$K15)&gt;Hjelpeberegn_personal!H$77,"31.12."&amp;H$77,Personalkostnader!$K15)))</f>
        <v/>
      </c>
      <c r="J81" s="49" t="str">
        <f>IF(YEAR(Personalkostnader!$K15)&lt;Hjelpeberegn_personal!J$77,"",IF(YEAR(Personalkostnader!$H15)&gt;Hjelpeberegn_personal!J$77,"",IF(YEAR(Personalkostnader!$H15)=Hjelpeberegn_personal!J$77,Personalkostnader!$H15,"01.01."&amp;J$77)))</f>
        <v/>
      </c>
      <c r="K81" s="49" t="str">
        <f>IF(J81="","",IF(YEAR(Personalkostnader!$H15)&gt;Hjelpeberegn_personal!J$77,"",IF(YEAR(Personalkostnader!$K15)&gt;Hjelpeberegn_personal!J$77,"31.12."&amp;J$77,Personalkostnader!$K15)))</f>
        <v/>
      </c>
      <c r="L81" s="49" t="str">
        <f>IF(YEAR(Personalkostnader!$K15)&lt;Hjelpeberegn_personal!L$77,"",IF(YEAR(Personalkostnader!$H15)&gt;Hjelpeberegn_personal!L$77,"",IF(YEAR(Personalkostnader!$H15)=Hjelpeberegn_personal!L$77,Personalkostnader!$H15,"01.01."&amp;L$77)))</f>
        <v/>
      </c>
      <c r="M81" s="49" t="str">
        <f>IF(L81="","",IF(YEAR(Personalkostnader!$H15)&gt;Hjelpeberegn_personal!L$77,"",IF(YEAR(Personalkostnader!$K15)&gt;Hjelpeberegn_personal!L$77,"31.12."&amp;L$77,Personalkostnader!$K15)))</f>
        <v/>
      </c>
      <c r="N81" s="49" t="str">
        <f>IF(YEAR(Personalkostnader!$K15)&lt;Hjelpeberegn_personal!N$77,"",IF(YEAR(Personalkostnader!$H15)&gt;Hjelpeberegn_personal!N$77,"",IF(YEAR(Personalkostnader!$H15)=Hjelpeberegn_personal!N$77,Personalkostnader!$H15,"01.01."&amp;N$77)))</f>
        <v/>
      </c>
      <c r="O81" s="49" t="str">
        <f>IF(N81="","",IF(YEAR(Personalkostnader!$H15)&gt;Hjelpeberegn_personal!N$77,"",IF(YEAR(Personalkostnader!$K15)&gt;Hjelpeberegn_personal!N$77,"31.12."&amp;N$77,Personalkostnader!$K15)))</f>
        <v/>
      </c>
      <c r="P81" s="49" t="str">
        <f>IF(YEAR(Personalkostnader!$K15)&lt;Hjelpeberegn_personal!P$77,"",IF(YEAR(Personalkostnader!$H15)&gt;Hjelpeberegn_personal!P$77,"",IF(YEAR(Personalkostnader!$H15)=Hjelpeberegn_personal!P$77,Personalkostnader!$H15,"01.01."&amp;P$77)))</f>
        <v/>
      </c>
      <c r="Q81" s="49" t="str">
        <f>IF(P81="","",IF(YEAR(Personalkostnader!$H15)&gt;Hjelpeberegn_personal!P$77,"",IF(YEAR(Personalkostnader!$K15)&gt;Hjelpeberegn_personal!P$77,"31.12."&amp;P$77,Personalkostnader!$K15)))</f>
        <v/>
      </c>
      <c r="R81" s="49" t="str">
        <f>IF(YEAR(Personalkostnader!$K15)&lt;Hjelpeberegn_personal!R$77,"",IF(YEAR(Personalkostnader!$H15)&gt;Hjelpeberegn_personal!R$77,"",IF(YEAR(Personalkostnader!$H15)=Hjelpeberegn_personal!R$77,Personalkostnader!$H15,"01.01."&amp;R$77)))</f>
        <v/>
      </c>
      <c r="S81" s="49" t="str">
        <f>IF(R81="","",IF(YEAR(Personalkostnader!$H15)&gt;Hjelpeberegn_personal!R$77,"",IF(YEAR(Personalkostnader!$K15)&gt;Hjelpeberegn_personal!R$77,"31.12."&amp;R$77,Personalkostnader!$K15)))</f>
        <v/>
      </c>
      <c r="T81" s="49" t="str">
        <f>IF(YEAR(Personalkostnader!$K15)&lt;Hjelpeberegn_personal!T$77,"",IF(YEAR(Personalkostnader!$H15)&gt;Hjelpeberegn_personal!T$77,"",IF(YEAR(Personalkostnader!$H15)=Hjelpeberegn_personal!T$77,Personalkostnader!$H15,"01.01."&amp;T$77)))</f>
        <v/>
      </c>
      <c r="U81" s="49" t="str">
        <f>IF(T81="","",IF(YEAR(Personalkostnader!$H15)&gt;Hjelpeberegn_personal!T$77,"",IF(YEAR(Personalkostnader!$K15)&gt;Hjelpeberegn_personal!T$77,"31.12."&amp;T$77,Personalkostnader!$K15)))</f>
        <v/>
      </c>
      <c r="V81" s="49" t="str">
        <f>IF(YEAR(Personalkostnader!$K15)&lt;Hjelpeberegn_personal!V$77,"",IF(YEAR(Personalkostnader!$H15)&gt;Hjelpeberegn_personal!V$77,"",IF(YEAR(Personalkostnader!$H15)=Hjelpeberegn_personal!V$77,Personalkostnader!$H15,"01.01."&amp;V$77)))</f>
        <v/>
      </c>
      <c r="W81" s="49" t="str">
        <f>IF(V81="","",IF(YEAR(Personalkostnader!$H15)&gt;Hjelpeberegn_personal!V$77,"",IF(YEAR(Personalkostnader!$K15)&gt;Hjelpeberegn_personal!V$77,"31.12."&amp;V$77,Personalkostnader!$K15)))</f>
        <v/>
      </c>
      <c r="X81" s="49" t="str">
        <f>IF(YEAR(Personalkostnader!$K15)&lt;Hjelpeberegn_personal!X$77,"",IF(YEAR(Personalkostnader!$H15)&gt;Hjelpeberegn_personal!X$77,"",IF(YEAR(Personalkostnader!$H15)=Hjelpeberegn_personal!X$77,Personalkostnader!$H15,"01.01."&amp;X$77)))</f>
        <v/>
      </c>
      <c r="Y81" s="49" t="str">
        <f>IF(X81="","",IF(YEAR(Personalkostnader!$H15)&gt;Hjelpeberegn_personal!X$77,"",IF(YEAR(Personalkostnader!$K15)&gt;Hjelpeberegn_personal!X$77,"31.12."&amp;X$77,Personalkostnader!$K15)))</f>
        <v/>
      </c>
      <c r="Z81" s="49" t="str">
        <f>IF(YEAR(Personalkostnader!$K15)&lt;Hjelpeberegn_personal!Z$77,"",IF(YEAR(Personalkostnader!$H15)&gt;Hjelpeberegn_personal!Z$77,"",IF(YEAR(Personalkostnader!$H15)=Hjelpeberegn_personal!Z$77,Personalkostnader!$H15,"01.01."&amp;Z$77)))</f>
        <v/>
      </c>
      <c r="AA81" s="49" t="str">
        <f>IF(Z81="","",IF(YEAR(Personalkostnader!$H15)&gt;Hjelpeberegn_personal!Z$77,"",IF(YEAR(Personalkostnader!$K15)&gt;Hjelpeberegn_personal!Z$77,"31.12."&amp;Z$77,Personalkostnader!$K15)))</f>
        <v/>
      </c>
    </row>
    <row r="82" spans="1:27" outlineLevel="1" x14ac:dyDescent="0.25">
      <c r="A82">
        <f t="shared" si="7"/>
        <v>0</v>
      </c>
      <c r="B82" s="49" t="str">
        <f>IF(YEAR(Personalkostnader!$H16)&lt;Hjelpeberegn_personal!B$77,"",IF(YEAR(Personalkostnader!$H16)&gt;Hjelpeberegn_personal!B$77,"",IF(YEAR(Personalkostnader!$H16)=Hjelpeberegn_personal!B$77,Personalkostnader!$H16,"01.01."&amp;B$77)))</f>
        <v/>
      </c>
      <c r="C82" s="49" t="str">
        <f>IF(YEAR(Personalkostnader!$H16)&lt;Hjelpeberegn_personal!B$77,"",IF(YEAR(Personalkostnader!$H16)&gt;Hjelpeberegn_personal!B$77,"",IF(YEAR(Personalkostnader!$K16)=B$77,Personalkostnader!$K16,"31.12."&amp;B$77)))</f>
        <v/>
      </c>
      <c r="D82" s="49" t="str">
        <f>IF(YEAR(Personalkostnader!$K16)&lt;Hjelpeberegn_personal!D$77,"",IF(YEAR(Personalkostnader!$H16)&gt;Hjelpeberegn_personal!D$77,"",IF(YEAR(Personalkostnader!$H16)=Hjelpeberegn_personal!D$77,Personalkostnader!$H16,"01.01."&amp;D$77)))</f>
        <v/>
      </c>
      <c r="E82" s="49" t="str">
        <f>IF(D82="","",IF(YEAR(Personalkostnader!$H16)&gt;Hjelpeberegn_personal!D$77,"",IF(YEAR(Personalkostnader!$K16)&gt;Hjelpeberegn_personal!D$77,"31.12."&amp;D$77,Personalkostnader!$K16)))</f>
        <v/>
      </c>
      <c r="F82" s="49" t="str">
        <f>IF(YEAR(Personalkostnader!$K16)&lt;Hjelpeberegn_personal!F$77,"",IF(YEAR(Personalkostnader!$H16)&gt;Hjelpeberegn_personal!F$77,"",IF(YEAR(Personalkostnader!$H16)=Hjelpeberegn_personal!F$77,Personalkostnader!$H16,"01.01."&amp;F$77)))</f>
        <v/>
      </c>
      <c r="G82" s="49" t="str">
        <f>IF(F82="","",IF(YEAR(Personalkostnader!$H16)&gt;Hjelpeberegn_personal!F$77,"",IF(YEAR(Personalkostnader!$K16)&gt;Hjelpeberegn_personal!F$77,"31.12."&amp;F$77,Personalkostnader!$K16)))</f>
        <v/>
      </c>
      <c r="H82" s="49" t="str">
        <f>IF(YEAR(Personalkostnader!$K16)&lt;Hjelpeberegn_personal!H$77,"",IF(YEAR(Personalkostnader!$H16)&gt;Hjelpeberegn_personal!H$77,"",IF(YEAR(Personalkostnader!$H16)=Hjelpeberegn_personal!H$77,Personalkostnader!$H16,"01.01."&amp;H$77)))</f>
        <v/>
      </c>
      <c r="I82" s="49" t="str">
        <f>IF(H82="","",IF(YEAR(Personalkostnader!$H16)&gt;Hjelpeberegn_personal!H$77,"",IF(YEAR(Personalkostnader!$K16)&gt;Hjelpeberegn_personal!H$77,"31.12."&amp;H$77,Personalkostnader!$K16)))</f>
        <v/>
      </c>
      <c r="J82" s="49" t="str">
        <f>IF(YEAR(Personalkostnader!$K16)&lt;Hjelpeberegn_personal!J$77,"",IF(YEAR(Personalkostnader!$H16)&gt;Hjelpeberegn_personal!J$77,"",IF(YEAR(Personalkostnader!$H16)=Hjelpeberegn_personal!J$77,Personalkostnader!$H16,"01.01."&amp;J$77)))</f>
        <v/>
      </c>
      <c r="K82" s="49" t="str">
        <f>IF(J82="","",IF(YEAR(Personalkostnader!$H16)&gt;Hjelpeberegn_personal!J$77,"",IF(YEAR(Personalkostnader!$K16)&gt;Hjelpeberegn_personal!J$77,"31.12."&amp;J$77,Personalkostnader!$K16)))</f>
        <v/>
      </c>
      <c r="L82" s="49" t="str">
        <f>IF(YEAR(Personalkostnader!$K16)&lt;Hjelpeberegn_personal!L$77,"",IF(YEAR(Personalkostnader!$H16)&gt;Hjelpeberegn_personal!L$77,"",IF(YEAR(Personalkostnader!$H16)=Hjelpeberegn_personal!L$77,Personalkostnader!$H16,"01.01."&amp;L$77)))</f>
        <v/>
      </c>
      <c r="M82" s="49" t="str">
        <f>IF(L82="","",IF(YEAR(Personalkostnader!$H16)&gt;Hjelpeberegn_personal!L$77,"",IF(YEAR(Personalkostnader!$K16)&gt;Hjelpeberegn_personal!L$77,"31.12."&amp;L$77,Personalkostnader!$K16)))</f>
        <v/>
      </c>
      <c r="N82" s="49" t="str">
        <f>IF(YEAR(Personalkostnader!$K16)&lt;Hjelpeberegn_personal!N$77,"",IF(YEAR(Personalkostnader!$H16)&gt;Hjelpeberegn_personal!N$77,"",IF(YEAR(Personalkostnader!$H16)=Hjelpeberegn_personal!N$77,Personalkostnader!$H16,"01.01."&amp;N$77)))</f>
        <v/>
      </c>
      <c r="O82" s="49" t="str">
        <f>IF(N82="","",IF(YEAR(Personalkostnader!$H16)&gt;Hjelpeberegn_personal!N$77,"",IF(YEAR(Personalkostnader!$K16)&gt;Hjelpeberegn_personal!N$77,"31.12."&amp;N$77,Personalkostnader!$K16)))</f>
        <v/>
      </c>
      <c r="P82" s="49" t="str">
        <f>IF(YEAR(Personalkostnader!$K16)&lt;Hjelpeberegn_personal!P$77,"",IF(YEAR(Personalkostnader!$H16)&gt;Hjelpeberegn_personal!P$77,"",IF(YEAR(Personalkostnader!$H16)=Hjelpeberegn_personal!P$77,Personalkostnader!$H16,"01.01."&amp;P$77)))</f>
        <v/>
      </c>
      <c r="Q82" s="49" t="str">
        <f>IF(P82="","",IF(YEAR(Personalkostnader!$H16)&gt;Hjelpeberegn_personal!P$77,"",IF(YEAR(Personalkostnader!$K16)&gt;Hjelpeberegn_personal!P$77,"31.12."&amp;P$77,Personalkostnader!$K16)))</f>
        <v/>
      </c>
      <c r="R82" s="49" t="str">
        <f>IF(YEAR(Personalkostnader!$K16)&lt;Hjelpeberegn_personal!R$77,"",IF(YEAR(Personalkostnader!$H16)&gt;Hjelpeberegn_personal!R$77,"",IF(YEAR(Personalkostnader!$H16)=Hjelpeberegn_personal!R$77,Personalkostnader!$H16,"01.01."&amp;R$77)))</f>
        <v/>
      </c>
      <c r="S82" s="49" t="str">
        <f>IF(R82="","",IF(YEAR(Personalkostnader!$H16)&gt;Hjelpeberegn_personal!R$77,"",IF(YEAR(Personalkostnader!$K16)&gt;Hjelpeberegn_personal!R$77,"31.12."&amp;R$77,Personalkostnader!$K16)))</f>
        <v/>
      </c>
      <c r="T82" s="49" t="str">
        <f>IF(YEAR(Personalkostnader!$K16)&lt;Hjelpeberegn_personal!T$77,"",IF(YEAR(Personalkostnader!$H16)&gt;Hjelpeberegn_personal!T$77,"",IF(YEAR(Personalkostnader!$H16)=Hjelpeberegn_personal!T$77,Personalkostnader!$H16,"01.01."&amp;T$77)))</f>
        <v/>
      </c>
      <c r="U82" s="49" t="str">
        <f>IF(T82="","",IF(YEAR(Personalkostnader!$H16)&gt;Hjelpeberegn_personal!T$77,"",IF(YEAR(Personalkostnader!$K16)&gt;Hjelpeberegn_personal!T$77,"31.12."&amp;T$77,Personalkostnader!$K16)))</f>
        <v/>
      </c>
      <c r="V82" s="49" t="str">
        <f>IF(YEAR(Personalkostnader!$K16)&lt;Hjelpeberegn_personal!V$77,"",IF(YEAR(Personalkostnader!$H16)&gt;Hjelpeberegn_personal!V$77,"",IF(YEAR(Personalkostnader!$H16)=Hjelpeberegn_personal!V$77,Personalkostnader!$H16,"01.01."&amp;V$77)))</f>
        <v/>
      </c>
      <c r="W82" s="49" t="str">
        <f>IF(V82="","",IF(YEAR(Personalkostnader!$H16)&gt;Hjelpeberegn_personal!V$77,"",IF(YEAR(Personalkostnader!$K16)&gt;Hjelpeberegn_personal!V$77,"31.12."&amp;V$77,Personalkostnader!$K16)))</f>
        <v/>
      </c>
      <c r="X82" s="49" t="str">
        <f>IF(YEAR(Personalkostnader!$K16)&lt;Hjelpeberegn_personal!X$77,"",IF(YEAR(Personalkostnader!$H16)&gt;Hjelpeberegn_personal!X$77,"",IF(YEAR(Personalkostnader!$H16)=Hjelpeberegn_personal!X$77,Personalkostnader!$H16,"01.01."&amp;X$77)))</f>
        <v/>
      </c>
      <c r="Y82" s="49" t="str">
        <f>IF(X82="","",IF(YEAR(Personalkostnader!$H16)&gt;Hjelpeberegn_personal!X$77,"",IF(YEAR(Personalkostnader!$K16)&gt;Hjelpeberegn_personal!X$77,"31.12."&amp;X$77,Personalkostnader!$K16)))</f>
        <v/>
      </c>
      <c r="Z82" s="49" t="str">
        <f>IF(YEAR(Personalkostnader!$K16)&lt;Hjelpeberegn_personal!Z$77,"",IF(YEAR(Personalkostnader!$H16)&gt;Hjelpeberegn_personal!Z$77,"",IF(YEAR(Personalkostnader!$H16)=Hjelpeberegn_personal!Z$77,Personalkostnader!$H16,"01.01."&amp;Z$77)))</f>
        <v/>
      </c>
      <c r="AA82" s="49" t="str">
        <f>IF(Z82="","",IF(YEAR(Personalkostnader!$H16)&gt;Hjelpeberegn_personal!Z$77,"",IF(YEAR(Personalkostnader!$K16)&gt;Hjelpeberegn_personal!Z$77,"31.12."&amp;Z$77,Personalkostnader!$K16)))</f>
        <v/>
      </c>
    </row>
    <row r="83" spans="1:27" outlineLevel="1" x14ac:dyDescent="0.25">
      <c r="A83">
        <f t="shared" si="7"/>
        <v>0</v>
      </c>
      <c r="B83" s="49" t="str">
        <f>IF(YEAR(Personalkostnader!$H17)&lt;Hjelpeberegn_personal!B$77,"",IF(YEAR(Personalkostnader!$H17)&gt;Hjelpeberegn_personal!B$77,"",IF(YEAR(Personalkostnader!$H17)=Hjelpeberegn_personal!B$77,Personalkostnader!$H17,"01.01."&amp;B$77)))</f>
        <v/>
      </c>
      <c r="C83" s="49" t="str">
        <f>IF(YEAR(Personalkostnader!$H17)&lt;Hjelpeberegn_personal!B$77,"",IF(YEAR(Personalkostnader!$H17)&gt;Hjelpeberegn_personal!B$77,"",IF(YEAR(Personalkostnader!$K17)=B$77,Personalkostnader!$K17,"31.12."&amp;B$77)))</f>
        <v/>
      </c>
      <c r="D83" s="49" t="str">
        <f>IF(YEAR(Personalkostnader!$K17)&lt;Hjelpeberegn_personal!D$77,"",IF(YEAR(Personalkostnader!$H17)&gt;Hjelpeberegn_personal!D$77,"",IF(YEAR(Personalkostnader!$H17)=Hjelpeberegn_personal!D$77,Personalkostnader!$H17,"01.01."&amp;D$77)))</f>
        <v/>
      </c>
      <c r="E83" s="49" t="str">
        <f>IF(D83="","",IF(YEAR(Personalkostnader!$H17)&gt;Hjelpeberegn_personal!D$77,"",IF(YEAR(Personalkostnader!$K17)&gt;Hjelpeberegn_personal!D$77,"31.12."&amp;D$77,Personalkostnader!$K17)))</f>
        <v/>
      </c>
      <c r="F83" s="49" t="str">
        <f>IF(YEAR(Personalkostnader!$K17)&lt;Hjelpeberegn_personal!F$77,"",IF(YEAR(Personalkostnader!$H17)&gt;Hjelpeberegn_personal!F$77,"",IF(YEAR(Personalkostnader!$H17)=Hjelpeberegn_personal!F$77,Personalkostnader!$H17,"01.01."&amp;F$77)))</f>
        <v/>
      </c>
      <c r="G83" s="49" t="str">
        <f>IF(F83="","",IF(YEAR(Personalkostnader!$H17)&gt;Hjelpeberegn_personal!F$77,"",IF(YEAR(Personalkostnader!$K17)&gt;Hjelpeberegn_personal!F$77,"31.12."&amp;F$77,Personalkostnader!$K17)))</f>
        <v/>
      </c>
      <c r="H83" s="49" t="str">
        <f>IF(YEAR(Personalkostnader!$K17)&lt;Hjelpeberegn_personal!H$77,"",IF(YEAR(Personalkostnader!$H17)&gt;Hjelpeberegn_personal!H$77,"",IF(YEAR(Personalkostnader!$H17)=Hjelpeberegn_personal!H$77,Personalkostnader!$H17,"01.01."&amp;H$77)))</f>
        <v/>
      </c>
      <c r="I83" s="49" t="str">
        <f>IF(H83="","",IF(YEAR(Personalkostnader!$H17)&gt;Hjelpeberegn_personal!H$77,"",IF(YEAR(Personalkostnader!$K17)&gt;Hjelpeberegn_personal!H$77,"31.12."&amp;H$77,Personalkostnader!$K17)))</f>
        <v/>
      </c>
      <c r="J83" s="49" t="str">
        <f>IF(YEAR(Personalkostnader!$K17)&lt;Hjelpeberegn_personal!J$77,"",IF(YEAR(Personalkostnader!$H17)&gt;Hjelpeberegn_personal!J$77,"",IF(YEAR(Personalkostnader!$H17)=Hjelpeberegn_personal!J$77,Personalkostnader!$H17,"01.01."&amp;J$77)))</f>
        <v/>
      </c>
      <c r="K83" s="49" t="str">
        <f>IF(J83="","",IF(YEAR(Personalkostnader!$H17)&gt;Hjelpeberegn_personal!J$77,"",IF(YEAR(Personalkostnader!$K17)&gt;Hjelpeberegn_personal!J$77,"31.12."&amp;J$77,Personalkostnader!$K17)))</f>
        <v/>
      </c>
      <c r="L83" s="49" t="str">
        <f>IF(YEAR(Personalkostnader!$K17)&lt;Hjelpeberegn_personal!L$77,"",IF(YEAR(Personalkostnader!$H17)&gt;Hjelpeberegn_personal!L$77,"",IF(YEAR(Personalkostnader!$H17)=Hjelpeberegn_personal!L$77,Personalkostnader!$H17,"01.01."&amp;L$77)))</f>
        <v/>
      </c>
      <c r="M83" s="49" t="str">
        <f>IF(L83="","",IF(YEAR(Personalkostnader!$H17)&gt;Hjelpeberegn_personal!L$77,"",IF(YEAR(Personalkostnader!$K17)&gt;Hjelpeberegn_personal!L$77,"31.12."&amp;L$77,Personalkostnader!$K17)))</f>
        <v/>
      </c>
      <c r="N83" s="49" t="str">
        <f>IF(YEAR(Personalkostnader!$K17)&lt;Hjelpeberegn_personal!N$77,"",IF(YEAR(Personalkostnader!$H17)&gt;Hjelpeberegn_personal!N$77,"",IF(YEAR(Personalkostnader!$H17)=Hjelpeberegn_personal!N$77,Personalkostnader!$H17,"01.01."&amp;N$77)))</f>
        <v/>
      </c>
      <c r="O83" s="49" t="str">
        <f>IF(N83="","",IF(YEAR(Personalkostnader!$H17)&gt;Hjelpeberegn_personal!N$77,"",IF(YEAR(Personalkostnader!$K17)&gt;Hjelpeberegn_personal!N$77,"31.12."&amp;N$77,Personalkostnader!$K17)))</f>
        <v/>
      </c>
      <c r="P83" s="49" t="str">
        <f>IF(YEAR(Personalkostnader!$K17)&lt;Hjelpeberegn_personal!P$77,"",IF(YEAR(Personalkostnader!$H17)&gt;Hjelpeberegn_personal!P$77,"",IF(YEAR(Personalkostnader!$H17)=Hjelpeberegn_personal!P$77,Personalkostnader!$H17,"01.01."&amp;P$77)))</f>
        <v/>
      </c>
      <c r="Q83" s="49" t="str">
        <f>IF(P83="","",IF(YEAR(Personalkostnader!$H17)&gt;Hjelpeberegn_personal!P$77,"",IF(YEAR(Personalkostnader!$K17)&gt;Hjelpeberegn_personal!P$77,"31.12."&amp;P$77,Personalkostnader!$K17)))</f>
        <v/>
      </c>
      <c r="R83" s="49" t="str">
        <f>IF(YEAR(Personalkostnader!$K17)&lt;Hjelpeberegn_personal!R$77,"",IF(YEAR(Personalkostnader!$H17)&gt;Hjelpeberegn_personal!R$77,"",IF(YEAR(Personalkostnader!$H17)=Hjelpeberegn_personal!R$77,Personalkostnader!$H17,"01.01."&amp;R$77)))</f>
        <v/>
      </c>
      <c r="S83" s="49" t="str">
        <f>IF(R83="","",IF(YEAR(Personalkostnader!$H17)&gt;Hjelpeberegn_personal!R$77,"",IF(YEAR(Personalkostnader!$K17)&gt;Hjelpeberegn_personal!R$77,"31.12."&amp;R$77,Personalkostnader!$K17)))</f>
        <v/>
      </c>
      <c r="T83" s="49" t="str">
        <f>IF(YEAR(Personalkostnader!$K17)&lt;Hjelpeberegn_personal!T$77,"",IF(YEAR(Personalkostnader!$H17)&gt;Hjelpeberegn_personal!T$77,"",IF(YEAR(Personalkostnader!$H17)=Hjelpeberegn_personal!T$77,Personalkostnader!$H17,"01.01."&amp;T$77)))</f>
        <v/>
      </c>
      <c r="U83" s="49" t="str">
        <f>IF(T83="","",IF(YEAR(Personalkostnader!$H17)&gt;Hjelpeberegn_personal!T$77,"",IF(YEAR(Personalkostnader!$K17)&gt;Hjelpeberegn_personal!T$77,"31.12."&amp;T$77,Personalkostnader!$K17)))</f>
        <v/>
      </c>
      <c r="V83" s="49" t="str">
        <f>IF(YEAR(Personalkostnader!$K17)&lt;Hjelpeberegn_personal!V$77,"",IF(YEAR(Personalkostnader!$H17)&gt;Hjelpeberegn_personal!V$77,"",IF(YEAR(Personalkostnader!$H17)=Hjelpeberegn_personal!V$77,Personalkostnader!$H17,"01.01."&amp;V$77)))</f>
        <v/>
      </c>
      <c r="W83" s="49" t="str">
        <f>IF(V83="","",IF(YEAR(Personalkostnader!$H17)&gt;Hjelpeberegn_personal!V$77,"",IF(YEAR(Personalkostnader!$K17)&gt;Hjelpeberegn_personal!V$77,"31.12."&amp;V$77,Personalkostnader!$K17)))</f>
        <v/>
      </c>
      <c r="X83" s="49" t="str">
        <f>IF(YEAR(Personalkostnader!$K17)&lt;Hjelpeberegn_personal!X$77,"",IF(YEAR(Personalkostnader!$H17)&gt;Hjelpeberegn_personal!X$77,"",IF(YEAR(Personalkostnader!$H17)=Hjelpeberegn_personal!X$77,Personalkostnader!$H17,"01.01."&amp;X$77)))</f>
        <v/>
      </c>
      <c r="Y83" s="49" t="str">
        <f>IF(X83="","",IF(YEAR(Personalkostnader!$H17)&gt;Hjelpeberegn_personal!X$77,"",IF(YEAR(Personalkostnader!$K17)&gt;Hjelpeberegn_personal!X$77,"31.12."&amp;X$77,Personalkostnader!$K17)))</f>
        <v/>
      </c>
      <c r="Z83" s="49" t="str">
        <f>IF(YEAR(Personalkostnader!$K17)&lt;Hjelpeberegn_personal!Z$77,"",IF(YEAR(Personalkostnader!$H17)&gt;Hjelpeberegn_personal!Z$77,"",IF(YEAR(Personalkostnader!$H17)=Hjelpeberegn_personal!Z$77,Personalkostnader!$H17,"01.01."&amp;Z$77)))</f>
        <v/>
      </c>
      <c r="AA83" s="49" t="str">
        <f>IF(Z83="","",IF(YEAR(Personalkostnader!$H17)&gt;Hjelpeberegn_personal!Z$77,"",IF(YEAR(Personalkostnader!$K17)&gt;Hjelpeberegn_personal!Z$77,"31.12."&amp;Z$77,Personalkostnader!$K17)))</f>
        <v/>
      </c>
    </row>
    <row r="84" spans="1:27" outlineLevel="1" x14ac:dyDescent="0.25">
      <c r="A84">
        <f t="shared" si="7"/>
        <v>0</v>
      </c>
      <c r="B84" s="49" t="str">
        <f>IF(YEAR(Personalkostnader!$H18)&lt;Hjelpeberegn_personal!B$77,"",IF(YEAR(Personalkostnader!$H18)&gt;Hjelpeberegn_personal!B$77,"",IF(YEAR(Personalkostnader!$H18)=Hjelpeberegn_personal!B$77,Personalkostnader!$H18,"01.01."&amp;B$77)))</f>
        <v/>
      </c>
      <c r="C84" s="49" t="str">
        <f>IF(YEAR(Personalkostnader!$H18)&lt;Hjelpeberegn_personal!B$77,"",IF(YEAR(Personalkostnader!$H18)&gt;Hjelpeberegn_personal!B$77,"",IF(YEAR(Personalkostnader!$K18)=B$77,Personalkostnader!$K18,"31.12."&amp;B$77)))</f>
        <v/>
      </c>
      <c r="D84" s="49" t="str">
        <f>IF(YEAR(Personalkostnader!$K18)&lt;Hjelpeberegn_personal!D$77,"",IF(YEAR(Personalkostnader!$H18)&gt;Hjelpeberegn_personal!D$77,"",IF(YEAR(Personalkostnader!$H18)=Hjelpeberegn_personal!D$77,Personalkostnader!$H18,"01.01."&amp;D$77)))</f>
        <v/>
      </c>
      <c r="E84" s="49" t="str">
        <f>IF(D84="","",IF(YEAR(Personalkostnader!$H18)&gt;Hjelpeberegn_personal!D$77,"",IF(YEAR(Personalkostnader!$K18)&gt;Hjelpeberegn_personal!D$77,"31.12."&amp;D$77,Personalkostnader!$K18)))</f>
        <v/>
      </c>
      <c r="F84" s="49" t="str">
        <f>IF(YEAR(Personalkostnader!$K18)&lt;Hjelpeberegn_personal!F$77,"",IF(YEAR(Personalkostnader!$H18)&gt;Hjelpeberegn_personal!F$77,"",IF(YEAR(Personalkostnader!$H18)=Hjelpeberegn_personal!F$77,Personalkostnader!$H18,"01.01."&amp;F$77)))</f>
        <v/>
      </c>
      <c r="G84" s="49" t="str">
        <f>IF(F84="","",IF(YEAR(Personalkostnader!$H18)&gt;Hjelpeberegn_personal!F$77,"",IF(YEAR(Personalkostnader!$K18)&gt;Hjelpeberegn_personal!F$77,"31.12."&amp;F$77,Personalkostnader!$K18)))</f>
        <v/>
      </c>
      <c r="H84" s="49" t="str">
        <f>IF(YEAR(Personalkostnader!$K18)&lt;Hjelpeberegn_personal!H$77,"",IF(YEAR(Personalkostnader!$H18)&gt;Hjelpeberegn_personal!H$77,"",IF(YEAR(Personalkostnader!$H18)=Hjelpeberegn_personal!H$77,Personalkostnader!$H18,"01.01."&amp;H$77)))</f>
        <v/>
      </c>
      <c r="I84" s="49" t="str">
        <f>IF(H84="","",IF(YEAR(Personalkostnader!$H18)&gt;Hjelpeberegn_personal!H$77,"",IF(YEAR(Personalkostnader!$K18)&gt;Hjelpeberegn_personal!H$77,"31.12."&amp;H$77,Personalkostnader!$K18)))</f>
        <v/>
      </c>
      <c r="J84" s="49" t="str">
        <f>IF(YEAR(Personalkostnader!$K18)&lt;Hjelpeberegn_personal!J$77,"",IF(YEAR(Personalkostnader!$H18)&gt;Hjelpeberegn_personal!J$77,"",IF(YEAR(Personalkostnader!$H18)=Hjelpeberegn_personal!J$77,Personalkostnader!$H18,"01.01."&amp;J$77)))</f>
        <v/>
      </c>
      <c r="K84" s="49" t="str">
        <f>IF(J84="","",IF(YEAR(Personalkostnader!$H18)&gt;Hjelpeberegn_personal!J$77,"",IF(YEAR(Personalkostnader!$K18)&gt;Hjelpeberegn_personal!J$77,"31.12."&amp;J$77,Personalkostnader!$K18)))</f>
        <v/>
      </c>
      <c r="L84" s="49" t="str">
        <f>IF(YEAR(Personalkostnader!$K18)&lt;Hjelpeberegn_personal!L$77,"",IF(YEAR(Personalkostnader!$H18)&gt;Hjelpeberegn_personal!L$77,"",IF(YEAR(Personalkostnader!$H18)=Hjelpeberegn_personal!L$77,Personalkostnader!$H18,"01.01."&amp;L$77)))</f>
        <v/>
      </c>
      <c r="M84" s="49" t="str">
        <f>IF(L84="","",IF(YEAR(Personalkostnader!$H18)&gt;Hjelpeberegn_personal!L$77,"",IF(YEAR(Personalkostnader!$K18)&gt;Hjelpeberegn_personal!L$77,"31.12."&amp;L$77,Personalkostnader!$K18)))</f>
        <v/>
      </c>
      <c r="N84" s="49" t="str">
        <f>IF(YEAR(Personalkostnader!$K18)&lt;Hjelpeberegn_personal!N$77,"",IF(YEAR(Personalkostnader!$H18)&gt;Hjelpeberegn_personal!N$77,"",IF(YEAR(Personalkostnader!$H18)=Hjelpeberegn_personal!N$77,Personalkostnader!$H18,"01.01."&amp;N$77)))</f>
        <v/>
      </c>
      <c r="O84" s="49" t="str">
        <f>IF(N84="","",IF(YEAR(Personalkostnader!$H18)&gt;Hjelpeberegn_personal!N$77,"",IF(YEAR(Personalkostnader!$K18)&gt;Hjelpeberegn_personal!N$77,"31.12."&amp;N$77,Personalkostnader!$K18)))</f>
        <v/>
      </c>
      <c r="P84" s="49" t="str">
        <f>IF(YEAR(Personalkostnader!$K18)&lt;Hjelpeberegn_personal!P$77,"",IF(YEAR(Personalkostnader!$H18)&gt;Hjelpeberegn_personal!P$77,"",IF(YEAR(Personalkostnader!$H18)=Hjelpeberegn_personal!P$77,Personalkostnader!$H18,"01.01."&amp;P$77)))</f>
        <v/>
      </c>
      <c r="Q84" s="49" t="str">
        <f>IF(P84="","",IF(YEAR(Personalkostnader!$H18)&gt;Hjelpeberegn_personal!P$77,"",IF(YEAR(Personalkostnader!$K18)&gt;Hjelpeberegn_personal!P$77,"31.12."&amp;P$77,Personalkostnader!$K18)))</f>
        <v/>
      </c>
      <c r="R84" s="49" t="str">
        <f>IF(YEAR(Personalkostnader!$K18)&lt;Hjelpeberegn_personal!R$77,"",IF(YEAR(Personalkostnader!$H18)&gt;Hjelpeberegn_personal!R$77,"",IF(YEAR(Personalkostnader!$H18)=Hjelpeberegn_personal!R$77,Personalkostnader!$H18,"01.01."&amp;R$77)))</f>
        <v/>
      </c>
      <c r="S84" s="49" t="str">
        <f>IF(R84="","",IF(YEAR(Personalkostnader!$H18)&gt;Hjelpeberegn_personal!R$77,"",IF(YEAR(Personalkostnader!$K18)&gt;Hjelpeberegn_personal!R$77,"31.12."&amp;R$77,Personalkostnader!$K18)))</f>
        <v/>
      </c>
      <c r="T84" s="49" t="str">
        <f>IF(YEAR(Personalkostnader!$K18)&lt;Hjelpeberegn_personal!T$77,"",IF(YEAR(Personalkostnader!$H18)&gt;Hjelpeberegn_personal!T$77,"",IF(YEAR(Personalkostnader!$H18)=Hjelpeberegn_personal!T$77,Personalkostnader!$H18,"01.01."&amp;T$77)))</f>
        <v/>
      </c>
      <c r="U84" s="49" t="str">
        <f>IF(T84="","",IF(YEAR(Personalkostnader!$H18)&gt;Hjelpeberegn_personal!T$77,"",IF(YEAR(Personalkostnader!$K18)&gt;Hjelpeberegn_personal!T$77,"31.12."&amp;T$77,Personalkostnader!$K18)))</f>
        <v/>
      </c>
      <c r="V84" s="49" t="str">
        <f>IF(YEAR(Personalkostnader!$K18)&lt;Hjelpeberegn_personal!V$77,"",IF(YEAR(Personalkostnader!$H18)&gt;Hjelpeberegn_personal!V$77,"",IF(YEAR(Personalkostnader!$H18)=Hjelpeberegn_personal!V$77,Personalkostnader!$H18,"01.01."&amp;V$77)))</f>
        <v/>
      </c>
      <c r="W84" s="49" t="str">
        <f>IF(V84="","",IF(YEAR(Personalkostnader!$H18)&gt;Hjelpeberegn_personal!V$77,"",IF(YEAR(Personalkostnader!$K18)&gt;Hjelpeberegn_personal!V$77,"31.12."&amp;V$77,Personalkostnader!$K18)))</f>
        <v/>
      </c>
      <c r="X84" s="49" t="str">
        <f>IF(YEAR(Personalkostnader!$K18)&lt;Hjelpeberegn_personal!X$77,"",IF(YEAR(Personalkostnader!$H18)&gt;Hjelpeberegn_personal!X$77,"",IF(YEAR(Personalkostnader!$H18)=Hjelpeberegn_personal!X$77,Personalkostnader!$H18,"01.01."&amp;X$77)))</f>
        <v/>
      </c>
      <c r="Y84" s="49" t="str">
        <f>IF(X84="","",IF(YEAR(Personalkostnader!$H18)&gt;Hjelpeberegn_personal!X$77,"",IF(YEAR(Personalkostnader!$K18)&gt;Hjelpeberegn_personal!X$77,"31.12."&amp;X$77,Personalkostnader!$K18)))</f>
        <v/>
      </c>
      <c r="Z84" s="49" t="str">
        <f>IF(YEAR(Personalkostnader!$K18)&lt;Hjelpeberegn_personal!Z$77,"",IF(YEAR(Personalkostnader!$H18)&gt;Hjelpeberegn_personal!Z$77,"",IF(YEAR(Personalkostnader!$H18)=Hjelpeberegn_personal!Z$77,Personalkostnader!$H18,"01.01."&amp;Z$77)))</f>
        <v/>
      </c>
      <c r="AA84" s="49" t="str">
        <f>IF(Z84="","",IF(YEAR(Personalkostnader!$H18)&gt;Hjelpeberegn_personal!Z$77,"",IF(YEAR(Personalkostnader!$K18)&gt;Hjelpeberegn_personal!Z$77,"31.12."&amp;Z$77,Personalkostnader!$K18)))</f>
        <v/>
      </c>
    </row>
    <row r="85" spans="1:27" outlineLevel="1" x14ac:dyDescent="0.25">
      <c r="A85">
        <f t="shared" si="7"/>
        <v>0</v>
      </c>
      <c r="B85" s="49" t="str">
        <f>IF(YEAR(Personalkostnader!$H19)&lt;Hjelpeberegn_personal!B$77,"",IF(YEAR(Personalkostnader!$H19)&gt;Hjelpeberegn_personal!B$77,"",IF(YEAR(Personalkostnader!$H19)=Hjelpeberegn_personal!B$77,Personalkostnader!$H19,"01.01."&amp;B$77)))</f>
        <v/>
      </c>
      <c r="C85" s="49" t="str">
        <f>IF(YEAR(Personalkostnader!$H19)&lt;Hjelpeberegn_personal!B$77,"",IF(YEAR(Personalkostnader!$H19)&gt;Hjelpeberegn_personal!B$77,"",IF(YEAR(Personalkostnader!$K19)=B$77,Personalkostnader!$K19,"31.12."&amp;B$77)))</f>
        <v/>
      </c>
      <c r="D85" s="49" t="str">
        <f>IF(YEAR(Personalkostnader!$K19)&lt;Hjelpeberegn_personal!D$77,"",IF(YEAR(Personalkostnader!$H19)&gt;Hjelpeberegn_personal!D$77,"",IF(YEAR(Personalkostnader!$H19)=Hjelpeberegn_personal!D$77,Personalkostnader!$H19,"01.01."&amp;D$77)))</f>
        <v/>
      </c>
      <c r="E85" s="49" t="str">
        <f>IF(D85="","",IF(YEAR(Personalkostnader!$H19)&gt;Hjelpeberegn_personal!D$77,"",IF(YEAR(Personalkostnader!$K19)&gt;Hjelpeberegn_personal!D$77,"31.12."&amp;D$77,Personalkostnader!$K19)))</f>
        <v/>
      </c>
      <c r="F85" s="49" t="str">
        <f>IF(YEAR(Personalkostnader!$K19)&lt;Hjelpeberegn_personal!F$77,"",IF(YEAR(Personalkostnader!$H19)&gt;Hjelpeberegn_personal!F$77,"",IF(YEAR(Personalkostnader!$H19)=Hjelpeberegn_personal!F$77,Personalkostnader!$H19,"01.01."&amp;F$77)))</f>
        <v/>
      </c>
      <c r="G85" s="49" t="str">
        <f>IF(F85="","",IF(YEAR(Personalkostnader!$H19)&gt;Hjelpeberegn_personal!F$77,"",IF(YEAR(Personalkostnader!$K19)&gt;Hjelpeberegn_personal!F$77,"31.12."&amp;F$77,Personalkostnader!$K19)))</f>
        <v/>
      </c>
      <c r="H85" s="49" t="str">
        <f>IF(YEAR(Personalkostnader!$K19)&lt;Hjelpeberegn_personal!H$77,"",IF(YEAR(Personalkostnader!$H19)&gt;Hjelpeberegn_personal!H$77,"",IF(YEAR(Personalkostnader!$H19)=Hjelpeberegn_personal!H$77,Personalkostnader!$H19,"01.01."&amp;H$77)))</f>
        <v/>
      </c>
      <c r="I85" s="49" t="str">
        <f>IF(H85="","",IF(YEAR(Personalkostnader!$H19)&gt;Hjelpeberegn_personal!H$77,"",IF(YEAR(Personalkostnader!$K19)&gt;Hjelpeberegn_personal!H$77,"31.12."&amp;H$77,Personalkostnader!$K19)))</f>
        <v/>
      </c>
      <c r="J85" s="49" t="str">
        <f>IF(YEAR(Personalkostnader!$K19)&lt;Hjelpeberegn_personal!J$77,"",IF(YEAR(Personalkostnader!$H19)&gt;Hjelpeberegn_personal!J$77,"",IF(YEAR(Personalkostnader!$H19)=Hjelpeberegn_personal!J$77,Personalkostnader!$H19,"01.01."&amp;J$77)))</f>
        <v/>
      </c>
      <c r="K85" s="49" t="str">
        <f>IF(J85="","",IF(YEAR(Personalkostnader!$H19)&gt;Hjelpeberegn_personal!J$77,"",IF(YEAR(Personalkostnader!$K19)&gt;Hjelpeberegn_personal!J$77,"31.12."&amp;J$77,Personalkostnader!$K19)))</f>
        <v/>
      </c>
      <c r="L85" s="49" t="str">
        <f>IF(YEAR(Personalkostnader!$K19)&lt;Hjelpeberegn_personal!L$77,"",IF(YEAR(Personalkostnader!$H19)&gt;Hjelpeberegn_personal!L$77,"",IF(YEAR(Personalkostnader!$H19)=Hjelpeberegn_personal!L$77,Personalkostnader!$H19,"01.01."&amp;L$77)))</f>
        <v/>
      </c>
      <c r="M85" s="49" t="str">
        <f>IF(L85="","",IF(YEAR(Personalkostnader!$H19)&gt;Hjelpeberegn_personal!L$77,"",IF(YEAR(Personalkostnader!$K19)&gt;Hjelpeberegn_personal!L$77,"31.12."&amp;L$77,Personalkostnader!$K19)))</f>
        <v/>
      </c>
      <c r="N85" s="49" t="str">
        <f>IF(YEAR(Personalkostnader!$K19)&lt;Hjelpeberegn_personal!N$77,"",IF(YEAR(Personalkostnader!$H19)&gt;Hjelpeberegn_personal!N$77,"",IF(YEAR(Personalkostnader!$H19)=Hjelpeberegn_personal!N$77,Personalkostnader!$H19,"01.01."&amp;N$77)))</f>
        <v/>
      </c>
      <c r="O85" s="49" t="str">
        <f>IF(N85="","",IF(YEAR(Personalkostnader!$H19)&gt;Hjelpeberegn_personal!N$77,"",IF(YEAR(Personalkostnader!$K19)&gt;Hjelpeberegn_personal!N$77,"31.12."&amp;N$77,Personalkostnader!$K19)))</f>
        <v/>
      </c>
      <c r="P85" s="49" t="str">
        <f>IF(YEAR(Personalkostnader!$K19)&lt;Hjelpeberegn_personal!P$77,"",IF(YEAR(Personalkostnader!$H19)&gt;Hjelpeberegn_personal!P$77,"",IF(YEAR(Personalkostnader!$H19)=Hjelpeberegn_personal!P$77,Personalkostnader!$H19,"01.01."&amp;P$77)))</f>
        <v/>
      </c>
      <c r="Q85" s="49" t="str">
        <f>IF(P85="","",IF(YEAR(Personalkostnader!$H19)&gt;Hjelpeberegn_personal!P$77,"",IF(YEAR(Personalkostnader!$K19)&gt;Hjelpeberegn_personal!P$77,"31.12."&amp;P$77,Personalkostnader!$K19)))</f>
        <v/>
      </c>
      <c r="R85" s="49" t="str">
        <f>IF(YEAR(Personalkostnader!$K19)&lt;Hjelpeberegn_personal!R$77,"",IF(YEAR(Personalkostnader!$H19)&gt;Hjelpeberegn_personal!R$77,"",IF(YEAR(Personalkostnader!$H19)=Hjelpeberegn_personal!R$77,Personalkostnader!$H19,"01.01."&amp;R$77)))</f>
        <v/>
      </c>
      <c r="S85" s="49" t="str">
        <f>IF(R85="","",IF(YEAR(Personalkostnader!$H19)&gt;Hjelpeberegn_personal!R$77,"",IF(YEAR(Personalkostnader!$K19)&gt;Hjelpeberegn_personal!R$77,"31.12."&amp;R$77,Personalkostnader!$K19)))</f>
        <v/>
      </c>
      <c r="T85" s="49" t="str">
        <f>IF(YEAR(Personalkostnader!$K19)&lt;Hjelpeberegn_personal!T$77,"",IF(YEAR(Personalkostnader!$H19)&gt;Hjelpeberegn_personal!T$77,"",IF(YEAR(Personalkostnader!$H19)=Hjelpeberegn_personal!T$77,Personalkostnader!$H19,"01.01."&amp;T$77)))</f>
        <v/>
      </c>
      <c r="U85" s="49" t="str">
        <f>IF(T85="","",IF(YEAR(Personalkostnader!$H19)&gt;Hjelpeberegn_personal!T$77,"",IF(YEAR(Personalkostnader!$K19)&gt;Hjelpeberegn_personal!T$77,"31.12."&amp;T$77,Personalkostnader!$K19)))</f>
        <v/>
      </c>
      <c r="V85" s="49" t="str">
        <f>IF(YEAR(Personalkostnader!$K19)&lt;Hjelpeberegn_personal!V$77,"",IF(YEAR(Personalkostnader!$H19)&gt;Hjelpeberegn_personal!V$77,"",IF(YEAR(Personalkostnader!$H19)=Hjelpeberegn_personal!V$77,Personalkostnader!$H19,"01.01."&amp;V$77)))</f>
        <v/>
      </c>
      <c r="W85" s="49" t="str">
        <f>IF(V85="","",IF(YEAR(Personalkostnader!$H19)&gt;Hjelpeberegn_personal!V$77,"",IF(YEAR(Personalkostnader!$K19)&gt;Hjelpeberegn_personal!V$77,"31.12."&amp;V$77,Personalkostnader!$K19)))</f>
        <v/>
      </c>
      <c r="X85" s="49" t="str">
        <f>IF(YEAR(Personalkostnader!$K19)&lt;Hjelpeberegn_personal!X$77,"",IF(YEAR(Personalkostnader!$H19)&gt;Hjelpeberegn_personal!X$77,"",IF(YEAR(Personalkostnader!$H19)=Hjelpeberegn_personal!X$77,Personalkostnader!$H19,"01.01."&amp;X$77)))</f>
        <v/>
      </c>
      <c r="Y85" s="49" t="str">
        <f>IF(X85="","",IF(YEAR(Personalkostnader!$H19)&gt;Hjelpeberegn_personal!X$77,"",IF(YEAR(Personalkostnader!$K19)&gt;Hjelpeberegn_personal!X$77,"31.12."&amp;X$77,Personalkostnader!$K19)))</f>
        <v/>
      </c>
      <c r="Z85" s="49" t="str">
        <f>IF(YEAR(Personalkostnader!$K19)&lt;Hjelpeberegn_personal!Z$77,"",IF(YEAR(Personalkostnader!$H19)&gt;Hjelpeberegn_personal!Z$77,"",IF(YEAR(Personalkostnader!$H19)=Hjelpeberegn_personal!Z$77,Personalkostnader!$H19,"01.01."&amp;Z$77)))</f>
        <v/>
      </c>
      <c r="AA85" s="49" t="str">
        <f>IF(Z85="","",IF(YEAR(Personalkostnader!$H19)&gt;Hjelpeberegn_personal!Z$77,"",IF(YEAR(Personalkostnader!$K19)&gt;Hjelpeberegn_personal!Z$77,"31.12."&amp;Z$77,Personalkostnader!$K19)))</f>
        <v/>
      </c>
    </row>
    <row r="86" spans="1:27" outlineLevel="1" x14ac:dyDescent="0.25">
      <c r="A86">
        <f t="shared" si="7"/>
        <v>0</v>
      </c>
      <c r="B86" s="49" t="str">
        <f>IF(YEAR(Personalkostnader!$H20)&lt;Hjelpeberegn_personal!B$77,"",IF(YEAR(Personalkostnader!$H20)&gt;Hjelpeberegn_personal!B$77,"",IF(YEAR(Personalkostnader!$H20)=Hjelpeberegn_personal!B$77,Personalkostnader!$H20,"01.01."&amp;B$77)))</f>
        <v/>
      </c>
      <c r="C86" s="49" t="str">
        <f>IF(YEAR(Personalkostnader!$H20)&lt;Hjelpeberegn_personal!B$77,"",IF(YEAR(Personalkostnader!$H20)&gt;Hjelpeberegn_personal!B$77,"",IF(YEAR(Personalkostnader!$K20)=B$77,Personalkostnader!$K20,"31.12."&amp;B$77)))</f>
        <v/>
      </c>
      <c r="D86" s="49" t="str">
        <f>IF(YEAR(Personalkostnader!$K20)&lt;Hjelpeberegn_personal!D$77,"",IF(YEAR(Personalkostnader!$H20)&gt;Hjelpeberegn_personal!D$77,"",IF(YEAR(Personalkostnader!$H20)=Hjelpeberegn_personal!D$77,Personalkostnader!$H20,"01.01."&amp;D$77)))</f>
        <v/>
      </c>
      <c r="E86" s="49" t="str">
        <f>IF(D86="","",IF(YEAR(Personalkostnader!$H20)&gt;Hjelpeberegn_personal!D$77,"",IF(YEAR(Personalkostnader!$K20)&gt;Hjelpeberegn_personal!D$77,"31.12."&amp;D$77,Personalkostnader!$K20)))</f>
        <v/>
      </c>
      <c r="F86" s="49" t="str">
        <f>IF(YEAR(Personalkostnader!$K20)&lt;Hjelpeberegn_personal!F$77,"",IF(YEAR(Personalkostnader!$H20)&gt;Hjelpeberegn_personal!F$77,"",IF(YEAR(Personalkostnader!$H20)=Hjelpeberegn_personal!F$77,Personalkostnader!$H20,"01.01."&amp;F$77)))</f>
        <v/>
      </c>
      <c r="G86" s="49" t="str">
        <f>IF(F86="","",IF(YEAR(Personalkostnader!$H20)&gt;Hjelpeberegn_personal!F$77,"",IF(YEAR(Personalkostnader!$K20)&gt;Hjelpeberegn_personal!F$77,"31.12."&amp;F$77,Personalkostnader!$K20)))</f>
        <v/>
      </c>
      <c r="H86" s="49" t="str">
        <f>IF(YEAR(Personalkostnader!$K20)&lt;Hjelpeberegn_personal!H$77,"",IF(YEAR(Personalkostnader!$H20)&gt;Hjelpeberegn_personal!H$77,"",IF(YEAR(Personalkostnader!$H20)=Hjelpeberegn_personal!H$77,Personalkostnader!$H20,"01.01."&amp;H$77)))</f>
        <v/>
      </c>
      <c r="I86" s="49" t="str">
        <f>IF(H86="","",IF(YEAR(Personalkostnader!$H20)&gt;Hjelpeberegn_personal!H$77,"",IF(YEAR(Personalkostnader!$K20)&gt;Hjelpeberegn_personal!H$77,"31.12."&amp;H$77,Personalkostnader!$K20)))</f>
        <v/>
      </c>
      <c r="J86" s="49" t="str">
        <f>IF(YEAR(Personalkostnader!$K20)&lt;Hjelpeberegn_personal!J$77,"",IF(YEAR(Personalkostnader!$H20)&gt;Hjelpeberegn_personal!J$77,"",IF(YEAR(Personalkostnader!$H20)=Hjelpeberegn_personal!J$77,Personalkostnader!$H20,"01.01."&amp;J$77)))</f>
        <v/>
      </c>
      <c r="K86" s="49" t="str">
        <f>IF(J86="","",IF(YEAR(Personalkostnader!$H20)&gt;Hjelpeberegn_personal!J$77,"",IF(YEAR(Personalkostnader!$K20)&gt;Hjelpeberegn_personal!J$77,"31.12."&amp;J$77,Personalkostnader!$K20)))</f>
        <v/>
      </c>
      <c r="L86" s="49" t="str">
        <f>IF(YEAR(Personalkostnader!$K20)&lt;Hjelpeberegn_personal!L$77,"",IF(YEAR(Personalkostnader!$H20)&gt;Hjelpeberegn_personal!L$77,"",IF(YEAR(Personalkostnader!$H20)=Hjelpeberegn_personal!L$77,Personalkostnader!$H20,"01.01."&amp;L$77)))</f>
        <v/>
      </c>
      <c r="M86" s="49" t="str">
        <f>IF(L86="","",IF(YEAR(Personalkostnader!$H20)&gt;Hjelpeberegn_personal!L$77,"",IF(YEAR(Personalkostnader!$K20)&gt;Hjelpeberegn_personal!L$77,"31.12."&amp;L$77,Personalkostnader!$K20)))</f>
        <v/>
      </c>
      <c r="N86" s="49" t="str">
        <f>IF(YEAR(Personalkostnader!$K20)&lt;Hjelpeberegn_personal!N$77,"",IF(YEAR(Personalkostnader!$H20)&gt;Hjelpeberegn_personal!N$77,"",IF(YEAR(Personalkostnader!$H20)=Hjelpeberegn_personal!N$77,Personalkostnader!$H20,"01.01."&amp;N$77)))</f>
        <v/>
      </c>
      <c r="O86" s="49" t="str">
        <f>IF(N86="","",IF(YEAR(Personalkostnader!$H20)&gt;Hjelpeberegn_personal!N$77,"",IF(YEAR(Personalkostnader!$K20)&gt;Hjelpeberegn_personal!N$77,"31.12."&amp;N$77,Personalkostnader!$K20)))</f>
        <v/>
      </c>
      <c r="P86" s="49" t="str">
        <f>IF(YEAR(Personalkostnader!$K20)&lt;Hjelpeberegn_personal!P$77,"",IF(YEAR(Personalkostnader!$H20)&gt;Hjelpeberegn_personal!P$77,"",IF(YEAR(Personalkostnader!$H20)=Hjelpeberegn_personal!P$77,Personalkostnader!$H20,"01.01."&amp;P$77)))</f>
        <v/>
      </c>
      <c r="Q86" s="49" t="str">
        <f>IF(P86="","",IF(YEAR(Personalkostnader!$H20)&gt;Hjelpeberegn_personal!P$77,"",IF(YEAR(Personalkostnader!$K20)&gt;Hjelpeberegn_personal!P$77,"31.12."&amp;P$77,Personalkostnader!$K20)))</f>
        <v/>
      </c>
      <c r="R86" s="49" t="str">
        <f>IF(YEAR(Personalkostnader!$K20)&lt;Hjelpeberegn_personal!R$77,"",IF(YEAR(Personalkostnader!$H20)&gt;Hjelpeberegn_personal!R$77,"",IF(YEAR(Personalkostnader!$H20)=Hjelpeberegn_personal!R$77,Personalkostnader!$H20,"01.01."&amp;R$77)))</f>
        <v/>
      </c>
      <c r="S86" s="49" t="str">
        <f>IF(R86="","",IF(YEAR(Personalkostnader!$H20)&gt;Hjelpeberegn_personal!R$77,"",IF(YEAR(Personalkostnader!$K20)&gt;Hjelpeberegn_personal!R$77,"31.12."&amp;R$77,Personalkostnader!$K20)))</f>
        <v/>
      </c>
      <c r="T86" s="49" t="str">
        <f>IF(YEAR(Personalkostnader!$K20)&lt;Hjelpeberegn_personal!T$77,"",IF(YEAR(Personalkostnader!$H20)&gt;Hjelpeberegn_personal!T$77,"",IF(YEAR(Personalkostnader!$H20)=Hjelpeberegn_personal!T$77,Personalkostnader!$H20,"01.01."&amp;T$77)))</f>
        <v/>
      </c>
      <c r="U86" s="49" t="str">
        <f>IF(T86="","",IF(YEAR(Personalkostnader!$H20)&gt;Hjelpeberegn_personal!T$77,"",IF(YEAR(Personalkostnader!$K20)&gt;Hjelpeberegn_personal!T$77,"31.12."&amp;T$77,Personalkostnader!$K20)))</f>
        <v/>
      </c>
      <c r="V86" s="49" t="str">
        <f>IF(YEAR(Personalkostnader!$K20)&lt;Hjelpeberegn_personal!V$77,"",IF(YEAR(Personalkostnader!$H20)&gt;Hjelpeberegn_personal!V$77,"",IF(YEAR(Personalkostnader!$H20)=Hjelpeberegn_personal!V$77,Personalkostnader!$H20,"01.01."&amp;V$77)))</f>
        <v/>
      </c>
      <c r="W86" s="49" t="str">
        <f>IF(V86="","",IF(YEAR(Personalkostnader!$H20)&gt;Hjelpeberegn_personal!V$77,"",IF(YEAR(Personalkostnader!$K20)&gt;Hjelpeberegn_personal!V$77,"31.12."&amp;V$77,Personalkostnader!$K20)))</f>
        <v/>
      </c>
      <c r="X86" s="49" t="str">
        <f>IF(YEAR(Personalkostnader!$K20)&lt;Hjelpeberegn_personal!X$77,"",IF(YEAR(Personalkostnader!$H20)&gt;Hjelpeberegn_personal!X$77,"",IF(YEAR(Personalkostnader!$H20)=Hjelpeberegn_personal!X$77,Personalkostnader!$H20,"01.01."&amp;X$77)))</f>
        <v/>
      </c>
      <c r="Y86" s="49" t="str">
        <f>IF(X86="","",IF(YEAR(Personalkostnader!$H20)&gt;Hjelpeberegn_personal!X$77,"",IF(YEAR(Personalkostnader!$K20)&gt;Hjelpeberegn_personal!X$77,"31.12."&amp;X$77,Personalkostnader!$K20)))</f>
        <v/>
      </c>
      <c r="Z86" s="49" t="str">
        <f>IF(YEAR(Personalkostnader!$K20)&lt;Hjelpeberegn_personal!Z$77,"",IF(YEAR(Personalkostnader!$H20)&gt;Hjelpeberegn_personal!Z$77,"",IF(YEAR(Personalkostnader!$H20)=Hjelpeberegn_personal!Z$77,Personalkostnader!$H20,"01.01."&amp;Z$77)))</f>
        <v/>
      </c>
      <c r="AA86" s="49" t="str">
        <f>IF(Z86="","",IF(YEAR(Personalkostnader!$H20)&gt;Hjelpeberegn_personal!Z$77,"",IF(YEAR(Personalkostnader!$K20)&gt;Hjelpeberegn_personal!Z$77,"31.12."&amp;Z$77,Personalkostnader!$K20)))</f>
        <v/>
      </c>
    </row>
    <row r="87" spans="1:27" outlineLevel="1" x14ac:dyDescent="0.25">
      <c r="A87">
        <f t="shared" si="7"/>
        <v>0</v>
      </c>
      <c r="B87" s="49" t="str">
        <f>IF(YEAR(Personalkostnader!$H21)&lt;Hjelpeberegn_personal!B$77,"",IF(YEAR(Personalkostnader!$H21)&gt;Hjelpeberegn_personal!B$77,"",IF(YEAR(Personalkostnader!$H21)=Hjelpeberegn_personal!B$77,Personalkostnader!$H21,"01.01."&amp;B$77)))</f>
        <v/>
      </c>
      <c r="C87" s="49" t="str">
        <f>IF(YEAR(Personalkostnader!$H21)&lt;Hjelpeberegn_personal!B$77,"",IF(YEAR(Personalkostnader!$H21)&gt;Hjelpeberegn_personal!B$77,"",IF(YEAR(Personalkostnader!$K21)=B$77,Personalkostnader!$K21,"31.12."&amp;B$77)))</f>
        <v/>
      </c>
      <c r="D87" s="49" t="str">
        <f>IF(YEAR(Personalkostnader!$K21)&lt;Hjelpeberegn_personal!D$77,"",IF(YEAR(Personalkostnader!$H21)&gt;Hjelpeberegn_personal!D$77,"",IF(YEAR(Personalkostnader!$H21)=Hjelpeberegn_personal!D$77,Personalkostnader!$H21,"01.01."&amp;D$77)))</f>
        <v/>
      </c>
      <c r="E87" s="49" t="str">
        <f>IF(D87="","",IF(YEAR(Personalkostnader!$H21)&gt;Hjelpeberegn_personal!D$77,"",IF(YEAR(Personalkostnader!$K21)&gt;Hjelpeberegn_personal!D$77,"31.12."&amp;D$77,Personalkostnader!$K21)))</f>
        <v/>
      </c>
      <c r="F87" s="49" t="str">
        <f>IF(YEAR(Personalkostnader!$K21)&lt;Hjelpeberegn_personal!F$77,"",IF(YEAR(Personalkostnader!$H21)&gt;Hjelpeberegn_personal!F$77,"",IF(YEAR(Personalkostnader!$H21)=Hjelpeberegn_personal!F$77,Personalkostnader!$H21,"01.01."&amp;F$77)))</f>
        <v/>
      </c>
      <c r="G87" s="49" t="str">
        <f>IF(F87="","",IF(YEAR(Personalkostnader!$H21)&gt;Hjelpeberegn_personal!F$77,"",IF(YEAR(Personalkostnader!$K21)&gt;Hjelpeberegn_personal!F$77,"31.12."&amp;F$77,Personalkostnader!$K21)))</f>
        <v/>
      </c>
      <c r="H87" s="49" t="str">
        <f>IF(YEAR(Personalkostnader!$K21)&lt;Hjelpeberegn_personal!H$77,"",IF(YEAR(Personalkostnader!$H21)&gt;Hjelpeberegn_personal!H$77,"",IF(YEAR(Personalkostnader!$H21)=Hjelpeberegn_personal!H$77,Personalkostnader!$H21,"01.01."&amp;H$77)))</f>
        <v/>
      </c>
      <c r="I87" s="49" t="str">
        <f>IF(H87="","",IF(YEAR(Personalkostnader!$H21)&gt;Hjelpeberegn_personal!H$77,"",IF(YEAR(Personalkostnader!$K21)&gt;Hjelpeberegn_personal!H$77,"31.12."&amp;H$77,Personalkostnader!$K21)))</f>
        <v/>
      </c>
      <c r="J87" s="49" t="str">
        <f>IF(YEAR(Personalkostnader!$K21)&lt;Hjelpeberegn_personal!J$77,"",IF(YEAR(Personalkostnader!$H21)&gt;Hjelpeberegn_personal!J$77,"",IF(YEAR(Personalkostnader!$H21)=Hjelpeberegn_personal!J$77,Personalkostnader!$H21,"01.01."&amp;J$77)))</f>
        <v/>
      </c>
      <c r="K87" s="49" t="str">
        <f>IF(J87="","",IF(YEAR(Personalkostnader!$H21)&gt;Hjelpeberegn_personal!J$77,"",IF(YEAR(Personalkostnader!$K21)&gt;Hjelpeberegn_personal!J$77,"31.12."&amp;J$77,Personalkostnader!$K21)))</f>
        <v/>
      </c>
      <c r="L87" s="49" t="str">
        <f>IF(YEAR(Personalkostnader!$K21)&lt;Hjelpeberegn_personal!L$77,"",IF(YEAR(Personalkostnader!$H21)&gt;Hjelpeberegn_personal!L$77,"",IF(YEAR(Personalkostnader!$H21)=Hjelpeberegn_personal!L$77,Personalkostnader!$H21,"01.01."&amp;L$77)))</f>
        <v/>
      </c>
      <c r="M87" s="49" t="str">
        <f>IF(L87="","",IF(YEAR(Personalkostnader!$H21)&gt;Hjelpeberegn_personal!L$77,"",IF(YEAR(Personalkostnader!$K21)&gt;Hjelpeberegn_personal!L$77,"31.12."&amp;L$77,Personalkostnader!$K21)))</f>
        <v/>
      </c>
      <c r="N87" s="49" t="str">
        <f>IF(YEAR(Personalkostnader!$K21)&lt;Hjelpeberegn_personal!N$77,"",IF(YEAR(Personalkostnader!$H21)&gt;Hjelpeberegn_personal!N$77,"",IF(YEAR(Personalkostnader!$H21)=Hjelpeberegn_personal!N$77,Personalkostnader!$H21,"01.01."&amp;N$77)))</f>
        <v/>
      </c>
      <c r="O87" s="49" t="str">
        <f>IF(N87="","",IF(YEAR(Personalkostnader!$H21)&gt;Hjelpeberegn_personal!N$77,"",IF(YEAR(Personalkostnader!$K21)&gt;Hjelpeberegn_personal!N$77,"31.12."&amp;N$77,Personalkostnader!$K21)))</f>
        <v/>
      </c>
      <c r="P87" s="49" t="str">
        <f>IF(YEAR(Personalkostnader!$K21)&lt;Hjelpeberegn_personal!P$77,"",IF(YEAR(Personalkostnader!$H21)&gt;Hjelpeberegn_personal!P$77,"",IF(YEAR(Personalkostnader!$H21)=Hjelpeberegn_personal!P$77,Personalkostnader!$H21,"01.01."&amp;P$77)))</f>
        <v/>
      </c>
      <c r="Q87" s="49" t="str">
        <f>IF(P87="","",IF(YEAR(Personalkostnader!$H21)&gt;Hjelpeberegn_personal!P$77,"",IF(YEAR(Personalkostnader!$K21)&gt;Hjelpeberegn_personal!P$77,"31.12."&amp;P$77,Personalkostnader!$K21)))</f>
        <v/>
      </c>
      <c r="R87" s="49" t="str">
        <f>IF(YEAR(Personalkostnader!$K21)&lt;Hjelpeberegn_personal!R$77,"",IF(YEAR(Personalkostnader!$H21)&gt;Hjelpeberegn_personal!R$77,"",IF(YEAR(Personalkostnader!$H21)=Hjelpeberegn_personal!R$77,Personalkostnader!$H21,"01.01."&amp;R$77)))</f>
        <v/>
      </c>
      <c r="S87" s="49" t="str">
        <f>IF(R87="","",IF(YEAR(Personalkostnader!$H21)&gt;Hjelpeberegn_personal!R$77,"",IF(YEAR(Personalkostnader!$K21)&gt;Hjelpeberegn_personal!R$77,"31.12."&amp;R$77,Personalkostnader!$K21)))</f>
        <v/>
      </c>
      <c r="T87" s="49" t="str">
        <f>IF(YEAR(Personalkostnader!$K21)&lt;Hjelpeberegn_personal!T$77,"",IF(YEAR(Personalkostnader!$H21)&gt;Hjelpeberegn_personal!T$77,"",IF(YEAR(Personalkostnader!$H21)=Hjelpeberegn_personal!T$77,Personalkostnader!$H21,"01.01."&amp;T$77)))</f>
        <v/>
      </c>
      <c r="U87" s="49" t="str">
        <f>IF(T87="","",IF(YEAR(Personalkostnader!$H21)&gt;Hjelpeberegn_personal!T$77,"",IF(YEAR(Personalkostnader!$K21)&gt;Hjelpeberegn_personal!T$77,"31.12."&amp;T$77,Personalkostnader!$K21)))</f>
        <v/>
      </c>
      <c r="V87" s="49" t="str">
        <f>IF(YEAR(Personalkostnader!$K21)&lt;Hjelpeberegn_personal!V$77,"",IF(YEAR(Personalkostnader!$H21)&gt;Hjelpeberegn_personal!V$77,"",IF(YEAR(Personalkostnader!$H21)=Hjelpeberegn_personal!V$77,Personalkostnader!$H21,"01.01."&amp;V$77)))</f>
        <v/>
      </c>
      <c r="W87" s="49" t="str">
        <f>IF(V87="","",IF(YEAR(Personalkostnader!$H21)&gt;Hjelpeberegn_personal!V$77,"",IF(YEAR(Personalkostnader!$K21)&gt;Hjelpeberegn_personal!V$77,"31.12."&amp;V$77,Personalkostnader!$K21)))</f>
        <v/>
      </c>
      <c r="X87" s="49" t="str">
        <f>IF(YEAR(Personalkostnader!$K21)&lt;Hjelpeberegn_personal!X$77,"",IF(YEAR(Personalkostnader!$H21)&gt;Hjelpeberegn_personal!X$77,"",IF(YEAR(Personalkostnader!$H21)=Hjelpeberegn_personal!X$77,Personalkostnader!$H21,"01.01."&amp;X$77)))</f>
        <v/>
      </c>
      <c r="Y87" s="49" t="str">
        <f>IF(X87="","",IF(YEAR(Personalkostnader!$H21)&gt;Hjelpeberegn_personal!X$77,"",IF(YEAR(Personalkostnader!$K21)&gt;Hjelpeberegn_personal!X$77,"31.12."&amp;X$77,Personalkostnader!$K21)))</f>
        <v/>
      </c>
      <c r="Z87" s="49" t="str">
        <f>IF(YEAR(Personalkostnader!$K21)&lt;Hjelpeberegn_personal!Z$77,"",IF(YEAR(Personalkostnader!$H21)&gt;Hjelpeberegn_personal!Z$77,"",IF(YEAR(Personalkostnader!$H21)=Hjelpeberegn_personal!Z$77,Personalkostnader!$H21,"01.01."&amp;Z$77)))</f>
        <v/>
      </c>
      <c r="AA87" s="49" t="str">
        <f>IF(Z87="","",IF(YEAR(Personalkostnader!$H21)&gt;Hjelpeberegn_personal!Z$77,"",IF(YEAR(Personalkostnader!$K21)&gt;Hjelpeberegn_personal!Z$77,"31.12."&amp;Z$77,Personalkostnader!$K21)))</f>
        <v/>
      </c>
    </row>
    <row r="88" spans="1:27" outlineLevel="1" x14ac:dyDescent="0.25">
      <c r="A88">
        <f t="shared" si="7"/>
        <v>0</v>
      </c>
      <c r="B88" s="49" t="str">
        <f>IF(YEAR(Personalkostnader!$H22)&lt;Hjelpeberegn_personal!B$77,"",IF(YEAR(Personalkostnader!$H22)&gt;Hjelpeberegn_personal!B$77,"",IF(YEAR(Personalkostnader!$H22)=Hjelpeberegn_personal!B$77,Personalkostnader!$H22,"01.01."&amp;B$77)))</f>
        <v/>
      </c>
      <c r="C88" s="49" t="str">
        <f>IF(YEAR(Personalkostnader!$H22)&lt;Hjelpeberegn_personal!B$77,"",IF(YEAR(Personalkostnader!$H22)&gt;Hjelpeberegn_personal!B$77,"",IF(YEAR(Personalkostnader!$K22)=B$77,Personalkostnader!$K22,"31.12."&amp;B$77)))</f>
        <v/>
      </c>
      <c r="D88" s="49" t="str">
        <f>IF(YEAR(Personalkostnader!$K22)&lt;Hjelpeberegn_personal!D$77,"",IF(YEAR(Personalkostnader!$H22)&gt;Hjelpeberegn_personal!D$77,"",IF(YEAR(Personalkostnader!$H22)=Hjelpeberegn_personal!D$77,Personalkostnader!$H22,"01.01."&amp;D$77)))</f>
        <v/>
      </c>
      <c r="E88" s="49" t="str">
        <f>IF(D88="","",IF(YEAR(Personalkostnader!$H22)&gt;Hjelpeberegn_personal!D$77,"",IF(YEAR(Personalkostnader!$K22)&gt;Hjelpeberegn_personal!D$77,"31.12."&amp;D$77,Personalkostnader!$K22)))</f>
        <v/>
      </c>
      <c r="F88" s="49" t="str">
        <f>IF(YEAR(Personalkostnader!$K22)&lt;Hjelpeberegn_personal!F$77,"",IF(YEAR(Personalkostnader!$H22)&gt;Hjelpeberegn_personal!F$77,"",IF(YEAR(Personalkostnader!$H22)=Hjelpeberegn_personal!F$77,Personalkostnader!$H22,"01.01."&amp;F$77)))</f>
        <v/>
      </c>
      <c r="G88" s="49" t="str">
        <f>IF(F88="","",IF(YEAR(Personalkostnader!$H22)&gt;Hjelpeberegn_personal!F$77,"",IF(YEAR(Personalkostnader!$K22)&gt;Hjelpeberegn_personal!F$77,"31.12."&amp;F$77,Personalkostnader!$K22)))</f>
        <v/>
      </c>
      <c r="H88" s="49" t="str">
        <f>IF(YEAR(Personalkostnader!$K22)&lt;Hjelpeberegn_personal!H$77,"",IF(YEAR(Personalkostnader!$H22)&gt;Hjelpeberegn_personal!H$77,"",IF(YEAR(Personalkostnader!$H22)=Hjelpeberegn_personal!H$77,Personalkostnader!$H22,"01.01."&amp;H$77)))</f>
        <v/>
      </c>
      <c r="I88" s="49" t="str">
        <f>IF(H88="","",IF(YEAR(Personalkostnader!$H22)&gt;Hjelpeberegn_personal!H$77,"",IF(YEAR(Personalkostnader!$K22)&gt;Hjelpeberegn_personal!H$77,"31.12."&amp;H$77,Personalkostnader!$K22)))</f>
        <v/>
      </c>
      <c r="J88" s="49" t="str">
        <f>IF(YEAR(Personalkostnader!$K22)&lt;Hjelpeberegn_personal!J$77,"",IF(YEAR(Personalkostnader!$H22)&gt;Hjelpeberegn_personal!J$77,"",IF(YEAR(Personalkostnader!$H22)=Hjelpeberegn_personal!J$77,Personalkostnader!$H22,"01.01."&amp;J$77)))</f>
        <v/>
      </c>
      <c r="K88" s="49" t="str">
        <f>IF(J88="","",IF(YEAR(Personalkostnader!$H22)&gt;Hjelpeberegn_personal!J$77,"",IF(YEAR(Personalkostnader!$K22)&gt;Hjelpeberegn_personal!J$77,"31.12."&amp;J$77,Personalkostnader!$K22)))</f>
        <v/>
      </c>
      <c r="L88" s="49" t="str">
        <f>IF(YEAR(Personalkostnader!$K22)&lt;Hjelpeberegn_personal!L$77,"",IF(YEAR(Personalkostnader!$H22)&gt;Hjelpeberegn_personal!L$77,"",IF(YEAR(Personalkostnader!$H22)=Hjelpeberegn_personal!L$77,Personalkostnader!$H22,"01.01."&amp;L$77)))</f>
        <v/>
      </c>
      <c r="M88" s="49" t="str">
        <f>IF(L88="","",IF(YEAR(Personalkostnader!$H22)&gt;Hjelpeberegn_personal!L$77,"",IF(YEAR(Personalkostnader!$K22)&gt;Hjelpeberegn_personal!L$77,"31.12."&amp;L$77,Personalkostnader!$K22)))</f>
        <v/>
      </c>
      <c r="N88" s="49" t="str">
        <f>IF(YEAR(Personalkostnader!$K22)&lt;Hjelpeberegn_personal!N$77,"",IF(YEAR(Personalkostnader!$H22)&gt;Hjelpeberegn_personal!N$77,"",IF(YEAR(Personalkostnader!$H22)=Hjelpeberegn_personal!N$77,Personalkostnader!$H22,"01.01."&amp;N$77)))</f>
        <v/>
      </c>
      <c r="O88" s="49" t="str">
        <f>IF(N88="","",IF(YEAR(Personalkostnader!$H22)&gt;Hjelpeberegn_personal!N$77,"",IF(YEAR(Personalkostnader!$K22)&gt;Hjelpeberegn_personal!N$77,"31.12."&amp;N$77,Personalkostnader!$K22)))</f>
        <v/>
      </c>
      <c r="P88" s="49" t="str">
        <f>IF(YEAR(Personalkostnader!$K22)&lt;Hjelpeberegn_personal!P$77,"",IF(YEAR(Personalkostnader!$H22)&gt;Hjelpeberegn_personal!P$77,"",IF(YEAR(Personalkostnader!$H22)=Hjelpeberegn_personal!P$77,Personalkostnader!$H22,"01.01."&amp;P$77)))</f>
        <v/>
      </c>
      <c r="Q88" s="49" t="str">
        <f>IF(P88="","",IF(YEAR(Personalkostnader!$H22)&gt;Hjelpeberegn_personal!P$77,"",IF(YEAR(Personalkostnader!$K22)&gt;Hjelpeberegn_personal!P$77,"31.12."&amp;P$77,Personalkostnader!$K22)))</f>
        <v/>
      </c>
      <c r="R88" s="49" t="str">
        <f>IF(YEAR(Personalkostnader!$K22)&lt;Hjelpeberegn_personal!R$77,"",IF(YEAR(Personalkostnader!$H22)&gt;Hjelpeberegn_personal!R$77,"",IF(YEAR(Personalkostnader!$H22)=Hjelpeberegn_personal!R$77,Personalkostnader!$H22,"01.01."&amp;R$77)))</f>
        <v/>
      </c>
      <c r="S88" s="49" t="str">
        <f>IF(R88="","",IF(YEAR(Personalkostnader!$H22)&gt;Hjelpeberegn_personal!R$77,"",IF(YEAR(Personalkostnader!$K22)&gt;Hjelpeberegn_personal!R$77,"31.12."&amp;R$77,Personalkostnader!$K22)))</f>
        <v/>
      </c>
      <c r="T88" s="49" t="str">
        <f>IF(YEAR(Personalkostnader!$K22)&lt;Hjelpeberegn_personal!T$77,"",IF(YEAR(Personalkostnader!$H22)&gt;Hjelpeberegn_personal!T$77,"",IF(YEAR(Personalkostnader!$H22)=Hjelpeberegn_personal!T$77,Personalkostnader!$H22,"01.01."&amp;T$77)))</f>
        <v/>
      </c>
      <c r="U88" s="49" t="str">
        <f>IF(T88="","",IF(YEAR(Personalkostnader!$H22)&gt;Hjelpeberegn_personal!T$77,"",IF(YEAR(Personalkostnader!$K22)&gt;Hjelpeberegn_personal!T$77,"31.12."&amp;T$77,Personalkostnader!$K22)))</f>
        <v/>
      </c>
      <c r="V88" s="49" t="str">
        <f>IF(YEAR(Personalkostnader!$K22)&lt;Hjelpeberegn_personal!V$77,"",IF(YEAR(Personalkostnader!$H22)&gt;Hjelpeberegn_personal!V$77,"",IF(YEAR(Personalkostnader!$H22)=Hjelpeberegn_personal!V$77,Personalkostnader!$H22,"01.01."&amp;V$77)))</f>
        <v/>
      </c>
      <c r="W88" s="49" t="str">
        <f>IF(V88="","",IF(YEAR(Personalkostnader!$H22)&gt;Hjelpeberegn_personal!V$77,"",IF(YEAR(Personalkostnader!$K22)&gt;Hjelpeberegn_personal!V$77,"31.12."&amp;V$77,Personalkostnader!$K22)))</f>
        <v/>
      </c>
      <c r="X88" s="49" t="str">
        <f>IF(YEAR(Personalkostnader!$K22)&lt;Hjelpeberegn_personal!X$77,"",IF(YEAR(Personalkostnader!$H22)&gt;Hjelpeberegn_personal!X$77,"",IF(YEAR(Personalkostnader!$H22)=Hjelpeberegn_personal!X$77,Personalkostnader!$H22,"01.01."&amp;X$77)))</f>
        <v/>
      </c>
      <c r="Y88" s="49" t="str">
        <f>IF(X88="","",IF(YEAR(Personalkostnader!$H22)&gt;Hjelpeberegn_personal!X$77,"",IF(YEAR(Personalkostnader!$K22)&gt;Hjelpeberegn_personal!X$77,"31.12."&amp;X$77,Personalkostnader!$K22)))</f>
        <v/>
      </c>
      <c r="Z88" s="49" t="str">
        <f>IF(YEAR(Personalkostnader!$K22)&lt;Hjelpeberegn_personal!Z$77,"",IF(YEAR(Personalkostnader!$H22)&gt;Hjelpeberegn_personal!Z$77,"",IF(YEAR(Personalkostnader!$H22)=Hjelpeberegn_personal!Z$77,Personalkostnader!$H22,"01.01."&amp;Z$77)))</f>
        <v/>
      </c>
      <c r="AA88" s="49" t="str">
        <f>IF(Z88="","",IF(YEAR(Personalkostnader!$H22)&gt;Hjelpeberegn_personal!Z$77,"",IF(YEAR(Personalkostnader!$K22)&gt;Hjelpeberegn_personal!Z$77,"31.12."&amp;Z$77,Personalkostnader!$K22)))</f>
        <v/>
      </c>
    </row>
    <row r="89" spans="1:27" outlineLevel="1" x14ac:dyDescent="0.25">
      <c r="A89">
        <f t="shared" si="7"/>
        <v>0</v>
      </c>
      <c r="B89" s="49" t="str">
        <f>IF(YEAR(Personalkostnader!$H23)&lt;Hjelpeberegn_personal!B$77,"",IF(YEAR(Personalkostnader!$H23)&gt;Hjelpeberegn_personal!B$77,"",IF(YEAR(Personalkostnader!$H23)=Hjelpeberegn_personal!B$77,Personalkostnader!$H23,"01.01."&amp;B$77)))</f>
        <v/>
      </c>
      <c r="C89" s="49" t="str">
        <f>IF(YEAR(Personalkostnader!$H23)&lt;Hjelpeberegn_personal!B$77,"",IF(YEAR(Personalkostnader!$H23)&gt;Hjelpeberegn_personal!B$77,"",IF(YEAR(Personalkostnader!$K23)=B$77,Personalkostnader!$K23,"31.12."&amp;B$77)))</f>
        <v/>
      </c>
      <c r="D89" s="49" t="str">
        <f>IF(YEAR(Personalkostnader!$K23)&lt;Hjelpeberegn_personal!D$77,"",IF(YEAR(Personalkostnader!$H23)&gt;Hjelpeberegn_personal!D$77,"",IF(YEAR(Personalkostnader!$H23)=Hjelpeberegn_personal!D$77,Personalkostnader!$H23,"01.01."&amp;D$77)))</f>
        <v/>
      </c>
      <c r="E89" s="49" t="str">
        <f>IF(D89="","",IF(YEAR(Personalkostnader!$H23)&gt;Hjelpeberegn_personal!D$77,"",IF(YEAR(Personalkostnader!$K23)&gt;Hjelpeberegn_personal!D$77,"31.12."&amp;D$77,Personalkostnader!$K23)))</f>
        <v/>
      </c>
      <c r="F89" s="49" t="str">
        <f>IF(YEAR(Personalkostnader!$K23)&lt;Hjelpeberegn_personal!F$77,"",IF(YEAR(Personalkostnader!$H23)&gt;Hjelpeberegn_personal!F$77,"",IF(YEAR(Personalkostnader!$H23)=Hjelpeberegn_personal!F$77,Personalkostnader!$H23,"01.01."&amp;F$77)))</f>
        <v/>
      </c>
      <c r="G89" s="49" t="str">
        <f>IF(F89="","",IF(YEAR(Personalkostnader!$H23)&gt;Hjelpeberegn_personal!F$77,"",IF(YEAR(Personalkostnader!$K23)&gt;Hjelpeberegn_personal!F$77,"31.12."&amp;F$77,Personalkostnader!$K23)))</f>
        <v/>
      </c>
      <c r="H89" s="49" t="str">
        <f>IF(YEAR(Personalkostnader!$K23)&lt;Hjelpeberegn_personal!H$77,"",IF(YEAR(Personalkostnader!$H23)&gt;Hjelpeberegn_personal!H$77,"",IF(YEAR(Personalkostnader!$H23)=Hjelpeberegn_personal!H$77,Personalkostnader!$H23,"01.01."&amp;H$77)))</f>
        <v/>
      </c>
      <c r="I89" s="49" t="str">
        <f>IF(H89="","",IF(YEAR(Personalkostnader!$H23)&gt;Hjelpeberegn_personal!H$77,"",IF(YEAR(Personalkostnader!$K23)&gt;Hjelpeberegn_personal!H$77,"31.12."&amp;H$77,Personalkostnader!$K23)))</f>
        <v/>
      </c>
      <c r="J89" s="49" t="str">
        <f>IF(YEAR(Personalkostnader!$K23)&lt;Hjelpeberegn_personal!J$77,"",IF(YEAR(Personalkostnader!$H23)&gt;Hjelpeberegn_personal!J$77,"",IF(YEAR(Personalkostnader!$H23)=Hjelpeberegn_personal!J$77,Personalkostnader!$H23,"01.01."&amp;J$77)))</f>
        <v/>
      </c>
      <c r="K89" s="49" t="str">
        <f>IF(J89="","",IF(YEAR(Personalkostnader!$H23)&gt;Hjelpeberegn_personal!J$77,"",IF(YEAR(Personalkostnader!$K23)&gt;Hjelpeberegn_personal!J$77,"31.12."&amp;J$77,Personalkostnader!$K23)))</f>
        <v/>
      </c>
      <c r="L89" s="49" t="str">
        <f>IF(YEAR(Personalkostnader!$K23)&lt;Hjelpeberegn_personal!L$77,"",IF(YEAR(Personalkostnader!$H23)&gt;Hjelpeberegn_personal!L$77,"",IF(YEAR(Personalkostnader!$H23)=Hjelpeberegn_personal!L$77,Personalkostnader!$H23,"01.01."&amp;L$77)))</f>
        <v/>
      </c>
      <c r="M89" s="49" t="str">
        <f>IF(L89="","",IF(YEAR(Personalkostnader!$H23)&gt;Hjelpeberegn_personal!L$77,"",IF(YEAR(Personalkostnader!$K23)&gt;Hjelpeberegn_personal!L$77,"31.12."&amp;L$77,Personalkostnader!$K23)))</f>
        <v/>
      </c>
      <c r="N89" s="49" t="str">
        <f>IF(YEAR(Personalkostnader!$K23)&lt;Hjelpeberegn_personal!N$77,"",IF(YEAR(Personalkostnader!$H23)&gt;Hjelpeberegn_personal!N$77,"",IF(YEAR(Personalkostnader!$H23)=Hjelpeberegn_personal!N$77,Personalkostnader!$H23,"01.01."&amp;N$77)))</f>
        <v/>
      </c>
      <c r="O89" s="49" t="str">
        <f>IF(N89="","",IF(YEAR(Personalkostnader!$H23)&gt;Hjelpeberegn_personal!N$77,"",IF(YEAR(Personalkostnader!$K23)&gt;Hjelpeberegn_personal!N$77,"31.12."&amp;N$77,Personalkostnader!$K23)))</f>
        <v/>
      </c>
      <c r="P89" s="49" t="str">
        <f>IF(YEAR(Personalkostnader!$K23)&lt;Hjelpeberegn_personal!P$77,"",IF(YEAR(Personalkostnader!$H23)&gt;Hjelpeberegn_personal!P$77,"",IF(YEAR(Personalkostnader!$H23)=Hjelpeberegn_personal!P$77,Personalkostnader!$H23,"01.01."&amp;P$77)))</f>
        <v/>
      </c>
      <c r="Q89" s="49" t="str">
        <f>IF(P89="","",IF(YEAR(Personalkostnader!$H23)&gt;Hjelpeberegn_personal!P$77,"",IF(YEAR(Personalkostnader!$K23)&gt;Hjelpeberegn_personal!P$77,"31.12."&amp;P$77,Personalkostnader!$K23)))</f>
        <v/>
      </c>
      <c r="R89" s="49" t="str">
        <f>IF(YEAR(Personalkostnader!$K23)&lt;Hjelpeberegn_personal!R$77,"",IF(YEAR(Personalkostnader!$H23)&gt;Hjelpeberegn_personal!R$77,"",IF(YEAR(Personalkostnader!$H23)=Hjelpeberegn_personal!R$77,Personalkostnader!$H23,"01.01."&amp;R$77)))</f>
        <v/>
      </c>
      <c r="S89" s="49" t="str">
        <f>IF(R89="","",IF(YEAR(Personalkostnader!$H23)&gt;Hjelpeberegn_personal!R$77,"",IF(YEAR(Personalkostnader!$K23)&gt;Hjelpeberegn_personal!R$77,"31.12."&amp;R$77,Personalkostnader!$K23)))</f>
        <v/>
      </c>
      <c r="T89" s="49" t="str">
        <f>IF(YEAR(Personalkostnader!$K23)&lt;Hjelpeberegn_personal!T$77,"",IF(YEAR(Personalkostnader!$H23)&gt;Hjelpeberegn_personal!T$77,"",IF(YEAR(Personalkostnader!$H23)=Hjelpeberegn_personal!T$77,Personalkostnader!$H23,"01.01."&amp;T$77)))</f>
        <v/>
      </c>
      <c r="U89" s="49" t="str">
        <f>IF(T89="","",IF(YEAR(Personalkostnader!$H23)&gt;Hjelpeberegn_personal!T$77,"",IF(YEAR(Personalkostnader!$K23)&gt;Hjelpeberegn_personal!T$77,"31.12."&amp;T$77,Personalkostnader!$K23)))</f>
        <v/>
      </c>
      <c r="V89" s="49" t="str">
        <f>IF(YEAR(Personalkostnader!$K23)&lt;Hjelpeberegn_personal!V$77,"",IF(YEAR(Personalkostnader!$H23)&gt;Hjelpeberegn_personal!V$77,"",IF(YEAR(Personalkostnader!$H23)=Hjelpeberegn_personal!V$77,Personalkostnader!$H23,"01.01."&amp;V$77)))</f>
        <v/>
      </c>
      <c r="W89" s="49" t="str">
        <f>IF(V89="","",IF(YEAR(Personalkostnader!$H23)&gt;Hjelpeberegn_personal!V$77,"",IF(YEAR(Personalkostnader!$K23)&gt;Hjelpeberegn_personal!V$77,"31.12."&amp;V$77,Personalkostnader!$K23)))</f>
        <v/>
      </c>
      <c r="X89" s="49" t="str">
        <f>IF(YEAR(Personalkostnader!$K23)&lt;Hjelpeberegn_personal!X$77,"",IF(YEAR(Personalkostnader!$H23)&gt;Hjelpeberegn_personal!X$77,"",IF(YEAR(Personalkostnader!$H23)=Hjelpeberegn_personal!X$77,Personalkostnader!$H23,"01.01."&amp;X$77)))</f>
        <v/>
      </c>
      <c r="Y89" s="49" t="str">
        <f>IF(X89="","",IF(YEAR(Personalkostnader!$H23)&gt;Hjelpeberegn_personal!X$77,"",IF(YEAR(Personalkostnader!$K23)&gt;Hjelpeberegn_personal!X$77,"31.12."&amp;X$77,Personalkostnader!$K23)))</f>
        <v/>
      </c>
      <c r="Z89" s="49" t="str">
        <f>IF(YEAR(Personalkostnader!$K23)&lt;Hjelpeberegn_personal!Z$77,"",IF(YEAR(Personalkostnader!$H23)&gt;Hjelpeberegn_personal!Z$77,"",IF(YEAR(Personalkostnader!$H23)=Hjelpeberegn_personal!Z$77,Personalkostnader!$H23,"01.01."&amp;Z$77)))</f>
        <v/>
      </c>
      <c r="AA89" s="49" t="str">
        <f>IF(Z89="","",IF(YEAR(Personalkostnader!$H23)&gt;Hjelpeberegn_personal!Z$77,"",IF(YEAR(Personalkostnader!$K23)&gt;Hjelpeberegn_personal!Z$77,"31.12."&amp;Z$77,Personalkostnader!$K23)))</f>
        <v/>
      </c>
    </row>
    <row r="90" spans="1:27" outlineLevel="1" x14ac:dyDescent="0.25">
      <c r="A90">
        <f t="shared" si="7"/>
        <v>0</v>
      </c>
      <c r="B90" s="49" t="str">
        <f>IF(YEAR(Personalkostnader!$H24)&lt;Hjelpeberegn_personal!B$77,"",IF(YEAR(Personalkostnader!$H24)&gt;Hjelpeberegn_personal!B$77,"",IF(YEAR(Personalkostnader!$H24)=Hjelpeberegn_personal!B$77,Personalkostnader!$H24,"01.01."&amp;B$77)))</f>
        <v/>
      </c>
      <c r="C90" s="49" t="str">
        <f>IF(YEAR(Personalkostnader!$H24)&lt;Hjelpeberegn_personal!B$77,"",IF(YEAR(Personalkostnader!$H24)&gt;Hjelpeberegn_personal!B$77,"",IF(YEAR(Personalkostnader!$K24)=B$77,Personalkostnader!$K24,"31.12."&amp;B$77)))</f>
        <v/>
      </c>
      <c r="D90" s="49" t="str">
        <f>IF(YEAR(Personalkostnader!$K24)&lt;Hjelpeberegn_personal!D$77,"",IF(YEAR(Personalkostnader!$H24)&gt;Hjelpeberegn_personal!D$77,"",IF(YEAR(Personalkostnader!$H24)=Hjelpeberegn_personal!D$77,Personalkostnader!$H24,"01.01."&amp;D$77)))</f>
        <v/>
      </c>
      <c r="E90" s="49" t="str">
        <f>IF(D90="","",IF(YEAR(Personalkostnader!$H24)&gt;Hjelpeberegn_personal!D$77,"",IF(YEAR(Personalkostnader!$K24)&gt;Hjelpeberegn_personal!D$77,"31.12."&amp;D$77,Personalkostnader!$K24)))</f>
        <v/>
      </c>
      <c r="F90" s="49" t="str">
        <f>IF(YEAR(Personalkostnader!$K24)&lt;Hjelpeberegn_personal!F$77,"",IF(YEAR(Personalkostnader!$H24)&gt;Hjelpeberegn_personal!F$77,"",IF(YEAR(Personalkostnader!$H24)=Hjelpeberegn_personal!F$77,Personalkostnader!$H24,"01.01."&amp;F$77)))</f>
        <v/>
      </c>
      <c r="G90" s="49" t="str">
        <f>IF(F90="","",IF(YEAR(Personalkostnader!$H24)&gt;Hjelpeberegn_personal!F$77,"",IF(YEAR(Personalkostnader!$K24)&gt;Hjelpeberegn_personal!F$77,"31.12."&amp;F$77,Personalkostnader!$K24)))</f>
        <v/>
      </c>
      <c r="H90" s="49" t="str">
        <f>IF(YEAR(Personalkostnader!$K24)&lt;Hjelpeberegn_personal!H$77,"",IF(YEAR(Personalkostnader!$H24)&gt;Hjelpeberegn_personal!H$77,"",IF(YEAR(Personalkostnader!$H24)=Hjelpeberegn_personal!H$77,Personalkostnader!$H24,"01.01."&amp;H$77)))</f>
        <v/>
      </c>
      <c r="I90" s="49" t="str">
        <f>IF(H90="","",IF(YEAR(Personalkostnader!$H24)&gt;Hjelpeberegn_personal!H$77,"",IF(YEAR(Personalkostnader!$K24)&gt;Hjelpeberegn_personal!H$77,"31.12."&amp;H$77,Personalkostnader!$K24)))</f>
        <v/>
      </c>
      <c r="J90" s="49" t="str">
        <f>IF(YEAR(Personalkostnader!$K24)&lt;Hjelpeberegn_personal!J$77,"",IF(YEAR(Personalkostnader!$H24)&gt;Hjelpeberegn_personal!J$77,"",IF(YEAR(Personalkostnader!$H24)=Hjelpeberegn_personal!J$77,Personalkostnader!$H24,"01.01."&amp;J$77)))</f>
        <v/>
      </c>
      <c r="K90" s="49" t="str">
        <f>IF(J90="","",IF(YEAR(Personalkostnader!$H24)&gt;Hjelpeberegn_personal!J$77,"",IF(YEAR(Personalkostnader!$K24)&gt;Hjelpeberegn_personal!J$77,"31.12."&amp;J$77,Personalkostnader!$K24)))</f>
        <v/>
      </c>
      <c r="L90" s="49" t="str">
        <f>IF(YEAR(Personalkostnader!$K24)&lt;Hjelpeberegn_personal!L$77,"",IF(YEAR(Personalkostnader!$H24)&gt;Hjelpeberegn_personal!L$77,"",IF(YEAR(Personalkostnader!$H24)=Hjelpeberegn_personal!L$77,Personalkostnader!$H24,"01.01."&amp;L$77)))</f>
        <v/>
      </c>
      <c r="M90" s="49" t="str">
        <f>IF(L90="","",IF(YEAR(Personalkostnader!$H24)&gt;Hjelpeberegn_personal!L$77,"",IF(YEAR(Personalkostnader!$K24)&gt;Hjelpeberegn_personal!L$77,"31.12."&amp;L$77,Personalkostnader!$K24)))</f>
        <v/>
      </c>
      <c r="N90" s="49" t="str">
        <f>IF(YEAR(Personalkostnader!$K24)&lt;Hjelpeberegn_personal!N$77,"",IF(YEAR(Personalkostnader!$H24)&gt;Hjelpeberegn_personal!N$77,"",IF(YEAR(Personalkostnader!$H24)=Hjelpeberegn_personal!N$77,Personalkostnader!$H24,"01.01."&amp;N$77)))</f>
        <v/>
      </c>
      <c r="O90" s="49" t="str">
        <f>IF(N90="","",IF(YEAR(Personalkostnader!$H24)&gt;Hjelpeberegn_personal!N$77,"",IF(YEAR(Personalkostnader!$K24)&gt;Hjelpeberegn_personal!N$77,"31.12."&amp;N$77,Personalkostnader!$K24)))</f>
        <v/>
      </c>
      <c r="P90" s="49" t="str">
        <f>IF(YEAR(Personalkostnader!$K24)&lt;Hjelpeberegn_personal!P$77,"",IF(YEAR(Personalkostnader!$H24)&gt;Hjelpeberegn_personal!P$77,"",IF(YEAR(Personalkostnader!$H24)=Hjelpeberegn_personal!P$77,Personalkostnader!$H24,"01.01."&amp;P$77)))</f>
        <v/>
      </c>
      <c r="Q90" s="49" t="str">
        <f>IF(P90="","",IF(YEAR(Personalkostnader!$H24)&gt;Hjelpeberegn_personal!P$77,"",IF(YEAR(Personalkostnader!$K24)&gt;Hjelpeberegn_personal!P$77,"31.12."&amp;P$77,Personalkostnader!$K24)))</f>
        <v/>
      </c>
      <c r="R90" s="49" t="str">
        <f>IF(YEAR(Personalkostnader!$K24)&lt;Hjelpeberegn_personal!R$77,"",IF(YEAR(Personalkostnader!$H24)&gt;Hjelpeberegn_personal!R$77,"",IF(YEAR(Personalkostnader!$H24)=Hjelpeberegn_personal!R$77,Personalkostnader!$H24,"01.01."&amp;R$77)))</f>
        <v/>
      </c>
      <c r="S90" s="49" t="str">
        <f>IF(R90="","",IF(YEAR(Personalkostnader!$H24)&gt;Hjelpeberegn_personal!R$77,"",IF(YEAR(Personalkostnader!$K24)&gt;Hjelpeberegn_personal!R$77,"31.12."&amp;R$77,Personalkostnader!$K24)))</f>
        <v/>
      </c>
      <c r="T90" s="49" t="str">
        <f>IF(YEAR(Personalkostnader!$K24)&lt;Hjelpeberegn_personal!T$77,"",IF(YEAR(Personalkostnader!$H24)&gt;Hjelpeberegn_personal!T$77,"",IF(YEAR(Personalkostnader!$H24)=Hjelpeberegn_personal!T$77,Personalkostnader!$H24,"01.01."&amp;T$77)))</f>
        <v/>
      </c>
      <c r="U90" s="49" t="str">
        <f>IF(T90="","",IF(YEAR(Personalkostnader!$H24)&gt;Hjelpeberegn_personal!T$77,"",IF(YEAR(Personalkostnader!$K24)&gt;Hjelpeberegn_personal!T$77,"31.12."&amp;T$77,Personalkostnader!$K24)))</f>
        <v/>
      </c>
      <c r="V90" s="49" t="str">
        <f>IF(YEAR(Personalkostnader!$K24)&lt;Hjelpeberegn_personal!V$77,"",IF(YEAR(Personalkostnader!$H24)&gt;Hjelpeberegn_personal!V$77,"",IF(YEAR(Personalkostnader!$H24)=Hjelpeberegn_personal!V$77,Personalkostnader!$H24,"01.01."&amp;V$77)))</f>
        <v/>
      </c>
      <c r="W90" s="49" t="str">
        <f>IF(V90="","",IF(YEAR(Personalkostnader!$H24)&gt;Hjelpeberegn_personal!V$77,"",IF(YEAR(Personalkostnader!$K24)&gt;Hjelpeberegn_personal!V$77,"31.12."&amp;V$77,Personalkostnader!$K24)))</f>
        <v/>
      </c>
      <c r="X90" s="49" t="str">
        <f>IF(YEAR(Personalkostnader!$K24)&lt;Hjelpeberegn_personal!X$77,"",IF(YEAR(Personalkostnader!$H24)&gt;Hjelpeberegn_personal!X$77,"",IF(YEAR(Personalkostnader!$H24)=Hjelpeberegn_personal!X$77,Personalkostnader!$H24,"01.01."&amp;X$77)))</f>
        <v/>
      </c>
      <c r="Y90" s="49" t="str">
        <f>IF(X90="","",IF(YEAR(Personalkostnader!$H24)&gt;Hjelpeberegn_personal!X$77,"",IF(YEAR(Personalkostnader!$K24)&gt;Hjelpeberegn_personal!X$77,"31.12."&amp;X$77,Personalkostnader!$K24)))</f>
        <v/>
      </c>
      <c r="Z90" s="49" t="str">
        <f>IF(YEAR(Personalkostnader!$K24)&lt;Hjelpeberegn_personal!Z$77,"",IF(YEAR(Personalkostnader!$H24)&gt;Hjelpeberegn_personal!Z$77,"",IF(YEAR(Personalkostnader!$H24)=Hjelpeberegn_personal!Z$77,Personalkostnader!$H24,"01.01."&amp;Z$77)))</f>
        <v/>
      </c>
      <c r="AA90" s="49" t="str">
        <f>IF(Z90="","",IF(YEAR(Personalkostnader!$H24)&gt;Hjelpeberegn_personal!Z$77,"",IF(YEAR(Personalkostnader!$K24)&gt;Hjelpeberegn_personal!Z$77,"31.12."&amp;Z$77,Personalkostnader!$K24)))</f>
        <v/>
      </c>
    </row>
    <row r="91" spans="1:27" outlineLevel="1" x14ac:dyDescent="0.25">
      <c r="A91">
        <f t="shared" si="7"/>
        <v>0</v>
      </c>
      <c r="B91" s="49" t="str">
        <f>IF(YEAR(Personalkostnader!$H25)&lt;Hjelpeberegn_personal!B$77,"",IF(YEAR(Personalkostnader!$H25)&gt;Hjelpeberegn_personal!B$77,"",IF(YEAR(Personalkostnader!$H25)=Hjelpeberegn_personal!B$77,Personalkostnader!$H25,"01.01."&amp;B$77)))</f>
        <v/>
      </c>
      <c r="C91" s="49" t="str">
        <f>IF(YEAR(Personalkostnader!$H25)&lt;Hjelpeberegn_personal!B$77,"",IF(YEAR(Personalkostnader!$H25)&gt;Hjelpeberegn_personal!B$77,"",IF(YEAR(Personalkostnader!$K25)=B$77,Personalkostnader!$K25,"31.12."&amp;B$77)))</f>
        <v/>
      </c>
      <c r="D91" s="49" t="str">
        <f>IF(YEAR(Personalkostnader!$K25)&lt;Hjelpeberegn_personal!D$77,"",IF(YEAR(Personalkostnader!$H25)&gt;Hjelpeberegn_personal!D$77,"",IF(YEAR(Personalkostnader!$H25)=Hjelpeberegn_personal!D$77,Personalkostnader!$H25,"01.01."&amp;D$77)))</f>
        <v/>
      </c>
      <c r="E91" s="49" t="str">
        <f>IF(D91="","",IF(YEAR(Personalkostnader!$H25)&gt;Hjelpeberegn_personal!D$77,"",IF(YEAR(Personalkostnader!$K25)&gt;Hjelpeberegn_personal!D$77,"31.12."&amp;D$77,Personalkostnader!$K25)))</f>
        <v/>
      </c>
      <c r="F91" s="49" t="str">
        <f>IF(YEAR(Personalkostnader!$K25)&lt;Hjelpeberegn_personal!F$77,"",IF(YEAR(Personalkostnader!$H25)&gt;Hjelpeberegn_personal!F$77,"",IF(YEAR(Personalkostnader!$H25)=Hjelpeberegn_personal!F$77,Personalkostnader!$H25,"01.01."&amp;F$77)))</f>
        <v/>
      </c>
      <c r="G91" s="49" t="str">
        <f>IF(F91="","",IF(YEAR(Personalkostnader!$H25)&gt;Hjelpeberegn_personal!F$77,"",IF(YEAR(Personalkostnader!$K25)&gt;Hjelpeberegn_personal!F$77,"31.12."&amp;F$77,Personalkostnader!$K25)))</f>
        <v/>
      </c>
      <c r="H91" s="49" t="str">
        <f>IF(YEAR(Personalkostnader!$K25)&lt;Hjelpeberegn_personal!H$77,"",IF(YEAR(Personalkostnader!$H25)&gt;Hjelpeberegn_personal!H$77,"",IF(YEAR(Personalkostnader!$H25)=Hjelpeberegn_personal!H$77,Personalkostnader!$H25,"01.01."&amp;H$77)))</f>
        <v/>
      </c>
      <c r="I91" s="49" t="str">
        <f>IF(H91="","",IF(YEAR(Personalkostnader!$H25)&gt;Hjelpeberegn_personal!H$77,"",IF(YEAR(Personalkostnader!$K25)&gt;Hjelpeberegn_personal!H$77,"31.12."&amp;H$77,Personalkostnader!$K25)))</f>
        <v/>
      </c>
      <c r="J91" s="49" t="str">
        <f>IF(YEAR(Personalkostnader!$K25)&lt;Hjelpeberegn_personal!J$77,"",IF(YEAR(Personalkostnader!$H25)&gt;Hjelpeberegn_personal!J$77,"",IF(YEAR(Personalkostnader!$H25)=Hjelpeberegn_personal!J$77,Personalkostnader!$H25,"01.01."&amp;J$77)))</f>
        <v/>
      </c>
      <c r="K91" s="49" t="str">
        <f>IF(J91="","",IF(YEAR(Personalkostnader!$H25)&gt;Hjelpeberegn_personal!J$77,"",IF(YEAR(Personalkostnader!$K25)&gt;Hjelpeberegn_personal!J$77,"31.12."&amp;J$77,Personalkostnader!$K25)))</f>
        <v/>
      </c>
      <c r="L91" s="49" t="str">
        <f>IF(YEAR(Personalkostnader!$K25)&lt;Hjelpeberegn_personal!L$77,"",IF(YEAR(Personalkostnader!$H25)&gt;Hjelpeberegn_personal!L$77,"",IF(YEAR(Personalkostnader!$H25)=Hjelpeberegn_personal!L$77,Personalkostnader!$H25,"01.01."&amp;L$77)))</f>
        <v/>
      </c>
      <c r="M91" s="49" t="str">
        <f>IF(L91="","",IF(YEAR(Personalkostnader!$H25)&gt;Hjelpeberegn_personal!L$77,"",IF(YEAR(Personalkostnader!$K25)&gt;Hjelpeberegn_personal!L$77,"31.12."&amp;L$77,Personalkostnader!$K25)))</f>
        <v/>
      </c>
      <c r="N91" s="49" t="str">
        <f>IF(YEAR(Personalkostnader!$K25)&lt;Hjelpeberegn_personal!N$77,"",IF(YEAR(Personalkostnader!$H25)&gt;Hjelpeberegn_personal!N$77,"",IF(YEAR(Personalkostnader!$H25)=Hjelpeberegn_personal!N$77,Personalkostnader!$H25,"01.01."&amp;N$77)))</f>
        <v/>
      </c>
      <c r="O91" s="49" t="str">
        <f>IF(N91="","",IF(YEAR(Personalkostnader!$H25)&gt;Hjelpeberegn_personal!N$77,"",IF(YEAR(Personalkostnader!$K25)&gt;Hjelpeberegn_personal!N$77,"31.12."&amp;N$77,Personalkostnader!$K25)))</f>
        <v/>
      </c>
      <c r="P91" s="49" t="str">
        <f>IF(YEAR(Personalkostnader!$K25)&lt;Hjelpeberegn_personal!P$77,"",IF(YEAR(Personalkostnader!$H25)&gt;Hjelpeberegn_personal!P$77,"",IF(YEAR(Personalkostnader!$H25)=Hjelpeberegn_personal!P$77,Personalkostnader!$H25,"01.01."&amp;P$77)))</f>
        <v/>
      </c>
      <c r="Q91" s="49" t="str">
        <f>IF(P91="","",IF(YEAR(Personalkostnader!$H25)&gt;Hjelpeberegn_personal!P$77,"",IF(YEAR(Personalkostnader!$K25)&gt;Hjelpeberegn_personal!P$77,"31.12."&amp;P$77,Personalkostnader!$K25)))</f>
        <v/>
      </c>
      <c r="R91" s="49" t="str">
        <f>IF(YEAR(Personalkostnader!$K25)&lt;Hjelpeberegn_personal!R$77,"",IF(YEAR(Personalkostnader!$H25)&gt;Hjelpeberegn_personal!R$77,"",IF(YEAR(Personalkostnader!$H25)=Hjelpeberegn_personal!R$77,Personalkostnader!$H25,"01.01."&amp;R$77)))</f>
        <v/>
      </c>
      <c r="S91" s="49" t="str">
        <f>IF(R91="","",IF(YEAR(Personalkostnader!$H25)&gt;Hjelpeberegn_personal!R$77,"",IF(YEAR(Personalkostnader!$K25)&gt;Hjelpeberegn_personal!R$77,"31.12."&amp;R$77,Personalkostnader!$K25)))</f>
        <v/>
      </c>
      <c r="T91" s="49" t="str">
        <f>IF(YEAR(Personalkostnader!$K25)&lt;Hjelpeberegn_personal!T$77,"",IF(YEAR(Personalkostnader!$H25)&gt;Hjelpeberegn_personal!T$77,"",IF(YEAR(Personalkostnader!$H25)=Hjelpeberegn_personal!T$77,Personalkostnader!$H25,"01.01."&amp;T$77)))</f>
        <v/>
      </c>
      <c r="U91" s="49" t="str">
        <f>IF(T91="","",IF(YEAR(Personalkostnader!$H25)&gt;Hjelpeberegn_personal!T$77,"",IF(YEAR(Personalkostnader!$K25)&gt;Hjelpeberegn_personal!T$77,"31.12."&amp;T$77,Personalkostnader!$K25)))</f>
        <v/>
      </c>
      <c r="V91" s="49" t="str">
        <f>IF(YEAR(Personalkostnader!$K25)&lt;Hjelpeberegn_personal!V$77,"",IF(YEAR(Personalkostnader!$H25)&gt;Hjelpeberegn_personal!V$77,"",IF(YEAR(Personalkostnader!$H25)=Hjelpeberegn_personal!V$77,Personalkostnader!$H25,"01.01."&amp;V$77)))</f>
        <v/>
      </c>
      <c r="W91" s="49" t="str">
        <f>IF(V91="","",IF(YEAR(Personalkostnader!$H25)&gt;Hjelpeberegn_personal!V$77,"",IF(YEAR(Personalkostnader!$K25)&gt;Hjelpeberegn_personal!V$77,"31.12."&amp;V$77,Personalkostnader!$K25)))</f>
        <v/>
      </c>
      <c r="X91" s="49" t="str">
        <f>IF(YEAR(Personalkostnader!$K25)&lt;Hjelpeberegn_personal!X$77,"",IF(YEAR(Personalkostnader!$H25)&gt;Hjelpeberegn_personal!X$77,"",IF(YEAR(Personalkostnader!$H25)=Hjelpeberegn_personal!X$77,Personalkostnader!$H25,"01.01."&amp;X$77)))</f>
        <v/>
      </c>
      <c r="Y91" s="49" t="str">
        <f>IF(X91="","",IF(YEAR(Personalkostnader!$H25)&gt;Hjelpeberegn_personal!X$77,"",IF(YEAR(Personalkostnader!$K25)&gt;Hjelpeberegn_personal!X$77,"31.12."&amp;X$77,Personalkostnader!$K25)))</f>
        <v/>
      </c>
      <c r="Z91" s="49" t="str">
        <f>IF(YEAR(Personalkostnader!$K25)&lt;Hjelpeberegn_personal!Z$77,"",IF(YEAR(Personalkostnader!$H25)&gt;Hjelpeberegn_personal!Z$77,"",IF(YEAR(Personalkostnader!$H25)=Hjelpeberegn_personal!Z$77,Personalkostnader!$H25,"01.01."&amp;Z$77)))</f>
        <v/>
      </c>
      <c r="AA91" s="49" t="str">
        <f>IF(Z91="","",IF(YEAR(Personalkostnader!$H25)&gt;Hjelpeberegn_personal!Z$77,"",IF(YEAR(Personalkostnader!$K25)&gt;Hjelpeberegn_personal!Z$77,"31.12."&amp;Z$77,Personalkostnader!$K25)))</f>
        <v/>
      </c>
    </row>
    <row r="92" spans="1:27" outlineLevel="1" x14ac:dyDescent="0.25">
      <c r="A92">
        <f t="shared" si="7"/>
        <v>0</v>
      </c>
      <c r="B92" s="49" t="str">
        <f>IF(YEAR(Personalkostnader!$H26)&lt;Hjelpeberegn_personal!B$77,"",IF(YEAR(Personalkostnader!$H26)&gt;Hjelpeberegn_personal!B$77,"",IF(YEAR(Personalkostnader!$H26)=Hjelpeberegn_personal!B$77,Personalkostnader!$H26,"01.01."&amp;B$77)))</f>
        <v/>
      </c>
      <c r="C92" s="49" t="str">
        <f>IF(YEAR(Personalkostnader!$H26)&lt;Hjelpeberegn_personal!B$77,"",IF(YEAR(Personalkostnader!$H26)&gt;Hjelpeberegn_personal!B$77,"",IF(YEAR(Personalkostnader!$K26)=B$77,Personalkostnader!$K26,"31.12."&amp;B$77)))</f>
        <v/>
      </c>
      <c r="D92" s="49" t="str">
        <f>IF(YEAR(Personalkostnader!$K26)&lt;Hjelpeberegn_personal!D$77,"",IF(YEAR(Personalkostnader!$H26)&gt;Hjelpeberegn_personal!D$77,"",IF(YEAR(Personalkostnader!$H26)=Hjelpeberegn_personal!D$77,Personalkostnader!$H26,"01.01."&amp;D$77)))</f>
        <v/>
      </c>
      <c r="E92" s="49" t="str">
        <f>IF(D92="","",IF(YEAR(Personalkostnader!$H26)&gt;Hjelpeberegn_personal!D$77,"",IF(YEAR(Personalkostnader!$K26)&gt;Hjelpeberegn_personal!D$77,"31.12."&amp;D$77,Personalkostnader!$K26)))</f>
        <v/>
      </c>
      <c r="F92" s="49" t="str">
        <f>IF(YEAR(Personalkostnader!$K26)&lt;Hjelpeberegn_personal!F$77,"",IF(YEAR(Personalkostnader!$H26)&gt;Hjelpeberegn_personal!F$77,"",IF(YEAR(Personalkostnader!$H26)=Hjelpeberegn_personal!F$77,Personalkostnader!$H26,"01.01."&amp;F$77)))</f>
        <v/>
      </c>
      <c r="G92" s="49" t="str">
        <f>IF(F92="","",IF(YEAR(Personalkostnader!$H26)&gt;Hjelpeberegn_personal!F$77,"",IF(YEAR(Personalkostnader!$K26)&gt;Hjelpeberegn_personal!F$77,"31.12."&amp;F$77,Personalkostnader!$K26)))</f>
        <v/>
      </c>
      <c r="H92" s="49" t="str">
        <f>IF(YEAR(Personalkostnader!$K26)&lt;Hjelpeberegn_personal!H$77,"",IF(YEAR(Personalkostnader!$H26)&gt;Hjelpeberegn_personal!H$77,"",IF(YEAR(Personalkostnader!$H26)=Hjelpeberegn_personal!H$77,Personalkostnader!$H26,"01.01."&amp;H$77)))</f>
        <v/>
      </c>
      <c r="I92" s="49" t="str">
        <f>IF(H92="","",IF(YEAR(Personalkostnader!$H26)&gt;Hjelpeberegn_personal!H$77,"",IF(YEAR(Personalkostnader!$K26)&gt;Hjelpeberegn_personal!H$77,"31.12."&amp;H$77,Personalkostnader!$K26)))</f>
        <v/>
      </c>
      <c r="J92" s="49" t="str">
        <f>IF(YEAR(Personalkostnader!$K26)&lt;Hjelpeberegn_personal!J$77,"",IF(YEAR(Personalkostnader!$H26)&gt;Hjelpeberegn_personal!J$77,"",IF(YEAR(Personalkostnader!$H26)=Hjelpeberegn_personal!J$77,Personalkostnader!$H26,"01.01."&amp;J$77)))</f>
        <v/>
      </c>
      <c r="K92" s="49" t="str">
        <f>IF(J92="","",IF(YEAR(Personalkostnader!$H26)&gt;Hjelpeberegn_personal!J$77,"",IF(YEAR(Personalkostnader!$K26)&gt;Hjelpeberegn_personal!J$77,"31.12."&amp;J$77,Personalkostnader!$K26)))</f>
        <v/>
      </c>
      <c r="L92" s="49" t="str">
        <f>IF(YEAR(Personalkostnader!$K26)&lt;Hjelpeberegn_personal!L$77,"",IF(YEAR(Personalkostnader!$H26)&gt;Hjelpeberegn_personal!L$77,"",IF(YEAR(Personalkostnader!$H26)=Hjelpeberegn_personal!L$77,Personalkostnader!$H26,"01.01."&amp;L$77)))</f>
        <v/>
      </c>
      <c r="M92" s="49" t="str">
        <f>IF(L92="","",IF(YEAR(Personalkostnader!$H26)&gt;Hjelpeberegn_personal!L$77,"",IF(YEAR(Personalkostnader!$K26)&gt;Hjelpeberegn_personal!L$77,"31.12."&amp;L$77,Personalkostnader!$K26)))</f>
        <v/>
      </c>
      <c r="N92" s="49" t="str">
        <f>IF(YEAR(Personalkostnader!$K26)&lt;Hjelpeberegn_personal!N$77,"",IF(YEAR(Personalkostnader!$H26)&gt;Hjelpeberegn_personal!N$77,"",IF(YEAR(Personalkostnader!$H26)=Hjelpeberegn_personal!N$77,Personalkostnader!$H26,"01.01."&amp;N$77)))</f>
        <v/>
      </c>
      <c r="O92" s="49" t="str">
        <f>IF(N92="","",IF(YEAR(Personalkostnader!$H26)&gt;Hjelpeberegn_personal!N$77,"",IF(YEAR(Personalkostnader!$K26)&gt;Hjelpeberegn_personal!N$77,"31.12."&amp;N$77,Personalkostnader!$K26)))</f>
        <v/>
      </c>
      <c r="P92" s="49" t="str">
        <f>IF(YEAR(Personalkostnader!$K26)&lt;Hjelpeberegn_personal!P$77,"",IF(YEAR(Personalkostnader!$H26)&gt;Hjelpeberegn_personal!P$77,"",IF(YEAR(Personalkostnader!$H26)=Hjelpeberegn_personal!P$77,Personalkostnader!$H26,"01.01."&amp;P$77)))</f>
        <v/>
      </c>
      <c r="Q92" s="49" t="str">
        <f>IF(P92="","",IF(YEAR(Personalkostnader!$H26)&gt;Hjelpeberegn_personal!P$77,"",IF(YEAR(Personalkostnader!$K26)&gt;Hjelpeberegn_personal!P$77,"31.12."&amp;P$77,Personalkostnader!$K26)))</f>
        <v/>
      </c>
      <c r="R92" s="49" t="str">
        <f>IF(YEAR(Personalkostnader!$K26)&lt;Hjelpeberegn_personal!R$77,"",IF(YEAR(Personalkostnader!$H26)&gt;Hjelpeberegn_personal!R$77,"",IF(YEAR(Personalkostnader!$H26)=Hjelpeberegn_personal!R$77,Personalkostnader!$H26,"01.01."&amp;R$77)))</f>
        <v/>
      </c>
      <c r="S92" s="49" t="str">
        <f>IF(R92="","",IF(YEAR(Personalkostnader!$H26)&gt;Hjelpeberegn_personal!R$77,"",IF(YEAR(Personalkostnader!$K26)&gt;Hjelpeberegn_personal!R$77,"31.12."&amp;R$77,Personalkostnader!$K26)))</f>
        <v/>
      </c>
      <c r="T92" s="49" t="str">
        <f>IF(YEAR(Personalkostnader!$K26)&lt;Hjelpeberegn_personal!T$77,"",IF(YEAR(Personalkostnader!$H26)&gt;Hjelpeberegn_personal!T$77,"",IF(YEAR(Personalkostnader!$H26)=Hjelpeberegn_personal!T$77,Personalkostnader!$H26,"01.01."&amp;T$77)))</f>
        <v/>
      </c>
      <c r="U92" s="49" t="str">
        <f>IF(T92="","",IF(YEAR(Personalkostnader!$H26)&gt;Hjelpeberegn_personal!T$77,"",IF(YEAR(Personalkostnader!$K26)&gt;Hjelpeberegn_personal!T$77,"31.12."&amp;T$77,Personalkostnader!$K26)))</f>
        <v/>
      </c>
      <c r="V92" s="49" t="str">
        <f>IF(YEAR(Personalkostnader!$K26)&lt;Hjelpeberegn_personal!V$77,"",IF(YEAR(Personalkostnader!$H26)&gt;Hjelpeberegn_personal!V$77,"",IF(YEAR(Personalkostnader!$H26)=Hjelpeberegn_personal!V$77,Personalkostnader!$H26,"01.01."&amp;V$77)))</f>
        <v/>
      </c>
      <c r="W92" s="49" t="str">
        <f>IF(V92="","",IF(YEAR(Personalkostnader!$H26)&gt;Hjelpeberegn_personal!V$77,"",IF(YEAR(Personalkostnader!$K26)&gt;Hjelpeberegn_personal!V$77,"31.12."&amp;V$77,Personalkostnader!$K26)))</f>
        <v/>
      </c>
      <c r="X92" s="49" t="str">
        <f>IF(YEAR(Personalkostnader!$K26)&lt;Hjelpeberegn_personal!X$77,"",IF(YEAR(Personalkostnader!$H26)&gt;Hjelpeberegn_personal!X$77,"",IF(YEAR(Personalkostnader!$H26)=Hjelpeberegn_personal!X$77,Personalkostnader!$H26,"01.01."&amp;X$77)))</f>
        <v/>
      </c>
      <c r="Y92" s="49" t="str">
        <f>IF(X92="","",IF(YEAR(Personalkostnader!$H26)&gt;Hjelpeberegn_personal!X$77,"",IF(YEAR(Personalkostnader!$K26)&gt;Hjelpeberegn_personal!X$77,"31.12."&amp;X$77,Personalkostnader!$K26)))</f>
        <v/>
      </c>
      <c r="Z92" s="49" t="str">
        <f>IF(YEAR(Personalkostnader!$K26)&lt;Hjelpeberegn_personal!Z$77,"",IF(YEAR(Personalkostnader!$H26)&gt;Hjelpeberegn_personal!Z$77,"",IF(YEAR(Personalkostnader!$H26)=Hjelpeberegn_personal!Z$77,Personalkostnader!$H26,"01.01."&amp;Z$77)))</f>
        <v/>
      </c>
      <c r="AA92" s="49" t="str">
        <f>IF(Z92="","",IF(YEAR(Personalkostnader!$H26)&gt;Hjelpeberegn_personal!Z$77,"",IF(YEAR(Personalkostnader!$K26)&gt;Hjelpeberegn_personal!Z$77,"31.12."&amp;Z$77,Personalkostnader!$K26)))</f>
        <v/>
      </c>
    </row>
    <row r="93" spans="1:27" outlineLevel="1" x14ac:dyDescent="0.25">
      <c r="A93">
        <f t="shared" si="7"/>
        <v>0</v>
      </c>
      <c r="B93" s="49" t="str">
        <f>IF(YEAR(Personalkostnader!$H27)&lt;Hjelpeberegn_personal!B$77,"",IF(YEAR(Personalkostnader!$H27)&gt;Hjelpeberegn_personal!B$77,"",IF(YEAR(Personalkostnader!$H27)=Hjelpeberegn_personal!B$77,Personalkostnader!$H27,"01.01."&amp;B$77)))</f>
        <v/>
      </c>
      <c r="C93" s="49" t="str">
        <f>IF(YEAR(Personalkostnader!$H27)&lt;Hjelpeberegn_personal!B$77,"",IF(YEAR(Personalkostnader!$H27)&gt;Hjelpeberegn_personal!B$77,"",IF(YEAR(Personalkostnader!$K27)=B$77,Personalkostnader!$K27,"31.12."&amp;B$77)))</f>
        <v/>
      </c>
      <c r="D93" s="49" t="str">
        <f>IF(YEAR(Personalkostnader!$K27)&lt;Hjelpeberegn_personal!D$77,"",IF(YEAR(Personalkostnader!$H27)&gt;Hjelpeberegn_personal!D$77,"",IF(YEAR(Personalkostnader!$H27)=Hjelpeberegn_personal!D$77,Personalkostnader!$H27,"01.01."&amp;D$77)))</f>
        <v/>
      </c>
      <c r="E93" s="49" t="str">
        <f>IF(D93="","",IF(YEAR(Personalkostnader!$H27)&gt;Hjelpeberegn_personal!D$77,"",IF(YEAR(Personalkostnader!$K27)&gt;Hjelpeberegn_personal!D$77,"31.12."&amp;D$77,Personalkostnader!$K27)))</f>
        <v/>
      </c>
      <c r="F93" s="49" t="str">
        <f>IF(YEAR(Personalkostnader!$K27)&lt;Hjelpeberegn_personal!F$77,"",IF(YEAR(Personalkostnader!$H27)&gt;Hjelpeberegn_personal!F$77,"",IF(YEAR(Personalkostnader!$H27)=Hjelpeberegn_personal!F$77,Personalkostnader!$H27,"01.01."&amp;F$77)))</f>
        <v/>
      </c>
      <c r="G93" s="49" t="str">
        <f>IF(F93="","",IF(YEAR(Personalkostnader!$H27)&gt;Hjelpeberegn_personal!F$77,"",IF(YEAR(Personalkostnader!$K27)&gt;Hjelpeberegn_personal!F$77,"31.12."&amp;F$77,Personalkostnader!$K27)))</f>
        <v/>
      </c>
      <c r="H93" s="49" t="str">
        <f>IF(YEAR(Personalkostnader!$K27)&lt;Hjelpeberegn_personal!H$77,"",IF(YEAR(Personalkostnader!$H27)&gt;Hjelpeberegn_personal!H$77,"",IF(YEAR(Personalkostnader!$H27)=Hjelpeberegn_personal!H$77,Personalkostnader!$H27,"01.01."&amp;H$77)))</f>
        <v/>
      </c>
      <c r="I93" s="49" t="str">
        <f>IF(H93="","",IF(YEAR(Personalkostnader!$H27)&gt;Hjelpeberegn_personal!H$77,"",IF(YEAR(Personalkostnader!$K27)&gt;Hjelpeberegn_personal!H$77,"31.12."&amp;H$77,Personalkostnader!$K27)))</f>
        <v/>
      </c>
      <c r="J93" s="49" t="str">
        <f>IF(YEAR(Personalkostnader!$K27)&lt;Hjelpeberegn_personal!J$77,"",IF(YEAR(Personalkostnader!$H27)&gt;Hjelpeberegn_personal!J$77,"",IF(YEAR(Personalkostnader!$H27)=Hjelpeberegn_personal!J$77,Personalkostnader!$H27,"01.01."&amp;J$77)))</f>
        <v/>
      </c>
      <c r="K93" s="49" t="str">
        <f>IF(J93="","",IF(YEAR(Personalkostnader!$H27)&gt;Hjelpeberegn_personal!J$77,"",IF(YEAR(Personalkostnader!$K27)&gt;Hjelpeberegn_personal!J$77,"31.12."&amp;J$77,Personalkostnader!$K27)))</f>
        <v/>
      </c>
      <c r="L93" s="49" t="str">
        <f>IF(YEAR(Personalkostnader!$K27)&lt;Hjelpeberegn_personal!L$77,"",IF(YEAR(Personalkostnader!$H27)&gt;Hjelpeberegn_personal!L$77,"",IF(YEAR(Personalkostnader!$H27)=Hjelpeberegn_personal!L$77,Personalkostnader!$H27,"01.01."&amp;L$77)))</f>
        <v/>
      </c>
      <c r="M93" s="49" t="str">
        <f>IF(L93="","",IF(YEAR(Personalkostnader!$H27)&gt;Hjelpeberegn_personal!L$77,"",IF(YEAR(Personalkostnader!$K27)&gt;Hjelpeberegn_personal!L$77,"31.12."&amp;L$77,Personalkostnader!$K27)))</f>
        <v/>
      </c>
      <c r="N93" s="49" t="str">
        <f>IF(YEAR(Personalkostnader!$K27)&lt;Hjelpeberegn_personal!N$77,"",IF(YEAR(Personalkostnader!$H27)&gt;Hjelpeberegn_personal!N$77,"",IF(YEAR(Personalkostnader!$H27)=Hjelpeberegn_personal!N$77,Personalkostnader!$H27,"01.01."&amp;N$77)))</f>
        <v/>
      </c>
      <c r="O93" s="49" t="str">
        <f>IF(N93="","",IF(YEAR(Personalkostnader!$H27)&gt;Hjelpeberegn_personal!N$77,"",IF(YEAR(Personalkostnader!$K27)&gt;Hjelpeberegn_personal!N$77,"31.12."&amp;N$77,Personalkostnader!$K27)))</f>
        <v/>
      </c>
      <c r="P93" s="49" t="str">
        <f>IF(YEAR(Personalkostnader!$K27)&lt;Hjelpeberegn_personal!P$77,"",IF(YEAR(Personalkostnader!$H27)&gt;Hjelpeberegn_personal!P$77,"",IF(YEAR(Personalkostnader!$H27)=Hjelpeberegn_personal!P$77,Personalkostnader!$H27,"01.01."&amp;P$77)))</f>
        <v/>
      </c>
      <c r="Q93" s="49" t="str">
        <f>IF(P93="","",IF(YEAR(Personalkostnader!$H27)&gt;Hjelpeberegn_personal!P$77,"",IF(YEAR(Personalkostnader!$K27)&gt;Hjelpeberegn_personal!P$77,"31.12."&amp;P$77,Personalkostnader!$K27)))</f>
        <v/>
      </c>
      <c r="R93" s="49" t="str">
        <f>IF(YEAR(Personalkostnader!$K27)&lt;Hjelpeberegn_personal!R$77,"",IF(YEAR(Personalkostnader!$H27)&gt;Hjelpeberegn_personal!R$77,"",IF(YEAR(Personalkostnader!$H27)=Hjelpeberegn_personal!R$77,Personalkostnader!$H27,"01.01."&amp;R$77)))</f>
        <v/>
      </c>
      <c r="S93" s="49" t="str">
        <f>IF(R93="","",IF(YEAR(Personalkostnader!$H27)&gt;Hjelpeberegn_personal!R$77,"",IF(YEAR(Personalkostnader!$K27)&gt;Hjelpeberegn_personal!R$77,"31.12."&amp;R$77,Personalkostnader!$K27)))</f>
        <v/>
      </c>
      <c r="T93" s="49" t="str">
        <f>IF(YEAR(Personalkostnader!$K27)&lt;Hjelpeberegn_personal!T$77,"",IF(YEAR(Personalkostnader!$H27)&gt;Hjelpeberegn_personal!T$77,"",IF(YEAR(Personalkostnader!$H27)=Hjelpeberegn_personal!T$77,Personalkostnader!$H27,"01.01."&amp;T$77)))</f>
        <v/>
      </c>
      <c r="U93" s="49" t="str">
        <f>IF(T93="","",IF(YEAR(Personalkostnader!$H27)&gt;Hjelpeberegn_personal!T$77,"",IF(YEAR(Personalkostnader!$K27)&gt;Hjelpeberegn_personal!T$77,"31.12."&amp;T$77,Personalkostnader!$K27)))</f>
        <v/>
      </c>
      <c r="V93" s="49" t="str">
        <f>IF(YEAR(Personalkostnader!$K27)&lt;Hjelpeberegn_personal!V$77,"",IF(YEAR(Personalkostnader!$H27)&gt;Hjelpeberegn_personal!V$77,"",IF(YEAR(Personalkostnader!$H27)=Hjelpeberegn_personal!V$77,Personalkostnader!$H27,"01.01."&amp;V$77)))</f>
        <v/>
      </c>
      <c r="W93" s="49" t="str">
        <f>IF(V93="","",IF(YEAR(Personalkostnader!$H27)&gt;Hjelpeberegn_personal!V$77,"",IF(YEAR(Personalkostnader!$K27)&gt;Hjelpeberegn_personal!V$77,"31.12."&amp;V$77,Personalkostnader!$K27)))</f>
        <v/>
      </c>
      <c r="X93" s="49" t="str">
        <f>IF(YEAR(Personalkostnader!$K27)&lt;Hjelpeberegn_personal!X$77,"",IF(YEAR(Personalkostnader!$H27)&gt;Hjelpeberegn_personal!X$77,"",IF(YEAR(Personalkostnader!$H27)=Hjelpeberegn_personal!X$77,Personalkostnader!$H27,"01.01."&amp;X$77)))</f>
        <v/>
      </c>
      <c r="Y93" s="49" t="str">
        <f>IF(X93="","",IF(YEAR(Personalkostnader!$H27)&gt;Hjelpeberegn_personal!X$77,"",IF(YEAR(Personalkostnader!$K27)&gt;Hjelpeberegn_personal!X$77,"31.12."&amp;X$77,Personalkostnader!$K27)))</f>
        <v/>
      </c>
      <c r="Z93" s="49" t="str">
        <f>IF(YEAR(Personalkostnader!$K27)&lt;Hjelpeberegn_personal!Z$77,"",IF(YEAR(Personalkostnader!$H27)&gt;Hjelpeberegn_personal!Z$77,"",IF(YEAR(Personalkostnader!$H27)=Hjelpeberegn_personal!Z$77,Personalkostnader!$H27,"01.01."&amp;Z$77)))</f>
        <v/>
      </c>
      <c r="AA93" s="49" t="str">
        <f>IF(Z93="","",IF(YEAR(Personalkostnader!$H27)&gt;Hjelpeberegn_personal!Z$77,"",IF(YEAR(Personalkostnader!$K27)&gt;Hjelpeberegn_personal!Z$77,"31.12."&amp;Z$77,Personalkostnader!$K27)))</f>
        <v/>
      </c>
    </row>
    <row r="94" spans="1:27" outlineLevel="1" x14ac:dyDescent="0.25">
      <c r="A94">
        <f t="shared" si="7"/>
        <v>0</v>
      </c>
      <c r="B94" s="49" t="str">
        <f>IF(YEAR(Personalkostnader!$H28)&lt;Hjelpeberegn_personal!B$77,"",IF(YEAR(Personalkostnader!$H28)&gt;Hjelpeberegn_personal!B$77,"",IF(YEAR(Personalkostnader!$H28)=Hjelpeberegn_personal!B$77,Personalkostnader!$H28,"01.01."&amp;B$77)))</f>
        <v/>
      </c>
      <c r="C94" s="49" t="str">
        <f>IF(YEAR(Personalkostnader!$H28)&lt;Hjelpeberegn_personal!B$77,"",IF(YEAR(Personalkostnader!$H28)&gt;Hjelpeberegn_personal!B$77,"",IF(YEAR(Personalkostnader!$K28)=B$77,Personalkostnader!$K28,"31.12."&amp;B$77)))</f>
        <v/>
      </c>
      <c r="D94" s="49" t="str">
        <f>IF(YEAR(Personalkostnader!$K28)&lt;Hjelpeberegn_personal!D$77,"",IF(YEAR(Personalkostnader!$H28)&gt;Hjelpeberegn_personal!D$77,"",IF(YEAR(Personalkostnader!$H28)=Hjelpeberegn_personal!D$77,Personalkostnader!$H28,"01.01."&amp;D$77)))</f>
        <v/>
      </c>
      <c r="E94" s="49" t="str">
        <f>IF(D94="","",IF(YEAR(Personalkostnader!$H28)&gt;Hjelpeberegn_personal!D$77,"",IF(YEAR(Personalkostnader!$K28)&gt;Hjelpeberegn_personal!D$77,"31.12."&amp;D$77,Personalkostnader!$K28)))</f>
        <v/>
      </c>
      <c r="F94" s="49" t="str">
        <f>IF(YEAR(Personalkostnader!$K28)&lt;Hjelpeberegn_personal!F$77,"",IF(YEAR(Personalkostnader!$H28)&gt;Hjelpeberegn_personal!F$77,"",IF(YEAR(Personalkostnader!$H28)=Hjelpeberegn_personal!F$77,Personalkostnader!$H28,"01.01."&amp;F$77)))</f>
        <v/>
      </c>
      <c r="G94" s="49" t="str">
        <f>IF(F94="","",IF(YEAR(Personalkostnader!$H28)&gt;Hjelpeberegn_personal!F$77,"",IF(YEAR(Personalkostnader!$K28)&gt;Hjelpeberegn_personal!F$77,"31.12."&amp;F$77,Personalkostnader!$K28)))</f>
        <v/>
      </c>
      <c r="H94" s="49" t="str">
        <f>IF(YEAR(Personalkostnader!$K28)&lt;Hjelpeberegn_personal!H$77,"",IF(YEAR(Personalkostnader!$H28)&gt;Hjelpeberegn_personal!H$77,"",IF(YEAR(Personalkostnader!$H28)=Hjelpeberegn_personal!H$77,Personalkostnader!$H28,"01.01."&amp;H$77)))</f>
        <v/>
      </c>
      <c r="I94" s="49" t="str">
        <f>IF(H94="","",IF(YEAR(Personalkostnader!$H28)&gt;Hjelpeberegn_personal!H$77,"",IF(YEAR(Personalkostnader!$K28)&gt;Hjelpeberegn_personal!H$77,"31.12."&amp;H$77,Personalkostnader!$K28)))</f>
        <v/>
      </c>
      <c r="J94" s="49" t="str">
        <f>IF(YEAR(Personalkostnader!$K28)&lt;Hjelpeberegn_personal!J$77,"",IF(YEAR(Personalkostnader!$H28)&gt;Hjelpeberegn_personal!J$77,"",IF(YEAR(Personalkostnader!$H28)=Hjelpeberegn_personal!J$77,Personalkostnader!$H28,"01.01."&amp;J$77)))</f>
        <v/>
      </c>
      <c r="K94" s="49" t="str">
        <f>IF(J94="","",IF(YEAR(Personalkostnader!$H28)&gt;Hjelpeberegn_personal!J$77,"",IF(YEAR(Personalkostnader!$K28)&gt;Hjelpeberegn_personal!J$77,"31.12."&amp;J$77,Personalkostnader!$K28)))</f>
        <v/>
      </c>
      <c r="L94" s="49" t="str">
        <f>IF(YEAR(Personalkostnader!$K28)&lt;Hjelpeberegn_personal!L$77,"",IF(YEAR(Personalkostnader!$H28)&gt;Hjelpeberegn_personal!L$77,"",IF(YEAR(Personalkostnader!$H28)=Hjelpeberegn_personal!L$77,Personalkostnader!$H28,"01.01."&amp;L$77)))</f>
        <v/>
      </c>
      <c r="M94" s="49" t="str">
        <f>IF(L94="","",IF(YEAR(Personalkostnader!$H28)&gt;Hjelpeberegn_personal!L$77,"",IF(YEAR(Personalkostnader!$K28)&gt;Hjelpeberegn_personal!L$77,"31.12."&amp;L$77,Personalkostnader!$K28)))</f>
        <v/>
      </c>
      <c r="N94" s="49" t="str">
        <f>IF(YEAR(Personalkostnader!$K28)&lt;Hjelpeberegn_personal!N$77,"",IF(YEAR(Personalkostnader!$H28)&gt;Hjelpeberegn_personal!N$77,"",IF(YEAR(Personalkostnader!$H28)=Hjelpeberegn_personal!N$77,Personalkostnader!$H28,"01.01."&amp;N$77)))</f>
        <v/>
      </c>
      <c r="O94" s="49" t="str">
        <f>IF(N94="","",IF(YEAR(Personalkostnader!$H28)&gt;Hjelpeberegn_personal!N$77,"",IF(YEAR(Personalkostnader!$K28)&gt;Hjelpeberegn_personal!N$77,"31.12."&amp;N$77,Personalkostnader!$K28)))</f>
        <v/>
      </c>
      <c r="P94" s="49" t="str">
        <f>IF(YEAR(Personalkostnader!$K28)&lt;Hjelpeberegn_personal!P$77,"",IF(YEAR(Personalkostnader!$H28)&gt;Hjelpeberegn_personal!P$77,"",IF(YEAR(Personalkostnader!$H28)=Hjelpeberegn_personal!P$77,Personalkostnader!$H28,"01.01."&amp;P$77)))</f>
        <v/>
      </c>
      <c r="Q94" s="49" t="str">
        <f>IF(P94="","",IF(YEAR(Personalkostnader!$H28)&gt;Hjelpeberegn_personal!P$77,"",IF(YEAR(Personalkostnader!$K28)&gt;Hjelpeberegn_personal!P$77,"31.12."&amp;P$77,Personalkostnader!$K28)))</f>
        <v/>
      </c>
      <c r="R94" s="49" t="str">
        <f>IF(YEAR(Personalkostnader!$K28)&lt;Hjelpeberegn_personal!R$77,"",IF(YEAR(Personalkostnader!$H28)&gt;Hjelpeberegn_personal!R$77,"",IF(YEAR(Personalkostnader!$H28)=Hjelpeberegn_personal!R$77,Personalkostnader!$H28,"01.01."&amp;R$77)))</f>
        <v/>
      </c>
      <c r="S94" s="49" t="str">
        <f>IF(R94="","",IF(YEAR(Personalkostnader!$H28)&gt;Hjelpeberegn_personal!R$77,"",IF(YEAR(Personalkostnader!$K28)&gt;Hjelpeberegn_personal!R$77,"31.12."&amp;R$77,Personalkostnader!$K28)))</f>
        <v/>
      </c>
      <c r="T94" s="49" t="str">
        <f>IF(YEAR(Personalkostnader!$K28)&lt;Hjelpeberegn_personal!T$77,"",IF(YEAR(Personalkostnader!$H28)&gt;Hjelpeberegn_personal!T$77,"",IF(YEAR(Personalkostnader!$H28)=Hjelpeberegn_personal!T$77,Personalkostnader!$H28,"01.01."&amp;T$77)))</f>
        <v/>
      </c>
      <c r="U94" s="49" t="str">
        <f>IF(T94="","",IF(YEAR(Personalkostnader!$H28)&gt;Hjelpeberegn_personal!T$77,"",IF(YEAR(Personalkostnader!$K28)&gt;Hjelpeberegn_personal!T$77,"31.12."&amp;T$77,Personalkostnader!$K28)))</f>
        <v/>
      </c>
      <c r="V94" s="49" t="str">
        <f>IF(YEAR(Personalkostnader!$K28)&lt;Hjelpeberegn_personal!V$77,"",IF(YEAR(Personalkostnader!$H28)&gt;Hjelpeberegn_personal!V$77,"",IF(YEAR(Personalkostnader!$H28)=Hjelpeberegn_personal!V$77,Personalkostnader!$H28,"01.01."&amp;V$77)))</f>
        <v/>
      </c>
      <c r="W94" s="49" t="str">
        <f>IF(V94="","",IF(YEAR(Personalkostnader!$H28)&gt;Hjelpeberegn_personal!V$77,"",IF(YEAR(Personalkostnader!$K28)&gt;Hjelpeberegn_personal!V$77,"31.12."&amp;V$77,Personalkostnader!$K28)))</f>
        <v/>
      </c>
      <c r="X94" s="49" t="str">
        <f>IF(YEAR(Personalkostnader!$K28)&lt;Hjelpeberegn_personal!X$77,"",IF(YEAR(Personalkostnader!$H28)&gt;Hjelpeberegn_personal!X$77,"",IF(YEAR(Personalkostnader!$H28)=Hjelpeberegn_personal!X$77,Personalkostnader!$H28,"01.01."&amp;X$77)))</f>
        <v/>
      </c>
      <c r="Y94" s="49" t="str">
        <f>IF(X94="","",IF(YEAR(Personalkostnader!$H28)&gt;Hjelpeberegn_personal!X$77,"",IF(YEAR(Personalkostnader!$K28)&gt;Hjelpeberegn_personal!X$77,"31.12."&amp;X$77,Personalkostnader!$K28)))</f>
        <v/>
      </c>
      <c r="Z94" s="49" t="str">
        <f>IF(YEAR(Personalkostnader!$K28)&lt;Hjelpeberegn_personal!Z$77,"",IF(YEAR(Personalkostnader!$H28)&gt;Hjelpeberegn_personal!Z$77,"",IF(YEAR(Personalkostnader!$H28)=Hjelpeberegn_personal!Z$77,Personalkostnader!$H28,"01.01."&amp;Z$77)))</f>
        <v/>
      </c>
      <c r="AA94" s="49" t="str">
        <f>IF(Z94="","",IF(YEAR(Personalkostnader!$H28)&gt;Hjelpeberegn_personal!Z$77,"",IF(YEAR(Personalkostnader!$K28)&gt;Hjelpeberegn_personal!Z$77,"31.12."&amp;Z$77,Personalkostnader!$K28)))</f>
        <v/>
      </c>
    </row>
    <row r="95" spans="1:27" outlineLevel="1" x14ac:dyDescent="0.25">
      <c r="A95">
        <f t="shared" si="7"/>
        <v>0</v>
      </c>
      <c r="B95" s="49" t="str">
        <f>IF(YEAR(Personalkostnader!$H29)&lt;Hjelpeberegn_personal!B$77,"",IF(YEAR(Personalkostnader!$H29)&gt;Hjelpeberegn_personal!B$77,"",IF(YEAR(Personalkostnader!$H29)=Hjelpeberegn_personal!B$77,Personalkostnader!$H29,"01.01."&amp;B$77)))</f>
        <v/>
      </c>
      <c r="C95" s="49" t="str">
        <f>IF(YEAR(Personalkostnader!$H29)&lt;Hjelpeberegn_personal!B$77,"",IF(YEAR(Personalkostnader!$H29)&gt;Hjelpeberegn_personal!B$77,"",IF(YEAR(Personalkostnader!$K29)=B$77,Personalkostnader!$K29,"31.12."&amp;B$77)))</f>
        <v/>
      </c>
      <c r="D95" s="49" t="str">
        <f>IF(YEAR(Personalkostnader!$K29)&lt;Hjelpeberegn_personal!D$77,"",IF(YEAR(Personalkostnader!$H29)&gt;Hjelpeberegn_personal!D$77,"",IF(YEAR(Personalkostnader!$H29)=Hjelpeberegn_personal!D$77,Personalkostnader!$H29,"01.01."&amp;D$77)))</f>
        <v/>
      </c>
      <c r="E95" s="49" t="str">
        <f>IF(D95="","",IF(YEAR(Personalkostnader!$H29)&gt;Hjelpeberegn_personal!D$77,"",IF(YEAR(Personalkostnader!$K29)&gt;Hjelpeberegn_personal!D$77,"31.12."&amp;D$77,Personalkostnader!$K29)))</f>
        <v/>
      </c>
      <c r="F95" s="49" t="str">
        <f>IF(YEAR(Personalkostnader!$K29)&lt;Hjelpeberegn_personal!F$77,"",IF(YEAR(Personalkostnader!$H29)&gt;Hjelpeberegn_personal!F$77,"",IF(YEAR(Personalkostnader!$H29)=Hjelpeberegn_personal!F$77,Personalkostnader!$H29,"01.01."&amp;F$77)))</f>
        <v/>
      </c>
      <c r="G95" s="49" t="str">
        <f>IF(F95="","",IF(YEAR(Personalkostnader!$H29)&gt;Hjelpeberegn_personal!F$77,"",IF(YEAR(Personalkostnader!$K29)&gt;Hjelpeberegn_personal!F$77,"31.12."&amp;F$77,Personalkostnader!$K29)))</f>
        <v/>
      </c>
      <c r="H95" s="49" t="str">
        <f>IF(YEAR(Personalkostnader!$K29)&lt;Hjelpeberegn_personal!H$77,"",IF(YEAR(Personalkostnader!$H29)&gt;Hjelpeberegn_personal!H$77,"",IF(YEAR(Personalkostnader!$H29)=Hjelpeberegn_personal!H$77,Personalkostnader!$H29,"01.01."&amp;H$77)))</f>
        <v/>
      </c>
      <c r="I95" s="49" t="str">
        <f>IF(H95="","",IF(YEAR(Personalkostnader!$H29)&gt;Hjelpeberegn_personal!H$77,"",IF(YEAR(Personalkostnader!$K29)&gt;Hjelpeberegn_personal!H$77,"31.12."&amp;H$77,Personalkostnader!$K29)))</f>
        <v/>
      </c>
      <c r="J95" s="49" t="str">
        <f>IF(YEAR(Personalkostnader!$K29)&lt;Hjelpeberegn_personal!J$77,"",IF(YEAR(Personalkostnader!$H29)&gt;Hjelpeberegn_personal!J$77,"",IF(YEAR(Personalkostnader!$H29)=Hjelpeberegn_personal!J$77,Personalkostnader!$H29,"01.01."&amp;J$77)))</f>
        <v/>
      </c>
      <c r="K95" s="49" t="str">
        <f>IF(J95="","",IF(YEAR(Personalkostnader!$H29)&gt;Hjelpeberegn_personal!J$77,"",IF(YEAR(Personalkostnader!$K29)&gt;Hjelpeberegn_personal!J$77,"31.12."&amp;J$77,Personalkostnader!$K29)))</f>
        <v/>
      </c>
      <c r="L95" s="49" t="str">
        <f>IF(YEAR(Personalkostnader!$K29)&lt;Hjelpeberegn_personal!L$77,"",IF(YEAR(Personalkostnader!$H29)&gt;Hjelpeberegn_personal!L$77,"",IF(YEAR(Personalkostnader!$H29)=Hjelpeberegn_personal!L$77,Personalkostnader!$H29,"01.01."&amp;L$77)))</f>
        <v/>
      </c>
      <c r="M95" s="49" t="str">
        <f>IF(L95="","",IF(YEAR(Personalkostnader!$H29)&gt;Hjelpeberegn_personal!L$77,"",IF(YEAR(Personalkostnader!$K29)&gt;Hjelpeberegn_personal!L$77,"31.12."&amp;L$77,Personalkostnader!$K29)))</f>
        <v/>
      </c>
      <c r="N95" s="49" t="str">
        <f>IF(YEAR(Personalkostnader!$K29)&lt;Hjelpeberegn_personal!N$77,"",IF(YEAR(Personalkostnader!$H29)&gt;Hjelpeberegn_personal!N$77,"",IF(YEAR(Personalkostnader!$H29)=Hjelpeberegn_personal!N$77,Personalkostnader!$H29,"01.01."&amp;N$77)))</f>
        <v/>
      </c>
      <c r="O95" s="49" t="str">
        <f>IF(N95="","",IF(YEAR(Personalkostnader!$H29)&gt;Hjelpeberegn_personal!N$77,"",IF(YEAR(Personalkostnader!$K29)&gt;Hjelpeberegn_personal!N$77,"31.12."&amp;N$77,Personalkostnader!$K29)))</f>
        <v/>
      </c>
      <c r="P95" s="49" t="str">
        <f>IF(YEAR(Personalkostnader!$K29)&lt;Hjelpeberegn_personal!P$77,"",IF(YEAR(Personalkostnader!$H29)&gt;Hjelpeberegn_personal!P$77,"",IF(YEAR(Personalkostnader!$H29)=Hjelpeberegn_personal!P$77,Personalkostnader!$H29,"01.01."&amp;P$77)))</f>
        <v/>
      </c>
      <c r="Q95" s="49" t="str">
        <f>IF(P95="","",IF(YEAR(Personalkostnader!$H29)&gt;Hjelpeberegn_personal!P$77,"",IF(YEAR(Personalkostnader!$K29)&gt;Hjelpeberegn_personal!P$77,"31.12."&amp;P$77,Personalkostnader!$K29)))</f>
        <v/>
      </c>
      <c r="R95" s="49" t="str">
        <f>IF(YEAR(Personalkostnader!$K29)&lt;Hjelpeberegn_personal!R$77,"",IF(YEAR(Personalkostnader!$H29)&gt;Hjelpeberegn_personal!R$77,"",IF(YEAR(Personalkostnader!$H29)=Hjelpeberegn_personal!R$77,Personalkostnader!$H29,"01.01."&amp;R$77)))</f>
        <v/>
      </c>
      <c r="S95" s="49" t="str">
        <f>IF(R95="","",IF(YEAR(Personalkostnader!$H29)&gt;Hjelpeberegn_personal!R$77,"",IF(YEAR(Personalkostnader!$K29)&gt;Hjelpeberegn_personal!R$77,"31.12."&amp;R$77,Personalkostnader!$K29)))</f>
        <v/>
      </c>
      <c r="T95" s="49" t="str">
        <f>IF(YEAR(Personalkostnader!$K29)&lt;Hjelpeberegn_personal!T$77,"",IF(YEAR(Personalkostnader!$H29)&gt;Hjelpeberegn_personal!T$77,"",IF(YEAR(Personalkostnader!$H29)=Hjelpeberegn_personal!T$77,Personalkostnader!$H29,"01.01."&amp;T$77)))</f>
        <v/>
      </c>
      <c r="U95" s="49" t="str">
        <f>IF(T95="","",IF(YEAR(Personalkostnader!$H29)&gt;Hjelpeberegn_personal!T$77,"",IF(YEAR(Personalkostnader!$K29)&gt;Hjelpeberegn_personal!T$77,"31.12."&amp;T$77,Personalkostnader!$K29)))</f>
        <v/>
      </c>
      <c r="V95" s="49" t="str">
        <f>IF(YEAR(Personalkostnader!$K29)&lt;Hjelpeberegn_personal!V$77,"",IF(YEAR(Personalkostnader!$H29)&gt;Hjelpeberegn_personal!V$77,"",IF(YEAR(Personalkostnader!$H29)=Hjelpeberegn_personal!V$77,Personalkostnader!$H29,"01.01."&amp;V$77)))</f>
        <v/>
      </c>
      <c r="W95" s="49" t="str">
        <f>IF(V95="","",IF(YEAR(Personalkostnader!$H29)&gt;Hjelpeberegn_personal!V$77,"",IF(YEAR(Personalkostnader!$K29)&gt;Hjelpeberegn_personal!V$77,"31.12."&amp;V$77,Personalkostnader!$K29)))</f>
        <v/>
      </c>
      <c r="X95" s="49" t="str">
        <f>IF(YEAR(Personalkostnader!$K29)&lt;Hjelpeberegn_personal!X$77,"",IF(YEAR(Personalkostnader!$H29)&gt;Hjelpeberegn_personal!X$77,"",IF(YEAR(Personalkostnader!$H29)=Hjelpeberegn_personal!X$77,Personalkostnader!$H29,"01.01."&amp;X$77)))</f>
        <v/>
      </c>
      <c r="Y95" s="49" t="str">
        <f>IF(X95="","",IF(YEAR(Personalkostnader!$H29)&gt;Hjelpeberegn_personal!X$77,"",IF(YEAR(Personalkostnader!$K29)&gt;Hjelpeberegn_personal!X$77,"31.12."&amp;X$77,Personalkostnader!$K29)))</f>
        <v/>
      </c>
      <c r="Z95" s="49" t="str">
        <f>IF(YEAR(Personalkostnader!$K29)&lt;Hjelpeberegn_personal!Z$77,"",IF(YEAR(Personalkostnader!$H29)&gt;Hjelpeberegn_personal!Z$77,"",IF(YEAR(Personalkostnader!$H29)=Hjelpeberegn_personal!Z$77,Personalkostnader!$H29,"01.01."&amp;Z$77)))</f>
        <v/>
      </c>
      <c r="AA95" s="49" t="str">
        <f>IF(Z95="","",IF(YEAR(Personalkostnader!$H29)&gt;Hjelpeberegn_personal!Z$77,"",IF(YEAR(Personalkostnader!$K29)&gt;Hjelpeberegn_personal!Z$77,"31.12."&amp;Z$77,Personalkostnader!$K29)))</f>
        <v/>
      </c>
    </row>
    <row r="96" spans="1:27" outlineLevel="1" x14ac:dyDescent="0.25">
      <c r="A96">
        <f t="shared" si="7"/>
        <v>0</v>
      </c>
      <c r="B96" s="49" t="str">
        <f>IF(YEAR(Personalkostnader!$H30)&lt;Hjelpeberegn_personal!B$77,"",IF(YEAR(Personalkostnader!$H30)&gt;Hjelpeberegn_personal!B$77,"",IF(YEAR(Personalkostnader!$H30)=Hjelpeberegn_personal!B$77,Personalkostnader!$H30,"01.01."&amp;B$77)))</f>
        <v/>
      </c>
      <c r="C96" s="49" t="str">
        <f>IF(YEAR(Personalkostnader!$H30)&lt;Hjelpeberegn_personal!B$77,"",IF(YEAR(Personalkostnader!$H30)&gt;Hjelpeberegn_personal!B$77,"",IF(YEAR(Personalkostnader!$K30)=B$77,Personalkostnader!$K30,"31.12."&amp;B$77)))</f>
        <v/>
      </c>
      <c r="D96" s="49" t="str">
        <f>IF(YEAR(Personalkostnader!$K30)&lt;Hjelpeberegn_personal!D$77,"",IF(YEAR(Personalkostnader!$H30)&gt;Hjelpeberegn_personal!D$77,"",IF(YEAR(Personalkostnader!$H30)=Hjelpeberegn_personal!D$77,Personalkostnader!$H30,"01.01."&amp;D$77)))</f>
        <v/>
      </c>
      <c r="E96" s="49" t="str">
        <f>IF(D96="","",IF(YEAR(Personalkostnader!$H30)&gt;Hjelpeberegn_personal!D$77,"",IF(YEAR(Personalkostnader!$K30)&gt;Hjelpeberegn_personal!D$77,"31.12."&amp;D$77,Personalkostnader!$K30)))</f>
        <v/>
      </c>
      <c r="F96" s="49" t="str">
        <f>IF(YEAR(Personalkostnader!$K30)&lt;Hjelpeberegn_personal!F$77,"",IF(YEAR(Personalkostnader!$H30)&gt;Hjelpeberegn_personal!F$77,"",IF(YEAR(Personalkostnader!$H30)=Hjelpeberegn_personal!F$77,Personalkostnader!$H30,"01.01."&amp;F$77)))</f>
        <v/>
      </c>
      <c r="G96" s="49" t="str">
        <f>IF(F96="","",IF(YEAR(Personalkostnader!$H30)&gt;Hjelpeberegn_personal!F$77,"",IF(YEAR(Personalkostnader!$K30)&gt;Hjelpeberegn_personal!F$77,"31.12."&amp;F$77,Personalkostnader!$K30)))</f>
        <v/>
      </c>
      <c r="H96" s="49" t="str">
        <f>IF(YEAR(Personalkostnader!$K30)&lt;Hjelpeberegn_personal!H$77,"",IF(YEAR(Personalkostnader!$H30)&gt;Hjelpeberegn_personal!H$77,"",IF(YEAR(Personalkostnader!$H30)=Hjelpeberegn_personal!H$77,Personalkostnader!$H30,"01.01."&amp;H$77)))</f>
        <v/>
      </c>
      <c r="I96" s="49" t="str">
        <f>IF(H96="","",IF(YEAR(Personalkostnader!$H30)&gt;Hjelpeberegn_personal!H$77,"",IF(YEAR(Personalkostnader!$K30)&gt;Hjelpeberegn_personal!H$77,"31.12."&amp;H$77,Personalkostnader!$K30)))</f>
        <v/>
      </c>
      <c r="J96" s="49" t="str">
        <f>IF(YEAR(Personalkostnader!$K30)&lt;Hjelpeberegn_personal!J$77,"",IF(YEAR(Personalkostnader!$H30)&gt;Hjelpeberegn_personal!J$77,"",IF(YEAR(Personalkostnader!$H30)=Hjelpeberegn_personal!J$77,Personalkostnader!$H30,"01.01."&amp;J$77)))</f>
        <v/>
      </c>
      <c r="K96" s="49" t="str">
        <f>IF(J96="","",IF(YEAR(Personalkostnader!$H30)&gt;Hjelpeberegn_personal!J$77,"",IF(YEAR(Personalkostnader!$K30)&gt;Hjelpeberegn_personal!J$77,"31.12."&amp;J$77,Personalkostnader!$K30)))</f>
        <v/>
      </c>
      <c r="L96" s="49" t="str">
        <f>IF(YEAR(Personalkostnader!$K30)&lt;Hjelpeberegn_personal!L$77,"",IF(YEAR(Personalkostnader!$H30)&gt;Hjelpeberegn_personal!L$77,"",IF(YEAR(Personalkostnader!$H30)=Hjelpeberegn_personal!L$77,Personalkostnader!$H30,"01.01."&amp;L$77)))</f>
        <v/>
      </c>
      <c r="M96" s="49" t="str">
        <f>IF(L96="","",IF(YEAR(Personalkostnader!$H30)&gt;Hjelpeberegn_personal!L$77,"",IF(YEAR(Personalkostnader!$K30)&gt;Hjelpeberegn_personal!L$77,"31.12."&amp;L$77,Personalkostnader!$K30)))</f>
        <v/>
      </c>
      <c r="N96" s="49" t="str">
        <f>IF(YEAR(Personalkostnader!$K30)&lt;Hjelpeberegn_personal!N$77,"",IF(YEAR(Personalkostnader!$H30)&gt;Hjelpeberegn_personal!N$77,"",IF(YEAR(Personalkostnader!$H30)=Hjelpeberegn_personal!N$77,Personalkostnader!$H30,"01.01."&amp;N$77)))</f>
        <v/>
      </c>
      <c r="O96" s="49" t="str">
        <f>IF(N96="","",IF(YEAR(Personalkostnader!$H30)&gt;Hjelpeberegn_personal!N$77,"",IF(YEAR(Personalkostnader!$K30)&gt;Hjelpeberegn_personal!N$77,"31.12."&amp;N$77,Personalkostnader!$K30)))</f>
        <v/>
      </c>
      <c r="P96" s="49" t="str">
        <f>IF(YEAR(Personalkostnader!$K30)&lt;Hjelpeberegn_personal!P$77,"",IF(YEAR(Personalkostnader!$H30)&gt;Hjelpeberegn_personal!P$77,"",IF(YEAR(Personalkostnader!$H30)=Hjelpeberegn_personal!P$77,Personalkostnader!$H30,"01.01."&amp;P$77)))</f>
        <v/>
      </c>
      <c r="Q96" s="49" t="str">
        <f>IF(P96="","",IF(YEAR(Personalkostnader!$H30)&gt;Hjelpeberegn_personal!P$77,"",IF(YEAR(Personalkostnader!$K30)&gt;Hjelpeberegn_personal!P$77,"31.12."&amp;P$77,Personalkostnader!$K30)))</f>
        <v/>
      </c>
      <c r="R96" s="49" t="str">
        <f>IF(YEAR(Personalkostnader!$K30)&lt;Hjelpeberegn_personal!R$77,"",IF(YEAR(Personalkostnader!$H30)&gt;Hjelpeberegn_personal!R$77,"",IF(YEAR(Personalkostnader!$H30)=Hjelpeberegn_personal!R$77,Personalkostnader!$H30,"01.01."&amp;R$77)))</f>
        <v/>
      </c>
      <c r="S96" s="49" t="str">
        <f>IF(R96="","",IF(YEAR(Personalkostnader!$H30)&gt;Hjelpeberegn_personal!R$77,"",IF(YEAR(Personalkostnader!$K30)&gt;Hjelpeberegn_personal!R$77,"31.12."&amp;R$77,Personalkostnader!$K30)))</f>
        <v/>
      </c>
      <c r="T96" s="49" t="str">
        <f>IF(YEAR(Personalkostnader!$K30)&lt;Hjelpeberegn_personal!T$77,"",IF(YEAR(Personalkostnader!$H30)&gt;Hjelpeberegn_personal!T$77,"",IF(YEAR(Personalkostnader!$H30)=Hjelpeberegn_personal!T$77,Personalkostnader!$H30,"01.01."&amp;T$77)))</f>
        <v/>
      </c>
      <c r="U96" s="49" t="str">
        <f>IF(T96="","",IF(YEAR(Personalkostnader!$H30)&gt;Hjelpeberegn_personal!T$77,"",IF(YEAR(Personalkostnader!$K30)&gt;Hjelpeberegn_personal!T$77,"31.12."&amp;T$77,Personalkostnader!$K30)))</f>
        <v/>
      </c>
      <c r="V96" s="49" t="str">
        <f>IF(YEAR(Personalkostnader!$K30)&lt;Hjelpeberegn_personal!V$77,"",IF(YEAR(Personalkostnader!$H30)&gt;Hjelpeberegn_personal!V$77,"",IF(YEAR(Personalkostnader!$H30)=Hjelpeberegn_personal!V$77,Personalkostnader!$H30,"01.01."&amp;V$77)))</f>
        <v/>
      </c>
      <c r="W96" s="49" t="str">
        <f>IF(V96="","",IF(YEAR(Personalkostnader!$H30)&gt;Hjelpeberegn_personal!V$77,"",IF(YEAR(Personalkostnader!$K30)&gt;Hjelpeberegn_personal!V$77,"31.12."&amp;V$77,Personalkostnader!$K30)))</f>
        <v/>
      </c>
      <c r="X96" s="49" t="str">
        <f>IF(YEAR(Personalkostnader!$K30)&lt;Hjelpeberegn_personal!X$77,"",IF(YEAR(Personalkostnader!$H30)&gt;Hjelpeberegn_personal!X$77,"",IF(YEAR(Personalkostnader!$H30)=Hjelpeberegn_personal!X$77,Personalkostnader!$H30,"01.01."&amp;X$77)))</f>
        <v/>
      </c>
      <c r="Y96" s="49" t="str">
        <f>IF(X96="","",IF(YEAR(Personalkostnader!$H30)&gt;Hjelpeberegn_personal!X$77,"",IF(YEAR(Personalkostnader!$K30)&gt;Hjelpeberegn_personal!X$77,"31.12."&amp;X$77,Personalkostnader!$K30)))</f>
        <v/>
      </c>
      <c r="Z96" s="49" t="str">
        <f>IF(YEAR(Personalkostnader!$K30)&lt;Hjelpeberegn_personal!Z$77,"",IF(YEAR(Personalkostnader!$H30)&gt;Hjelpeberegn_personal!Z$77,"",IF(YEAR(Personalkostnader!$H30)=Hjelpeberegn_personal!Z$77,Personalkostnader!$H30,"01.01."&amp;Z$77)))</f>
        <v/>
      </c>
      <c r="AA96" s="49" t="str">
        <f>IF(Z96="","",IF(YEAR(Personalkostnader!$H30)&gt;Hjelpeberegn_personal!Z$77,"",IF(YEAR(Personalkostnader!$K30)&gt;Hjelpeberegn_personal!Z$77,"31.12."&amp;Z$77,Personalkostnader!$K30)))</f>
        <v/>
      </c>
    </row>
    <row r="97" spans="1:27" outlineLevel="1" x14ac:dyDescent="0.25">
      <c r="A97">
        <f t="shared" si="7"/>
        <v>0</v>
      </c>
      <c r="B97" s="49" t="str">
        <f>IF(YEAR(Personalkostnader!$H31)&lt;Hjelpeberegn_personal!B$77,"",IF(YEAR(Personalkostnader!$H31)&gt;Hjelpeberegn_personal!B$77,"",IF(YEAR(Personalkostnader!$H31)=Hjelpeberegn_personal!B$77,Personalkostnader!$H31,"01.01."&amp;B$77)))</f>
        <v/>
      </c>
      <c r="C97" s="49" t="str">
        <f>IF(YEAR(Personalkostnader!$H31)&lt;Hjelpeberegn_personal!B$77,"",IF(YEAR(Personalkostnader!$H31)&gt;Hjelpeberegn_personal!B$77,"",IF(YEAR(Personalkostnader!$K31)=B$77,Personalkostnader!$K31,"31.12."&amp;B$77)))</f>
        <v/>
      </c>
      <c r="D97" s="49" t="str">
        <f>IF(YEAR(Personalkostnader!$K31)&lt;Hjelpeberegn_personal!D$77,"",IF(YEAR(Personalkostnader!$H31)&gt;Hjelpeberegn_personal!D$77,"",IF(YEAR(Personalkostnader!$H31)=Hjelpeberegn_personal!D$77,Personalkostnader!$H31,"01.01."&amp;D$77)))</f>
        <v/>
      </c>
      <c r="E97" s="49" t="str">
        <f>IF(D97="","",IF(YEAR(Personalkostnader!$H31)&gt;Hjelpeberegn_personal!D$77,"",IF(YEAR(Personalkostnader!$K31)&gt;Hjelpeberegn_personal!D$77,"31.12."&amp;D$77,Personalkostnader!$K31)))</f>
        <v/>
      </c>
      <c r="F97" s="49" t="str">
        <f>IF(YEAR(Personalkostnader!$K31)&lt;Hjelpeberegn_personal!F$77,"",IF(YEAR(Personalkostnader!$H31)&gt;Hjelpeberegn_personal!F$77,"",IF(YEAR(Personalkostnader!$H31)=Hjelpeberegn_personal!F$77,Personalkostnader!$H31,"01.01."&amp;F$77)))</f>
        <v/>
      </c>
      <c r="G97" s="49" t="str">
        <f>IF(F97="","",IF(YEAR(Personalkostnader!$H31)&gt;Hjelpeberegn_personal!F$77,"",IF(YEAR(Personalkostnader!$K31)&gt;Hjelpeberegn_personal!F$77,"31.12."&amp;F$77,Personalkostnader!$K31)))</f>
        <v/>
      </c>
      <c r="H97" s="49" t="str">
        <f>IF(YEAR(Personalkostnader!$K31)&lt;Hjelpeberegn_personal!H$77,"",IF(YEAR(Personalkostnader!$H31)&gt;Hjelpeberegn_personal!H$77,"",IF(YEAR(Personalkostnader!$H31)=Hjelpeberegn_personal!H$77,Personalkostnader!$H31,"01.01."&amp;H$77)))</f>
        <v/>
      </c>
      <c r="I97" s="49" t="str">
        <f>IF(H97="","",IF(YEAR(Personalkostnader!$H31)&gt;Hjelpeberegn_personal!H$77,"",IF(YEAR(Personalkostnader!$K31)&gt;Hjelpeberegn_personal!H$77,"31.12."&amp;H$77,Personalkostnader!$K31)))</f>
        <v/>
      </c>
      <c r="J97" s="49" t="str">
        <f>IF(YEAR(Personalkostnader!$K31)&lt;Hjelpeberegn_personal!J$77,"",IF(YEAR(Personalkostnader!$H31)&gt;Hjelpeberegn_personal!J$77,"",IF(YEAR(Personalkostnader!$H31)=Hjelpeberegn_personal!J$77,Personalkostnader!$H31,"01.01."&amp;J$77)))</f>
        <v/>
      </c>
      <c r="K97" s="49" t="str">
        <f>IF(J97="","",IF(YEAR(Personalkostnader!$H31)&gt;Hjelpeberegn_personal!J$77,"",IF(YEAR(Personalkostnader!$K31)&gt;Hjelpeberegn_personal!J$77,"31.12."&amp;J$77,Personalkostnader!$K31)))</f>
        <v/>
      </c>
      <c r="L97" s="49" t="str">
        <f>IF(YEAR(Personalkostnader!$K31)&lt;Hjelpeberegn_personal!L$77,"",IF(YEAR(Personalkostnader!$H31)&gt;Hjelpeberegn_personal!L$77,"",IF(YEAR(Personalkostnader!$H31)=Hjelpeberegn_personal!L$77,Personalkostnader!$H31,"01.01."&amp;L$77)))</f>
        <v/>
      </c>
      <c r="M97" s="49" t="str">
        <f>IF(L97="","",IF(YEAR(Personalkostnader!$H31)&gt;Hjelpeberegn_personal!L$77,"",IF(YEAR(Personalkostnader!$K31)&gt;Hjelpeberegn_personal!L$77,"31.12."&amp;L$77,Personalkostnader!$K31)))</f>
        <v/>
      </c>
      <c r="N97" s="49" t="str">
        <f>IF(YEAR(Personalkostnader!$K31)&lt;Hjelpeberegn_personal!N$77,"",IF(YEAR(Personalkostnader!$H31)&gt;Hjelpeberegn_personal!N$77,"",IF(YEAR(Personalkostnader!$H31)=Hjelpeberegn_personal!N$77,Personalkostnader!$H31,"01.01."&amp;N$77)))</f>
        <v/>
      </c>
      <c r="O97" s="49" t="str">
        <f>IF(N97="","",IF(YEAR(Personalkostnader!$H31)&gt;Hjelpeberegn_personal!N$77,"",IF(YEAR(Personalkostnader!$K31)&gt;Hjelpeberegn_personal!N$77,"31.12."&amp;N$77,Personalkostnader!$K31)))</f>
        <v/>
      </c>
      <c r="P97" s="49" t="str">
        <f>IF(YEAR(Personalkostnader!$K31)&lt;Hjelpeberegn_personal!P$77,"",IF(YEAR(Personalkostnader!$H31)&gt;Hjelpeberegn_personal!P$77,"",IF(YEAR(Personalkostnader!$H31)=Hjelpeberegn_personal!P$77,Personalkostnader!$H31,"01.01."&amp;P$77)))</f>
        <v/>
      </c>
      <c r="Q97" s="49" t="str">
        <f>IF(P97="","",IF(YEAR(Personalkostnader!$H31)&gt;Hjelpeberegn_personal!P$77,"",IF(YEAR(Personalkostnader!$K31)&gt;Hjelpeberegn_personal!P$77,"31.12."&amp;P$77,Personalkostnader!$K31)))</f>
        <v/>
      </c>
      <c r="R97" s="49" t="str">
        <f>IF(YEAR(Personalkostnader!$K31)&lt;Hjelpeberegn_personal!R$77,"",IF(YEAR(Personalkostnader!$H31)&gt;Hjelpeberegn_personal!R$77,"",IF(YEAR(Personalkostnader!$H31)=Hjelpeberegn_personal!R$77,Personalkostnader!$H31,"01.01."&amp;R$77)))</f>
        <v/>
      </c>
      <c r="S97" s="49" t="str">
        <f>IF(R97="","",IF(YEAR(Personalkostnader!$H31)&gt;Hjelpeberegn_personal!R$77,"",IF(YEAR(Personalkostnader!$K31)&gt;Hjelpeberegn_personal!R$77,"31.12."&amp;R$77,Personalkostnader!$K31)))</f>
        <v/>
      </c>
      <c r="T97" s="49" t="str">
        <f>IF(YEAR(Personalkostnader!$K31)&lt;Hjelpeberegn_personal!T$77,"",IF(YEAR(Personalkostnader!$H31)&gt;Hjelpeberegn_personal!T$77,"",IF(YEAR(Personalkostnader!$H31)=Hjelpeberegn_personal!T$77,Personalkostnader!$H31,"01.01."&amp;T$77)))</f>
        <v/>
      </c>
      <c r="U97" s="49" t="str">
        <f>IF(T97="","",IF(YEAR(Personalkostnader!$H31)&gt;Hjelpeberegn_personal!T$77,"",IF(YEAR(Personalkostnader!$K31)&gt;Hjelpeberegn_personal!T$77,"31.12."&amp;T$77,Personalkostnader!$K31)))</f>
        <v/>
      </c>
      <c r="V97" s="49" t="str">
        <f>IF(YEAR(Personalkostnader!$K31)&lt;Hjelpeberegn_personal!V$77,"",IF(YEAR(Personalkostnader!$H31)&gt;Hjelpeberegn_personal!V$77,"",IF(YEAR(Personalkostnader!$H31)=Hjelpeberegn_personal!V$77,Personalkostnader!$H31,"01.01."&amp;V$77)))</f>
        <v/>
      </c>
      <c r="W97" s="49" t="str">
        <f>IF(V97="","",IF(YEAR(Personalkostnader!$H31)&gt;Hjelpeberegn_personal!V$77,"",IF(YEAR(Personalkostnader!$K31)&gt;Hjelpeberegn_personal!V$77,"31.12."&amp;V$77,Personalkostnader!$K31)))</f>
        <v/>
      </c>
      <c r="X97" s="49" t="str">
        <f>IF(YEAR(Personalkostnader!$K31)&lt;Hjelpeberegn_personal!X$77,"",IF(YEAR(Personalkostnader!$H31)&gt;Hjelpeberegn_personal!X$77,"",IF(YEAR(Personalkostnader!$H31)=Hjelpeberegn_personal!X$77,Personalkostnader!$H31,"01.01."&amp;X$77)))</f>
        <v/>
      </c>
      <c r="Y97" s="49" t="str">
        <f>IF(X97="","",IF(YEAR(Personalkostnader!$H31)&gt;Hjelpeberegn_personal!X$77,"",IF(YEAR(Personalkostnader!$K31)&gt;Hjelpeberegn_personal!X$77,"31.12."&amp;X$77,Personalkostnader!$K31)))</f>
        <v/>
      </c>
      <c r="Z97" s="49" t="str">
        <f>IF(YEAR(Personalkostnader!$K31)&lt;Hjelpeberegn_personal!Z$77,"",IF(YEAR(Personalkostnader!$H31)&gt;Hjelpeberegn_personal!Z$77,"",IF(YEAR(Personalkostnader!$H31)=Hjelpeberegn_personal!Z$77,Personalkostnader!$H31,"01.01."&amp;Z$77)))</f>
        <v/>
      </c>
      <c r="AA97" s="49" t="str">
        <f>IF(Z97="","",IF(YEAR(Personalkostnader!$H31)&gt;Hjelpeberegn_personal!Z$77,"",IF(YEAR(Personalkostnader!$K31)&gt;Hjelpeberegn_personal!Z$77,"31.12."&amp;Z$77,Personalkostnader!$K31)))</f>
        <v/>
      </c>
    </row>
    <row r="98" spans="1:27" outlineLevel="1" x14ac:dyDescent="0.25">
      <c r="A98">
        <f t="shared" si="7"/>
        <v>0</v>
      </c>
      <c r="B98" s="49" t="str">
        <f>IF(YEAR(Personalkostnader!$H32)&lt;Hjelpeberegn_personal!B$77,"",IF(YEAR(Personalkostnader!$H32)&gt;Hjelpeberegn_personal!B$77,"",IF(YEAR(Personalkostnader!$H32)=Hjelpeberegn_personal!B$77,Personalkostnader!$H32,"01.01."&amp;B$77)))</f>
        <v/>
      </c>
      <c r="C98" s="49" t="str">
        <f>IF(YEAR(Personalkostnader!$H32)&lt;Hjelpeberegn_personal!B$77,"",IF(YEAR(Personalkostnader!$H32)&gt;Hjelpeberegn_personal!B$77,"",IF(YEAR(Personalkostnader!$K32)=B$77,Personalkostnader!$K32,"31.12."&amp;B$77)))</f>
        <v/>
      </c>
      <c r="D98" s="49" t="str">
        <f>IF(YEAR(Personalkostnader!$K32)&lt;Hjelpeberegn_personal!D$77,"",IF(YEAR(Personalkostnader!$H32)&gt;Hjelpeberegn_personal!D$77,"",IF(YEAR(Personalkostnader!$H32)=Hjelpeberegn_personal!D$77,Personalkostnader!$H32,"01.01."&amp;D$77)))</f>
        <v/>
      </c>
      <c r="E98" s="49" t="str">
        <f>IF(D98="","",IF(YEAR(Personalkostnader!$H32)&gt;Hjelpeberegn_personal!D$77,"",IF(YEAR(Personalkostnader!$K32)&gt;Hjelpeberegn_personal!D$77,"31.12."&amp;D$77,Personalkostnader!$K32)))</f>
        <v/>
      </c>
      <c r="F98" s="49" t="str">
        <f>IF(YEAR(Personalkostnader!$K32)&lt;Hjelpeberegn_personal!F$77,"",IF(YEAR(Personalkostnader!$H32)&gt;Hjelpeberegn_personal!F$77,"",IF(YEAR(Personalkostnader!$H32)=Hjelpeberegn_personal!F$77,Personalkostnader!$H32,"01.01."&amp;F$77)))</f>
        <v/>
      </c>
      <c r="G98" s="49" t="str">
        <f>IF(F98="","",IF(YEAR(Personalkostnader!$H32)&gt;Hjelpeberegn_personal!F$77,"",IF(YEAR(Personalkostnader!$K32)&gt;Hjelpeberegn_personal!F$77,"31.12."&amp;F$77,Personalkostnader!$K32)))</f>
        <v/>
      </c>
      <c r="H98" s="49" t="str">
        <f>IF(YEAR(Personalkostnader!$K32)&lt;Hjelpeberegn_personal!H$77,"",IF(YEAR(Personalkostnader!$H32)&gt;Hjelpeberegn_personal!H$77,"",IF(YEAR(Personalkostnader!$H32)=Hjelpeberegn_personal!H$77,Personalkostnader!$H32,"01.01."&amp;H$77)))</f>
        <v/>
      </c>
      <c r="I98" s="49" t="str">
        <f>IF(H98="","",IF(YEAR(Personalkostnader!$H32)&gt;Hjelpeberegn_personal!H$77,"",IF(YEAR(Personalkostnader!$K32)&gt;Hjelpeberegn_personal!H$77,"31.12."&amp;H$77,Personalkostnader!$K32)))</f>
        <v/>
      </c>
      <c r="J98" s="49" t="str">
        <f>IF(YEAR(Personalkostnader!$K32)&lt;Hjelpeberegn_personal!J$77,"",IF(YEAR(Personalkostnader!$H32)&gt;Hjelpeberegn_personal!J$77,"",IF(YEAR(Personalkostnader!$H32)=Hjelpeberegn_personal!J$77,Personalkostnader!$H32,"01.01."&amp;J$77)))</f>
        <v/>
      </c>
      <c r="K98" s="49" t="str">
        <f>IF(J98="","",IF(YEAR(Personalkostnader!$H32)&gt;Hjelpeberegn_personal!J$77,"",IF(YEAR(Personalkostnader!$K32)&gt;Hjelpeberegn_personal!J$77,"31.12."&amp;J$77,Personalkostnader!$K32)))</f>
        <v/>
      </c>
      <c r="L98" s="49" t="str">
        <f>IF(YEAR(Personalkostnader!$K32)&lt;Hjelpeberegn_personal!L$77,"",IF(YEAR(Personalkostnader!$H32)&gt;Hjelpeberegn_personal!L$77,"",IF(YEAR(Personalkostnader!$H32)=Hjelpeberegn_personal!L$77,Personalkostnader!$H32,"01.01."&amp;L$77)))</f>
        <v/>
      </c>
      <c r="M98" s="49" t="str">
        <f>IF(L98="","",IF(YEAR(Personalkostnader!$H32)&gt;Hjelpeberegn_personal!L$77,"",IF(YEAR(Personalkostnader!$K32)&gt;Hjelpeberegn_personal!L$77,"31.12."&amp;L$77,Personalkostnader!$K32)))</f>
        <v/>
      </c>
      <c r="N98" s="49" t="str">
        <f>IF(YEAR(Personalkostnader!$K32)&lt;Hjelpeberegn_personal!N$77,"",IF(YEAR(Personalkostnader!$H32)&gt;Hjelpeberegn_personal!N$77,"",IF(YEAR(Personalkostnader!$H32)=Hjelpeberegn_personal!N$77,Personalkostnader!$H32,"01.01."&amp;N$77)))</f>
        <v/>
      </c>
      <c r="O98" s="49" t="str">
        <f>IF(N98="","",IF(YEAR(Personalkostnader!$H32)&gt;Hjelpeberegn_personal!N$77,"",IF(YEAR(Personalkostnader!$K32)&gt;Hjelpeberegn_personal!N$77,"31.12."&amp;N$77,Personalkostnader!$K32)))</f>
        <v/>
      </c>
      <c r="P98" s="49" t="str">
        <f>IF(YEAR(Personalkostnader!$K32)&lt;Hjelpeberegn_personal!P$77,"",IF(YEAR(Personalkostnader!$H32)&gt;Hjelpeberegn_personal!P$77,"",IF(YEAR(Personalkostnader!$H32)=Hjelpeberegn_personal!P$77,Personalkostnader!$H32,"01.01."&amp;P$77)))</f>
        <v/>
      </c>
      <c r="Q98" s="49" t="str">
        <f>IF(P98="","",IF(YEAR(Personalkostnader!$H32)&gt;Hjelpeberegn_personal!P$77,"",IF(YEAR(Personalkostnader!$K32)&gt;Hjelpeberegn_personal!P$77,"31.12."&amp;P$77,Personalkostnader!$K32)))</f>
        <v/>
      </c>
      <c r="R98" s="49" t="str">
        <f>IF(YEAR(Personalkostnader!$K32)&lt;Hjelpeberegn_personal!R$77,"",IF(YEAR(Personalkostnader!$H32)&gt;Hjelpeberegn_personal!R$77,"",IF(YEAR(Personalkostnader!$H32)=Hjelpeberegn_personal!R$77,Personalkostnader!$H32,"01.01."&amp;R$77)))</f>
        <v/>
      </c>
      <c r="S98" s="49" t="str">
        <f>IF(R98="","",IF(YEAR(Personalkostnader!$H32)&gt;Hjelpeberegn_personal!R$77,"",IF(YEAR(Personalkostnader!$K32)&gt;Hjelpeberegn_personal!R$77,"31.12."&amp;R$77,Personalkostnader!$K32)))</f>
        <v/>
      </c>
      <c r="T98" s="49" t="str">
        <f>IF(YEAR(Personalkostnader!$K32)&lt;Hjelpeberegn_personal!T$77,"",IF(YEAR(Personalkostnader!$H32)&gt;Hjelpeberegn_personal!T$77,"",IF(YEAR(Personalkostnader!$H32)=Hjelpeberegn_personal!T$77,Personalkostnader!$H32,"01.01."&amp;T$77)))</f>
        <v/>
      </c>
      <c r="U98" s="49" t="str">
        <f>IF(T98="","",IF(YEAR(Personalkostnader!$H32)&gt;Hjelpeberegn_personal!T$77,"",IF(YEAR(Personalkostnader!$K32)&gt;Hjelpeberegn_personal!T$77,"31.12."&amp;T$77,Personalkostnader!$K32)))</f>
        <v/>
      </c>
      <c r="V98" s="49" t="str">
        <f>IF(YEAR(Personalkostnader!$K32)&lt;Hjelpeberegn_personal!V$77,"",IF(YEAR(Personalkostnader!$H32)&gt;Hjelpeberegn_personal!V$77,"",IF(YEAR(Personalkostnader!$H32)=Hjelpeberegn_personal!V$77,Personalkostnader!$H32,"01.01."&amp;V$77)))</f>
        <v/>
      </c>
      <c r="W98" s="49" t="str">
        <f>IF(V98="","",IF(YEAR(Personalkostnader!$H32)&gt;Hjelpeberegn_personal!V$77,"",IF(YEAR(Personalkostnader!$K32)&gt;Hjelpeberegn_personal!V$77,"31.12."&amp;V$77,Personalkostnader!$K32)))</f>
        <v/>
      </c>
      <c r="X98" s="49" t="str">
        <f>IF(YEAR(Personalkostnader!$K32)&lt;Hjelpeberegn_personal!X$77,"",IF(YEAR(Personalkostnader!$H32)&gt;Hjelpeberegn_personal!X$77,"",IF(YEAR(Personalkostnader!$H32)=Hjelpeberegn_personal!X$77,Personalkostnader!$H32,"01.01."&amp;X$77)))</f>
        <v/>
      </c>
      <c r="Y98" s="49" t="str">
        <f>IF(X98="","",IF(YEAR(Personalkostnader!$H32)&gt;Hjelpeberegn_personal!X$77,"",IF(YEAR(Personalkostnader!$K32)&gt;Hjelpeberegn_personal!X$77,"31.12."&amp;X$77,Personalkostnader!$K32)))</f>
        <v/>
      </c>
      <c r="Z98" s="49" t="str">
        <f>IF(YEAR(Personalkostnader!$K32)&lt;Hjelpeberegn_personal!Z$77,"",IF(YEAR(Personalkostnader!$H32)&gt;Hjelpeberegn_personal!Z$77,"",IF(YEAR(Personalkostnader!$H32)=Hjelpeberegn_personal!Z$77,Personalkostnader!$H32,"01.01."&amp;Z$77)))</f>
        <v/>
      </c>
      <c r="AA98" s="49" t="str">
        <f>IF(Z98="","",IF(YEAR(Personalkostnader!$H32)&gt;Hjelpeberegn_personal!Z$77,"",IF(YEAR(Personalkostnader!$K32)&gt;Hjelpeberegn_personal!Z$77,"31.12."&amp;Z$77,Personalkostnader!$K32)))</f>
        <v/>
      </c>
    </row>
    <row r="99" spans="1:27" outlineLevel="1" x14ac:dyDescent="0.25">
      <c r="A99">
        <f t="shared" si="7"/>
        <v>0</v>
      </c>
      <c r="B99" s="49" t="str">
        <f>IF(YEAR(Personalkostnader!$H33)&lt;Hjelpeberegn_personal!B$77,"",IF(YEAR(Personalkostnader!$H33)&gt;Hjelpeberegn_personal!B$77,"",IF(YEAR(Personalkostnader!$H33)=Hjelpeberegn_personal!B$77,Personalkostnader!$H33,"01.01."&amp;B$77)))</f>
        <v/>
      </c>
      <c r="C99" s="49" t="str">
        <f>IF(YEAR(Personalkostnader!$H33)&lt;Hjelpeberegn_personal!B$77,"",IF(YEAR(Personalkostnader!$H33)&gt;Hjelpeberegn_personal!B$77,"",IF(YEAR(Personalkostnader!$K33)=B$77,Personalkostnader!$K33,"31.12."&amp;B$77)))</f>
        <v/>
      </c>
      <c r="D99" s="49" t="str">
        <f>IF(YEAR(Personalkostnader!$K33)&lt;Hjelpeberegn_personal!D$77,"",IF(YEAR(Personalkostnader!$H33)&gt;Hjelpeberegn_personal!D$77,"",IF(YEAR(Personalkostnader!$H33)=Hjelpeberegn_personal!D$77,Personalkostnader!$H33,"01.01."&amp;D$77)))</f>
        <v/>
      </c>
      <c r="E99" s="49" t="str">
        <f>IF(D99="","",IF(YEAR(Personalkostnader!$H33)&gt;Hjelpeberegn_personal!D$77,"",IF(YEAR(Personalkostnader!$K33)&gt;Hjelpeberegn_personal!D$77,"31.12."&amp;D$77,Personalkostnader!$K33)))</f>
        <v/>
      </c>
      <c r="F99" s="49" t="str">
        <f>IF(YEAR(Personalkostnader!$K33)&lt;Hjelpeberegn_personal!F$77,"",IF(YEAR(Personalkostnader!$H33)&gt;Hjelpeberegn_personal!F$77,"",IF(YEAR(Personalkostnader!$H33)=Hjelpeberegn_personal!F$77,Personalkostnader!$H33,"01.01."&amp;F$77)))</f>
        <v/>
      </c>
      <c r="G99" s="49" t="str">
        <f>IF(F99="","",IF(YEAR(Personalkostnader!$H33)&gt;Hjelpeberegn_personal!F$77,"",IF(YEAR(Personalkostnader!$K33)&gt;Hjelpeberegn_personal!F$77,"31.12."&amp;F$77,Personalkostnader!$K33)))</f>
        <v/>
      </c>
      <c r="H99" s="49" t="str">
        <f>IF(YEAR(Personalkostnader!$K33)&lt;Hjelpeberegn_personal!H$77,"",IF(YEAR(Personalkostnader!$H33)&gt;Hjelpeberegn_personal!H$77,"",IF(YEAR(Personalkostnader!$H33)=Hjelpeberegn_personal!H$77,Personalkostnader!$H33,"01.01."&amp;H$77)))</f>
        <v/>
      </c>
      <c r="I99" s="49" t="str">
        <f>IF(H99="","",IF(YEAR(Personalkostnader!$H33)&gt;Hjelpeberegn_personal!H$77,"",IF(YEAR(Personalkostnader!$K33)&gt;Hjelpeberegn_personal!H$77,"31.12."&amp;H$77,Personalkostnader!$K33)))</f>
        <v/>
      </c>
      <c r="J99" s="49" t="str">
        <f>IF(YEAR(Personalkostnader!$K33)&lt;Hjelpeberegn_personal!J$77,"",IF(YEAR(Personalkostnader!$H33)&gt;Hjelpeberegn_personal!J$77,"",IF(YEAR(Personalkostnader!$H33)=Hjelpeberegn_personal!J$77,Personalkostnader!$H33,"01.01."&amp;J$77)))</f>
        <v/>
      </c>
      <c r="K99" s="49" t="str">
        <f>IF(J99="","",IF(YEAR(Personalkostnader!$H33)&gt;Hjelpeberegn_personal!J$77,"",IF(YEAR(Personalkostnader!$K33)&gt;Hjelpeberegn_personal!J$77,"31.12."&amp;J$77,Personalkostnader!$K33)))</f>
        <v/>
      </c>
      <c r="L99" s="49" t="str">
        <f>IF(YEAR(Personalkostnader!$K33)&lt;Hjelpeberegn_personal!L$77,"",IF(YEAR(Personalkostnader!$H33)&gt;Hjelpeberegn_personal!L$77,"",IF(YEAR(Personalkostnader!$H33)=Hjelpeberegn_personal!L$77,Personalkostnader!$H33,"01.01."&amp;L$77)))</f>
        <v/>
      </c>
      <c r="M99" s="49" t="str">
        <f>IF(L99="","",IF(YEAR(Personalkostnader!$H33)&gt;Hjelpeberegn_personal!L$77,"",IF(YEAR(Personalkostnader!$K33)&gt;Hjelpeberegn_personal!L$77,"31.12."&amp;L$77,Personalkostnader!$K33)))</f>
        <v/>
      </c>
      <c r="N99" s="49" t="str">
        <f>IF(YEAR(Personalkostnader!$K33)&lt;Hjelpeberegn_personal!N$77,"",IF(YEAR(Personalkostnader!$H33)&gt;Hjelpeberegn_personal!N$77,"",IF(YEAR(Personalkostnader!$H33)=Hjelpeberegn_personal!N$77,Personalkostnader!$H33,"01.01."&amp;N$77)))</f>
        <v/>
      </c>
      <c r="O99" s="49" t="str">
        <f>IF(N99="","",IF(YEAR(Personalkostnader!$H33)&gt;Hjelpeberegn_personal!N$77,"",IF(YEAR(Personalkostnader!$K33)&gt;Hjelpeberegn_personal!N$77,"31.12."&amp;N$77,Personalkostnader!$K33)))</f>
        <v/>
      </c>
      <c r="P99" s="49" t="str">
        <f>IF(YEAR(Personalkostnader!$K33)&lt;Hjelpeberegn_personal!P$77,"",IF(YEAR(Personalkostnader!$H33)&gt;Hjelpeberegn_personal!P$77,"",IF(YEAR(Personalkostnader!$H33)=Hjelpeberegn_personal!P$77,Personalkostnader!$H33,"01.01."&amp;P$77)))</f>
        <v/>
      </c>
      <c r="Q99" s="49" t="str">
        <f>IF(P99="","",IF(YEAR(Personalkostnader!$H33)&gt;Hjelpeberegn_personal!P$77,"",IF(YEAR(Personalkostnader!$K33)&gt;Hjelpeberegn_personal!P$77,"31.12."&amp;P$77,Personalkostnader!$K33)))</f>
        <v/>
      </c>
      <c r="R99" s="49" t="str">
        <f>IF(YEAR(Personalkostnader!$K33)&lt;Hjelpeberegn_personal!R$77,"",IF(YEAR(Personalkostnader!$H33)&gt;Hjelpeberegn_personal!R$77,"",IF(YEAR(Personalkostnader!$H33)=Hjelpeberegn_personal!R$77,Personalkostnader!$H33,"01.01."&amp;R$77)))</f>
        <v/>
      </c>
      <c r="S99" s="49" t="str">
        <f>IF(R99="","",IF(YEAR(Personalkostnader!$H33)&gt;Hjelpeberegn_personal!R$77,"",IF(YEAR(Personalkostnader!$K33)&gt;Hjelpeberegn_personal!R$77,"31.12."&amp;R$77,Personalkostnader!$K33)))</f>
        <v/>
      </c>
      <c r="T99" s="49" t="str">
        <f>IF(YEAR(Personalkostnader!$K33)&lt;Hjelpeberegn_personal!T$77,"",IF(YEAR(Personalkostnader!$H33)&gt;Hjelpeberegn_personal!T$77,"",IF(YEAR(Personalkostnader!$H33)=Hjelpeberegn_personal!T$77,Personalkostnader!$H33,"01.01."&amp;T$77)))</f>
        <v/>
      </c>
      <c r="U99" s="49" t="str">
        <f>IF(T99="","",IF(YEAR(Personalkostnader!$H33)&gt;Hjelpeberegn_personal!T$77,"",IF(YEAR(Personalkostnader!$K33)&gt;Hjelpeberegn_personal!T$77,"31.12."&amp;T$77,Personalkostnader!$K33)))</f>
        <v/>
      </c>
      <c r="V99" s="49" t="str">
        <f>IF(YEAR(Personalkostnader!$K33)&lt;Hjelpeberegn_personal!V$77,"",IF(YEAR(Personalkostnader!$H33)&gt;Hjelpeberegn_personal!V$77,"",IF(YEAR(Personalkostnader!$H33)=Hjelpeberegn_personal!V$77,Personalkostnader!$H33,"01.01."&amp;V$77)))</f>
        <v/>
      </c>
      <c r="W99" s="49" t="str">
        <f>IF(V99="","",IF(YEAR(Personalkostnader!$H33)&gt;Hjelpeberegn_personal!V$77,"",IF(YEAR(Personalkostnader!$K33)&gt;Hjelpeberegn_personal!V$77,"31.12."&amp;V$77,Personalkostnader!$K33)))</f>
        <v/>
      </c>
      <c r="X99" s="49" t="str">
        <f>IF(YEAR(Personalkostnader!$K33)&lt;Hjelpeberegn_personal!X$77,"",IF(YEAR(Personalkostnader!$H33)&gt;Hjelpeberegn_personal!X$77,"",IF(YEAR(Personalkostnader!$H33)=Hjelpeberegn_personal!X$77,Personalkostnader!$H33,"01.01."&amp;X$77)))</f>
        <v/>
      </c>
      <c r="Y99" s="49" t="str">
        <f>IF(X99="","",IF(YEAR(Personalkostnader!$H33)&gt;Hjelpeberegn_personal!X$77,"",IF(YEAR(Personalkostnader!$K33)&gt;Hjelpeberegn_personal!X$77,"31.12."&amp;X$77,Personalkostnader!$K33)))</f>
        <v/>
      </c>
      <c r="Z99" s="49" t="str">
        <f>IF(YEAR(Personalkostnader!$K33)&lt;Hjelpeberegn_personal!Z$77,"",IF(YEAR(Personalkostnader!$H33)&gt;Hjelpeberegn_personal!Z$77,"",IF(YEAR(Personalkostnader!$H33)=Hjelpeberegn_personal!Z$77,Personalkostnader!$H33,"01.01."&amp;Z$77)))</f>
        <v/>
      </c>
      <c r="AA99" s="49" t="str">
        <f>IF(Z99="","",IF(YEAR(Personalkostnader!$H33)&gt;Hjelpeberegn_personal!Z$77,"",IF(YEAR(Personalkostnader!$K33)&gt;Hjelpeberegn_personal!Z$77,"31.12."&amp;Z$77,Personalkostnader!$K33)))</f>
        <v/>
      </c>
    </row>
    <row r="100" spans="1:27" outlineLevel="1" x14ac:dyDescent="0.25">
      <c r="A100">
        <f t="shared" si="7"/>
        <v>0</v>
      </c>
      <c r="B100" s="49" t="str">
        <f>IF(YEAR(Personalkostnader!$H34)&lt;Hjelpeberegn_personal!B$77,"",IF(YEAR(Personalkostnader!$H34)&gt;Hjelpeberegn_personal!B$77,"",IF(YEAR(Personalkostnader!$H34)=Hjelpeberegn_personal!B$77,Personalkostnader!$H34,"01.01."&amp;B$77)))</f>
        <v/>
      </c>
      <c r="C100" s="49" t="str">
        <f>IF(YEAR(Personalkostnader!$H34)&lt;Hjelpeberegn_personal!B$77,"",IF(YEAR(Personalkostnader!$H34)&gt;Hjelpeberegn_personal!B$77,"",IF(YEAR(Personalkostnader!$K34)=B$77,Personalkostnader!$K34,"31.12."&amp;B$77)))</f>
        <v/>
      </c>
      <c r="D100" s="49" t="str">
        <f>IF(YEAR(Personalkostnader!$K34)&lt;Hjelpeberegn_personal!D$77,"",IF(YEAR(Personalkostnader!$H34)&gt;Hjelpeberegn_personal!D$77,"",IF(YEAR(Personalkostnader!$H34)=Hjelpeberegn_personal!D$77,Personalkostnader!$H34,"01.01."&amp;D$77)))</f>
        <v/>
      </c>
      <c r="E100" s="49" t="str">
        <f>IF(D100="","",IF(YEAR(Personalkostnader!$H34)&gt;Hjelpeberegn_personal!D$77,"",IF(YEAR(Personalkostnader!$K34)&gt;Hjelpeberegn_personal!D$77,"31.12."&amp;D$77,Personalkostnader!$K34)))</f>
        <v/>
      </c>
      <c r="F100" s="49" t="str">
        <f>IF(YEAR(Personalkostnader!$K34)&lt;Hjelpeberegn_personal!F$77,"",IF(YEAR(Personalkostnader!$H34)&gt;Hjelpeberegn_personal!F$77,"",IF(YEAR(Personalkostnader!$H34)=Hjelpeberegn_personal!F$77,Personalkostnader!$H34,"01.01."&amp;F$77)))</f>
        <v/>
      </c>
      <c r="G100" s="49" t="str">
        <f>IF(F100="","",IF(YEAR(Personalkostnader!$H34)&gt;Hjelpeberegn_personal!F$77,"",IF(YEAR(Personalkostnader!$K34)&gt;Hjelpeberegn_personal!F$77,"31.12."&amp;F$77,Personalkostnader!$K34)))</f>
        <v/>
      </c>
      <c r="H100" s="49" t="str">
        <f>IF(YEAR(Personalkostnader!$K34)&lt;Hjelpeberegn_personal!H$77,"",IF(YEAR(Personalkostnader!$H34)&gt;Hjelpeberegn_personal!H$77,"",IF(YEAR(Personalkostnader!$H34)=Hjelpeberegn_personal!H$77,Personalkostnader!$H34,"01.01."&amp;H$77)))</f>
        <v/>
      </c>
      <c r="I100" s="49" t="str">
        <f>IF(H100="","",IF(YEAR(Personalkostnader!$H34)&gt;Hjelpeberegn_personal!H$77,"",IF(YEAR(Personalkostnader!$K34)&gt;Hjelpeberegn_personal!H$77,"31.12."&amp;H$77,Personalkostnader!$K34)))</f>
        <v/>
      </c>
      <c r="J100" s="49" t="str">
        <f>IF(YEAR(Personalkostnader!$K34)&lt;Hjelpeberegn_personal!J$77,"",IF(YEAR(Personalkostnader!$H34)&gt;Hjelpeberegn_personal!J$77,"",IF(YEAR(Personalkostnader!$H34)=Hjelpeberegn_personal!J$77,Personalkostnader!$H34,"01.01."&amp;J$77)))</f>
        <v/>
      </c>
      <c r="K100" s="49" t="str">
        <f>IF(J100="","",IF(YEAR(Personalkostnader!$H34)&gt;Hjelpeberegn_personal!J$77,"",IF(YEAR(Personalkostnader!$K34)&gt;Hjelpeberegn_personal!J$77,"31.12."&amp;J$77,Personalkostnader!$K34)))</f>
        <v/>
      </c>
      <c r="L100" s="49" t="str">
        <f>IF(YEAR(Personalkostnader!$K34)&lt;Hjelpeberegn_personal!L$77,"",IF(YEAR(Personalkostnader!$H34)&gt;Hjelpeberegn_personal!L$77,"",IF(YEAR(Personalkostnader!$H34)=Hjelpeberegn_personal!L$77,Personalkostnader!$H34,"01.01."&amp;L$77)))</f>
        <v/>
      </c>
      <c r="M100" s="49" t="str">
        <f>IF(L100="","",IF(YEAR(Personalkostnader!$H34)&gt;Hjelpeberegn_personal!L$77,"",IF(YEAR(Personalkostnader!$K34)&gt;Hjelpeberegn_personal!L$77,"31.12."&amp;L$77,Personalkostnader!$K34)))</f>
        <v/>
      </c>
      <c r="N100" s="49" t="str">
        <f>IF(YEAR(Personalkostnader!$K34)&lt;Hjelpeberegn_personal!N$77,"",IF(YEAR(Personalkostnader!$H34)&gt;Hjelpeberegn_personal!N$77,"",IF(YEAR(Personalkostnader!$H34)=Hjelpeberegn_personal!N$77,Personalkostnader!$H34,"01.01."&amp;N$77)))</f>
        <v/>
      </c>
      <c r="O100" s="49" t="str">
        <f>IF(N100="","",IF(YEAR(Personalkostnader!$H34)&gt;Hjelpeberegn_personal!N$77,"",IF(YEAR(Personalkostnader!$K34)&gt;Hjelpeberegn_personal!N$77,"31.12."&amp;N$77,Personalkostnader!$K34)))</f>
        <v/>
      </c>
      <c r="P100" s="49" t="str">
        <f>IF(YEAR(Personalkostnader!$K34)&lt;Hjelpeberegn_personal!P$77,"",IF(YEAR(Personalkostnader!$H34)&gt;Hjelpeberegn_personal!P$77,"",IF(YEAR(Personalkostnader!$H34)=Hjelpeberegn_personal!P$77,Personalkostnader!$H34,"01.01."&amp;P$77)))</f>
        <v/>
      </c>
      <c r="Q100" s="49" t="str">
        <f>IF(P100="","",IF(YEAR(Personalkostnader!$H34)&gt;Hjelpeberegn_personal!P$77,"",IF(YEAR(Personalkostnader!$K34)&gt;Hjelpeberegn_personal!P$77,"31.12."&amp;P$77,Personalkostnader!$K34)))</f>
        <v/>
      </c>
      <c r="R100" s="49" t="str">
        <f>IF(YEAR(Personalkostnader!$K34)&lt;Hjelpeberegn_personal!R$77,"",IF(YEAR(Personalkostnader!$H34)&gt;Hjelpeberegn_personal!R$77,"",IF(YEAR(Personalkostnader!$H34)=Hjelpeberegn_personal!R$77,Personalkostnader!$H34,"01.01."&amp;R$77)))</f>
        <v/>
      </c>
      <c r="S100" s="49" t="str">
        <f>IF(R100="","",IF(YEAR(Personalkostnader!$H34)&gt;Hjelpeberegn_personal!R$77,"",IF(YEAR(Personalkostnader!$K34)&gt;Hjelpeberegn_personal!R$77,"31.12."&amp;R$77,Personalkostnader!$K34)))</f>
        <v/>
      </c>
      <c r="T100" s="49" t="str">
        <f>IF(YEAR(Personalkostnader!$K34)&lt;Hjelpeberegn_personal!T$77,"",IF(YEAR(Personalkostnader!$H34)&gt;Hjelpeberegn_personal!T$77,"",IF(YEAR(Personalkostnader!$H34)=Hjelpeberegn_personal!T$77,Personalkostnader!$H34,"01.01."&amp;T$77)))</f>
        <v/>
      </c>
      <c r="U100" s="49" t="str">
        <f>IF(T100="","",IF(YEAR(Personalkostnader!$H34)&gt;Hjelpeberegn_personal!T$77,"",IF(YEAR(Personalkostnader!$K34)&gt;Hjelpeberegn_personal!T$77,"31.12."&amp;T$77,Personalkostnader!$K34)))</f>
        <v/>
      </c>
      <c r="V100" s="49" t="str">
        <f>IF(YEAR(Personalkostnader!$K34)&lt;Hjelpeberegn_personal!V$77,"",IF(YEAR(Personalkostnader!$H34)&gt;Hjelpeberegn_personal!V$77,"",IF(YEAR(Personalkostnader!$H34)=Hjelpeberegn_personal!V$77,Personalkostnader!$H34,"01.01."&amp;V$77)))</f>
        <v/>
      </c>
      <c r="W100" s="49" t="str">
        <f>IF(V100="","",IF(YEAR(Personalkostnader!$H34)&gt;Hjelpeberegn_personal!V$77,"",IF(YEAR(Personalkostnader!$K34)&gt;Hjelpeberegn_personal!V$77,"31.12."&amp;V$77,Personalkostnader!$K34)))</f>
        <v/>
      </c>
      <c r="X100" s="49" t="str">
        <f>IF(YEAR(Personalkostnader!$K34)&lt;Hjelpeberegn_personal!X$77,"",IF(YEAR(Personalkostnader!$H34)&gt;Hjelpeberegn_personal!X$77,"",IF(YEAR(Personalkostnader!$H34)=Hjelpeberegn_personal!X$77,Personalkostnader!$H34,"01.01."&amp;X$77)))</f>
        <v/>
      </c>
      <c r="Y100" s="49" t="str">
        <f>IF(X100="","",IF(YEAR(Personalkostnader!$H34)&gt;Hjelpeberegn_personal!X$77,"",IF(YEAR(Personalkostnader!$K34)&gt;Hjelpeberegn_personal!X$77,"31.12."&amp;X$77,Personalkostnader!$K34)))</f>
        <v/>
      </c>
      <c r="Z100" s="49" t="str">
        <f>IF(YEAR(Personalkostnader!$K34)&lt;Hjelpeberegn_personal!Z$77,"",IF(YEAR(Personalkostnader!$H34)&gt;Hjelpeberegn_personal!Z$77,"",IF(YEAR(Personalkostnader!$H34)=Hjelpeberegn_personal!Z$77,Personalkostnader!$H34,"01.01."&amp;Z$77)))</f>
        <v/>
      </c>
      <c r="AA100" s="49" t="str">
        <f>IF(Z100="","",IF(YEAR(Personalkostnader!$H34)&gt;Hjelpeberegn_personal!Z$77,"",IF(YEAR(Personalkostnader!$K34)&gt;Hjelpeberegn_personal!Z$77,"31.12."&amp;Z$77,Personalkostnader!$K34)))</f>
        <v/>
      </c>
    </row>
    <row r="101" spans="1:27" outlineLevel="1" x14ac:dyDescent="0.25">
      <c r="A101">
        <f t="shared" si="7"/>
        <v>0</v>
      </c>
      <c r="B101" s="49" t="str">
        <f>IF(YEAR(Personalkostnader!$H35)&lt;Hjelpeberegn_personal!B$77,"",IF(YEAR(Personalkostnader!$H35)&gt;Hjelpeberegn_personal!B$77,"",IF(YEAR(Personalkostnader!$H35)=Hjelpeberegn_personal!B$77,Personalkostnader!$H35,"01.01."&amp;B$77)))</f>
        <v/>
      </c>
      <c r="C101" s="49" t="str">
        <f>IF(YEAR(Personalkostnader!$H35)&lt;Hjelpeberegn_personal!B$77,"",IF(YEAR(Personalkostnader!$H35)&gt;Hjelpeberegn_personal!B$77,"",IF(YEAR(Personalkostnader!$K35)=B$77,Personalkostnader!$K35,"31.12."&amp;B$77)))</f>
        <v/>
      </c>
      <c r="D101" s="49" t="str">
        <f>IF(YEAR(Personalkostnader!$K35)&lt;Hjelpeberegn_personal!D$77,"",IF(YEAR(Personalkostnader!$H35)&gt;Hjelpeberegn_personal!D$77,"",IF(YEAR(Personalkostnader!$H35)=Hjelpeberegn_personal!D$77,Personalkostnader!$H35,"01.01."&amp;D$77)))</f>
        <v/>
      </c>
      <c r="E101" s="49" t="str">
        <f>IF(D101="","",IF(YEAR(Personalkostnader!$H35)&gt;Hjelpeberegn_personal!D$77,"",IF(YEAR(Personalkostnader!$K35)&gt;Hjelpeberegn_personal!D$77,"31.12."&amp;D$77,Personalkostnader!$K35)))</f>
        <v/>
      </c>
      <c r="F101" s="49" t="str">
        <f>IF(YEAR(Personalkostnader!$K35)&lt;Hjelpeberegn_personal!F$77,"",IF(YEAR(Personalkostnader!$H35)&gt;Hjelpeberegn_personal!F$77,"",IF(YEAR(Personalkostnader!$H35)=Hjelpeberegn_personal!F$77,Personalkostnader!$H35,"01.01."&amp;F$77)))</f>
        <v/>
      </c>
      <c r="G101" s="49" t="str">
        <f>IF(F101="","",IF(YEAR(Personalkostnader!$H35)&gt;Hjelpeberegn_personal!F$77,"",IF(YEAR(Personalkostnader!$K35)&gt;Hjelpeberegn_personal!F$77,"31.12."&amp;F$77,Personalkostnader!$K35)))</f>
        <v/>
      </c>
      <c r="H101" s="49" t="str">
        <f>IF(YEAR(Personalkostnader!$K35)&lt;Hjelpeberegn_personal!H$77,"",IF(YEAR(Personalkostnader!$H35)&gt;Hjelpeberegn_personal!H$77,"",IF(YEAR(Personalkostnader!$H35)=Hjelpeberegn_personal!H$77,Personalkostnader!$H35,"01.01."&amp;H$77)))</f>
        <v/>
      </c>
      <c r="I101" s="49" t="str">
        <f>IF(H101="","",IF(YEAR(Personalkostnader!$H35)&gt;Hjelpeberegn_personal!H$77,"",IF(YEAR(Personalkostnader!$K35)&gt;Hjelpeberegn_personal!H$77,"31.12."&amp;H$77,Personalkostnader!$K35)))</f>
        <v/>
      </c>
      <c r="J101" s="49" t="str">
        <f>IF(YEAR(Personalkostnader!$K35)&lt;Hjelpeberegn_personal!J$77,"",IF(YEAR(Personalkostnader!$H35)&gt;Hjelpeberegn_personal!J$77,"",IF(YEAR(Personalkostnader!$H35)=Hjelpeberegn_personal!J$77,Personalkostnader!$H35,"01.01."&amp;J$77)))</f>
        <v/>
      </c>
      <c r="K101" s="49" t="str">
        <f>IF(J101="","",IF(YEAR(Personalkostnader!$H35)&gt;Hjelpeberegn_personal!J$77,"",IF(YEAR(Personalkostnader!$K35)&gt;Hjelpeberegn_personal!J$77,"31.12."&amp;J$77,Personalkostnader!$K35)))</f>
        <v/>
      </c>
      <c r="L101" s="49" t="str">
        <f>IF(YEAR(Personalkostnader!$K35)&lt;Hjelpeberegn_personal!L$77,"",IF(YEAR(Personalkostnader!$H35)&gt;Hjelpeberegn_personal!L$77,"",IF(YEAR(Personalkostnader!$H35)=Hjelpeberegn_personal!L$77,Personalkostnader!$H35,"01.01."&amp;L$77)))</f>
        <v/>
      </c>
      <c r="M101" s="49" t="str">
        <f>IF(L101="","",IF(YEAR(Personalkostnader!$H35)&gt;Hjelpeberegn_personal!L$77,"",IF(YEAR(Personalkostnader!$K35)&gt;Hjelpeberegn_personal!L$77,"31.12."&amp;L$77,Personalkostnader!$K35)))</f>
        <v/>
      </c>
      <c r="N101" s="49" t="str">
        <f>IF(YEAR(Personalkostnader!$K35)&lt;Hjelpeberegn_personal!N$77,"",IF(YEAR(Personalkostnader!$H35)&gt;Hjelpeberegn_personal!N$77,"",IF(YEAR(Personalkostnader!$H35)=Hjelpeberegn_personal!N$77,Personalkostnader!$H35,"01.01."&amp;N$77)))</f>
        <v/>
      </c>
      <c r="O101" s="49" t="str">
        <f>IF(N101="","",IF(YEAR(Personalkostnader!$H35)&gt;Hjelpeberegn_personal!N$77,"",IF(YEAR(Personalkostnader!$K35)&gt;Hjelpeberegn_personal!N$77,"31.12."&amp;N$77,Personalkostnader!$K35)))</f>
        <v/>
      </c>
      <c r="P101" s="49" t="str">
        <f>IF(YEAR(Personalkostnader!$K35)&lt;Hjelpeberegn_personal!P$77,"",IF(YEAR(Personalkostnader!$H35)&gt;Hjelpeberegn_personal!P$77,"",IF(YEAR(Personalkostnader!$H35)=Hjelpeberegn_personal!P$77,Personalkostnader!$H35,"01.01."&amp;P$77)))</f>
        <v/>
      </c>
      <c r="Q101" s="49" t="str">
        <f>IF(P101="","",IF(YEAR(Personalkostnader!$H35)&gt;Hjelpeberegn_personal!P$77,"",IF(YEAR(Personalkostnader!$K35)&gt;Hjelpeberegn_personal!P$77,"31.12."&amp;P$77,Personalkostnader!$K35)))</f>
        <v/>
      </c>
      <c r="R101" s="49" t="str">
        <f>IF(YEAR(Personalkostnader!$K35)&lt;Hjelpeberegn_personal!R$77,"",IF(YEAR(Personalkostnader!$H35)&gt;Hjelpeberegn_personal!R$77,"",IF(YEAR(Personalkostnader!$H35)=Hjelpeberegn_personal!R$77,Personalkostnader!$H35,"01.01."&amp;R$77)))</f>
        <v/>
      </c>
      <c r="S101" s="49" t="str">
        <f>IF(R101="","",IF(YEAR(Personalkostnader!$H35)&gt;Hjelpeberegn_personal!R$77,"",IF(YEAR(Personalkostnader!$K35)&gt;Hjelpeberegn_personal!R$77,"31.12."&amp;R$77,Personalkostnader!$K35)))</f>
        <v/>
      </c>
      <c r="T101" s="49" t="str">
        <f>IF(YEAR(Personalkostnader!$K35)&lt;Hjelpeberegn_personal!T$77,"",IF(YEAR(Personalkostnader!$H35)&gt;Hjelpeberegn_personal!T$77,"",IF(YEAR(Personalkostnader!$H35)=Hjelpeberegn_personal!T$77,Personalkostnader!$H35,"01.01."&amp;T$77)))</f>
        <v/>
      </c>
      <c r="U101" s="49" t="str">
        <f>IF(T101="","",IF(YEAR(Personalkostnader!$H35)&gt;Hjelpeberegn_personal!T$77,"",IF(YEAR(Personalkostnader!$K35)&gt;Hjelpeberegn_personal!T$77,"31.12."&amp;T$77,Personalkostnader!$K35)))</f>
        <v/>
      </c>
      <c r="V101" s="49" t="str">
        <f>IF(YEAR(Personalkostnader!$K35)&lt;Hjelpeberegn_personal!V$77,"",IF(YEAR(Personalkostnader!$H35)&gt;Hjelpeberegn_personal!V$77,"",IF(YEAR(Personalkostnader!$H35)=Hjelpeberegn_personal!V$77,Personalkostnader!$H35,"01.01."&amp;V$77)))</f>
        <v/>
      </c>
      <c r="W101" s="49" t="str">
        <f>IF(V101="","",IF(YEAR(Personalkostnader!$H35)&gt;Hjelpeberegn_personal!V$77,"",IF(YEAR(Personalkostnader!$K35)&gt;Hjelpeberegn_personal!V$77,"31.12."&amp;V$77,Personalkostnader!$K35)))</f>
        <v/>
      </c>
      <c r="X101" s="49" t="str">
        <f>IF(YEAR(Personalkostnader!$K35)&lt;Hjelpeberegn_personal!X$77,"",IF(YEAR(Personalkostnader!$H35)&gt;Hjelpeberegn_personal!X$77,"",IF(YEAR(Personalkostnader!$H35)=Hjelpeberegn_personal!X$77,Personalkostnader!$H35,"01.01."&amp;X$77)))</f>
        <v/>
      </c>
      <c r="Y101" s="49" t="str">
        <f>IF(X101="","",IF(YEAR(Personalkostnader!$H35)&gt;Hjelpeberegn_personal!X$77,"",IF(YEAR(Personalkostnader!$K35)&gt;Hjelpeberegn_personal!X$77,"31.12."&amp;X$77,Personalkostnader!$K35)))</f>
        <v/>
      </c>
      <c r="Z101" s="49" t="str">
        <f>IF(YEAR(Personalkostnader!$K35)&lt;Hjelpeberegn_personal!Z$77,"",IF(YEAR(Personalkostnader!$H35)&gt;Hjelpeberegn_personal!Z$77,"",IF(YEAR(Personalkostnader!$H35)=Hjelpeberegn_personal!Z$77,Personalkostnader!$H35,"01.01."&amp;Z$77)))</f>
        <v/>
      </c>
      <c r="AA101" s="49" t="str">
        <f>IF(Z101="","",IF(YEAR(Personalkostnader!$H35)&gt;Hjelpeberegn_personal!Z$77,"",IF(YEAR(Personalkostnader!$K35)&gt;Hjelpeberegn_personal!Z$77,"31.12."&amp;Z$77,Personalkostnader!$K35)))</f>
        <v/>
      </c>
    </row>
    <row r="102" spans="1:27" outlineLevel="1" x14ac:dyDescent="0.25">
      <c r="A102">
        <f t="shared" si="7"/>
        <v>0</v>
      </c>
      <c r="B102" s="49" t="str">
        <f>IF(YEAR(Personalkostnader!$H36)&lt;Hjelpeberegn_personal!B$77,"",IF(YEAR(Personalkostnader!$H36)&gt;Hjelpeberegn_personal!B$77,"",IF(YEAR(Personalkostnader!$H36)=Hjelpeberegn_personal!B$77,Personalkostnader!$H36,"01.01."&amp;B$77)))</f>
        <v/>
      </c>
      <c r="C102" s="49" t="str">
        <f>IF(YEAR(Personalkostnader!$H36)&lt;Hjelpeberegn_personal!B$77,"",IF(YEAR(Personalkostnader!$H36)&gt;Hjelpeberegn_personal!B$77,"",IF(YEAR(Personalkostnader!$K36)=B$77,Personalkostnader!$K36,"31.12."&amp;B$77)))</f>
        <v/>
      </c>
      <c r="D102" s="49" t="str">
        <f>IF(YEAR(Personalkostnader!$K36)&lt;Hjelpeberegn_personal!D$77,"",IF(YEAR(Personalkostnader!$H36)&gt;Hjelpeberegn_personal!D$77,"",IF(YEAR(Personalkostnader!$H36)=Hjelpeberegn_personal!D$77,Personalkostnader!$H36,"01.01."&amp;D$77)))</f>
        <v/>
      </c>
      <c r="E102" s="49" t="str">
        <f>IF(D102="","",IF(YEAR(Personalkostnader!$H36)&gt;Hjelpeberegn_personal!D$77,"",IF(YEAR(Personalkostnader!$K36)&gt;Hjelpeberegn_personal!D$77,"31.12."&amp;D$77,Personalkostnader!$K36)))</f>
        <v/>
      </c>
      <c r="F102" s="49" t="str">
        <f>IF(YEAR(Personalkostnader!$K36)&lt;Hjelpeberegn_personal!F$77,"",IF(YEAR(Personalkostnader!$H36)&gt;Hjelpeberegn_personal!F$77,"",IF(YEAR(Personalkostnader!$H36)=Hjelpeberegn_personal!F$77,Personalkostnader!$H36,"01.01."&amp;F$77)))</f>
        <v/>
      </c>
      <c r="G102" s="49" t="str">
        <f>IF(F102="","",IF(YEAR(Personalkostnader!$H36)&gt;Hjelpeberegn_personal!F$77,"",IF(YEAR(Personalkostnader!$K36)&gt;Hjelpeberegn_personal!F$77,"31.12."&amp;F$77,Personalkostnader!$K36)))</f>
        <v/>
      </c>
      <c r="H102" s="49" t="str">
        <f>IF(YEAR(Personalkostnader!$K36)&lt;Hjelpeberegn_personal!H$77,"",IF(YEAR(Personalkostnader!$H36)&gt;Hjelpeberegn_personal!H$77,"",IF(YEAR(Personalkostnader!$H36)=Hjelpeberegn_personal!H$77,Personalkostnader!$H36,"01.01."&amp;H$77)))</f>
        <v/>
      </c>
      <c r="I102" s="49" t="str">
        <f>IF(H102="","",IF(YEAR(Personalkostnader!$H36)&gt;Hjelpeberegn_personal!H$77,"",IF(YEAR(Personalkostnader!$K36)&gt;Hjelpeberegn_personal!H$77,"31.12."&amp;H$77,Personalkostnader!$K36)))</f>
        <v/>
      </c>
      <c r="J102" s="49" t="str">
        <f>IF(YEAR(Personalkostnader!$K36)&lt;Hjelpeberegn_personal!J$77,"",IF(YEAR(Personalkostnader!$H36)&gt;Hjelpeberegn_personal!J$77,"",IF(YEAR(Personalkostnader!$H36)=Hjelpeberegn_personal!J$77,Personalkostnader!$H36,"01.01."&amp;J$77)))</f>
        <v/>
      </c>
      <c r="K102" s="49" t="str">
        <f>IF(J102="","",IF(YEAR(Personalkostnader!$H36)&gt;Hjelpeberegn_personal!J$77,"",IF(YEAR(Personalkostnader!$K36)&gt;Hjelpeberegn_personal!J$77,"31.12."&amp;J$77,Personalkostnader!$K36)))</f>
        <v/>
      </c>
      <c r="L102" s="49" t="str">
        <f>IF(YEAR(Personalkostnader!$K36)&lt;Hjelpeberegn_personal!L$77,"",IF(YEAR(Personalkostnader!$H36)&gt;Hjelpeberegn_personal!L$77,"",IF(YEAR(Personalkostnader!$H36)=Hjelpeberegn_personal!L$77,Personalkostnader!$H36,"01.01."&amp;L$77)))</f>
        <v/>
      </c>
      <c r="M102" s="49" t="str">
        <f>IF(L102="","",IF(YEAR(Personalkostnader!$H36)&gt;Hjelpeberegn_personal!L$77,"",IF(YEAR(Personalkostnader!$K36)&gt;Hjelpeberegn_personal!L$77,"31.12."&amp;L$77,Personalkostnader!$K36)))</f>
        <v/>
      </c>
      <c r="N102" s="49" t="str">
        <f>IF(YEAR(Personalkostnader!$K36)&lt;Hjelpeberegn_personal!N$77,"",IF(YEAR(Personalkostnader!$H36)&gt;Hjelpeberegn_personal!N$77,"",IF(YEAR(Personalkostnader!$H36)=Hjelpeberegn_personal!N$77,Personalkostnader!$H36,"01.01."&amp;N$77)))</f>
        <v/>
      </c>
      <c r="O102" s="49" t="str">
        <f>IF(N102="","",IF(YEAR(Personalkostnader!$H36)&gt;Hjelpeberegn_personal!N$77,"",IF(YEAR(Personalkostnader!$K36)&gt;Hjelpeberegn_personal!N$77,"31.12."&amp;N$77,Personalkostnader!$K36)))</f>
        <v/>
      </c>
      <c r="P102" s="49" t="str">
        <f>IF(YEAR(Personalkostnader!$K36)&lt;Hjelpeberegn_personal!P$77,"",IF(YEAR(Personalkostnader!$H36)&gt;Hjelpeberegn_personal!P$77,"",IF(YEAR(Personalkostnader!$H36)=Hjelpeberegn_personal!P$77,Personalkostnader!$H36,"01.01."&amp;P$77)))</f>
        <v/>
      </c>
      <c r="Q102" s="49" t="str">
        <f>IF(P102="","",IF(YEAR(Personalkostnader!$H36)&gt;Hjelpeberegn_personal!P$77,"",IF(YEAR(Personalkostnader!$K36)&gt;Hjelpeberegn_personal!P$77,"31.12."&amp;P$77,Personalkostnader!$K36)))</f>
        <v/>
      </c>
      <c r="R102" s="49" t="str">
        <f>IF(YEAR(Personalkostnader!$K36)&lt;Hjelpeberegn_personal!R$77,"",IF(YEAR(Personalkostnader!$H36)&gt;Hjelpeberegn_personal!R$77,"",IF(YEAR(Personalkostnader!$H36)=Hjelpeberegn_personal!R$77,Personalkostnader!$H36,"01.01."&amp;R$77)))</f>
        <v/>
      </c>
      <c r="S102" s="49" t="str">
        <f>IF(R102="","",IF(YEAR(Personalkostnader!$H36)&gt;Hjelpeberegn_personal!R$77,"",IF(YEAR(Personalkostnader!$K36)&gt;Hjelpeberegn_personal!R$77,"31.12."&amp;R$77,Personalkostnader!$K36)))</f>
        <v/>
      </c>
      <c r="T102" s="49" t="str">
        <f>IF(YEAR(Personalkostnader!$K36)&lt;Hjelpeberegn_personal!T$77,"",IF(YEAR(Personalkostnader!$H36)&gt;Hjelpeberegn_personal!T$77,"",IF(YEAR(Personalkostnader!$H36)=Hjelpeberegn_personal!T$77,Personalkostnader!$H36,"01.01."&amp;T$77)))</f>
        <v/>
      </c>
      <c r="U102" s="49" t="str">
        <f>IF(T102="","",IF(YEAR(Personalkostnader!$H36)&gt;Hjelpeberegn_personal!T$77,"",IF(YEAR(Personalkostnader!$K36)&gt;Hjelpeberegn_personal!T$77,"31.12."&amp;T$77,Personalkostnader!$K36)))</f>
        <v/>
      </c>
      <c r="V102" s="49" t="str">
        <f>IF(YEAR(Personalkostnader!$K36)&lt;Hjelpeberegn_personal!V$77,"",IF(YEAR(Personalkostnader!$H36)&gt;Hjelpeberegn_personal!V$77,"",IF(YEAR(Personalkostnader!$H36)=Hjelpeberegn_personal!V$77,Personalkostnader!$H36,"01.01."&amp;V$77)))</f>
        <v/>
      </c>
      <c r="W102" s="49" t="str">
        <f>IF(V102="","",IF(YEAR(Personalkostnader!$H36)&gt;Hjelpeberegn_personal!V$77,"",IF(YEAR(Personalkostnader!$K36)&gt;Hjelpeberegn_personal!V$77,"31.12."&amp;V$77,Personalkostnader!$K36)))</f>
        <v/>
      </c>
      <c r="X102" s="49" t="str">
        <f>IF(YEAR(Personalkostnader!$K36)&lt;Hjelpeberegn_personal!X$77,"",IF(YEAR(Personalkostnader!$H36)&gt;Hjelpeberegn_personal!X$77,"",IF(YEAR(Personalkostnader!$H36)=Hjelpeberegn_personal!X$77,Personalkostnader!$H36,"01.01."&amp;X$77)))</f>
        <v/>
      </c>
      <c r="Y102" s="49" t="str">
        <f>IF(X102="","",IF(YEAR(Personalkostnader!$H36)&gt;Hjelpeberegn_personal!X$77,"",IF(YEAR(Personalkostnader!$K36)&gt;Hjelpeberegn_personal!X$77,"31.12."&amp;X$77,Personalkostnader!$K36)))</f>
        <v/>
      </c>
      <c r="Z102" s="49" t="str">
        <f>IF(YEAR(Personalkostnader!$K36)&lt;Hjelpeberegn_personal!Z$77,"",IF(YEAR(Personalkostnader!$H36)&gt;Hjelpeberegn_personal!Z$77,"",IF(YEAR(Personalkostnader!$H36)=Hjelpeberegn_personal!Z$77,Personalkostnader!$H36,"01.01."&amp;Z$77)))</f>
        <v/>
      </c>
      <c r="AA102" s="49" t="str">
        <f>IF(Z102="","",IF(YEAR(Personalkostnader!$H36)&gt;Hjelpeberegn_personal!Z$77,"",IF(YEAR(Personalkostnader!$K36)&gt;Hjelpeberegn_personal!Z$77,"31.12."&amp;Z$77,Personalkostnader!$K36)))</f>
        <v/>
      </c>
    </row>
    <row r="103" spans="1:27" outlineLevel="1" x14ac:dyDescent="0.25">
      <c r="A103">
        <f t="shared" si="7"/>
        <v>0</v>
      </c>
      <c r="B103" s="49" t="str">
        <f>IF(YEAR(Personalkostnader!$H37)&lt;Hjelpeberegn_personal!B$77,"",IF(YEAR(Personalkostnader!$H37)&gt;Hjelpeberegn_personal!B$77,"",IF(YEAR(Personalkostnader!$H37)=Hjelpeberegn_personal!B$77,Personalkostnader!$H37,"01.01."&amp;B$77)))</f>
        <v/>
      </c>
      <c r="C103" s="49" t="str">
        <f>IF(YEAR(Personalkostnader!$H37)&lt;Hjelpeberegn_personal!B$77,"",IF(YEAR(Personalkostnader!$H37)&gt;Hjelpeberegn_personal!B$77,"",IF(YEAR(Personalkostnader!$K37)=B$77,Personalkostnader!$K37,"31.12."&amp;B$77)))</f>
        <v/>
      </c>
      <c r="D103" s="49" t="str">
        <f>IF(YEAR(Personalkostnader!$K37)&lt;Hjelpeberegn_personal!D$77,"",IF(YEAR(Personalkostnader!$H37)&gt;Hjelpeberegn_personal!D$77,"",IF(YEAR(Personalkostnader!$H37)=Hjelpeberegn_personal!D$77,Personalkostnader!$H37,"01.01."&amp;D$77)))</f>
        <v/>
      </c>
      <c r="E103" s="49" t="str">
        <f>IF(D103="","",IF(YEAR(Personalkostnader!$H37)&gt;Hjelpeberegn_personal!D$77,"",IF(YEAR(Personalkostnader!$K37)&gt;Hjelpeberegn_personal!D$77,"31.12."&amp;D$77,Personalkostnader!$K37)))</f>
        <v/>
      </c>
      <c r="F103" s="49" t="str">
        <f>IF(YEAR(Personalkostnader!$K37)&lt;Hjelpeberegn_personal!F$77,"",IF(YEAR(Personalkostnader!$H37)&gt;Hjelpeberegn_personal!F$77,"",IF(YEAR(Personalkostnader!$H37)=Hjelpeberegn_personal!F$77,Personalkostnader!$H37,"01.01."&amp;F$77)))</f>
        <v/>
      </c>
      <c r="G103" s="49" t="str">
        <f>IF(F103="","",IF(YEAR(Personalkostnader!$H37)&gt;Hjelpeberegn_personal!F$77,"",IF(YEAR(Personalkostnader!$K37)&gt;Hjelpeberegn_personal!F$77,"31.12."&amp;F$77,Personalkostnader!$K37)))</f>
        <v/>
      </c>
      <c r="H103" s="49" t="str">
        <f>IF(YEAR(Personalkostnader!$K37)&lt;Hjelpeberegn_personal!H$77,"",IF(YEAR(Personalkostnader!$H37)&gt;Hjelpeberegn_personal!H$77,"",IF(YEAR(Personalkostnader!$H37)=Hjelpeberegn_personal!H$77,Personalkostnader!$H37,"01.01."&amp;H$77)))</f>
        <v/>
      </c>
      <c r="I103" s="49" t="str">
        <f>IF(H103="","",IF(YEAR(Personalkostnader!$H37)&gt;Hjelpeberegn_personal!H$77,"",IF(YEAR(Personalkostnader!$K37)&gt;Hjelpeberegn_personal!H$77,"31.12."&amp;H$77,Personalkostnader!$K37)))</f>
        <v/>
      </c>
      <c r="J103" s="49" t="str">
        <f>IF(YEAR(Personalkostnader!$K37)&lt;Hjelpeberegn_personal!J$77,"",IF(YEAR(Personalkostnader!$H37)&gt;Hjelpeberegn_personal!J$77,"",IF(YEAR(Personalkostnader!$H37)=Hjelpeberegn_personal!J$77,Personalkostnader!$H37,"01.01."&amp;J$77)))</f>
        <v/>
      </c>
      <c r="K103" s="49" t="str">
        <f>IF(J103="","",IF(YEAR(Personalkostnader!$H37)&gt;Hjelpeberegn_personal!J$77,"",IF(YEAR(Personalkostnader!$K37)&gt;Hjelpeberegn_personal!J$77,"31.12."&amp;J$77,Personalkostnader!$K37)))</f>
        <v/>
      </c>
      <c r="L103" s="49" t="str">
        <f>IF(YEAR(Personalkostnader!$K37)&lt;Hjelpeberegn_personal!L$77,"",IF(YEAR(Personalkostnader!$H37)&gt;Hjelpeberegn_personal!L$77,"",IF(YEAR(Personalkostnader!$H37)=Hjelpeberegn_personal!L$77,Personalkostnader!$H37,"01.01."&amp;L$77)))</f>
        <v/>
      </c>
      <c r="M103" s="49" t="str">
        <f>IF(L103="","",IF(YEAR(Personalkostnader!$H37)&gt;Hjelpeberegn_personal!L$77,"",IF(YEAR(Personalkostnader!$K37)&gt;Hjelpeberegn_personal!L$77,"31.12."&amp;L$77,Personalkostnader!$K37)))</f>
        <v/>
      </c>
      <c r="N103" s="49" t="str">
        <f>IF(YEAR(Personalkostnader!$K37)&lt;Hjelpeberegn_personal!N$77,"",IF(YEAR(Personalkostnader!$H37)&gt;Hjelpeberegn_personal!N$77,"",IF(YEAR(Personalkostnader!$H37)=Hjelpeberegn_personal!N$77,Personalkostnader!$H37,"01.01."&amp;N$77)))</f>
        <v/>
      </c>
      <c r="O103" s="49" t="str">
        <f>IF(N103="","",IF(YEAR(Personalkostnader!$H37)&gt;Hjelpeberegn_personal!N$77,"",IF(YEAR(Personalkostnader!$K37)&gt;Hjelpeberegn_personal!N$77,"31.12."&amp;N$77,Personalkostnader!$K37)))</f>
        <v/>
      </c>
      <c r="P103" s="49" t="str">
        <f>IF(YEAR(Personalkostnader!$K37)&lt;Hjelpeberegn_personal!P$77,"",IF(YEAR(Personalkostnader!$H37)&gt;Hjelpeberegn_personal!P$77,"",IF(YEAR(Personalkostnader!$H37)=Hjelpeberegn_personal!P$77,Personalkostnader!$H37,"01.01."&amp;P$77)))</f>
        <v/>
      </c>
      <c r="Q103" s="49" t="str">
        <f>IF(P103="","",IF(YEAR(Personalkostnader!$H37)&gt;Hjelpeberegn_personal!P$77,"",IF(YEAR(Personalkostnader!$K37)&gt;Hjelpeberegn_personal!P$77,"31.12."&amp;P$77,Personalkostnader!$K37)))</f>
        <v/>
      </c>
      <c r="R103" s="49" t="str">
        <f>IF(YEAR(Personalkostnader!$K37)&lt;Hjelpeberegn_personal!R$77,"",IF(YEAR(Personalkostnader!$H37)&gt;Hjelpeberegn_personal!R$77,"",IF(YEAR(Personalkostnader!$H37)=Hjelpeberegn_personal!R$77,Personalkostnader!$H37,"01.01."&amp;R$77)))</f>
        <v/>
      </c>
      <c r="S103" s="49" t="str">
        <f>IF(R103="","",IF(YEAR(Personalkostnader!$H37)&gt;Hjelpeberegn_personal!R$77,"",IF(YEAR(Personalkostnader!$K37)&gt;Hjelpeberegn_personal!R$77,"31.12."&amp;R$77,Personalkostnader!$K37)))</f>
        <v/>
      </c>
      <c r="T103" s="49" t="str">
        <f>IF(YEAR(Personalkostnader!$K37)&lt;Hjelpeberegn_personal!T$77,"",IF(YEAR(Personalkostnader!$H37)&gt;Hjelpeberegn_personal!T$77,"",IF(YEAR(Personalkostnader!$H37)=Hjelpeberegn_personal!T$77,Personalkostnader!$H37,"01.01."&amp;T$77)))</f>
        <v/>
      </c>
      <c r="U103" s="49" t="str">
        <f>IF(T103="","",IF(YEAR(Personalkostnader!$H37)&gt;Hjelpeberegn_personal!T$77,"",IF(YEAR(Personalkostnader!$K37)&gt;Hjelpeberegn_personal!T$77,"31.12."&amp;T$77,Personalkostnader!$K37)))</f>
        <v/>
      </c>
      <c r="V103" s="49" t="str">
        <f>IF(YEAR(Personalkostnader!$K37)&lt;Hjelpeberegn_personal!V$77,"",IF(YEAR(Personalkostnader!$H37)&gt;Hjelpeberegn_personal!V$77,"",IF(YEAR(Personalkostnader!$H37)=Hjelpeberegn_personal!V$77,Personalkostnader!$H37,"01.01."&amp;V$77)))</f>
        <v/>
      </c>
      <c r="W103" s="49" t="str">
        <f>IF(V103="","",IF(YEAR(Personalkostnader!$H37)&gt;Hjelpeberegn_personal!V$77,"",IF(YEAR(Personalkostnader!$K37)&gt;Hjelpeberegn_personal!V$77,"31.12."&amp;V$77,Personalkostnader!$K37)))</f>
        <v/>
      </c>
      <c r="X103" s="49" t="str">
        <f>IF(YEAR(Personalkostnader!$K37)&lt;Hjelpeberegn_personal!X$77,"",IF(YEAR(Personalkostnader!$H37)&gt;Hjelpeberegn_personal!X$77,"",IF(YEAR(Personalkostnader!$H37)=Hjelpeberegn_personal!X$77,Personalkostnader!$H37,"01.01."&amp;X$77)))</f>
        <v/>
      </c>
      <c r="Y103" s="49" t="str">
        <f>IF(X103="","",IF(YEAR(Personalkostnader!$H37)&gt;Hjelpeberegn_personal!X$77,"",IF(YEAR(Personalkostnader!$K37)&gt;Hjelpeberegn_personal!X$77,"31.12."&amp;X$77,Personalkostnader!$K37)))</f>
        <v/>
      </c>
      <c r="Z103" s="49" t="str">
        <f>IF(YEAR(Personalkostnader!$K37)&lt;Hjelpeberegn_personal!Z$77,"",IF(YEAR(Personalkostnader!$H37)&gt;Hjelpeberegn_personal!Z$77,"",IF(YEAR(Personalkostnader!$H37)=Hjelpeberegn_personal!Z$77,Personalkostnader!$H37,"01.01."&amp;Z$77)))</f>
        <v/>
      </c>
      <c r="AA103" s="49" t="str">
        <f>IF(Z103="","",IF(YEAR(Personalkostnader!$H37)&gt;Hjelpeberegn_personal!Z$77,"",IF(YEAR(Personalkostnader!$K37)&gt;Hjelpeberegn_personal!Z$77,"31.12."&amp;Z$77,Personalkostnader!$K37)))</f>
        <v/>
      </c>
    </row>
    <row r="104" spans="1:27" outlineLevel="1" x14ac:dyDescent="0.25">
      <c r="A104">
        <f t="shared" si="7"/>
        <v>0</v>
      </c>
      <c r="B104" s="49" t="str">
        <f>IF(YEAR(Personalkostnader!$H38)&lt;Hjelpeberegn_personal!B$77,"",IF(YEAR(Personalkostnader!$H38)&gt;Hjelpeberegn_personal!B$77,"",IF(YEAR(Personalkostnader!$H38)=Hjelpeberegn_personal!B$77,Personalkostnader!$H38,"01.01."&amp;B$77)))</f>
        <v/>
      </c>
      <c r="C104" s="49" t="str">
        <f>IF(YEAR(Personalkostnader!$H38)&lt;Hjelpeberegn_personal!B$77,"",IF(YEAR(Personalkostnader!$H38)&gt;Hjelpeberegn_personal!B$77,"",IF(YEAR(Personalkostnader!$K38)=B$77,Personalkostnader!$K38,"31.12."&amp;B$77)))</f>
        <v/>
      </c>
      <c r="D104" s="49" t="str">
        <f>IF(YEAR(Personalkostnader!$K38)&lt;Hjelpeberegn_personal!D$77,"",IF(YEAR(Personalkostnader!$H38)&gt;Hjelpeberegn_personal!D$77,"",IF(YEAR(Personalkostnader!$H38)=Hjelpeberegn_personal!D$77,Personalkostnader!$H38,"01.01."&amp;D$77)))</f>
        <v/>
      </c>
      <c r="E104" s="49" t="str">
        <f>IF(D104="","",IF(YEAR(Personalkostnader!$H38)&gt;Hjelpeberegn_personal!D$77,"",IF(YEAR(Personalkostnader!$K38)&gt;Hjelpeberegn_personal!D$77,"31.12."&amp;D$77,Personalkostnader!$K38)))</f>
        <v/>
      </c>
      <c r="F104" s="49" t="str">
        <f>IF(YEAR(Personalkostnader!$K38)&lt;Hjelpeberegn_personal!F$77,"",IF(YEAR(Personalkostnader!$H38)&gt;Hjelpeberegn_personal!F$77,"",IF(YEAR(Personalkostnader!$H38)=Hjelpeberegn_personal!F$77,Personalkostnader!$H38,"01.01."&amp;F$77)))</f>
        <v/>
      </c>
      <c r="G104" s="49" t="str">
        <f>IF(F104="","",IF(YEAR(Personalkostnader!$H38)&gt;Hjelpeberegn_personal!F$77,"",IF(YEAR(Personalkostnader!$K38)&gt;Hjelpeberegn_personal!F$77,"31.12."&amp;F$77,Personalkostnader!$K38)))</f>
        <v/>
      </c>
      <c r="H104" s="49" t="str">
        <f>IF(YEAR(Personalkostnader!$K38)&lt;Hjelpeberegn_personal!H$77,"",IF(YEAR(Personalkostnader!$H38)&gt;Hjelpeberegn_personal!H$77,"",IF(YEAR(Personalkostnader!$H38)=Hjelpeberegn_personal!H$77,Personalkostnader!$H38,"01.01."&amp;H$77)))</f>
        <v/>
      </c>
      <c r="I104" s="49" t="str">
        <f>IF(H104="","",IF(YEAR(Personalkostnader!$H38)&gt;Hjelpeberegn_personal!H$77,"",IF(YEAR(Personalkostnader!$K38)&gt;Hjelpeberegn_personal!H$77,"31.12."&amp;H$77,Personalkostnader!$K38)))</f>
        <v/>
      </c>
      <c r="J104" s="49" t="str">
        <f>IF(YEAR(Personalkostnader!$K38)&lt;Hjelpeberegn_personal!J$77,"",IF(YEAR(Personalkostnader!$H38)&gt;Hjelpeberegn_personal!J$77,"",IF(YEAR(Personalkostnader!$H38)=Hjelpeberegn_personal!J$77,Personalkostnader!$H38,"01.01."&amp;J$77)))</f>
        <v/>
      </c>
      <c r="K104" s="49" t="str">
        <f>IF(J104="","",IF(YEAR(Personalkostnader!$H38)&gt;Hjelpeberegn_personal!J$77,"",IF(YEAR(Personalkostnader!$K38)&gt;Hjelpeberegn_personal!J$77,"31.12."&amp;J$77,Personalkostnader!$K38)))</f>
        <v/>
      </c>
      <c r="L104" s="49" t="str">
        <f>IF(YEAR(Personalkostnader!$K38)&lt;Hjelpeberegn_personal!L$77,"",IF(YEAR(Personalkostnader!$H38)&gt;Hjelpeberegn_personal!L$77,"",IF(YEAR(Personalkostnader!$H38)=Hjelpeberegn_personal!L$77,Personalkostnader!$H38,"01.01."&amp;L$77)))</f>
        <v/>
      </c>
      <c r="M104" s="49" t="str">
        <f>IF(L104="","",IF(YEAR(Personalkostnader!$H38)&gt;Hjelpeberegn_personal!L$77,"",IF(YEAR(Personalkostnader!$K38)&gt;Hjelpeberegn_personal!L$77,"31.12."&amp;L$77,Personalkostnader!$K38)))</f>
        <v/>
      </c>
      <c r="N104" s="49" t="str">
        <f>IF(YEAR(Personalkostnader!$K38)&lt;Hjelpeberegn_personal!N$77,"",IF(YEAR(Personalkostnader!$H38)&gt;Hjelpeberegn_personal!N$77,"",IF(YEAR(Personalkostnader!$H38)=Hjelpeberegn_personal!N$77,Personalkostnader!$H38,"01.01."&amp;N$77)))</f>
        <v/>
      </c>
      <c r="O104" s="49" t="str">
        <f>IF(N104="","",IF(YEAR(Personalkostnader!$H38)&gt;Hjelpeberegn_personal!N$77,"",IF(YEAR(Personalkostnader!$K38)&gt;Hjelpeberegn_personal!N$77,"31.12."&amp;N$77,Personalkostnader!$K38)))</f>
        <v/>
      </c>
      <c r="P104" s="49" t="str">
        <f>IF(YEAR(Personalkostnader!$K38)&lt;Hjelpeberegn_personal!P$77,"",IF(YEAR(Personalkostnader!$H38)&gt;Hjelpeberegn_personal!P$77,"",IF(YEAR(Personalkostnader!$H38)=Hjelpeberegn_personal!P$77,Personalkostnader!$H38,"01.01."&amp;P$77)))</f>
        <v/>
      </c>
      <c r="Q104" s="49" t="str">
        <f>IF(P104="","",IF(YEAR(Personalkostnader!$H38)&gt;Hjelpeberegn_personal!P$77,"",IF(YEAR(Personalkostnader!$K38)&gt;Hjelpeberegn_personal!P$77,"31.12."&amp;P$77,Personalkostnader!$K38)))</f>
        <v/>
      </c>
      <c r="R104" s="49" t="str">
        <f>IF(YEAR(Personalkostnader!$K38)&lt;Hjelpeberegn_personal!R$77,"",IF(YEAR(Personalkostnader!$H38)&gt;Hjelpeberegn_personal!R$77,"",IF(YEAR(Personalkostnader!$H38)=Hjelpeberegn_personal!R$77,Personalkostnader!$H38,"01.01."&amp;R$77)))</f>
        <v/>
      </c>
      <c r="S104" s="49" t="str">
        <f>IF(R104="","",IF(YEAR(Personalkostnader!$H38)&gt;Hjelpeberegn_personal!R$77,"",IF(YEAR(Personalkostnader!$K38)&gt;Hjelpeberegn_personal!R$77,"31.12."&amp;R$77,Personalkostnader!$K38)))</f>
        <v/>
      </c>
      <c r="T104" s="49" t="str">
        <f>IF(YEAR(Personalkostnader!$K38)&lt;Hjelpeberegn_personal!T$77,"",IF(YEAR(Personalkostnader!$H38)&gt;Hjelpeberegn_personal!T$77,"",IF(YEAR(Personalkostnader!$H38)=Hjelpeberegn_personal!T$77,Personalkostnader!$H38,"01.01."&amp;T$77)))</f>
        <v/>
      </c>
      <c r="U104" s="49" t="str">
        <f>IF(T104="","",IF(YEAR(Personalkostnader!$H38)&gt;Hjelpeberegn_personal!T$77,"",IF(YEAR(Personalkostnader!$K38)&gt;Hjelpeberegn_personal!T$77,"31.12."&amp;T$77,Personalkostnader!$K38)))</f>
        <v/>
      </c>
      <c r="V104" s="49" t="str">
        <f>IF(YEAR(Personalkostnader!$K38)&lt;Hjelpeberegn_personal!V$77,"",IF(YEAR(Personalkostnader!$H38)&gt;Hjelpeberegn_personal!V$77,"",IF(YEAR(Personalkostnader!$H38)=Hjelpeberegn_personal!V$77,Personalkostnader!$H38,"01.01."&amp;V$77)))</f>
        <v/>
      </c>
      <c r="W104" s="49" t="str">
        <f>IF(V104="","",IF(YEAR(Personalkostnader!$H38)&gt;Hjelpeberegn_personal!V$77,"",IF(YEAR(Personalkostnader!$K38)&gt;Hjelpeberegn_personal!V$77,"31.12."&amp;V$77,Personalkostnader!$K38)))</f>
        <v/>
      </c>
      <c r="X104" s="49" t="str">
        <f>IF(YEAR(Personalkostnader!$K38)&lt;Hjelpeberegn_personal!X$77,"",IF(YEAR(Personalkostnader!$H38)&gt;Hjelpeberegn_personal!X$77,"",IF(YEAR(Personalkostnader!$H38)=Hjelpeberegn_personal!X$77,Personalkostnader!$H38,"01.01."&amp;X$77)))</f>
        <v/>
      </c>
      <c r="Y104" s="49" t="str">
        <f>IF(X104="","",IF(YEAR(Personalkostnader!$H38)&gt;Hjelpeberegn_personal!X$77,"",IF(YEAR(Personalkostnader!$K38)&gt;Hjelpeberegn_personal!X$77,"31.12."&amp;X$77,Personalkostnader!$K38)))</f>
        <v/>
      </c>
      <c r="Z104" s="49" t="str">
        <f>IF(YEAR(Personalkostnader!$K38)&lt;Hjelpeberegn_personal!Z$77,"",IF(YEAR(Personalkostnader!$H38)&gt;Hjelpeberegn_personal!Z$77,"",IF(YEAR(Personalkostnader!$H38)=Hjelpeberegn_personal!Z$77,Personalkostnader!$H38,"01.01."&amp;Z$77)))</f>
        <v/>
      </c>
      <c r="AA104" s="49" t="str">
        <f>IF(Z104="","",IF(YEAR(Personalkostnader!$H38)&gt;Hjelpeberegn_personal!Z$77,"",IF(YEAR(Personalkostnader!$K38)&gt;Hjelpeberegn_personal!Z$77,"31.12."&amp;Z$77,Personalkostnader!$K38)))</f>
        <v/>
      </c>
    </row>
    <row r="105" spans="1:27" outlineLevel="1" x14ac:dyDescent="0.25">
      <c r="A105">
        <f t="shared" si="7"/>
        <v>0</v>
      </c>
      <c r="B105" s="49" t="str">
        <f>IF(YEAR(Personalkostnader!$H39)&lt;Hjelpeberegn_personal!B$77,"",IF(YEAR(Personalkostnader!$H39)&gt;Hjelpeberegn_personal!B$77,"",IF(YEAR(Personalkostnader!$H39)=Hjelpeberegn_personal!B$77,Personalkostnader!$H39,"01.01."&amp;B$77)))</f>
        <v/>
      </c>
      <c r="C105" s="49" t="str">
        <f>IF(YEAR(Personalkostnader!$H39)&lt;Hjelpeberegn_personal!B$77,"",IF(YEAR(Personalkostnader!$H39)&gt;Hjelpeberegn_personal!B$77,"",IF(YEAR(Personalkostnader!$K39)=B$77,Personalkostnader!$K39,"31.12."&amp;B$77)))</f>
        <v/>
      </c>
      <c r="D105" s="49" t="str">
        <f>IF(YEAR(Personalkostnader!$K39)&lt;Hjelpeberegn_personal!D$77,"",IF(YEAR(Personalkostnader!$H39)&gt;Hjelpeberegn_personal!D$77,"",IF(YEAR(Personalkostnader!$H39)=Hjelpeberegn_personal!D$77,Personalkostnader!$H39,"01.01."&amp;D$77)))</f>
        <v/>
      </c>
      <c r="E105" s="49" t="str">
        <f>IF(D105="","",IF(YEAR(Personalkostnader!$H39)&gt;Hjelpeberegn_personal!D$77,"",IF(YEAR(Personalkostnader!$K39)&gt;Hjelpeberegn_personal!D$77,"31.12."&amp;D$77,Personalkostnader!$K39)))</f>
        <v/>
      </c>
      <c r="F105" s="49" t="str">
        <f>IF(YEAR(Personalkostnader!$K39)&lt;Hjelpeberegn_personal!F$77,"",IF(YEAR(Personalkostnader!$H39)&gt;Hjelpeberegn_personal!F$77,"",IF(YEAR(Personalkostnader!$H39)=Hjelpeberegn_personal!F$77,Personalkostnader!$H39,"01.01."&amp;F$77)))</f>
        <v/>
      </c>
      <c r="G105" s="49" t="str">
        <f>IF(F105="","",IF(YEAR(Personalkostnader!$H39)&gt;Hjelpeberegn_personal!F$77,"",IF(YEAR(Personalkostnader!$K39)&gt;Hjelpeberegn_personal!F$77,"31.12."&amp;F$77,Personalkostnader!$K39)))</f>
        <v/>
      </c>
      <c r="H105" s="49" t="str">
        <f>IF(YEAR(Personalkostnader!$K39)&lt;Hjelpeberegn_personal!H$77,"",IF(YEAR(Personalkostnader!$H39)&gt;Hjelpeberegn_personal!H$77,"",IF(YEAR(Personalkostnader!$H39)=Hjelpeberegn_personal!H$77,Personalkostnader!$H39,"01.01."&amp;H$77)))</f>
        <v/>
      </c>
      <c r="I105" s="49" t="str">
        <f>IF(H105="","",IF(YEAR(Personalkostnader!$H39)&gt;Hjelpeberegn_personal!H$77,"",IF(YEAR(Personalkostnader!$K39)&gt;Hjelpeberegn_personal!H$77,"31.12."&amp;H$77,Personalkostnader!$K39)))</f>
        <v/>
      </c>
      <c r="J105" s="49" t="str">
        <f>IF(YEAR(Personalkostnader!$K39)&lt;Hjelpeberegn_personal!J$77,"",IF(YEAR(Personalkostnader!$H39)&gt;Hjelpeberegn_personal!J$77,"",IF(YEAR(Personalkostnader!$H39)=Hjelpeberegn_personal!J$77,Personalkostnader!$H39,"01.01."&amp;J$77)))</f>
        <v/>
      </c>
      <c r="K105" s="49" t="str">
        <f>IF(J105="","",IF(YEAR(Personalkostnader!$H39)&gt;Hjelpeberegn_personal!J$77,"",IF(YEAR(Personalkostnader!$K39)&gt;Hjelpeberegn_personal!J$77,"31.12."&amp;J$77,Personalkostnader!$K39)))</f>
        <v/>
      </c>
      <c r="L105" s="49" t="str">
        <f>IF(YEAR(Personalkostnader!$K39)&lt;Hjelpeberegn_personal!L$77,"",IF(YEAR(Personalkostnader!$H39)&gt;Hjelpeberegn_personal!L$77,"",IF(YEAR(Personalkostnader!$H39)=Hjelpeberegn_personal!L$77,Personalkostnader!$H39,"01.01."&amp;L$77)))</f>
        <v/>
      </c>
      <c r="M105" s="49" t="str">
        <f>IF(L105="","",IF(YEAR(Personalkostnader!$H39)&gt;Hjelpeberegn_personal!L$77,"",IF(YEAR(Personalkostnader!$K39)&gt;Hjelpeberegn_personal!L$77,"31.12."&amp;L$77,Personalkostnader!$K39)))</f>
        <v/>
      </c>
      <c r="N105" s="49" t="str">
        <f>IF(YEAR(Personalkostnader!$K39)&lt;Hjelpeberegn_personal!N$77,"",IF(YEAR(Personalkostnader!$H39)&gt;Hjelpeberegn_personal!N$77,"",IF(YEAR(Personalkostnader!$H39)=Hjelpeberegn_personal!N$77,Personalkostnader!$H39,"01.01."&amp;N$77)))</f>
        <v/>
      </c>
      <c r="O105" s="49" t="str">
        <f>IF(N105="","",IF(YEAR(Personalkostnader!$H39)&gt;Hjelpeberegn_personal!N$77,"",IF(YEAR(Personalkostnader!$K39)&gt;Hjelpeberegn_personal!N$77,"31.12."&amp;N$77,Personalkostnader!$K39)))</f>
        <v/>
      </c>
      <c r="P105" s="49" t="str">
        <f>IF(YEAR(Personalkostnader!$K39)&lt;Hjelpeberegn_personal!P$77,"",IF(YEAR(Personalkostnader!$H39)&gt;Hjelpeberegn_personal!P$77,"",IF(YEAR(Personalkostnader!$H39)=Hjelpeberegn_personal!P$77,Personalkostnader!$H39,"01.01."&amp;P$77)))</f>
        <v/>
      </c>
      <c r="Q105" s="49" t="str">
        <f>IF(P105="","",IF(YEAR(Personalkostnader!$H39)&gt;Hjelpeberegn_personal!P$77,"",IF(YEAR(Personalkostnader!$K39)&gt;Hjelpeberegn_personal!P$77,"31.12."&amp;P$77,Personalkostnader!$K39)))</f>
        <v/>
      </c>
      <c r="R105" s="49" t="str">
        <f>IF(YEAR(Personalkostnader!$K39)&lt;Hjelpeberegn_personal!R$77,"",IF(YEAR(Personalkostnader!$H39)&gt;Hjelpeberegn_personal!R$77,"",IF(YEAR(Personalkostnader!$H39)=Hjelpeberegn_personal!R$77,Personalkostnader!$H39,"01.01."&amp;R$77)))</f>
        <v/>
      </c>
      <c r="S105" s="49" t="str">
        <f>IF(R105="","",IF(YEAR(Personalkostnader!$H39)&gt;Hjelpeberegn_personal!R$77,"",IF(YEAR(Personalkostnader!$K39)&gt;Hjelpeberegn_personal!R$77,"31.12."&amp;R$77,Personalkostnader!$K39)))</f>
        <v/>
      </c>
      <c r="T105" s="49" t="str">
        <f>IF(YEAR(Personalkostnader!$K39)&lt;Hjelpeberegn_personal!T$77,"",IF(YEAR(Personalkostnader!$H39)&gt;Hjelpeberegn_personal!T$77,"",IF(YEAR(Personalkostnader!$H39)=Hjelpeberegn_personal!T$77,Personalkostnader!$H39,"01.01."&amp;T$77)))</f>
        <v/>
      </c>
      <c r="U105" s="49" t="str">
        <f>IF(T105="","",IF(YEAR(Personalkostnader!$H39)&gt;Hjelpeberegn_personal!T$77,"",IF(YEAR(Personalkostnader!$K39)&gt;Hjelpeberegn_personal!T$77,"31.12."&amp;T$77,Personalkostnader!$K39)))</f>
        <v/>
      </c>
      <c r="V105" s="49" t="str">
        <f>IF(YEAR(Personalkostnader!$K39)&lt;Hjelpeberegn_personal!V$77,"",IF(YEAR(Personalkostnader!$H39)&gt;Hjelpeberegn_personal!V$77,"",IF(YEAR(Personalkostnader!$H39)=Hjelpeberegn_personal!V$77,Personalkostnader!$H39,"01.01."&amp;V$77)))</f>
        <v/>
      </c>
      <c r="W105" s="49" t="str">
        <f>IF(V105="","",IF(YEAR(Personalkostnader!$H39)&gt;Hjelpeberegn_personal!V$77,"",IF(YEAR(Personalkostnader!$K39)&gt;Hjelpeberegn_personal!V$77,"31.12."&amp;V$77,Personalkostnader!$K39)))</f>
        <v/>
      </c>
      <c r="X105" s="49" t="str">
        <f>IF(YEAR(Personalkostnader!$K39)&lt;Hjelpeberegn_personal!X$77,"",IF(YEAR(Personalkostnader!$H39)&gt;Hjelpeberegn_personal!X$77,"",IF(YEAR(Personalkostnader!$H39)=Hjelpeberegn_personal!X$77,Personalkostnader!$H39,"01.01."&amp;X$77)))</f>
        <v/>
      </c>
      <c r="Y105" s="49" t="str">
        <f>IF(X105="","",IF(YEAR(Personalkostnader!$H39)&gt;Hjelpeberegn_personal!X$77,"",IF(YEAR(Personalkostnader!$K39)&gt;Hjelpeberegn_personal!X$77,"31.12."&amp;X$77,Personalkostnader!$K39)))</f>
        <v/>
      </c>
      <c r="Z105" s="49" t="str">
        <f>IF(YEAR(Personalkostnader!$K39)&lt;Hjelpeberegn_personal!Z$77,"",IF(YEAR(Personalkostnader!$H39)&gt;Hjelpeberegn_personal!Z$77,"",IF(YEAR(Personalkostnader!$H39)=Hjelpeberegn_personal!Z$77,Personalkostnader!$H39,"01.01."&amp;Z$77)))</f>
        <v/>
      </c>
      <c r="AA105" s="49" t="str">
        <f>IF(Z105="","",IF(YEAR(Personalkostnader!$H39)&gt;Hjelpeberegn_personal!Z$77,"",IF(YEAR(Personalkostnader!$K39)&gt;Hjelpeberegn_personal!Z$77,"31.12."&amp;Z$77,Personalkostnader!$K39)))</f>
        <v/>
      </c>
    </row>
    <row r="106" spans="1:27" outlineLevel="1" x14ac:dyDescent="0.25">
      <c r="A106">
        <f t="shared" si="7"/>
        <v>0</v>
      </c>
      <c r="B106" s="49" t="str">
        <f>IF(YEAR(Personalkostnader!$H40)&lt;Hjelpeberegn_personal!B$77,"",IF(YEAR(Personalkostnader!$H40)&gt;Hjelpeberegn_personal!B$77,"",IF(YEAR(Personalkostnader!$H40)=Hjelpeberegn_personal!B$77,Personalkostnader!$H40,"01.01."&amp;B$77)))</f>
        <v/>
      </c>
      <c r="C106" s="49" t="str">
        <f>IF(YEAR(Personalkostnader!$H40)&lt;Hjelpeberegn_personal!B$77,"",IF(YEAR(Personalkostnader!$H40)&gt;Hjelpeberegn_personal!B$77,"",IF(YEAR(Personalkostnader!$K40)=B$77,Personalkostnader!$K40,"31.12."&amp;B$77)))</f>
        <v/>
      </c>
      <c r="D106" s="49" t="str">
        <f>IF(YEAR(Personalkostnader!$K40)&lt;Hjelpeberegn_personal!D$77,"",IF(YEAR(Personalkostnader!$H40)&gt;Hjelpeberegn_personal!D$77,"",IF(YEAR(Personalkostnader!$H40)=Hjelpeberegn_personal!D$77,Personalkostnader!$H40,"01.01."&amp;D$77)))</f>
        <v/>
      </c>
      <c r="E106" s="49" t="str">
        <f>IF(D106="","",IF(YEAR(Personalkostnader!$H40)&gt;Hjelpeberegn_personal!D$77,"",IF(YEAR(Personalkostnader!$K40)&gt;Hjelpeberegn_personal!D$77,"31.12."&amp;D$77,Personalkostnader!$K40)))</f>
        <v/>
      </c>
      <c r="F106" s="49" t="str">
        <f>IF(YEAR(Personalkostnader!$K40)&lt;Hjelpeberegn_personal!F$77,"",IF(YEAR(Personalkostnader!$H40)&gt;Hjelpeberegn_personal!F$77,"",IF(YEAR(Personalkostnader!$H40)=Hjelpeberegn_personal!F$77,Personalkostnader!$H40,"01.01."&amp;F$77)))</f>
        <v/>
      </c>
      <c r="G106" s="49" t="str">
        <f>IF(F106="","",IF(YEAR(Personalkostnader!$H40)&gt;Hjelpeberegn_personal!F$77,"",IF(YEAR(Personalkostnader!$K40)&gt;Hjelpeberegn_personal!F$77,"31.12."&amp;F$77,Personalkostnader!$K40)))</f>
        <v/>
      </c>
      <c r="H106" s="49" t="str">
        <f>IF(YEAR(Personalkostnader!$K40)&lt;Hjelpeberegn_personal!H$77,"",IF(YEAR(Personalkostnader!$H40)&gt;Hjelpeberegn_personal!H$77,"",IF(YEAR(Personalkostnader!$H40)=Hjelpeberegn_personal!H$77,Personalkostnader!$H40,"01.01."&amp;H$77)))</f>
        <v/>
      </c>
      <c r="I106" s="49" t="str">
        <f>IF(H106="","",IF(YEAR(Personalkostnader!$H40)&gt;Hjelpeberegn_personal!H$77,"",IF(YEAR(Personalkostnader!$K40)&gt;Hjelpeberegn_personal!H$77,"31.12."&amp;H$77,Personalkostnader!$K40)))</f>
        <v/>
      </c>
      <c r="J106" s="49" t="str">
        <f>IF(YEAR(Personalkostnader!$K40)&lt;Hjelpeberegn_personal!J$77,"",IF(YEAR(Personalkostnader!$H40)&gt;Hjelpeberegn_personal!J$77,"",IF(YEAR(Personalkostnader!$H40)=Hjelpeberegn_personal!J$77,Personalkostnader!$H40,"01.01."&amp;J$77)))</f>
        <v/>
      </c>
      <c r="K106" s="49" t="str">
        <f>IF(J106="","",IF(YEAR(Personalkostnader!$H40)&gt;Hjelpeberegn_personal!J$77,"",IF(YEAR(Personalkostnader!$K40)&gt;Hjelpeberegn_personal!J$77,"31.12."&amp;J$77,Personalkostnader!$K40)))</f>
        <v/>
      </c>
      <c r="L106" s="49" t="str">
        <f>IF(YEAR(Personalkostnader!$K40)&lt;Hjelpeberegn_personal!L$77,"",IF(YEAR(Personalkostnader!$H40)&gt;Hjelpeberegn_personal!L$77,"",IF(YEAR(Personalkostnader!$H40)=Hjelpeberegn_personal!L$77,Personalkostnader!$H40,"01.01."&amp;L$77)))</f>
        <v/>
      </c>
      <c r="M106" s="49" t="str">
        <f>IF(L106="","",IF(YEAR(Personalkostnader!$H40)&gt;Hjelpeberegn_personal!L$77,"",IF(YEAR(Personalkostnader!$K40)&gt;Hjelpeberegn_personal!L$77,"31.12."&amp;L$77,Personalkostnader!$K40)))</f>
        <v/>
      </c>
      <c r="N106" s="49" t="str">
        <f>IF(YEAR(Personalkostnader!$K40)&lt;Hjelpeberegn_personal!N$77,"",IF(YEAR(Personalkostnader!$H40)&gt;Hjelpeberegn_personal!N$77,"",IF(YEAR(Personalkostnader!$H40)=Hjelpeberegn_personal!N$77,Personalkostnader!$H40,"01.01."&amp;N$77)))</f>
        <v/>
      </c>
      <c r="O106" s="49" t="str">
        <f>IF(N106="","",IF(YEAR(Personalkostnader!$H40)&gt;Hjelpeberegn_personal!N$77,"",IF(YEAR(Personalkostnader!$K40)&gt;Hjelpeberegn_personal!N$77,"31.12."&amp;N$77,Personalkostnader!$K40)))</f>
        <v/>
      </c>
      <c r="P106" s="49" t="str">
        <f>IF(YEAR(Personalkostnader!$K40)&lt;Hjelpeberegn_personal!P$77,"",IF(YEAR(Personalkostnader!$H40)&gt;Hjelpeberegn_personal!P$77,"",IF(YEAR(Personalkostnader!$H40)=Hjelpeberegn_personal!P$77,Personalkostnader!$H40,"01.01."&amp;P$77)))</f>
        <v/>
      </c>
      <c r="Q106" s="49" t="str">
        <f>IF(P106="","",IF(YEAR(Personalkostnader!$H40)&gt;Hjelpeberegn_personal!P$77,"",IF(YEAR(Personalkostnader!$K40)&gt;Hjelpeberegn_personal!P$77,"31.12."&amp;P$77,Personalkostnader!$K40)))</f>
        <v/>
      </c>
      <c r="R106" s="49" t="str">
        <f>IF(YEAR(Personalkostnader!$K40)&lt;Hjelpeberegn_personal!R$77,"",IF(YEAR(Personalkostnader!$H40)&gt;Hjelpeberegn_personal!R$77,"",IF(YEAR(Personalkostnader!$H40)=Hjelpeberegn_personal!R$77,Personalkostnader!$H40,"01.01."&amp;R$77)))</f>
        <v/>
      </c>
      <c r="S106" s="49" t="str">
        <f>IF(R106="","",IF(YEAR(Personalkostnader!$H40)&gt;Hjelpeberegn_personal!R$77,"",IF(YEAR(Personalkostnader!$K40)&gt;Hjelpeberegn_personal!R$77,"31.12."&amp;R$77,Personalkostnader!$K40)))</f>
        <v/>
      </c>
      <c r="T106" s="49" t="str">
        <f>IF(YEAR(Personalkostnader!$K40)&lt;Hjelpeberegn_personal!T$77,"",IF(YEAR(Personalkostnader!$H40)&gt;Hjelpeberegn_personal!T$77,"",IF(YEAR(Personalkostnader!$H40)=Hjelpeberegn_personal!T$77,Personalkostnader!$H40,"01.01."&amp;T$77)))</f>
        <v/>
      </c>
      <c r="U106" s="49" t="str">
        <f>IF(T106="","",IF(YEAR(Personalkostnader!$H40)&gt;Hjelpeberegn_personal!T$77,"",IF(YEAR(Personalkostnader!$K40)&gt;Hjelpeberegn_personal!T$77,"31.12."&amp;T$77,Personalkostnader!$K40)))</f>
        <v/>
      </c>
      <c r="V106" s="49" t="str">
        <f>IF(YEAR(Personalkostnader!$K40)&lt;Hjelpeberegn_personal!V$77,"",IF(YEAR(Personalkostnader!$H40)&gt;Hjelpeberegn_personal!V$77,"",IF(YEAR(Personalkostnader!$H40)=Hjelpeberegn_personal!V$77,Personalkostnader!$H40,"01.01."&amp;V$77)))</f>
        <v/>
      </c>
      <c r="W106" s="49" t="str">
        <f>IF(V106="","",IF(YEAR(Personalkostnader!$H40)&gt;Hjelpeberegn_personal!V$77,"",IF(YEAR(Personalkostnader!$K40)&gt;Hjelpeberegn_personal!V$77,"31.12."&amp;V$77,Personalkostnader!$K40)))</f>
        <v/>
      </c>
      <c r="X106" s="49" t="str">
        <f>IF(YEAR(Personalkostnader!$K40)&lt;Hjelpeberegn_personal!X$77,"",IF(YEAR(Personalkostnader!$H40)&gt;Hjelpeberegn_personal!X$77,"",IF(YEAR(Personalkostnader!$H40)=Hjelpeberegn_personal!X$77,Personalkostnader!$H40,"01.01."&amp;X$77)))</f>
        <v/>
      </c>
      <c r="Y106" s="49" t="str">
        <f>IF(X106="","",IF(YEAR(Personalkostnader!$H40)&gt;Hjelpeberegn_personal!X$77,"",IF(YEAR(Personalkostnader!$K40)&gt;Hjelpeberegn_personal!X$77,"31.12."&amp;X$77,Personalkostnader!$K40)))</f>
        <v/>
      </c>
      <c r="Z106" s="49" t="str">
        <f>IF(YEAR(Personalkostnader!$K40)&lt;Hjelpeberegn_personal!Z$77,"",IF(YEAR(Personalkostnader!$H40)&gt;Hjelpeberegn_personal!Z$77,"",IF(YEAR(Personalkostnader!$H40)=Hjelpeberegn_personal!Z$77,Personalkostnader!$H40,"01.01."&amp;Z$77)))</f>
        <v/>
      </c>
      <c r="AA106" s="49" t="str">
        <f>IF(Z106="","",IF(YEAR(Personalkostnader!$H40)&gt;Hjelpeberegn_personal!Z$77,"",IF(YEAR(Personalkostnader!$K40)&gt;Hjelpeberegn_personal!Z$77,"31.12."&amp;Z$77,Personalkostnader!$K40)))</f>
        <v/>
      </c>
    </row>
    <row r="107" spans="1:27" outlineLevel="1" x14ac:dyDescent="0.25">
      <c r="A107">
        <f t="shared" si="7"/>
        <v>0</v>
      </c>
      <c r="B107" s="49" t="str">
        <f>IF(YEAR(Personalkostnader!$H41)&lt;Hjelpeberegn_personal!B$77,"",IF(YEAR(Personalkostnader!$H41)&gt;Hjelpeberegn_personal!B$77,"",IF(YEAR(Personalkostnader!$H41)=Hjelpeberegn_personal!B$77,Personalkostnader!$H41,"01.01."&amp;B$77)))</f>
        <v/>
      </c>
      <c r="C107" s="49" t="str">
        <f>IF(YEAR(Personalkostnader!$H41)&lt;Hjelpeberegn_personal!B$77,"",IF(YEAR(Personalkostnader!$H41)&gt;Hjelpeberegn_personal!B$77,"",IF(YEAR(Personalkostnader!$K41)=B$77,Personalkostnader!$K41,"31.12."&amp;B$77)))</f>
        <v/>
      </c>
      <c r="D107" s="49" t="str">
        <f>IF(YEAR(Personalkostnader!$K41)&lt;Hjelpeberegn_personal!D$77,"",IF(YEAR(Personalkostnader!$H41)&gt;Hjelpeberegn_personal!D$77,"",IF(YEAR(Personalkostnader!$H41)=Hjelpeberegn_personal!D$77,Personalkostnader!$H41,"01.01."&amp;D$77)))</f>
        <v/>
      </c>
      <c r="E107" s="49" t="str">
        <f>IF(D107="","",IF(YEAR(Personalkostnader!$H41)&gt;Hjelpeberegn_personal!D$77,"",IF(YEAR(Personalkostnader!$K41)&gt;Hjelpeberegn_personal!D$77,"31.12."&amp;D$77,Personalkostnader!$K41)))</f>
        <v/>
      </c>
      <c r="F107" s="49" t="str">
        <f>IF(YEAR(Personalkostnader!$K41)&lt;Hjelpeberegn_personal!F$77,"",IF(YEAR(Personalkostnader!$H41)&gt;Hjelpeberegn_personal!F$77,"",IF(YEAR(Personalkostnader!$H41)=Hjelpeberegn_personal!F$77,Personalkostnader!$H41,"01.01."&amp;F$77)))</f>
        <v/>
      </c>
      <c r="G107" s="49" t="str">
        <f>IF(F107="","",IF(YEAR(Personalkostnader!$H41)&gt;Hjelpeberegn_personal!F$77,"",IF(YEAR(Personalkostnader!$K41)&gt;Hjelpeberegn_personal!F$77,"31.12."&amp;F$77,Personalkostnader!$K41)))</f>
        <v/>
      </c>
      <c r="H107" s="49" t="str">
        <f>IF(YEAR(Personalkostnader!$K41)&lt;Hjelpeberegn_personal!H$77,"",IF(YEAR(Personalkostnader!$H41)&gt;Hjelpeberegn_personal!H$77,"",IF(YEAR(Personalkostnader!$H41)=Hjelpeberegn_personal!H$77,Personalkostnader!$H41,"01.01."&amp;H$77)))</f>
        <v/>
      </c>
      <c r="I107" s="49" t="str">
        <f>IF(H107="","",IF(YEAR(Personalkostnader!$H41)&gt;Hjelpeberegn_personal!H$77,"",IF(YEAR(Personalkostnader!$K41)&gt;Hjelpeberegn_personal!H$77,"31.12."&amp;H$77,Personalkostnader!$K41)))</f>
        <v/>
      </c>
      <c r="J107" s="49" t="str">
        <f>IF(YEAR(Personalkostnader!$K41)&lt;Hjelpeberegn_personal!J$77,"",IF(YEAR(Personalkostnader!$H41)&gt;Hjelpeberegn_personal!J$77,"",IF(YEAR(Personalkostnader!$H41)=Hjelpeberegn_personal!J$77,Personalkostnader!$H41,"01.01."&amp;J$77)))</f>
        <v/>
      </c>
      <c r="K107" s="49" t="str">
        <f>IF(J107="","",IF(YEAR(Personalkostnader!$H41)&gt;Hjelpeberegn_personal!J$77,"",IF(YEAR(Personalkostnader!$K41)&gt;Hjelpeberegn_personal!J$77,"31.12."&amp;J$77,Personalkostnader!$K41)))</f>
        <v/>
      </c>
      <c r="L107" s="49" t="str">
        <f>IF(YEAR(Personalkostnader!$K41)&lt;Hjelpeberegn_personal!L$77,"",IF(YEAR(Personalkostnader!$H41)&gt;Hjelpeberegn_personal!L$77,"",IF(YEAR(Personalkostnader!$H41)=Hjelpeberegn_personal!L$77,Personalkostnader!$H41,"01.01."&amp;L$77)))</f>
        <v/>
      </c>
      <c r="M107" s="49" t="str">
        <f>IF(L107="","",IF(YEAR(Personalkostnader!$H41)&gt;Hjelpeberegn_personal!L$77,"",IF(YEAR(Personalkostnader!$K41)&gt;Hjelpeberegn_personal!L$77,"31.12."&amp;L$77,Personalkostnader!$K41)))</f>
        <v/>
      </c>
      <c r="N107" s="49" t="str">
        <f>IF(YEAR(Personalkostnader!$K41)&lt;Hjelpeberegn_personal!N$77,"",IF(YEAR(Personalkostnader!$H41)&gt;Hjelpeberegn_personal!N$77,"",IF(YEAR(Personalkostnader!$H41)=Hjelpeberegn_personal!N$77,Personalkostnader!$H41,"01.01."&amp;N$77)))</f>
        <v/>
      </c>
      <c r="O107" s="49" t="str">
        <f>IF(N107="","",IF(YEAR(Personalkostnader!$H41)&gt;Hjelpeberegn_personal!N$77,"",IF(YEAR(Personalkostnader!$K41)&gt;Hjelpeberegn_personal!N$77,"31.12."&amp;N$77,Personalkostnader!$K41)))</f>
        <v/>
      </c>
      <c r="P107" s="49" t="str">
        <f>IF(YEAR(Personalkostnader!$K41)&lt;Hjelpeberegn_personal!P$77,"",IF(YEAR(Personalkostnader!$H41)&gt;Hjelpeberegn_personal!P$77,"",IF(YEAR(Personalkostnader!$H41)=Hjelpeberegn_personal!P$77,Personalkostnader!$H41,"01.01."&amp;P$77)))</f>
        <v/>
      </c>
      <c r="Q107" s="49" t="str">
        <f>IF(P107="","",IF(YEAR(Personalkostnader!$H41)&gt;Hjelpeberegn_personal!P$77,"",IF(YEAR(Personalkostnader!$K41)&gt;Hjelpeberegn_personal!P$77,"31.12."&amp;P$77,Personalkostnader!$K41)))</f>
        <v/>
      </c>
      <c r="R107" s="49" t="str">
        <f>IF(YEAR(Personalkostnader!$K41)&lt;Hjelpeberegn_personal!R$77,"",IF(YEAR(Personalkostnader!$H41)&gt;Hjelpeberegn_personal!R$77,"",IF(YEAR(Personalkostnader!$H41)=Hjelpeberegn_personal!R$77,Personalkostnader!$H41,"01.01."&amp;R$77)))</f>
        <v/>
      </c>
      <c r="S107" s="49" t="str">
        <f>IF(R107="","",IF(YEAR(Personalkostnader!$H41)&gt;Hjelpeberegn_personal!R$77,"",IF(YEAR(Personalkostnader!$K41)&gt;Hjelpeberegn_personal!R$77,"31.12."&amp;R$77,Personalkostnader!$K41)))</f>
        <v/>
      </c>
      <c r="T107" s="49" t="str">
        <f>IF(YEAR(Personalkostnader!$K41)&lt;Hjelpeberegn_personal!T$77,"",IF(YEAR(Personalkostnader!$H41)&gt;Hjelpeberegn_personal!T$77,"",IF(YEAR(Personalkostnader!$H41)=Hjelpeberegn_personal!T$77,Personalkostnader!$H41,"01.01."&amp;T$77)))</f>
        <v/>
      </c>
      <c r="U107" s="49" t="str">
        <f>IF(T107="","",IF(YEAR(Personalkostnader!$H41)&gt;Hjelpeberegn_personal!T$77,"",IF(YEAR(Personalkostnader!$K41)&gt;Hjelpeberegn_personal!T$77,"31.12."&amp;T$77,Personalkostnader!$K41)))</f>
        <v/>
      </c>
      <c r="V107" s="49" t="str">
        <f>IF(YEAR(Personalkostnader!$K41)&lt;Hjelpeberegn_personal!V$77,"",IF(YEAR(Personalkostnader!$H41)&gt;Hjelpeberegn_personal!V$77,"",IF(YEAR(Personalkostnader!$H41)=Hjelpeberegn_personal!V$77,Personalkostnader!$H41,"01.01."&amp;V$77)))</f>
        <v/>
      </c>
      <c r="W107" s="49" t="str">
        <f>IF(V107="","",IF(YEAR(Personalkostnader!$H41)&gt;Hjelpeberegn_personal!V$77,"",IF(YEAR(Personalkostnader!$K41)&gt;Hjelpeberegn_personal!V$77,"31.12."&amp;V$77,Personalkostnader!$K41)))</f>
        <v/>
      </c>
      <c r="X107" s="49" t="str">
        <f>IF(YEAR(Personalkostnader!$K41)&lt;Hjelpeberegn_personal!X$77,"",IF(YEAR(Personalkostnader!$H41)&gt;Hjelpeberegn_personal!X$77,"",IF(YEAR(Personalkostnader!$H41)=Hjelpeberegn_personal!X$77,Personalkostnader!$H41,"01.01."&amp;X$77)))</f>
        <v/>
      </c>
      <c r="Y107" s="49" t="str">
        <f>IF(X107="","",IF(YEAR(Personalkostnader!$H41)&gt;Hjelpeberegn_personal!X$77,"",IF(YEAR(Personalkostnader!$K41)&gt;Hjelpeberegn_personal!X$77,"31.12."&amp;X$77,Personalkostnader!$K41)))</f>
        <v/>
      </c>
      <c r="Z107" s="49" t="str">
        <f>IF(YEAR(Personalkostnader!$K41)&lt;Hjelpeberegn_personal!Z$77,"",IF(YEAR(Personalkostnader!$H41)&gt;Hjelpeberegn_personal!Z$77,"",IF(YEAR(Personalkostnader!$H41)=Hjelpeberegn_personal!Z$77,Personalkostnader!$H41,"01.01."&amp;Z$77)))</f>
        <v/>
      </c>
      <c r="AA107" s="49" t="str">
        <f>IF(Z107="","",IF(YEAR(Personalkostnader!$H41)&gt;Hjelpeberegn_personal!Z$77,"",IF(YEAR(Personalkostnader!$K41)&gt;Hjelpeberegn_personal!Z$77,"31.12."&amp;Z$77,Personalkostnader!$K41)))</f>
        <v/>
      </c>
    </row>
    <row r="108" spans="1:27" outlineLevel="1" x14ac:dyDescent="0.25">
      <c r="A108">
        <f t="shared" si="7"/>
        <v>0</v>
      </c>
      <c r="B108" s="49" t="str">
        <f>IF(YEAR(Personalkostnader!$H42)&lt;Hjelpeberegn_personal!B$77,"",IF(YEAR(Personalkostnader!$H42)&gt;Hjelpeberegn_personal!B$77,"",IF(YEAR(Personalkostnader!$H42)=Hjelpeberegn_personal!B$77,Personalkostnader!$H42,"01.01."&amp;B$77)))</f>
        <v/>
      </c>
      <c r="C108" s="49" t="str">
        <f>IF(YEAR(Personalkostnader!$H42)&lt;Hjelpeberegn_personal!B$77,"",IF(YEAR(Personalkostnader!$H42)&gt;Hjelpeberegn_personal!B$77,"",IF(YEAR(Personalkostnader!$K42)=B$77,Personalkostnader!$K42,"31.12."&amp;B$77)))</f>
        <v/>
      </c>
      <c r="D108" s="49" t="str">
        <f>IF(YEAR(Personalkostnader!$K42)&lt;Hjelpeberegn_personal!D$77,"",IF(YEAR(Personalkostnader!$H42)&gt;Hjelpeberegn_personal!D$77,"",IF(YEAR(Personalkostnader!$H42)=Hjelpeberegn_personal!D$77,Personalkostnader!$H42,"01.01."&amp;D$77)))</f>
        <v/>
      </c>
      <c r="E108" s="49" t="str">
        <f>IF(D108="","",IF(YEAR(Personalkostnader!$H42)&gt;Hjelpeberegn_personal!D$77,"",IF(YEAR(Personalkostnader!$K42)&gt;Hjelpeberegn_personal!D$77,"31.12."&amp;D$77,Personalkostnader!$K42)))</f>
        <v/>
      </c>
      <c r="F108" s="49" t="str">
        <f>IF(YEAR(Personalkostnader!$K42)&lt;Hjelpeberegn_personal!F$77,"",IF(YEAR(Personalkostnader!$H42)&gt;Hjelpeberegn_personal!F$77,"",IF(YEAR(Personalkostnader!$H42)=Hjelpeberegn_personal!F$77,Personalkostnader!$H42,"01.01."&amp;F$77)))</f>
        <v/>
      </c>
      <c r="G108" s="49" t="str">
        <f>IF(F108="","",IF(YEAR(Personalkostnader!$H42)&gt;Hjelpeberegn_personal!F$77,"",IF(YEAR(Personalkostnader!$K42)&gt;Hjelpeberegn_personal!F$77,"31.12."&amp;F$77,Personalkostnader!$K42)))</f>
        <v/>
      </c>
      <c r="H108" s="49" t="str">
        <f>IF(YEAR(Personalkostnader!$K42)&lt;Hjelpeberegn_personal!H$77,"",IF(YEAR(Personalkostnader!$H42)&gt;Hjelpeberegn_personal!H$77,"",IF(YEAR(Personalkostnader!$H42)=Hjelpeberegn_personal!H$77,Personalkostnader!$H42,"01.01."&amp;H$77)))</f>
        <v/>
      </c>
      <c r="I108" s="49" t="str">
        <f>IF(H108="","",IF(YEAR(Personalkostnader!$H42)&gt;Hjelpeberegn_personal!H$77,"",IF(YEAR(Personalkostnader!$K42)&gt;Hjelpeberegn_personal!H$77,"31.12."&amp;H$77,Personalkostnader!$K42)))</f>
        <v/>
      </c>
      <c r="J108" s="49" t="str">
        <f>IF(YEAR(Personalkostnader!$K42)&lt;Hjelpeberegn_personal!J$77,"",IF(YEAR(Personalkostnader!$H42)&gt;Hjelpeberegn_personal!J$77,"",IF(YEAR(Personalkostnader!$H42)=Hjelpeberegn_personal!J$77,Personalkostnader!$H42,"01.01."&amp;J$77)))</f>
        <v/>
      </c>
      <c r="K108" s="49" t="str">
        <f>IF(J108="","",IF(YEAR(Personalkostnader!$H42)&gt;Hjelpeberegn_personal!J$77,"",IF(YEAR(Personalkostnader!$K42)&gt;Hjelpeberegn_personal!J$77,"31.12."&amp;J$77,Personalkostnader!$K42)))</f>
        <v/>
      </c>
      <c r="L108" s="49" t="str">
        <f>IF(YEAR(Personalkostnader!$K42)&lt;Hjelpeberegn_personal!L$77,"",IF(YEAR(Personalkostnader!$H42)&gt;Hjelpeberegn_personal!L$77,"",IF(YEAR(Personalkostnader!$H42)=Hjelpeberegn_personal!L$77,Personalkostnader!$H42,"01.01."&amp;L$77)))</f>
        <v/>
      </c>
      <c r="M108" s="49" t="str">
        <f>IF(L108="","",IF(YEAR(Personalkostnader!$H42)&gt;Hjelpeberegn_personal!L$77,"",IF(YEAR(Personalkostnader!$K42)&gt;Hjelpeberegn_personal!L$77,"31.12."&amp;L$77,Personalkostnader!$K42)))</f>
        <v/>
      </c>
      <c r="N108" s="49" t="str">
        <f>IF(YEAR(Personalkostnader!$K42)&lt;Hjelpeberegn_personal!N$77,"",IF(YEAR(Personalkostnader!$H42)&gt;Hjelpeberegn_personal!N$77,"",IF(YEAR(Personalkostnader!$H42)=Hjelpeberegn_personal!N$77,Personalkostnader!$H42,"01.01."&amp;N$77)))</f>
        <v/>
      </c>
      <c r="O108" s="49" t="str">
        <f>IF(N108="","",IF(YEAR(Personalkostnader!$H42)&gt;Hjelpeberegn_personal!N$77,"",IF(YEAR(Personalkostnader!$K42)&gt;Hjelpeberegn_personal!N$77,"31.12."&amp;N$77,Personalkostnader!$K42)))</f>
        <v/>
      </c>
      <c r="P108" s="49" t="str">
        <f>IF(YEAR(Personalkostnader!$K42)&lt;Hjelpeberegn_personal!P$77,"",IF(YEAR(Personalkostnader!$H42)&gt;Hjelpeberegn_personal!P$77,"",IF(YEAR(Personalkostnader!$H42)=Hjelpeberegn_personal!P$77,Personalkostnader!$H42,"01.01."&amp;P$77)))</f>
        <v/>
      </c>
      <c r="Q108" s="49" t="str">
        <f>IF(P108="","",IF(YEAR(Personalkostnader!$H42)&gt;Hjelpeberegn_personal!P$77,"",IF(YEAR(Personalkostnader!$K42)&gt;Hjelpeberegn_personal!P$77,"31.12."&amp;P$77,Personalkostnader!$K42)))</f>
        <v/>
      </c>
      <c r="R108" s="49" t="str">
        <f>IF(YEAR(Personalkostnader!$K42)&lt;Hjelpeberegn_personal!R$77,"",IF(YEAR(Personalkostnader!$H42)&gt;Hjelpeberegn_personal!R$77,"",IF(YEAR(Personalkostnader!$H42)=Hjelpeberegn_personal!R$77,Personalkostnader!$H42,"01.01."&amp;R$77)))</f>
        <v/>
      </c>
      <c r="S108" s="49" t="str">
        <f>IF(R108="","",IF(YEAR(Personalkostnader!$H42)&gt;Hjelpeberegn_personal!R$77,"",IF(YEAR(Personalkostnader!$K42)&gt;Hjelpeberegn_personal!R$77,"31.12."&amp;R$77,Personalkostnader!$K42)))</f>
        <v/>
      </c>
      <c r="T108" s="49" t="str">
        <f>IF(YEAR(Personalkostnader!$K42)&lt;Hjelpeberegn_personal!T$77,"",IF(YEAR(Personalkostnader!$H42)&gt;Hjelpeberegn_personal!T$77,"",IF(YEAR(Personalkostnader!$H42)=Hjelpeberegn_personal!T$77,Personalkostnader!$H42,"01.01."&amp;T$77)))</f>
        <v/>
      </c>
      <c r="U108" s="49" t="str">
        <f>IF(T108="","",IF(YEAR(Personalkostnader!$H42)&gt;Hjelpeberegn_personal!T$77,"",IF(YEAR(Personalkostnader!$K42)&gt;Hjelpeberegn_personal!T$77,"31.12."&amp;T$77,Personalkostnader!$K42)))</f>
        <v/>
      </c>
      <c r="V108" s="49" t="str">
        <f>IF(YEAR(Personalkostnader!$K42)&lt;Hjelpeberegn_personal!V$77,"",IF(YEAR(Personalkostnader!$H42)&gt;Hjelpeberegn_personal!V$77,"",IF(YEAR(Personalkostnader!$H42)=Hjelpeberegn_personal!V$77,Personalkostnader!$H42,"01.01."&amp;V$77)))</f>
        <v/>
      </c>
      <c r="W108" s="49" t="str">
        <f>IF(V108="","",IF(YEAR(Personalkostnader!$H42)&gt;Hjelpeberegn_personal!V$77,"",IF(YEAR(Personalkostnader!$K42)&gt;Hjelpeberegn_personal!V$77,"31.12."&amp;V$77,Personalkostnader!$K42)))</f>
        <v/>
      </c>
      <c r="X108" s="49" t="str">
        <f>IF(YEAR(Personalkostnader!$K42)&lt;Hjelpeberegn_personal!X$77,"",IF(YEAR(Personalkostnader!$H42)&gt;Hjelpeberegn_personal!X$77,"",IF(YEAR(Personalkostnader!$H42)=Hjelpeberegn_personal!X$77,Personalkostnader!$H42,"01.01."&amp;X$77)))</f>
        <v/>
      </c>
      <c r="Y108" s="49" t="str">
        <f>IF(X108="","",IF(YEAR(Personalkostnader!$H42)&gt;Hjelpeberegn_personal!X$77,"",IF(YEAR(Personalkostnader!$K42)&gt;Hjelpeberegn_personal!X$77,"31.12."&amp;X$77,Personalkostnader!$K42)))</f>
        <v/>
      </c>
      <c r="Z108" s="49" t="str">
        <f>IF(YEAR(Personalkostnader!$K42)&lt;Hjelpeberegn_personal!Z$77,"",IF(YEAR(Personalkostnader!$H42)&gt;Hjelpeberegn_personal!Z$77,"",IF(YEAR(Personalkostnader!$H42)=Hjelpeberegn_personal!Z$77,Personalkostnader!$H42,"01.01."&amp;Z$77)))</f>
        <v/>
      </c>
      <c r="AA108" s="49" t="str">
        <f>IF(Z108="","",IF(YEAR(Personalkostnader!$H42)&gt;Hjelpeberegn_personal!Z$77,"",IF(YEAR(Personalkostnader!$K42)&gt;Hjelpeberegn_personal!Z$77,"31.12."&amp;Z$77,Personalkostnader!$K42)))</f>
        <v/>
      </c>
    </row>
    <row r="109" spans="1:27" outlineLevel="1" x14ac:dyDescent="0.25">
      <c r="A109">
        <f t="shared" si="7"/>
        <v>0</v>
      </c>
      <c r="B109" s="49" t="str">
        <f>IF(YEAR(Personalkostnader!$H43)&lt;Hjelpeberegn_personal!B$77,"",IF(YEAR(Personalkostnader!$H43)&gt;Hjelpeberegn_personal!B$77,"",IF(YEAR(Personalkostnader!$H43)=Hjelpeberegn_personal!B$77,Personalkostnader!$H43,"01.01."&amp;B$77)))</f>
        <v/>
      </c>
      <c r="C109" s="49" t="str">
        <f>IF(YEAR(Personalkostnader!$H43)&lt;Hjelpeberegn_personal!B$77,"",IF(YEAR(Personalkostnader!$H43)&gt;Hjelpeberegn_personal!B$77,"",IF(YEAR(Personalkostnader!$K43)=B$77,Personalkostnader!$K43,"31.12."&amp;B$77)))</f>
        <v/>
      </c>
      <c r="D109" s="49" t="str">
        <f>IF(YEAR(Personalkostnader!$K43)&lt;Hjelpeberegn_personal!D$77,"",IF(YEAR(Personalkostnader!$H43)&gt;Hjelpeberegn_personal!D$77,"",IF(YEAR(Personalkostnader!$H43)=Hjelpeberegn_personal!D$77,Personalkostnader!$H43,"01.01."&amp;D$77)))</f>
        <v/>
      </c>
      <c r="E109" s="49" t="str">
        <f>IF(D109="","",IF(YEAR(Personalkostnader!$H43)&gt;Hjelpeberegn_personal!D$77,"",IF(YEAR(Personalkostnader!$K43)&gt;Hjelpeberegn_personal!D$77,"31.12."&amp;D$77,Personalkostnader!$K43)))</f>
        <v/>
      </c>
      <c r="F109" s="49" t="str">
        <f>IF(YEAR(Personalkostnader!$K43)&lt;Hjelpeberegn_personal!F$77,"",IF(YEAR(Personalkostnader!$H43)&gt;Hjelpeberegn_personal!F$77,"",IF(YEAR(Personalkostnader!$H43)=Hjelpeberegn_personal!F$77,Personalkostnader!$H43,"01.01."&amp;F$77)))</f>
        <v/>
      </c>
      <c r="G109" s="49" t="str">
        <f>IF(F109="","",IF(YEAR(Personalkostnader!$H43)&gt;Hjelpeberegn_personal!F$77,"",IF(YEAR(Personalkostnader!$K43)&gt;Hjelpeberegn_personal!F$77,"31.12."&amp;F$77,Personalkostnader!$K43)))</f>
        <v/>
      </c>
      <c r="H109" s="49" t="str">
        <f>IF(YEAR(Personalkostnader!$K43)&lt;Hjelpeberegn_personal!H$77,"",IF(YEAR(Personalkostnader!$H43)&gt;Hjelpeberegn_personal!H$77,"",IF(YEAR(Personalkostnader!$H43)=Hjelpeberegn_personal!H$77,Personalkostnader!$H43,"01.01."&amp;H$77)))</f>
        <v/>
      </c>
      <c r="I109" s="49" t="str">
        <f>IF(H109="","",IF(YEAR(Personalkostnader!$H43)&gt;Hjelpeberegn_personal!H$77,"",IF(YEAR(Personalkostnader!$K43)&gt;Hjelpeberegn_personal!H$77,"31.12."&amp;H$77,Personalkostnader!$K43)))</f>
        <v/>
      </c>
      <c r="J109" s="49" t="str">
        <f>IF(YEAR(Personalkostnader!$K43)&lt;Hjelpeberegn_personal!J$77,"",IF(YEAR(Personalkostnader!$H43)&gt;Hjelpeberegn_personal!J$77,"",IF(YEAR(Personalkostnader!$H43)=Hjelpeberegn_personal!J$77,Personalkostnader!$H43,"01.01."&amp;J$77)))</f>
        <v/>
      </c>
      <c r="K109" s="49" t="str">
        <f>IF(J109="","",IF(YEAR(Personalkostnader!$H43)&gt;Hjelpeberegn_personal!J$77,"",IF(YEAR(Personalkostnader!$K43)&gt;Hjelpeberegn_personal!J$77,"31.12."&amp;J$77,Personalkostnader!$K43)))</f>
        <v/>
      </c>
      <c r="L109" s="49" t="str">
        <f>IF(YEAR(Personalkostnader!$K43)&lt;Hjelpeberegn_personal!L$77,"",IF(YEAR(Personalkostnader!$H43)&gt;Hjelpeberegn_personal!L$77,"",IF(YEAR(Personalkostnader!$H43)=Hjelpeberegn_personal!L$77,Personalkostnader!$H43,"01.01."&amp;L$77)))</f>
        <v/>
      </c>
      <c r="M109" s="49" t="str">
        <f>IF(L109="","",IF(YEAR(Personalkostnader!$H43)&gt;Hjelpeberegn_personal!L$77,"",IF(YEAR(Personalkostnader!$K43)&gt;Hjelpeberegn_personal!L$77,"31.12."&amp;L$77,Personalkostnader!$K43)))</f>
        <v/>
      </c>
      <c r="N109" s="49" t="str">
        <f>IF(YEAR(Personalkostnader!$K43)&lt;Hjelpeberegn_personal!N$77,"",IF(YEAR(Personalkostnader!$H43)&gt;Hjelpeberegn_personal!N$77,"",IF(YEAR(Personalkostnader!$H43)=Hjelpeberegn_personal!N$77,Personalkostnader!$H43,"01.01."&amp;N$77)))</f>
        <v/>
      </c>
      <c r="O109" s="49" t="str">
        <f>IF(N109="","",IF(YEAR(Personalkostnader!$H43)&gt;Hjelpeberegn_personal!N$77,"",IF(YEAR(Personalkostnader!$K43)&gt;Hjelpeberegn_personal!N$77,"31.12."&amp;N$77,Personalkostnader!$K43)))</f>
        <v/>
      </c>
      <c r="P109" s="49" t="str">
        <f>IF(YEAR(Personalkostnader!$K43)&lt;Hjelpeberegn_personal!P$77,"",IF(YEAR(Personalkostnader!$H43)&gt;Hjelpeberegn_personal!P$77,"",IF(YEAR(Personalkostnader!$H43)=Hjelpeberegn_personal!P$77,Personalkostnader!$H43,"01.01."&amp;P$77)))</f>
        <v/>
      </c>
      <c r="Q109" s="49" t="str">
        <f>IF(P109="","",IF(YEAR(Personalkostnader!$H43)&gt;Hjelpeberegn_personal!P$77,"",IF(YEAR(Personalkostnader!$K43)&gt;Hjelpeberegn_personal!P$77,"31.12."&amp;P$77,Personalkostnader!$K43)))</f>
        <v/>
      </c>
      <c r="R109" s="49" t="str">
        <f>IF(YEAR(Personalkostnader!$K43)&lt;Hjelpeberegn_personal!R$77,"",IF(YEAR(Personalkostnader!$H43)&gt;Hjelpeberegn_personal!R$77,"",IF(YEAR(Personalkostnader!$H43)=Hjelpeberegn_personal!R$77,Personalkostnader!$H43,"01.01."&amp;R$77)))</f>
        <v/>
      </c>
      <c r="S109" s="49" t="str">
        <f>IF(R109="","",IF(YEAR(Personalkostnader!$H43)&gt;Hjelpeberegn_personal!R$77,"",IF(YEAR(Personalkostnader!$K43)&gt;Hjelpeberegn_personal!R$77,"31.12."&amp;R$77,Personalkostnader!$K43)))</f>
        <v/>
      </c>
      <c r="T109" s="49" t="str">
        <f>IF(YEAR(Personalkostnader!$K43)&lt;Hjelpeberegn_personal!T$77,"",IF(YEAR(Personalkostnader!$H43)&gt;Hjelpeberegn_personal!T$77,"",IF(YEAR(Personalkostnader!$H43)=Hjelpeberegn_personal!T$77,Personalkostnader!$H43,"01.01."&amp;T$77)))</f>
        <v/>
      </c>
      <c r="U109" s="49" t="str">
        <f>IF(T109="","",IF(YEAR(Personalkostnader!$H43)&gt;Hjelpeberegn_personal!T$77,"",IF(YEAR(Personalkostnader!$K43)&gt;Hjelpeberegn_personal!T$77,"31.12."&amp;T$77,Personalkostnader!$K43)))</f>
        <v/>
      </c>
      <c r="V109" s="49" t="str">
        <f>IF(YEAR(Personalkostnader!$K43)&lt;Hjelpeberegn_personal!V$77,"",IF(YEAR(Personalkostnader!$H43)&gt;Hjelpeberegn_personal!V$77,"",IF(YEAR(Personalkostnader!$H43)=Hjelpeberegn_personal!V$77,Personalkostnader!$H43,"01.01."&amp;V$77)))</f>
        <v/>
      </c>
      <c r="W109" s="49" t="str">
        <f>IF(V109="","",IF(YEAR(Personalkostnader!$H43)&gt;Hjelpeberegn_personal!V$77,"",IF(YEAR(Personalkostnader!$K43)&gt;Hjelpeberegn_personal!V$77,"31.12."&amp;V$77,Personalkostnader!$K43)))</f>
        <v/>
      </c>
      <c r="X109" s="49" t="str">
        <f>IF(YEAR(Personalkostnader!$K43)&lt;Hjelpeberegn_personal!X$77,"",IF(YEAR(Personalkostnader!$H43)&gt;Hjelpeberegn_personal!X$77,"",IF(YEAR(Personalkostnader!$H43)=Hjelpeberegn_personal!X$77,Personalkostnader!$H43,"01.01."&amp;X$77)))</f>
        <v/>
      </c>
      <c r="Y109" s="49" t="str">
        <f>IF(X109="","",IF(YEAR(Personalkostnader!$H43)&gt;Hjelpeberegn_personal!X$77,"",IF(YEAR(Personalkostnader!$K43)&gt;Hjelpeberegn_personal!X$77,"31.12."&amp;X$77,Personalkostnader!$K43)))</f>
        <v/>
      </c>
      <c r="Z109" s="49" t="str">
        <f>IF(YEAR(Personalkostnader!$K43)&lt;Hjelpeberegn_personal!Z$77,"",IF(YEAR(Personalkostnader!$H43)&gt;Hjelpeberegn_personal!Z$77,"",IF(YEAR(Personalkostnader!$H43)=Hjelpeberegn_personal!Z$77,Personalkostnader!$H43,"01.01."&amp;Z$77)))</f>
        <v/>
      </c>
      <c r="AA109" s="49" t="str">
        <f>IF(Z109="","",IF(YEAR(Personalkostnader!$H43)&gt;Hjelpeberegn_personal!Z$77,"",IF(YEAR(Personalkostnader!$K43)&gt;Hjelpeberegn_personal!Z$77,"31.12."&amp;Z$77,Personalkostnader!$K43)))</f>
        <v/>
      </c>
    </row>
    <row r="110" spans="1:27" outlineLevel="1" x14ac:dyDescent="0.25">
      <c r="A110">
        <f t="shared" si="7"/>
        <v>0</v>
      </c>
      <c r="B110" s="49" t="str">
        <f>IF(YEAR(Personalkostnader!$H44)&lt;Hjelpeberegn_personal!B$77,"",IF(YEAR(Personalkostnader!$H44)&gt;Hjelpeberegn_personal!B$77,"",IF(YEAR(Personalkostnader!$H44)=Hjelpeberegn_personal!B$77,Personalkostnader!$H44,"01.01."&amp;B$77)))</f>
        <v/>
      </c>
      <c r="C110" s="49" t="str">
        <f>IF(YEAR(Personalkostnader!$H44)&lt;Hjelpeberegn_personal!B$77,"",IF(YEAR(Personalkostnader!$H44)&gt;Hjelpeberegn_personal!B$77,"",IF(YEAR(Personalkostnader!$K44)=B$77,Personalkostnader!$K44,"31.12."&amp;B$77)))</f>
        <v/>
      </c>
      <c r="D110" s="49" t="str">
        <f>IF(YEAR(Personalkostnader!$K44)&lt;Hjelpeberegn_personal!D$77,"",IF(YEAR(Personalkostnader!$H44)&gt;Hjelpeberegn_personal!D$77,"",IF(YEAR(Personalkostnader!$H44)=Hjelpeberegn_personal!D$77,Personalkostnader!$H44,"01.01."&amp;D$77)))</f>
        <v/>
      </c>
      <c r="E110" s="49" t="str">
        <f>IF(D110="","",IF(YEAR(Personalkostnader!$H44)&gt;Hjelpeberegn_personal!D$77,"",IF(YEAR(Personalkostnader!$K44)&gt;Hjelpeberegn_personal!D$77,"31.12."&amp;D$77,Personalkostnader!$K44)))</f>
        <v/>
      </c>
      <c r="F110" s="49" t="str">
        <f>IF(YEAR(Personalkostnader!$K44)&lt;Hjelpeberegn_personal!F$77,"",IF(YEAR(Personalkostnader!$H44)&gt;Hjelpeberegn_personal!F$77,"",IF(YEAR(Personalkostnader!$H44)=Hjelpeberegn_personal!F$77,Personalkostnader!$H44,"01.01."&amp;F$77)))</f>
        <v/>
      </c>
      <c r="G110" s="49" t="str">
        <f>IF(F110="","",IF(YEAR(Personalkostnader!$H44)&gt;Hjelpeberegn_personal!F$77,"",IF(YEAR(Personalkostnader!$K44)&gt;Hjelpeberegn_personal!F$77,"31.12."&amp;F$77,Personalkostnader!$K44)))</f>
        <v/>
      </c>
      <c r="H110" s="49" t="str">
        <f>IF(YEAR(Personalkostnader!$K44)&lt;Hjelpeberegn_personal!H$77,"",IF(YEAR(Personalkostnader!$H44)&gt;Hjelpeberegn_personal!H$77,"",IF(YEAR(Personalkostnader!$H44)=Hjelpeberegn_personal!H$77,Personalkostnader!$H44,"01.01."&amp;H$77)))</f>
        <v/>
      </c>
      <c r="I110" s="49" t="str">
        <f>IF(H110="","",IF(YEAR(Personalkostnader!$H44)&gt;Hjelpeberegn_personal!H$77,"",IF(YEAR(Personalkostnader!$K44)&gt;Hjelpeberegn_personal!H$77,"31.12."&amp;H$77,Personalkostnader!$K44)))</f>
        <v/>
      </c>
      <c r="J110" s="49" t="str">
        <f>IF(YEAR(Personalkostnader!$K44)&lt;Hjelpeberegn_personal!J$77,"",IF(YEAR(Personalkostnader!$H44)&gt;Hjelpeberegn_personal!J$77,"",IF(YEAR(Personalkostnader!$H44)=Hjelpeberegn_personal!J$77,Personalkostnader!$H44,"01.01."&amp;J$77)))</f>
        <v/>
      </c>
      <c r="K110" s="49" t="str">
        <f>IF(J110="","",IF(YEAR(Personalkostnader!$H44)&gt;Hjelpeberegn_personal!J$77,"",IF(YEAR(Personalkostnader!$K44)&gt;Hjelpeberegn_personal!J$77,"31.12."&amp;J$77,Personalkostnader!$K44)))</f>
        <v/>
      </c>
      <c r="L110" s="49" t="str">
        <f>IF(YEAR(Personalkostnader!$K44)&lt;Hjelpeberegn_personal!L$77,"",IF(YEAR(Personalkostnader!$H44)&gt;Hjelpeberegn_personal!L$77,"",IF(YEAR(Personalkostnader!$H44)=Hjelpeberegn_personal!L$77,Personalkostnader!$H44,"01.01."&amp;L$77)))</f>
        <v/>
      </c>
      <c r="M110" s="49" t="str">
        <f>IF(L110="","",IF(YEAR(Personalkostnader!$H44)&gt;Hjelpeberegn_personal!L$77,"",IF(YEAR(Personalkostnader!$K44)&gt;Hjelpeberegn_personal!L$77,"31.12."&amp;L$77,Personalkostnader!$K44)))</f>
        <v/>
      </c>
      <c r="N110" s="49" t="str">
        <f>IF(YEAR(Personalkostnader!$K44)&lt;Hjelpeberegn_personal!N$77,"",IF(YEAR(Personalkostnader!$H44)&gt;Hjelpeberegn_personal!N$77,"",IF(YEAR(Personalkostnader!$H44)=Hjelpeberegn_personal!N$77,Personalkostnader!$H44,"01.01."&amp;N$77)))</f>
        <v/>
      </c>
      <c r="O110" s="49" t="str">
        <f>IF(N110="","",IF(YEAR(Personalkostnader!$H44)&gt;Hjelpeberegn_personal!N$77,"",IF(YEAR(Personalkostnader!$K44)&gt;Hjelpeberegn_personal!N$77,"31.12."&amp;N$77,Personalkostnader!$K44)))</f>
        <v/>
      </c>
      <c r="P110" s="49" t="str">
        <f>IF(YEAR(Personalkostnader!$K44)&lt;Hjelpeberegn_personal!P$77,"",IF(YEAR(Personalkostnader!$H44)&gt;Hjelpeberegn_personal!P$77,"",IF(YEAR(Personalkostnader!$H44)=Hjelpeberegn_personal!P$77,Personalkostnader!$H44,"01.01."&amp;P$77)))</f>
        <v/>
      </c>
      <c r="Q110" s="49" t="str">
        <f>IF(P110="","",IF(YEAR(Personalkostnader!$H44)&gt;Hjelpeberegn_personal!P$77,"",IF(YEAR(Personalkostnader!$K44)&gt;Hjelpeberegn_personal!P$77,"31.12."&amp;P$77,Personalkostnader!$K44)))</f>
        <v/>
      </c>
      <c r="R110" s="49" t="str">
        <f>IF(YEAR(Personalkostnader!$K44)&lt;Hjelpeberegn_personal!R$77,"",IF(YEAR(Personalkostnader!$H44)&gt;Hjelpeberegn_personal!R$77,"",IF(YEAR(Personalkostnader!$H44)=Hjelpeberegn_personal!R$77,Personalkostnader!$H44,"01.01."&amp;R$77)))</f>
        <v/>
      </c>
      <c r="S110" s="49" t="str">
        <f>IF(R110="","",IF(YEAR(Personalkostnader!$H44)&gt;Hjelpeberegn_personal!R$77,"",IF(YEAR(Personalkostnader!$K44)&gt;Hjelpeberegn_personal!R$77,"31.12."&amp;R$77,Personalkostnader!$K44)))</f>
        <v/>
      </c>
      <c r="T110" s="49" t="str">
        <f>IF(YEAR(Personalkostnader!$K44)&lt;Hjelpeberegn_personal!T$77,"",IF(YEAR(Personalkostnader!$H44)&gt;Hjelpeberegn_personal!T$77,"",IF(YEAR(Personalkostnader!$H44)=Hjelpeberegn_personal!T$77,Personalkostnader!$H44,"01.01."&amp;T$77)))</f>
        <v/>
      </c>
      <c r="U110" s="49" t="str">
        <f>IF(T110="","",IF(YEAR(Personalkostnader!$H44)&gt;Hjelpeberegn_personal!T$77,"",IF(YEAR(Personalkostnader!$K44)&gt;Hjelpeberegn_personal!T$77,"31.12."&amp;T$77,Personalkostnader!$K44)))</f>
        <v/>
      </c>
      <c r="V110" s="49" t="str">
        <f>IF(YEAR(Personalkostnader!$K44)&lt;Hjelpeberegn_personal!V$77,"",IF(YEAR(Personalkostnader!$H44)&gt;Hjelpeberegn_personal!V$77,"",IF(YEAR(Personalkostnader!$H44)=Hjelpeberegn_personal!V$77,Personalkostnader!$H44,"01.01."&amp;V$77)))</f>
        <v/>
      </c>
      <c r="W110" s="49" t="str">
        <f>IF(V110="","",IF(YEAR(Personalkostnader!$H44)&gt;Hjelpeberegn_personal!V$77,"",IF(YEAR(Personalkostnader!$K44)&gt;Hjelpeberegn_personal!V$77,"31.12."&amp;V$77,Personalkostnader!$K44)))</f>
        <v/>
      </c>
      <c r="X110" s="49" t="str">
        <f>IF(YEAR(Personalkostnader!$K44)&lt;Hjelpeberegn_personal!X$77,"",IF(YEAR(Personalkostnader!$H44)&gt;Hjelpeberegn_personal!X$77,"",IF(YEAR(Personalkostnader!$H44)=Hjelpeberegn_personal!X$77,Personalkostnader!$H44,"01.01."&amp;X$77)))</f>
        <v/>
      </c>
      <c r="Y110" s="49" t="str">
        <f>IF(X110="","",IF(YEAR(Personalkostnader!$H44)&gt;Hjelpeberegn_personal!X$77,"",IF(YEAR(Personalkostnader!$K44)&gt;Hjelpeberegn_personal!X$77,"31.12."&amp;X$77,Personalkostnader!$K44)))</f>
        <v/>
      </c>
      <c r="Z110" s="49" t="str">
        <f>IF(YEAR(Personalkostnader!$K44)&lt;Hjelpeberegn_personal!Z$77,"",IF(YEAR(Personalkostnader!$H44)&gt;Hjelpeberegn_personal!Z$77,"",IF(YEAR(Personalkostnader!$H44)=Hjelpeberegn_personal!Z$77,Personalkostnader!$H44,"01.01."&amp;Z$77)))</f>
        <v/>
      </c>
      <c r="AA110" s="49" t="str">
        <f>IF(Z110="","",IF(YEAR(Personalkostnader!$H44)&gt;Hjelpeberegn_personal!Z$77,"",IF(YEAR(Personalkostnader!$K44)&gt;Hjelpeberegn_personal!Z$77,"31.12."&amp;Z$77,Personalkostnader!$K44)))</f>
        <v/>
      </c>
    </row>
    <row r="111" spans="1:27" outlineLevel="1" x14ac:dyDescent="0.25">
      <c r="A111">
        <f t="shared" si="7"/>
        <v>0</v>
      </c>
      <c r="B111" s="49" t="str">
        <f>IF(YEAR(Personalkostnader!$H45)&lt;Hjelpeberegn_personal!B$77,"",IF(YEAR(Personalkostnader!$H45)&gt;Hjelpeberegn_personal!B$77,"",IF(YEAR(Personalkostnader!$H45)=Hjelpeberegn_personal!B$77,Personalkostnader!$H45,"01.01."&amp;B$77)))</f>
        <v/>
      </c>
      <c r="C111" s="49" t="str">
        <f>IF(YEAR(Personalkostnader!$H45)&lt;Hjelpeberegn_personal!B$77,"",IF(YEAR(Personalkostnader!$H45)&gt;Hjelpeberegn_personal!B$77,"",IF(YEAR(Personalkostnader!$K45)=B$77,Personalkostnader!$K45,"31.12."&amp;B$77)))</f>
        <v/>
      </c>
      <c r="D111" s="49" t="str">
        <f>IF(YEAR(Personalkostnader!$K45)&lt;Hjelpeberegn_personal!D$77,"",IF(YEAR(Personalkostnader!$H45)&gt;Hjelpeberegn_personal!D$77,"",IF(YEAR(Personalkostnader!$H45)=Hjelpeberegn_personal!D$77,Personalkostnader!$H45,"01.01."&amp;D$77)))</f>
        <v/>
      </c>
      <c r="E111" s="49" t="str">
        <f>IF(D111="","",IF(YEAR(Personalkostnader!$H45)&gt;Hjelpeberegn_personal!D$77,"",IF(YEAR(Personalkostnader!$K45)&gt;Hjelpeberegn_personal!D$77,"31.12."&amp;D$77,Personalkostnader!$K45)))</f>
        <v/>
      </c>
      <c r="F111" s="49" t="str">
        <f>IF(YEAR(Personalkostnader!$K45)&lt;Hjelpeberegn_personal!F$77,"",IF(YEAR(Personalkostnader!$H45)&gt;Hjelpeberegn_personal!F$77,"",IF(YEAR(Personalkostnader!$H45)=Hjelpeberegn_personal!F$77,Personalkostnader!$H45,"01.01."&amp;F$77)))</f>
        <v/>
      </c>
      <c r="G111" s="49" t="str">
        <f>IF(F111="","",IF(YEAR(Personalkostnader!$H45)&gt;Hjelpeberegn_personal!F$77,"",IF(YEAR(Personalkostnader!$K45)&gt;Hjelpeberegn_personal!F$77,"31.12."&amp;F$77,Personalkostnader!$K45)))</f>
        <v/>
      </c>
      <c r="H111" s="49" t="str">
        <f>IF(YEAR(Personalkostnader!$K45)&lt;Hjelpeberegn_personal!H$77,"",IF(YEAR(Personalkostnader!$H45)&gt;Hjelpeberegn_personal!H$77,"",IF(YEAR(Personalkostnader!$H45)=Hjelpeberegn_personal!H$77,Personalkostnader!$H45,"01.01."&amp;H$77)))</f>
        <v/>
      </c>
      <c r="I111" s="49" t="str">
        <f>IF(H111="","",IF(YEAR(Personalkostnader!$H45)&gt;Hjelpeberegn_personal!H$77,"",IF(YEAR(Personalkostnader!$K45)&gt;Hjelpeberegn_personal!H$77,"31.12."&amp;H$77,Personalkostnader!$K45)))</f>
        <v/>
      </c>
      <c r="J111" s="49" t="str">
        <f>IF(YEAR(Personalkostnader!$K45)&lt;Hjelpeberegn_personal!J$77,"",IF(YEAR(Personalkostnader!$H45)&gt;Hjelpeberegn_personal!J$77,"",IF(YEAR(Personalkostnader!$H45)=Hjelpeberegn_personal!J$77,Personalkostnader!$H45,"01.01."&amp;J$77)))</f>
        <v/>
      </c>
      <c r="K111" s="49" t="str">
        <f>IF(J111="","",IF(YEAR(Personalkostnader!$H45)&gt;Hjelpeberegn_personal!J$77,"",IF(YEAR(Personalkostnader!$K45)&gt;Hjelpeberegn_personal!J$77,"31.12."&amp;J$77,Personalkostnader!$K45)))</f>
        <v/>
      </c>
      <c r="L111" s="49" t="str">
        <f>IF(YEAR(Personalkostnader!$K45)&lt;Hjelpeberegn_personal!L$77,"",IF(YEAR(Personalkostnader!$H45)&gt;Hjelpeberegn_personal!L$77,"",IF(YEAR(Personalkostnader!$H45)=Hjelpeberegn_personal!L$77,Personalkostnader!$H45,"01.01."&amp;L$77)))</f>
        <v/>
      </c>
      <c r="M111" s="49" t="str">
        <f>IF(L111="","",IF(YEAR(Personalkostnader!$H45)&gt;Hjelpeberegn_personal!L$77,"",IF(YEAR(Personalkostnader!$K45)&gt;Hjelpeberegn_personal!L$77,"31.12."&amp;L$77,Personalkostnader!$K45)))</f>
        <v/>
      </c>
      <c r="N111" s="49" t="str">
        <f>IF(YEAR(Personalkostnader!$K45)&lt;Hjelpeberegn_personal!N$77,"",IF(YEAR(Personalkostnader!$H45)&gt;Hjelpeberegn_personal!N$77,"",IF(YEAR(Personalkostnader!$H45)=Hjelpeberegn_personal!N$77,Personalkostnader!$H45,"01.01."&amp;N$77)))</f>
        <v/>
      </c>
      <c r="O111" s="49" t="str">
        <f>IF(N111="","",IF(YEAR(Personalkostnader!$H45)&gt;Hjelpeberegn_personal!N$77,"",IF(YEAR(Personalkostnader!$K45)&gt;Hjelpeberegn_personal!N$77,"31.12."&amp;N$77,Personalkostnader!$K45)))</f>
        <v/>
      </c>
      <c r="P111" s="49" t="str">
        <f>IF(YEAR(Personalkostnader!$K45)&lt;Hjelpeberegn_personal!P$77,"",IF(YEAR(Personalkostnader!$H45)&gt;Hjelpeberegn_personal!P$77,"",IF(YEAR(Personalkostnader!$H45)=Hjelpeberegn_personal!P$77,Personalkostnader!$H45,"01.01."&amp;P$77)))</f>
        <v/>
      </c>
      <c r="Q111" s="49" t="str">
        <f>IF(P111="","",IF(YEAR(Personalkostnader!$H45)&gt;Hjelpeberegn_personal!P$77,"",IF(YEAR(Personalkostnader!$K45)&gt;Hjelpeberegn_personal!P$77,"31.12."&amp;P$77,Personalkostnader!$K45)))</f>
        <v/>
      </c>
      <c r="R111" s="49" t="str">
        <f>IF(YEAR(Personalkostnader!$K45)&lt;Hjelpeberegn_personal!R$77,"",IF(YEAR(Personalkostnader!$H45)&gt;Hjelpeberegn_personal!R$77,"",IF(YEAR(Personalkostnader!$H45)=Hjelpeberegn_personal!R$77,Personalkostnader!$H45,"01.01."&amp;R$77)))</f>
        <v/>
      </c>
      <c r="S111" s="49" t="str">
        <f>IF(R111="","",IF(YEAR(Personalkostnader!$H45)&gt;Hjelpeberegn_personal!R$77,"",IF(YEAR(Personalkostnader!$K45)&gt;Hjelpeberegn_personal!R$77,"31.12."&amp;R$77,Personalkostnader!$K45)))</f>
        <v/>
      </c>
      <c r="T111" s="49" t="str">
        <f>IF(YEAR(Personalkostnader!$K45)&lt;Hjelpeberegn_personal!T$77,"",IF(YEAR(Personalkostnader!$H45)&gt;Hjelpeberegn_personal!T$77,"",IF(YEAR(Personalkostnader!$H45)=Hjelpeberegn_personal!T$77,Personalkostnader!$H45,"01.01."&amp;T$77)))</f>
        <v/>
      </c>
      <c r="U111" s="49" t="str">
        <f>IF(T111="","",IF(YEAR(Personalkostnader!$H45)&gt;Hjelpeberegn_personal!T$77,"",IF(YEAR(Personalkostnader!$K45)&gt;Hjelpeberegn_personal!T$77,"31.12."&amp;T$77,Personalkostnader!$K45)))</f>
        <v/>
      </c>
      <c r="V111" s="49" t="str">
        <f>IF(YEAR(Personalkostnader!$K45)&lt;Hjelpeberegn_personal!V$77,"",IF(YEAR(Personalkostnader!$H45)&gt;Hjelpeberegn_personal!V$77,"",IF(YEAR(Personalkostnader!$H45)=Hjelpeberegn_personal!V$77,Personalkostnader!$H45,"01.01."&amp;V$77)))</f>
        <v/>
      </c>
      <c r="W111" s="49" t="str">
        <f>IF(V111="","",IF(YEAR(Personalkostnader!$H45)&gt;Hjelpeberegn_personal!V$77,"",IF(YEAR(Personalkostnader!$K45)&gt;Hjelpeberegn_personal!V$77,"31.12."&amp;V$77,Personalkostnader!$K45)))</f>
        <v/>
      </c>
      <c r="X111" s="49" t="str">
        <f>IF(YEAR(Personalkostnader!$K45)&lt;Hjelpeberegn_personal!X$77,"",IF(YEAR(Personalkostnader!$H45)&gt;Hjelpeberegn_personal!X$77,"",IF(YEAR(Personalkostnader!$H45)=Hjelpeberegn_personal!X$77,Personalkostnader!$H45,"01.01."&amp;X$77)))</f>
        <v/>
      </c>
      <c r="Y111" s="49" t="str">
        <f>IF(X111="","",IF(YEAR(Personalkostnader!$H45)&gt;Hjelpeberegn_personal!X$77,"",IF(YEAR(Personalkostnader!$K45)&gt;Hjelpeberegn_personal!X$77,"31.12."&amp;X$77,Personalkostnader!$K45)))</f>
        <v/>
      </c>
      <c r="Z111" s="49" t="str">
        <f>IF(YEAR(Personalkostnader!$K45)&lt;Hjelpeberegn_personal!Z$77,"",IF(YEAR(Personalkostnader!$H45)&gt;Hjelpeberegn_personal!Z$77,"",IF(YEAR(Personalkostnader!$H45)=Hjelpeberegn_personal!Z$77,Personalkostnader!$H45,"01.01."&amp;Z$77)))</f>
        <v/>
      </c>
      <c r="AA111" s="49" t="str">
        <f>IF(Z111="","",IF(YEAR(Personalkostnader!$H45)&gt;Hjelpeberegn_personal!Z$77,"",IF(YEAR(Personalkostnader!$K45)&gt;Hjelpeberegn_personal!Z$77,"31.12."&amp;Z$77,Personalkostnader!$K45)))</f>
        <v/>
      </c>
    </row>
    <row r="112" spans="1:27" outlineLevel="1" x14ac:dyDescent="0.25">
      <c r="A112">
        <f t="shared" si="7"/>
        <v>0</v>
      </c>
      <c r="B112" s="49" t="str">
        <f>IF(YEAR(Personalkostnader!$H46)&lt;Hjelpeberegn_personal!B$77,"",IF(YEAR(Personalkostnader!$H46)&gt;Hjelpeberegn_personal!B$77,"",IF(YEAR(Personalkostnader!$H46)=Hjelpeberegn_personal!B$77,Personalkostnader!$H46,"01.01."&amp;B$77)))</f>
        <v/>
      </c>
      <c r="C112" s="49" t="str">
        <f>IF(YEAR(Personalkostnader!$H46)&lt;Hjelpeberegn_personal!B$77,"",IF(YEAR(Personalkostnader!$H46)&gt;Hjelpeberegn_personal!B$77,"",IF(YEAR(Personalkostnader!$K46)=B$77,Personalkostnader!$K46,"31.12."&amp;B$77)))</f>
        <v/>
      </c>
      <c r="D112" s="49" t="str">
        <f>IF(YEAR(Personalkostnader!$K46)&lt;Hjelpeberegn_personal!D$77,"",IF(YEAR(Personalkostnader!$H46)&gt;Hjelpeberegn_personal!D$77,"",IF(YEAR(Personalkostnader!$H46)=Hjelpeberegn_personal!D$77,Personalkostnader!$H46,"01.01."&amp;D$77)))</f>
        <v/>
      </c>
      <c r="E112" s="49" t="str">
        <f>IF(D112="","",IF(YEAR(Personalkostnader!$H46)&gt;Hjelpeberegn_personal!D$77,"",IF(YEAR(Personalkostnader!$K46)&gt;Hjelpeberegn_personal!D$77,"31.12."&amp;D$77,Personalkostnader!$K46)))</f>
        <v/>
      </c>
      <c r="F112" s="49" t="str">
        <f>IF(YEAR(Personalkostnader!$K46)&lt;Hjelpeberegn_personal!F$77,"",IF(YEAR(Personalkostnader!$H46)&gt;Hjelpeberegn_personal!F$77,"",IF(YEAR(Personalkostnader!$H46)=Hjelpeberegn_personal!F$77,Personalkostnader!$H46,"01.01."&amp;F$77)))</f>
        <v/>
      </c>
      <c r="G112" s="49" t="str">
        <f>IF(F112="","",IF(YEAR(Personalkostnader!$H46)&gt;Hjelpeberegn_personal!F$77,"",IF(YEAR(Personalkostnader!$K46)&gt;Hjelpeberegn_personal!F$77,"31.12."&amp;F$77,Personalkostnader!$K46)))</f>
        <v/>
      </c>
      <c r="H112" s="49" t="str">
        <f>IF(YEAR(Personalkostnader!$K46)&lt;Hjelpeberegn_personal!H$77,"",IF(YEAR(Personalkostnader!$H46)&gt;Hjelpeberegn_personal!H$77,"",IF(YEAR(Personalkostnader!$H46)=Hjelpeberegn_personal!H$77,Personalkostnader!$H46,"01.01."&amp;H$77)))</f>
        <v/>
      </c>
      <c r="I112" s="49" t="str">
        <f>IF(H112="","",IF(YEAR(Personalkostnader!$H46)&gt;Hjelpeberegn_personal!H$77,"",IF(YEAR(Personalkostnader!$K46)&gt;Hjelpeberegn_personal!H$77,"31.12."&amp;H$77,Personalkostnader!$K46)))</f>
        <v/>
      </c>
      <c r="J112" s="49" t="str">
        <f>IF(YEAR(Personalkostnader!$K46)&lt;Hjelpeberegn_personal!J$77,"",IF(YEAR(Personalkostnader!$H46)&gt;Hjelpeberegn_personal!J$77,"",IF(YEAR(Personalkostnader!$H46)=Hjelpeberegn_personal!J$77,Personalkostnader!$H46,"01.01."&amp;J$77)))</f>
        <v/>
      </c>
      <c r="K112" s="49" t="str">
        <f>IF(J112="","",IF(YEAR(Personalkostnader!$H46)&gt;Hjelpeberegn_personal!J$77,"",IF(YEAR(Personalkostnader!$K46)&gt;Hjelpeberegn_personal!J$77,"31.12."&amp;J$77,Personalkostnader!$K46)))</f>
        <v/>
      </c>
      <c r="L112" s="49" t="str">
        <f>IF(YEAR(Personalkostnader!$K46)&lt;Hjelpeberegn_personal!L$77,"",IF(YEAR(Personalkostnader!$H46)&gt;Hjelpeberegn_personal!L$77,"",IF(YEAR(Personalkostnader!$H46)=Hjelpeberegn_personal!L$77,Personalkostnader!$H46,"01.01."&amp;L$77)))</f>
        <v/>
      </c>
      <c r="M112" s="49" t="str">
        <f>IF(L112="","",IF(YEAR(Personalkostnader!$H46)&gt;Hjelpeberegn_personal!L$77,"",IF(YEAR(Personalkostnader!$K46)&gt;Hjelpeberegn_personal!L$77,"31.12."&amp;L$77,Personalkostnader!$K46)))</f>
        <v/>
      </c>
      <c r="N112" s="49" t="str">
        <f>IF(YEAR(Personalkostnader!$K46)&lt;Hjelpeberegn_personal!N$77,"",IF(YEAR(Personalkostnader!$H46)&gt;Hjelpeberegn_personal!N$77,"",IF(YEAR(Personalkostnader!$H46)=Hjelpeberegn_personal!N$77,Personalkostnader!$H46,"01.01."&amp;N$77)))</f>
        <v/>
      </c>
      <c r="O112" s="49" t="str">
        <f>IF(N112="","",IF(YEAR(Personalkostnader!$H46)&gt;Hjelpeberegn_personal!N$77,"",IF(YEAR(Personalkostnader!$K46)&gt;Hjelpeberegn_personal!N$77,"31.12."&amp;N$77,Personalkostnader!$K46)))</f>
        <v/>
      </c>
      <c r="P112" s="49" t="str">
        <f>IF(YEAR(Personalkostnader!$K46)&lt;Hjelpeberegn_personal!P$77,"",IF(YEAR(Personalkostnader!$H46)&gt;Hjelpeberegn_personal!P$77,"",IF(YEAR(Personalkostnader!$H46)=Hjelpeberegn_personal!P$77,Personalkostnader!$H46,"01.01."&amp;P$77)))</f>
        <v/>
      </c>
      <c r="Q112" s="49" t="str">
        <f>IF(P112="","",IF(YEAR(Personalkostnader!$H46)&gt;Hjelpeberegn_personal!P$77,"",IF(YEAR(Personalkostnader!$K46)&gt;Hjelpeberegn_personal!P$77,"31.12."&amp;P$77,Personalkostnader!$K46)))</f>
        <v/>
      </c>
      <c r="R112" s="49" t="str">
        <f>IF(YEAR(Personalkostnader!$K46)&lt;Hjelpeberegn_personal!R$77,"",IF(YEAR(Personalkostnader!$H46)&gt;Hjelpeberegn_personal!R$77,"",IF(YEAR(Personalkostnader!$H46)=Hjelpeberegn_personal!R$77,Personalkostnader!$H46,"01.01."&amp;R$77)))</f>
        <v/>
      </c>
      <c r="S112" s="49" t="str">
        <f>IF(R112="","",IF(YEAR(Personalkostnader!$H46)&gt;Hjelpeberegn_personal!R$77,"",IF(YEAR(Personalkostnader!$K46)&gt;Hjelpeberegn_personal!R$77,"31.12."&amp;R$77,Personalkostnader!$K46)))</f>
        <v/>
      </c>
      <c r="T112" s="49" t="str">
        <f>IF(YEAR(Personalkostnader!$K46)&lt;Hjelpeberegn_personal!T$77,"",IF(YEAR(Personalkostnader!$H46)&gt;Hjelpeberegn_personal!T$77,"",IF(YEAR(Personalkostnader!$H46)=Hjelpeberegn_personal!T$77,Personalkostnader!$H46,"01.01."&amp;T$77)))</f>
        <v/>
      </c>
      <c r="U112" s="49" t="str">
        <f>IF(T112="","",IF(YEAR(Personalkostnader!$H46)&gt;Hjelpeberegn_personal!T$77,"",IF(YEAR(Personalkostnader!$K46)&gt;Hjelpeberegn_personal!T$77,"31.12."&amp;T$77,Personalkostnader!$K46)))</f>
        <v/>
      </c>
      <c r="V112" s="49" t="str">
        <f>IF(YEAR(Personalkostnader!$K46)&lt;Hjelpeberegn_personal!V$77,"",IF(YEAR(Personalkostnader!$H46)&gt;Hjelpeberegn_personal!V$77,"",IF(YEAR(Personalkostnader!$H46)=Hjelpeberegn_personal!V$77,Personalkostnader!$H46,"01.01."&amp;V$77)))</f>
        <v/>
      </c>
      <c r="W112" s="49" t="str">
        <f>IF(V112="","",IF(YEAR(Personalkostnader!$H46)&gt;Hjelpeberegn_personal!V$77,"",IF(YEAR(Personalkostnader!$K46)&gt;Hjelpeberegn_personal!V$77,"31.12."&amp;V$77,Personalkostnader!$K46)))</f>
        <v/>
      </c>
      <c r="X112" s="49" t="str">
        <f>IF(YEAR(Personalkostnader!$K46)&lt;Hjelpeberegn_personal!X$77,"",IF(YEAR(Personalkostnader!$H46)&gt;Hjelpeberegn_personal!X$77,"",IF(YEAR(Personalkostnader!$H46)=Hjelpeberegn_personal!X$77,Personalkostnader!$H46,"01.01."&amp;X$77)))</f>
        <v/>
      </c>
      <c r="Y112" s="49" t="str">
        <f>IF(X112="","",IF(YEAR(Personalkostnader!$H46)&gt;Hjelpeberegn_personal!X$77,"",IF(YEAR(Personalkostnader!$K46)&gt;Hjelpeberegn_personal!X$77,"31.12."&amp;X$77,Personalkostnader!$K46)))</f>
        <v/>
      </c>
      <c r="Z112" s="49" t="str">
        <f>IF(YEAR(Personalkostnader!$K46)&lt;Hjelpeberegn_personal!Z$77,"",IF(YEAR(Personalkostnader!$H46)&gt;Hjelpeberegn_personal!Z$77,"",IF(YEAR(Personalkostnader!$H46)=Hjelpeberegn_personal!Z$77,Personalkostnader!$H46,"01.01."&amp;Z$77)))</f>
        <v/>
      </c>
      <c r="AA112" s="49" t="str">
        <f>IF(Z112="","",IF(YEAR(Personalkostnader!$H46)&gt;Hjelpeberegn_personal!Z$77,"",IF(YEAR(Personalkostnader!$K46)&gt;Hjelpeberegn_personal!Z$77,"31.12."&amp;Z$77,Personalkostnader!$K46)))</f>
        <v/>
      </c>
    </row>
    <row r="113" spans="1:27" outlineLevel="1" x14ac:dyDescent="0.25">
      <c r="A113">
        <f t="shared" si="7"/>
        <v>0</v>
      </c>
      <c r="B113" s="49" t="str">
        <f>IF(YEAR(Personalkostnader!$H47)&lt;Hjelpeberegn_personal!B$77,"",IF(YEAR(Personalkostnader!$H47)&gt;Hjelpeberegn_personal!B$77,"",IF(YEAR(Personalkostnader!$H47)=Hjelpeberegn_personal!B$77,Personalkostnader!$H47,"01.01."&amp;B$77)))</f>
        <v/>
      </c>
      <c r="C113" s="49" t="str">
        <f>IF(YEAR(Personalkostnader!$H47)&lt;Hjelpeberegn_personal!B$77,"",IF(YEAR(Personalkostnader!$H47)&gt;Hjelpeberegn_personal!B$77,"",IF(YEAR(Personalkostnader!$K47)=B$77,Personalkostnader!$K47,"31.12."&amp;B$77)))</f>
        <v/>
      </c>
      <c r="D113" s="49" t="str">
        <f>IF(YEAR(Personalkostnader!$K47)&lt;Hjelpeberegn_personal!D$77,"",IF(YEAR(Personalkostnader!$H47)&gt;Hjelpeberegn_personal!D$77,"",IF(YEAR(Personalkostnader!$H47)=Hjelpeberegn_personal!D$77,Personalkostnader!$H47,"01.01."&amp;D$77)))</f>
        <v/>
      </c>
      <c r="E113" s="49" t="str">
        <f>IF(D113="","",IF(YEAR(Personalkostnader!$H47)&gt;Hjelpeberegn_personal!D$77,"",IF(YEAR(Personalkostnader!$K47)&gt;Hjelpeberegn_personal!D$77,"31.12."&amp;D$77,Personalkostnader!$K47)))</f>
        <v/>
      </c>
      <c r="F113" s="49" t="str">
        <f>IF(YEAR(Personalkostnader!$K47)&lt;Hjelpeberegn_personal!F$77,"",IF(YEAR(Personalkostnader!$H47)&gt;Hjelpeberegn_personal!F$77,"",IF(YEAR(Personalkostnader!$H47)=Hjelpeberegn_personal!F$77,Personalkostnader!$H47,"01.01."&amp;F$77)))</f>
        <v/>
      </c>
      <c r="G113" s="49" t="str">
        <f>IF(F113="","",IF(YEAR(Personalkostnader!$H47)&gt;Hjelpeberegn_personal!F$77,"",IF(YEAR(Personalkostnader!$K47)&gt;Hjelpeberegn_personal!F$77,"31.12."&amp;F$77,Personalkostnader!$K47)))</f>
        <v/>
      </c>
      <c r="H113" s="49" t="str">
        <f>IF(YEAR(Personalkostnader!$K47)&lt;Hjelpeberegn_personal!H$77,"",IF(YEAR(Personalkostnader!$H47)&gt;Hjelpeberegn_personal!H$77,"",IF(YEAR(Personalkostnader!$H47)=Hjelpeberegn_personal!H$77,Personalkostnader!$H47,"01.01."&amp;H$77)))</f>
        <v/>
      </c>
      <c r="I113" s="49" t="str">
        <f>IF(H113="","",IF(YEAR(Personalkostnader!$H47)&gt;Hjelpeberegn_personal!H$77,"",IF(YEAR(Personalkostnader!$K47)&gt;Hjelpeberegn_personal!H$77,"31.12."&amp;H$77,Personalkostnader!$K47)))</f>
        <v/>
      </c>
      <c r="J113" s="49" t="str">
        <f>IF(YEAR(Personalkostnader!$K47)&lt;Hjelpeberegn_personal!J$77,"",IF(YEAR(Personalkostnader!$H47)&gt;Hjelpeberegn_personal!J$77,"",IF(YEAR(Personalkostnader!$H47)=Hjelpeberegn_personal!J$77,Personalkostnader!$H47,"01.01."&amp;J$77)))</f>
        <v/>
      </c>
      <c r="K113" s="49" t="str">
        <f>IF(J113="","",IF(YEAR(Personalkostnader!$H47)&gt;Hjelpeberegn_personal!J$77,"",IF(YEAR(Personalkostnader!$K47)&gt;Hjelpeberegn_personal!J$77,"31.12."&amp;J$77,Personalkostnader!$K47)))</f>
        <v/>
      </c>
      <c r="L113" s="49" t="str">
        <f>IF(YEAR(Personalkostnader!$K47)&lt;Hjelpeberegn_personal!L$77,"",IF(YEAR(Personalkostnader!$H47)&gt;Hjelpeberegn_personal!L$77,"",IF(YEAR(Personalkostnader!$H47)=Hjelpeberegn_personal!L$77,Personalkostnader!$H47,"01.01."&amp;L$77)))</f>
        <v/>
      </c>
      <c r="M113" s="49" t="str">
        <f>IF(L113="","",IF(YEAR(Personalkostnader!$H47)&gt;Hjelpeberegn_personal!L$77,"",IF(YEAR(Personalkostnader!$K47)&gt;Hjelpeberegn_personal!L$77,"31.12."&amp;L$77,Personalkostnader!$K47)))</f>
        <v/>
      </c>
      <c r="N113" s="49" t="str">
        <f>IF(YEAR(Personalkostnader!$K47)&lt;Hjelpeberegn_personal!N$77,"",IF(YEAR(Personalkostnader!$H47)&gt;Hjelpeberegn_personal!N$77,"",IF(YEAR(Personalkostnader!$H47)=Hjelpeberegn_personal!N$77,Personalkostnader!$H47,"01.01."&amp;N$77)))</f>
        <v/>
      </c>
      <c r="O113" s="49" t="str">
        <f>IF(N113="","",IF(YEAR(Personalkostnader!$H47)&gt;Hjelpeberegn_personal!N$77,"",IF(YEAR(Personalkostnader!$K47)&gt;Hjelpeberegn_personal!N$77,"31.12."&amp;N$77,Personalkostnader!$K47)))</f>
        <v/>
      </c>
      <c r="P113" s="49" t="str">
        <f>IF(YEAR(Personalkostnader!$K47)&lt;Hjelpeberegn_personal!P$77,"",IF(YEAR(Personalkostnader!$H47)&gt;Hjelpeberegn_personal!P$77,"",IF(YEAR(Personalkostnader!$H47)=Hjelpeberegn_personal!P$77,Personalkostnader!$H47,"01.01."&amp;P$77)))</f>
        <v/>
      </c>
      <c r="Q113" s="49" t="str">
        <f>IF(P113="","",IF(YEAR(Personalkostnader!$H47)&gt;Hjelpeberegn_personal!P$77,"",IF(YEAR(Personalkostnader!$K47)&gt;Hjelpeberegn_personal!P$77,"31.12."&amp;P$77,Personalkostnader!$K47)))</f>
        <v/>
      </c>
      <c r="R113" s="49" t="str">
        <f>IF(YEAR(Personalkostnader!$K47)&lt;Hjelpeberegn_personal!R$77,"",IF(YEAR(Personalkostnader!$H47)&gt;Hjelpeberegn_personal!R$77,"",IF(YEAR(Personalkostnader!$H47)=Hjelpeberegn_personal!R$77,Personalkostnader!$H47,"01.01."&amp;R$77)))</f>
        <v/>
      </c>
      <c r="S113" s="49" t="str">
        <f>IF(R113="","",IF(YEAR(Personalkostnader!$H47)&gt;Hjelpeberegn_personal!R$77,"",IF(YEAR(Personalkostnader!$K47)&gt;Hjelpeberegn_personal!R$77,"31.12."&amp;R$77,Personalkostnader!$K47)))</f>
        <v/>
      </c>
      <c r="T113" s="49" t="str">
        <f>IF(YEAR(Personalkostnader!$K47)&lt;Hjelpeberegn_personal!T$77,"",IF(YEAR(Personalkostnader!$H47)&gt;Hjelpeberegn_personal!T$77,"",IF(YEAR(Personalkostnader!$H47)=Hjelpeberegn_personal!T$77,Personalkostnader!$H47,"01.01."&amp;T$77)))</f>
        <v/>
      </c>
      <c r="U113" s="49" t="str">
        <f>IF(T113="","",IF(YEAR(Personalkostnader!$H47)&gt;Hjelpeberegn_personal!T$77,"",IF(YEAR(Personalkostnader!$K47)&gt;Hjelpeberegn_personal!T$77,"31.12."&amp;T$77,Personalkostnader!$K47)))</f>
        <v/>
      </c>
      <c r="V113" s="49" t="str">
        <f>IF(YEAR(Personalkostnader!$K47)&lt;Hjelpeberegn_personal!V$77,"",IF(YEAR(Personalkostnader!$H47)&gt;Hjelpeberegn_personal!V$77,"",IF(YEAR(Personalkostnader!$H47)=Hjelpeberegn_personal!V$77,Personalkostnader!$H47,"01.01."&amp;V$77)))</f>
        <v/>
      </c>
      <c r="W113" s="49" t="str">
        <f>IF(V113="","",IF(YEAR(Personalkostnader!$H47)&gt;Hjelpeberegn_personal!V$77,"",IF(YEAR(Personalkostnader!$K47)&gt;Hjelpeberegn_personal!V$77,"31.12."&amp;V$77,Personalkostnader!$K47)))</f>
        <v/>
      </c>
      <c r="X113" s="49" t="str">
        <f>IF(YEAR(Personalkostnader!$K47)&lt;Hjelpeberegn_personal!X$77,"",IF(YEAR(Personalkostnader!$H47)&gt;Hjelpeberegn_personal!X$77,"",IF(YEAR(Personalkostnader!$H47)=Hjelpeberegn_personal!X$77,Personalkostnader!$H47,"01.01."&amp;X$77)))</f>
        <v/>
      </c>
      <c r="Y113" s="49" t="str">
        <f>IF(X113="","",IF(YEAR(Personalkostnader!$H47)&gt;Hjelpeberegn_personal!X$77,"",IF(YEAR(Personalkostnader!$K47)&gt;Hjelpeberegn_personal!X$77,"31.12."&amp;X$77,Personalkostnader!$K47)))</f>
        <v/>
      </c>
      <c r="Z113" s="49" t="str">
        <f>IF(YEAR(Personalkostnader!$K47)&lt;Hjelpeberegn_personal!Z$77,"",IF(YEAR(Personalkostnader!$H47)&gt;Hjelpeberegn_personal!Z$77,"",IF(YEAR(Personalkostnader!$H47)=Hjelpeberegn_personal!Z$77,Personalkostnader!$H47,"01.01."&amp;Z$77)))</f>
        <v/>
      </c>
      <c r="AA113" s="49" t="str">
        <f>IF(Z113="","",IF(YEAR(Personalkostnader!$H47)&gt;Hjelpeberegn_personal!Z$77,"",IF(YEAR(Personalkostnader!$K47)&gt;Hjelpeberegn_personal!Z$77,"31.12."&amp;Z$77,Personalkostnader!$K47)))</f>
        <v/>
      </c>
    </row>
    <row r="114" spans="1:27" outlineLevel="1" x14ac:dyDescent="0.25">
      <c r="A114">
        <f t="shared" si="7"/>
        <v>0</v>
      </c>
      <c r="B114" s="49" t="str">
        <f>IF(YEAR(Personalkostnader!$H48)&lt;Hjelpeberegn_personal!B$77,"",IF(YEAR(Personalkostnader!$H48)&gt;Hjelpeberegn_personal!B$77,"",IF(YEAR(Personalkostnader!$H48)=Hjelpeberegn_personal!B$77,Personalkostnader!$H48,"01.01."&amp;B$77)))</f>
        <v/>
      </c>
      <c r="C114" s="49" t="str">
        <f>IF(YEAR(Personalkostnader!$H48)&lt;Hjelpeberegn_personal!B$77,"",IF(YEAR(Personalkostnader!$H48)&gt;Hjelpeberegn_personal!B$77,"",IF(YEAR(Personalkostnader!$K48)=B$77,Personalkostnader!$K48,"31.12."&amp;B$77)))</f>
        <v/>
      </c>
      <c r="D114" s="49" t="str">
        <f>IF(YEAR(Personalkostnader!$K48)&lt;Hjelpeberegn_personal!D$77,"",IF(YEAR(Personalkostnader!$H48)&gt;Hjelpeberegn_personal!D$77,"",IF(YEAR(Personalkostnader!$H48)=Hjelpeberegn_personal!D$77,Personalkostnader!$H48,"01.01."&amp;D$77)))</f>
        <v/>
      </c>
      <c r="E114" s="49" t="str">
        <f>IF(D114="","",IF(YEAR(Personalkostnader!$H48)&gt;Hjelpeberegn_personal!D$77,"",IF(YEAR(Personalkostnader!$K48)&gt;Hjelpeberegn_personal!D$77,"31.12."&amp;D$77,Personalkostnader!$K48)))</f>
        <v/>
      </c>
      <c r="F114" s="49" t="str">
        <f>IF(YEAR(Personalkostnader!$K48)&lt;Hjelpeberegn_personal!F$77,"",IF(YEAR(Personalkostnader!$H48)&gt;Hjelpeberegn_personal!F$77,"",IF(YEAR(Personalkostnader!$H48)=Hjelpeberegn_personal!F$77,Personalkostnader!$H48,"01.01."&amp;F$77)))</f>
        <v/>
      </c>
      <c r="G114" s="49" t="str">
        <f>IF(F114="","",IF(YEAR(Personalkostnader!$H48)&gt;Hjelpeberegn_personal!F$77,"",IF(YEAR(Personalkostnader!$K48)&gt;Hjelpeberegn_personal!F$77,"31.12."&amp;F$77,Personalkostnader!$K48)))</f>
        <v/>
      </c>
      <c r="H114" s="49" t="str">
        <f>IF(YEAR(Personalkostnader!$K48)&lt;Hjelpeberegn_personal!H$77,"",IF(YEAR(Personalkostnader!$H48)&gt;Hjelpeberegn_personal!H$77,"",IF(YEAR(Personalkostnader!$H48)=Hjelpeberegn_personal!H$77,Personalkostnader!$H48,"01.01."&amp;H$77)))</f>
        <v/>
      </c>
      <c r="I114" s="49" t="str">
        <f>IF(H114="","",IF(YEAR(Personalkostnader!$H48)&gt;Hjelpeberegn_personal!H$77,"",IF(YEAR(Personalkostnader!$K48)&gt;Hjelpeberegn_personal!H$77,"31.12."&amp;H$77,Personalkostnader!$K48)))</f>
        <v/>
      </c>
      <c r="J114" s="49" t="str">
        <f>IF(YEAR(Personalkostnader!$K48)&lt;Hjelpeberegn_personal!J$77,"",IF(YEAR(Personalkostnader!$H48)&gt;Hjelpeberegn_personal!J$77,"",IF(YEAR(Personalkostnader!$H48)=Hjelpeberegn_personal!J$77,Personalkostnader!$H48,"01.01."&amp;J$77)))</f>
        <v/>
      </c>
      <c r="K114" s="49" t="str">
        <f>IF(J114="","",IF(YEAR(Personalkostnader!$H48)&gt;Hjelpeberegn_personal!J$77,"",IF(YEAR(Personalkostnader!$K48)&gt;Hjelpeberegn_personal!J$77,"31.12."&amp;J$77,Personalkostnader!$K48)))</f>
        <v/>
      </c>
      <c r="L114" s="49" t="str">
        <f>IF(YEAR(Personalkostnader!$K48)&lt;Hjelpeberegn_personal!L$77,"",IF(YEAR(Personalkostnader!$H48)&gt;Hjelpeberegn_personal!L$77,"",IF(YEAR(Personalkostnader!$H48)=Hjelpeberegn_personal!L$77,Personalkostnader!$H48,"01.01."&amp;L$77)))</f>
        <v/>
      </c>
      <c r="M114" s="49" t="str">
        <f>IF(L114="","",IF(YEAR(Personalkostnader!$H48)&gt;Hjelpeberegn_personal!L$77,"",IF(YEAR(Personalkostnader!$K48)&gt;Hjelpeberegn_personal!L$77,"31.12."&amp;L$77,Personalkostnader!$K48)))</f>
        <v/>
      </c>
      <c r="N114" s="49" t="str">
        <f>IF(YEAR(Personalkostnader!$K48)&lt;Hjelpeberegn_personal!N$77,"",IF(YEAR(Personalkostnader!$H48)&gt;Hjelpeberegn_personal!N$77,"",IF(YEAR(Personalkostnader!$H48)=Hjelpeberegn_personal!N$77,Personalkostnader!$H48,"01.01."&amp;N$77)))</f>
        <v/>
      </c>
      <c r="O114" s="49" t="str">
        <f>IF(N114="","",IF(YEAR(Personalkostnader!$H48)&gt;Hjelpeberegn_personal!N$77,"",IF(YEAR(Personalkostnader!$K48)&gt;Hjelpeberegn_personal!N$77,"31.12."&amp;N$77,Personalkostnader!$K48)))</f>
        <v/>
      </c>
      <c r="P114" s="49" t="str">
        <f>IF(YEAR(Personalkostnader!$K48)&lt;Hjelpeberegn_personal!P$77,"",IF(YEAR(Personalkostnader!$H48)&gt;Hjelpeberegn_personal!P$77,"",IF(YEAR(Personalkostnader!$H48)=Hjelpeberegn_personal!P$77,Personalkostnader!$H48,"01.01."&amp;P$77)))</f>
        <v/>
      </c>
      <c r="Q114" s="49" t="str">
        <f>IF(P114="","",IF(YEAR(Personalkostnader!$H48)&gt;Hjelpeberegn_personal!P$77,"",IF(YEAR(Personalkostnader!$K48)&gt;Hjelpeberegn_personal!P$77,"31.12."&amp;P$77,Personalkostnader!$K48)))</f>
        <v/>
      </c>
      <c r="R114" s="49" t="str">
        <f>IF(YEAR(Personalkostnader!$K48)&lt;Hjelpeberegn_personal!R$77,"",IF(YEAR(Personalkostnader!$H48)&gt;Hjelpeberegn_personal!R$77,"",IF(YEAR(Personalkostnader!$H48)=Hjelpeberegn_personal!R$77,Personalkostnader!$H48,"01.01."&amp;R$77)))</f>
        <v/>
      </c>
      <c r="S114" s="49" t="str">
        <f>IF(R114="","",IF(YEAR(Personalkostnader!$H48)&gt;Hjelpeberegn_personal!R$77,"",IF(YEAR(Personalkostnader!$K48)&gt;Hjelpeberegn_personal!R$77,"31.12."&amp;R$77,Personalkostnader!$K48)))</f>
        <v/>
      </c>
      <c r="T114" s="49" t="str">
        <f>IF(YEAR(Personalkostnader!$K48)&lt;Hjelpeberegn_personal!T$77,"",IF(YEAR(Personalkostnader!$H48)&gt;Hjelpeberegn_personal!T$77,"",IF(YEAR(Personalkostnader!$H48)=Hjelpeberegn_personal!T$77,Personalkostnader!$H48,"01.01."&amp;T$77)))</f>
        <v/>
      </c>
      <c r="U114" s="49" t="str">
        <f>IF(T114="","",IF(YEAR(Personalkostnader!$H48)&gt;Hjelpeberegn_personal!T$77,"",IF(YEAR(Personalkostnader!$K48)&gt;Hjelpeberegn_personal!T$77,"31.12."&amp;T$77,Personalkostnader!$K48)))</f>
        <v/>
      </c>
      <c r="V114" s="49" t="str">
        <f>IF(YEAR(Personalkostnader!$K48)&lt;Hjelpeberegn_personal!V$77,"",IF(YEAR(Personalkostnader!$H48)&gt;Hjelpeberegn_personal!V$77,"",IF(YEAR(Personalkostnader!$H48)=Hjelpeberegn_personal!V$77,Personalkostnader!$H48,"01.01."&amp;V$77)))</f>
        <v/>
      </c>
      <c r="W114" s="49" t="str">
        <f>IF(V114="","",IF(YEAR(Personalkostnader!$H48)&gt;Hjelpeberegn_personal!V$77,"",IF(YEAR(Personalkostnader!$K48)&gt;Hjelpeberegn_personal!V$77,"31.12."&amp;V$77,Personalkostnader!$K48)))</f>
        <v/>
      </c>
      <c r="X114" s="49" t="str">
        <f>IF(YEAR(Personalkostnader!$K48)&lt;Hjelpeberegn_personal!X$77,"",IF(YEAR(Personalkostnader!$H48)&gt;Hjelpeberegn_personal!X$77,"",IF(YEAR(Personalkostnader!$H48)=Hjelpeberegn_personal!X$77,Personalkostnader!$H48,"01.01."&amp;X$77)))</f>
        <v/>
      </c>
      <c r="Y114" s="49" t="str">
        <f>IF(X114="","",IF(YEAR(Personalkostnader!$H48)&gt;Hjelpeberegn_personal!X$77,"",IF(YEAR(Personalkostnader!$K48)&gt;Hjelpeberegn_personal!X$77,"31.12."&amp;X$77,Personalkostnader!$K48)))</f>
        <v/>
      </c>
      <c r="Z114" s="49" t="str">
        <f>IF(YEAR(Personalkostnader!$K48)&lt;Hjelpeberegn_personal!Z$77,"",IF(YEAR(Personalkostnader!$H48)&gt;Hjelpeberegn_personal!Z$77,"",IF(YEAR(Personalkostnader!$H48)=Hjelpeberegn_personal!Z$77,Personalkostnader!$H48,"01.01."&amp;Z$77)))</f>
        <v/>
      </c>
      <c r="AA114" s="49" t="str">
        <f>IF(Z114="","",IF(YEAR(Personalkostnader!$H48)&gt;Hjelpeberegn_personal!Z$77,"",IF(YEAR(Personalkostnader!$K48)&gt;Hjelpeberegn_personal!Z$77,"31.12."&amp;Z$77,Personalkostnader!$K48)))</f>
        <v/>
      </c>
    </row>
    <row r="115" spans="1:27" outlineLevel="1" x14ac:dyDescent="0.25">
      <c r="A115">
        <f t="shared" si="7"/>
        <v>0</v>
      </c>
      <c r="B115" s="49" t="str">
        <f>IF(YEAR(Personalkostnader!$H49)&lt;Hjelpeberegn_personal!B$77,"",IF(YEAR(Personalkostnader!$H49)&gt;Hjelpeberegn_personal!B$77,"",IF(YEAR(Personalkostnader!$H49)=Hjelpeberegn_personal!B$77,Personalkostnader!$H49,"01.01."&amp;B$77)))</f>
        <v/>
      </c>
      <c r="C115" s="49" t="str">
        <f>IF(YEAR(Personalkostnader!$H49)&lt;Hjelpeberegn_personal!B$77,"",IF(YEAR(Personalkostnader!$H49)&gt;Hjelpeberegn_personal!B$77,"",IF(YEAR(Personalkostnader!$K49)=B$77,Personalkostnader!$K49,"31.12."&amp;B$77)))</f>
        <v/>
      </c>
      <c r="D115" s="49" t="str">
        <f>IF(YEAR(Personalkostnader!$K49)&lt;Hjelpeberegn_personal!D$77,"",IF(YEAR(Personalkostnader!$H49)&gt;Hjelpeberegn_personal!D$77,"",IF(YEAR(Personalkostnader!$H49)=Hjelpeberegn_personal!D$77,Personalkostnader!$H49,"01.01."&amp;D$77)))</f>
        <v/>
      </c>
      <c r="E115" s="49" t="str">
        <f>IF(D115="","",IF(YEAR(Personalkostnader!$H49)&gt;Hjelpeberegn_personal!D$77,"",IF(YEAR(Personalkostnader!$K49)&gt;Hjelpeberegn_personal!D$77,"31.12."&amp;D$77,Personalkostnader!$K49)))</f>
        <v/>
      </c>
      <c r="F115" s="49" t="str">
        <f>IF(YEAR(Personalkostnader!$K49)&lt;Hjelpeberegn_personal!F$77,"",IF(YEAR(Personalkostnader!$H49)&gt;Hjelpeberegn_personal!F$77,"",IF(YEAR(Personalkostnader!$H49)=Hjelpeberegn_personal!F$77,Personalkostnader!$H49,"01.01."&amp;F$77)))</f>
        <v/>
      </c>
      <c r="G115" s="49" t="str">
        <f>IF(F115="","",IF(YEAR(Personalkostnader!$H49)&gt;Hjelpeberegn_personal!F$77,"",IF(YEAR(Personalkostnader!$K49)&gt;Hjelpeberegn_personal!F$77,"31.12."&amp;F$77,Personalkostnader!$K49)))</f>
        <v/>
      </c>
      <c r="H115" s="49" t="str">
        <f>IF(YEAR(Personalkostnader!$K49)&lt;Hjelpeberegn_personal!H$77,"",IF(YEAR(Personalkostnader!$H49)&gt;Hjelpeberegn_personal!H$77,"",IF(YEAR(Personalkostnader!$H49)=Hjelpeberegn_personal!H$77,Personalkostnader!$H49,"01.01."&amp;H$77)))</f>
        <v/>
      </c>
      <c r="I115" s="49" t="str">
        <f>IF(H115="","",IF(YEAR(Personalkostnader!$H49)&gt;Hjelpeberegn_personal!H$77,"",IF(YEAR(Personalkostnader!$K49)&gt;Hjelpeberegn_personal!H$77,"31.12."&amp;H$77,Personalkostnader!$K49)))</f>
        <v/>
      </c>
      <c r="J115" s="49" t="str">
        <f>IF(YEAR(Personalkostnader!$K49)&lt;Hjelpeberegn_personal!J$77,"",IF(YEAR(Personalkostnader!$H49)&gt;Hjelpeberegn_personal!J$77,"",IF(YEAR(Personalkostnader!$H49)=Hjelpeberegn_personal!J$77,Personalkostnader!$H49,"01.01."&amp;J$77)))</f>
        <v/>
      </c>
      <c r="K115" s="49" t="str">
        <f>IF(J115="","",IF(YEAR(Personalkostnader!$H49)&gt;Hjelpeberegn_personal!J$77,"",IF(YEAR(Personalkostnader!$K49)&gt;Hjelpeberegn_personal!J$77,"31.12."&amp;J$77,Personalkostnader!$K49)))</f>
        <v/>
      </c>
      <c r="L115" s="49" t="str">
        <f>IF(YEAR(Personalkostnader!$K49)&lt;Hjelpeberegn_personal!L$77,"",IF(YEAR(Personalkostnader!$H49)&gt;Hjelpeberegn_personal!L$77,"",IF(YEAR(Personalkostnader!$H49)=Hjelpeberegn_personal!L$77,Personalkostnader!$H49,"01.01."&amp;L$77)))</f>
        <v/>
      </c>
      <c r="M115" s="49" t="str">
        <f>IF(L115="","",IF(YEAR(Personalkostnader!$H49)&gt;Hjelpeberegn_personal!L$77,"",IF(YEAR(Personalkostnader!$K49)&gt;Hjelpeberegn_personal!L$77,"31.12."&amp;L$77,Personalkostnader!$K49)))</f>
        <v/>
      </c>
      <c r="N115" s="49" t="str">
        <f>IF(YEAR(Personalkostnader!$K49)&lt;Hjelpeberegn_personal!N$77,"",IF(YEAR(Personalkostnader!$H49)&gt;Hjelpeberegn_personal!N$77,"",IF(YEAR(Personalkostnader!$H49)=Hjelpeberegn_personal!N$77,Personalkostnader!$H49,"01.01."&amp;N$77)))</f>
        <v/>
      </c>
      <c r="O115" s="49" t="str">
        <f>IF(N115="","",IF(YEAR(Personalkostnader!$H49)&gt;Hjelpeberegn_personal!N$77,"",IF(YEAR(Personalkostnader!$K49)&gt;Hjelpeberegn_personal!N$77,"31.12."&amp;N$77,Personalkostnader!$K49)))</f>
        <v/>
      </c>
      <c r="P115" s="49" t="str">
        <f>IF(YEAR(Personalkostnader!$K49)&lt;Hjelpeberegn_personal!P$77,"",IF(YEAR(Personalkostnader!$H49)&gt;Hjelpeberegn_personal!P$77,"",IF(YEAR(Personalkostnader!$H49)=Hjelpeberegn_personal!P$77,Personalkostnader!$H49,"01.01."&amp;P$77)))</f>
        <v/>
      </c>
      <c r="Q115" s="49" t="str">
        <f>IF(P115="","",IF(YEAR(Personalkostnader!$H49)&gt;Hjelpeberegn_personal!P$77,"",IF(YEAR(Personalkostnader!$K49)&gt;Hjelpeberegn_personal!P$77,"31.12."&amp;P$77,Personalkostnader!$K49)))</f>
        <v/>
      </c>
      <c r="R115" s="49" t="str">
        <f>IF(YEAR(Personalkostnader!$K49)&lt;Hjelpeberegn_personal!R$77,"",IF(YEAR(Personalkostnader!$H49)&gt;Hjelpeberegn_personal!R$77,"",IF(YEAR(Personalkostnader!$H49)=Hjelpeberegn_personal!R$77,Personalkostnader!$H49,"01.01."&amp;R$77)))</f>
        <v/>
      </c>
      <c r="S115" s="49" t="str">
        <f>IF(R115="","",IF(YEAR(Personalkostnader!$H49)&gt;Hjelpeberegn_personal!R$77,"",IF(YEAR(Personalkostnader!$K49)&gt;Hjelpeberegn_personal!R$77,"31.12."&amp;R$77,Personalkostnader!$K49)))</f>
        <v/>
      </c>
      <c r="T115" s="49" t="str">
        <f>IF(YEAR(Personalkostnader!$K49)&lt;Hjelpeberegn_personal!T$77,"",IF(YEAR(Personalkostnader!$H49)&gt;Hjelpeberegn_personal!T$77,"",IF(YEAR(Personalkostnader!$H49)=Hjelpeberegn_personal!T$77,Personalkostnader!$H49,"01.01."&amp;T$77)))</f>
        <v/>
      </c>
      <c r="U115" s="49" t="str">
        <f>IF(T115="","",IF(YEAR(Personalkostnader!$H49)&gt;Hjelpeberegn_personal!T$77,"",IF(YEAR(Personalkostnader!$K49)&gt;Hjelpeberegn_personal!T$77,"31.12."&amp;T$77,Personalkostnader!$K49)))</f>
        <v/>
      </c>
      <c r="V115" s="49" t="str">
        <f>IF(YEAR(Personalkostnader!$K49)&lt;Hjelpeberegn_personal!V$77,"",IF(YEAR(Personalkostnader!$H49)&gt;Hjelpeberegn_personal!V$77,"",IF(YEAR(Personalkostnader!$H49)=Hjelpeberegn_personal!V$77,Personalkostnader!$H49,"01.01."&amp;V$77)))</f>
        <v/>
      </c>
      <c r="W115" s="49" t="str">
        <f>IF(V115="","",IF(YEAR(Personalkostnader!$H49)&gt;Hjelpeberegn_personal!V$77,"",IF(YEAR(Personalkostnader!$K49)&gt;Hjelpeberegn_personal!V$77,"31.12."&amp;V$77,Personalkostnader!$K49)))</f>
        <v/>
      </c>
      <c r="X115" s="49" t="str">
        <f>IF(YEAR(Personalkostnader!$K49)&lt;Hjelpeberegn_personal!X$77,"",IF(YEAR(Personalkostnader!$H49)&gt;Hjelpeberegn_personal!X$77,"",IF(YEAR(Personalkostnader!$H49)=Hjelpeberegn_personal!X$77,Personalkostnader!$H49,"01.01."&amp;X$77)))</f>
        <v/>
      </c>
      <c r="Y115" s="49" t="str">
        <f>IF(X115="","",IF(YEAR(Personalkostnader!$H49)&gt;Hjelpeberegn_personal!X$77,"",IF(YEAR(Personalkostnader!$K49)&gt;Hjelpeberegn_personal!X$77,"31.12."&amp;X$77,Personalkostnader!$K49)))</f>
        <v/>
      </c>
      <c r="Z115" s="49" t="str">
        <f>IF(YEAR(Personalkostnader!$K49)&lt;Hjelpeberegn_personal!Z$77,"",IF(YEAR(Personalkostnader!$H49)&gt;Hjelpeberegn_personal!Z$77,"",IF(YEAR(Personalkostnader!$H49)=Hjelpeberegn_personal!Z$77,Personalkostnader!$H49,"01.01."&amp;Z$77)))</f>
        <v/>
      </c>
      <c r="AA115" s="49" t="str">
        <f>IF(Z115="","",IF(YEAR(Personalkostnader!$H49)&gt;Hjelpeberegn_personal!Z$77,"",IF(YEAR(Personalkostnader!$K49)&gt;Hjelpeberegn_personal!Z$77,"31.12."&amp;Z$77,Personalkostnader!$K49)))</f>
        <v/>
      </c>
    </row>
    <row r="116" spans="1:27" outlineLevel="1" x14ac:dyDescent="0.25">
      <c r="A116">
        <f t="shared" si="7"/>
        <v>0</v>
      </c>
      <c r="B116" s="49" t="str">
        <f>IF(YEAR(Personalkostnader!$H50)&lt;Hjelpeberegn_personal!B$77,"",IF(YEAR(Personalkostnader!$H50)&gt;Hjelpeberegn_personal!B$77,"",IF(YEAR(Personalkostnader!$H50)=Hjelpeberegn_personal!B$77,Personalkostnader!$H50,"01.01."&amp;B$77)))</f>
        <v/>
      </c>
      <c r="C116" s="49" t="str">
        <f>IF(YEAR(Personalkostnader!$H50)&lt;Hjelpeberegn_personal!B$77,"",IF(YEAR(Personalkostnader!$H50)&gt;Hjelpeberegn_personal!B$77,"",IF(YEAR(Personalkostnader!$K50)=B$77,Personalkostnader!$K50,"31.12."&amp;B$77)))</f>
        <v/>
      </c>
      <c r="D116" s="49" t="str">
        <f>IF(YEAR(Personalkostnader!$K50)&lt;Hjelpeberegn_personal!D$77,"",IF(YEAR(Personalkostnader!$H50)&gt;Hjelpeberegn_personal!D$77,"",IF(YEAR(Personalkostnader!$H50)=Hjelpeberegn_personal!D$77,Personalkostnader!$H50,"01.01."&amp;D$77)))</f>
        <v/>
      </c>
      <c r="E116" s="49" t="str">
        <f>IF(D116="","",IF(YEAR(Personalkostnader!$H50)&gt;Hjelpeberegn_personal!D$77,"",IF(YEAR(Personalkostnader!$K50)&gt;Hjelpeberegn_personal!D$77,"31.12."&amp;D$77,Personalkostnader!$K50)))</f>
        <v/>
      </c>
      <c r="F116" s="49" t="str">
        <f>IF(YEAR(Personalkostnader!$K50)&lt;Hjelpeberegn_personal!F$77,"",IF(YEAR(Personalkostnader!$H50)&gt;Hjelpeberegn_personal!F$77,"",IF(YEAR(Personalkostnader!$H50)=Hjelpeberegn_personal!F$77,Personalkostnader!$H50,"01.01."&amp;F$77)))</f>
        <v/>
      </c>
      <c r="G116" s="49" t="str">
        <f>IF(F116="","",IF(YEAR(Personalkostnader!$H50)&gt;Hjelpeberegn_personal!F$77,"",IF(YEAR(Personalkostnader!$K50)&gt;Hjelpeberegn_personal!F$77,"31.12."&amp;F$77,Personalkostnader!$K50)))</f>
        <v/>
      </c>
      <c r="H116" s="49" t="str">
        <f>IF(YEAR(Personalkostnader!$K50)&lt;Hjelpeberegn_personal!H$77,"",IF(YEAR(Personalkostnader!$H50)&gt;Hjelpeberegn_personal!H$77,"",IF(YEAR(Personalkostnader!$H50)=Hjelpeberegn_personal!H$77,Personalkostnader!$H50,"01.01."&amp;H$77)))</f>
        <v/>
      </c>
      <c r="I116" s="49" t="str">
        <f>IF(H116="","",IF(YEAR(Personalkostnader!$H50)&gt;Hjelpeberegn_personal!H$77,"",IF(YEAR(Personalkostnader!$K50)&gt;Hjelpeberegn_personal!H$77,"31.12."&amp;H$77,Personalkostnader!$K50)))</f>
        <v/>
      </c>
      <c r="J116" s="49" t="str">
        <f>IF(YEAR(Personalkostnader!$K50)&lt;Hjelpeberegn_personal!J$77,"",IF(YEAR(Personalkostnader!$H50)&gt;Hjelpeberegn_personal!J$77,"",IF(YEAR(Personalkostnader!$H50)=Hjelpeberegn_personal!J$77,Personalkostnader!$H50,"01.01."&amp;J$77)))</f>
        <v/>
      </c>
      <c r="K116" s="49" t="str">
        <f>IF(J116="","",IF(YEAR(Personalkostnader!$H50)&gt;Hjelpeberegn_personal!J$77,"",IF(YEAR(Personalkostnader!$K50)&gt;Hjelpeberegn_personal!J$77,"31.12."&amp;J$77,Personalkostnader!$K50)))</f>
        <v/>
      </c>
      <c r="L116" s="49" t="str">
        <f>IF(YEAR(Personalkostnader!$K50)&lt;Hjelpeberegn_personal!L$77,"",IF(YEAR(Personalkostnader!$H50)&gt;Hjelpeberegn_personal!L$77,"",IF(YEAR(Personalkostnader!$H50)=Hjelpeberegn_personal!L$77,Personalkostnader!$H50,"01.01."&amp;L$77)))</f>
        <v/>
      </c>
      <c r="M116" s="49" t="str">
        <f>IF(L116="","",IF(YEAR(Personalkostnader!$H50)&gt;Hjelpeberegn_personal!L$77,"",IF(YEAR(Personalkostnader!$K50)&gt;Hjelpeberegn_personal!L$77,"31.12."&amp;L$77,Personalkostnader!$K50)))</f>
        <v/>
      </c>
      <c r="N116" s="49" t="str">
        <f>IF(YEAR(Personalkostnader!$K50)&lt;Hjelpeberegn_personal!N$77,"",IF(YEAR(Personalkostnader!$H50)&gt;Hjelpeberegn_personal!N$77,"",IF(YEAR(Personalkostnader!$H50)=Hjelpeberegn_personal!N$77,Personalkostnader!$H50,"01.01."&amp;N$77)))</f>
        <v/>
      </c>
      <c r="O116" s="49" t="str">
        <f>IF(N116="","",IF(YEAR(Personalkostnader!$H50)&gt;Hjelpeberegn_personal!N$77,"",IF(YEAR(Personalkostnader!$K50)&gt;Hjelpeberegn_personal!N$77,"31.12."&amp;N$77,Personalkostnader!$K50)))</f>
        <v/>
      </c>
      <c r="P116" s="49" t="str">
        <f>IF(YEAR(Personalkostnader!$K50)&lt;Hjelpeberegn_personal!P$77,"",IF(YEAR(Personalkostnader!$H50)&gt;Hjelpeberegn_personal!P$77,"",IF(YEAR(Personalkostnader!$H50)=Hjelpeberegn_personal!P$77,Personalkostnader!$H50,"01.01."&amp;P$77)))</f>
        <v/>
      </c>
      <c r="Q116" s="49" t="str">
        <f>IF(P116="","",IF(YEAR(Personalkostnader!$H50)&gt;Hjelpeberegn_personal!P$77,"",IF(YEAR(Personalkostnader!$K50)&gt;Hjelpeberegn_personal!P$77,"31.12."&amp;P$77,Personalkostnader!$K50)))</f>
        <v/>
      </c>
      <c r="R116" s="49" t="str">
        <f>IF(YEAR(Personalkostnader!$K50)&lt;Hjelpeberegn_personal!R$77,"",IF(YEAR(Personalkostnader!$H50)&gt;Hjelpeberegn_personal!R$77,"",IF(YEAR(Personalkostnader!$H50)=Hjelpeberegn_personal!R$77,Personalkostnader!$H50,"01.01."&amp;R$77)))</f>
        <v/>
      </c>
      <c r="S116" s="49" t="str">
        <f>IF(R116="","",IF(YEAR(Personalkostnader!$H50)&gt;Hjelpeberegn_personal!R$77,"",IF(YEAR(Personalkostnader!$K50)&gt;Hjelpeberegn_personal!R$77,"31.12."&amp;R$77,Personalkostnader!$K50)))</f>
        <v/>
      </c>
      <c r="T116" s="49" t="str">
        <f>IF(YEAR(Personalkostnader!$K50)&lt;Hjelpeberegn_personal!T$77,"",IF(YEAR(Personalkostnader!$H50)&gt;Hjelpeberegn_personal!T$77,"",IF(YEAR(Personalkostnader!$H50)=Hjelpeberegn_personal!T$77,Personalkostnader!$H50,"01.01."&amp;T$77)))</f>
        <v/>
      </c>
      <c r="U116" s="49" t="str">
        <f>IF(T116="","",IF(YEAR(Personalkostnader!$H50)&gt;Hjelpeberegn_personal!T$77,"",IF(YEAR(Personalkostnader!$K50)&gt;Hjelpeberegn_personal!T$77,"31.12."&amp;T$77,Personalkostnader!$K50)))</f>
        <v/>
      </c>
      <c r="V116" s="49" t="str">
        <f>IF(YEAR(Personalkostnader!$K50)&lt;Hjelpeberegn_personal!V$77,"",IF(YEAR(Personalkostnader!$H50)&gt;Hjelpeberegn_personal!V$77,"",IF(YEAR(Personalkostnader!$H50)=Hjelpeberegn_personal!V$77,Personalkostnader!$H50,"01.01."&amp;V$77)))</f>
        <v/>
      </c>
      <c r="W116" s="49" t="str">
        <f>IF(V116="","",IF(YEAR(Personalkostnader!$H50)&gt;Hjelpeberegn_personal!V$77,"",IF(YEAR(Personalkostnader!$K50)&gt;Hjelpeberegn_personal!V$77,"31.12."&amp;V$77,Personalkostnader!$K50)))</f>
        <v/>
      </c>
      <c r="X116" s="49" t="str">
        <f>IF(YEAR(Personalkostnader!$K50)&lt;Hjelpeberegn_personal!X$77,"",IF(YEAR(Personalkostnader!$H50)&gt;Hjelpeberegn_personal!X$77,"",IF(YEAR(Personalkostnader!$H50)=Hjelpeberegn_personal!X$77,Personalkostnader!$H50,"01.01."&amp;X$77)))</f>
        <v/>
      </c>
      <c r="Y116" s="49" t="str">
        <f>IF(X116="","",IF(YEAR(Personalkostnader!$H50)&gt;Hjelpeberegn_personal!X$77,"",IF(YEAR(Personalkostnader!$K50)&gt;Hjelpeberegn_personal!X$77,"31.12."&amp;X$77,Personalkostnader!$K50)))</f>
        <v/>
      </c>
      <c r="Z116" s="49" t="str">
        <f>IF(YEAR(Personalkostnader!$K50)&lt;Hjelpeberegn_personal!Z$77,"",IF(YEAR(Personalkostnader!$H50)&gt;Hjelpeberegn_personal!Z$77,"",IF(YEAR(Personalkostnader!$H50)=Hjelpeberegn_personal!Z$77,Personalkostnader!$H50,"01.01."&amp;Z$77)))</f>
        <v/>
      </c>
      <c r="AA116" s="49" t="str">
        <f>IF(Z116="","",IF(YEAR(Personalkostnader!$H50)&gt;Hjelpeberegn_personal!Z$77,"",IF(YEAR(Personalkostnader!$K50)&gt;Hjelpeberegn_personal!Z$77,"31.12."&amp;Z$77,Personalkostnader!$K50)))</f>
        <v/>
      </c>
    </row>
    <row r="117" spans="1:27" outlineLevel="1" x14ac:dyDescent="0.25">
      <c r="A117">
        <f t="shared" si="7"/>
        <v>0</v>
      </c>
      <c r="B117" s="49" t="str">
        <f>IF(YEAR(Personalkostnader!$H51)&lt;Hjelpeberegn_personal!B$77,"",IF(YEAR(Personalkostnader!$H51)&gt;Hjelpeberegn_personal!B$77,"",IF(YEAR(Personalkostnader!$H51)=Hjelpeberegn_personal!B$77,Personalkostnader!$H51,"01.01."&amp;B$77)))</f>
        <v/>
      </c>
      <c r="C117" s="49" t="str">
        <f>IF(YEAR(Personalkostnader!$H51)&lt;Hjelpeberegn_personal!B$77,"",IF(YEAR(Personalkostnader!$H51)&gt;Hjelpeberegn_personal!B$77,"",IF(YEAR(Personalkostnader!$K51)=B$77,Personalkostnader!$K51,"31.12."&amp;B$77)))</f>
        <v/>
      </c>
      <c r="D117" s="49" t="str">
        <f>IF(YEAR(Personalkostnader!$K51)&lt;Hjelpeberegn_personal!D$77,"",IF(YEAR(Personalkostnader!$H51)&gt;Hjelpeberegn_personal!D$77,"",IF(YEAR(Personalkostnader!$H51)=Hjelpeberegn_personal!D$77,Personalkostnader!$H51,"01.01."&amp;D$77)))</f>
        <v/>
      </c>
      <c r="E117" s="49" t="str">
        <f>IF(D117="","",IF(YEAR(Personalkostnader!$H51)&gt;Hjelpeberegn_personal!D$77,"",IF(YEAR(Personalkostnader!$K51)&gt;Hjelpeberegn_personal!D$77,"31.12."&amp;D$77,Personalkostnader!$K51)))</f>
        <v/>
      </c>
      <c r="F117" s="49" t="str">
        <f>IF(YEAR(Personalkostnader!$K51)&lt;Hjelpeberegn_personal!F$77,"",IF(YEAR(Personalkostnader!$H51)&gt;Hjelpeberegn_personal!F$77,"",IF(YEAR(Personalkostnader!$H51)=Hjelpeberegn_personal!F$77,Personalkostnader!$H51,"01.01."&amp;F$77)))</f>
        <v/>
      </c>
      <c r="G117" s="49" t="str">
        <f>IF(F117="","",IF(YEAR(Personalkostnader!$H51)&gt;Hjelpeberegn_personal!F$77,"",IF(YEAR(Personalkostnader!$K51)&gt;Hjelpeberegn_personal!F$77,"31.12."&amp;F$77,Personalkostnader!$K51)))</f>
        <v/>
      </c>
      <c r="H117" s="49" t="str">
        <f>IF(YEAR(Personalkostnader!$K51)&lt;Hjelpeberegn_personal!H$77,"",IF(YEAR(Personalkostnader!$H51)&gt;Hjelpeberegn_personal!H$77,"",IF(YEAR(Personalkostnader!$H51)=Hjelpeberegn_personal!H$77,Personalkostnader!$H51,"01.01."&amp;H$77)))</f>
        <v/>
      </c>
      <c r="I117" s="49" t="str">
        <f>IF(H117="","",IF(YEAR(Personalkostnader!$H51)&gt;Hjelpeberegn_personal!H$77,"",IF(YEAR(Personalkostnader!$K51)&gt;Hjelpeberegn_personal!H$77,"31.12."&amp;H$77,Personalkostnader!$K51)))</f>
        <v/>
      </c>
      <c r="J117" s="49" t="str">
        <f>IF(YEAR(Personalkostnader!$K51)&lt;Hjelpeberegn_personal!J$77,"",IF(YEAR(Personalkostnader!$H51)&gt;Hjelpeberegn_personal!J$77,"",IF(YEAR(Personalkostnader!$H51)=Hjelpeberegn_personal!J$77,Personalkostnader!$H51,"01.01."&amp;J$77)))</f>
        <v/>
      </c>
      <c r="K117" s="49" t="str">
        <f>IF(J117="","",IF(YEAR(Personalkostnader!$H51)&gt;Hjelpeberegn_personal!J$77,"",IF(YEAR(Personalkostnader!$K51)&gt;Hjelpeberegn_personal!J$77,"31.12."&amp;J$77,Personalkostnader!$K51)))</f>
        <v/>
      </c>
      <c r="L117" s="49" t="str">
        <f>IF(YEAR(Personalkostnader!$K51)&lt;Hjelpeberegn_personal!L$77,"",IF(YEAR(Personalkostnader!$H51)&gt;Hjelpeberegn_personal!L$77,"",IF(YEAR(Personalkostnader!$H51)=Hjelpeberegn_personal!L$77,Personalkostnader!$H51,"01.01."&amp;L$77)))</f>
        <v/>
      </c>
      <c r="M117" s="49" t="str">
        <f>IF(L117="","",IF(YEAR(Personalkostnader!$H51)&gt;Hjelpeberegn_personal!L$77,"",IF(YEAR(Personalkostnader!$K51)&gt;Hjelpeberegn_personal!L$77,"31.12."&amp;L$77,Personalkostnader!$K51)))</f>
        <v/>
      </c>
      <c r="N117" s="49" t="str">
        <f>IF(YEAR(Personalkostnader!$K51)&lt;Hjelpeberegn_personal!N$77,"",IF(YEAR(Personalkostnader!$H51)&gt;Hjelpeberegn_personal!N$77,"",IF(YEAR(Personalkostnader!$H51)=Hjelpeberegn_personal!N$77,Personalkostnader!$H51,"01.01."&amp;N$77)))</f>
        <v/>
      </c>
      <c r="O117" s="49" t="str">
        <f>IF(N117="","",IF(YEAR(Personalkostnader!$H51)&gt;Hjelpeberegn_personal!N$77,"",IF(YEAR(Personalkostnader!$K51)&gt;Hjelpeberegn_personal!N$77,"31.12."&amp;N$77,Personalkostnader!$K51)))</f>
        <v/>
      </c>
      <c r="P117" s="49" t="str">
        <f>IF(YEAR(Personalkostnader!$K51)&lt;Hjelpeberegn_personal!P$77,"",IF(YEAR(Personalkostnader!$H51)&gt;Hjelpeberegn_personal!P$77,"",IF(YEAR(Personalkostnader!$H51)=Hjelpeberegn_personal!P$77,Personalkostnader!$H51,"01.01."&amp;P$77)))</f>
        <v/>
      </c>
      <c r="Q117" s="49" t="str">
        <f>IF(P117="","",IF(YEAR(Personalkostnader!$H51)&gt;Hjelpeberegn_personal!P$77,"",IF(YEAR(Personalkostnader!$K51)&gt;Hjelpeberegn_personal!P$77,"31.12."&amp;P$77,Personalkostnader!$K51)))</f>
        <v/>
      </c>
      <c r="R117" s="49" t="str">
        <f>IF(YEAR(Personalkostnader!$K51)&lt;Hjelpeberegn_personal!R$77,"",IF(YEAR(Personalkostnader!$H51)&gt;Hjelpeberegn_personal!R$77,"",IF(YEAR(Personalkostnader!$H51)=Hjelpeberegn_personal!R$77,Personalkostnader!$H51,"01.01."&amp;R$77)))</f>
        <v/>
      </c>
      <c r="S117" s="49" t="str">
        <f>IF(R117="","",IF(YEAR(Personalkostnader!$H51)&gt;Hjelpeberegn_personal!R$77,"",IF(YEAR(Personalkostnader!$K51)&gt;Hjelpeberegn_personal!R$77,"31.12."&amp;R$77,Personalkostnader!$K51)))</f>
        <v/>
      </c>
      <c r="T117" s="49" t="str">
        <f>IF(YEAR(Personalkostnader!$K51)&lt;Hjelpeberegn_personal!T$77,"",IF(YEAR(Personalkostnader!$H51)&gt;Hjelpeberegn_personal!T$77,"",IF(YEAR(Personalkostnader!$H51)=Hjelpeberegn_personal!T$77,Personalkostnader!$H51,"01.01."&amp;T$77)))</f>
        <v/>
      </c>
      <c r="U117" s="49" t="str">
        <f>IF(T117="","",IF(YEAR(Personalkostnader!$H51)&gt;Hjelpeberegn_personal!T$77,"",IF(YEAR(Personalkostnader!$K51)&gt;Hjelpeberegn_personal!T$77,"31.12."&amp;T$77,Personalkostnader!$K51)))</f>
        <v/>
      </c>
      <c r="V117" s="49" t="str">
        <f>IF(YEAR(Personalkostnader!$K51)&lt;Hjelpeberegn_personal!V$77,"",IF(YEAR(Personalkostnader!$H51)&gt;Hjelpeberegn_personal!V$77,"",IF(YEAR(Personalkostnader!$H51)=Hjelpeberegn_personal!V$77,Personalkostnader!$H51,"01.01."&amp;V$77)))</f>
        <v/>
      </c>
      <c r="W117" s="49" t="str">
        <f>IF(V117="","",IF(YEAR(Personalkostnader!$H51)&gt;Hjelpeberegn_personal!V$77,"",IF(YEAR(Personalkostnader!$K51)&gt;Hjelpeberegn_personal!V$77,"31.12."&amp;V$77,Personalkostnader!$K51)))</f>
        <v/>
      </c>
      <c r="X117" s="49" t="str">
        <f>IF(YEAR(Personalkostnader!$K51)&lt;Hjelpeberegn_personal!X$77,"",IF(YEAR(Personalkostnader!$H51)&gt;Hjelpeberegn_personal!X$77,"",IF(YEAR(Personalkostnader!$H51)=Hjelpeberegn_personal!X$77,Personalkostnader!$H51,"01.01."&amp;X$77)))</f>
        <v/>
      </c>
      <c r="Y117" s="49" t="str">
        <f>IF(X117="","",IF(YEAR(Personalkostnader!$H51)&gt;Hjelpeberegn_personal!X$77,"",IF(YEAR(Personalkostnader!$K51)&gt;Hjelpeberegn_personal!X$77,"31.12."&amp;X$77,Personalkostnader!$K51)))</f>
        <v/>
      </c>
      <c r="Z117" s="49" t="str">
        <f>IF(YEAR(Personalkostnader!$K51)&lt;Hjelpeberegn_personal!Z$77,"",IF(YEAR(Personalkostnader!$H51)&gt;Hjelpeberegn_personal!Z$77,"",IF(YEAR(Personalkostnader!$H51)=Hjelpeberegn_personal!Z$77,Personalkostnader!$H51,"01.01."&amp;Z$77)))</f>
        <v/>
      </c>
      <c r="AA117" s="49" t="str">
        <f>IF(Z117="","",IF(YEAR(Personalkostnader!$H51)&gt;Hjelpeberegn_personal!Z$77,"",IF(YEAR(Personalkostnader!$K51)&gt;Hjelpeberegn_personal!Z$77,"31.12."&amp;Z$77,Personalkostnader!$K51)))</f>
        <v/>
      </c>
    </row>
    <row r="118" spans="1:27" outlineLevel="1" x14ac:dyDescent="0.25">
      <c r="A118">
        <f t="shared" si="7"/>
        <v>0</v>
      </c>
      <c r="B118" s="49" t="str">
        <f>IF(YEAR(Personalkostnader!$H52)&lt;Hjelpeberegn_personal!B$77,"",IF(YEAR(Personalkostnader!$H52)&gt;Hjelpeberegn_personal!B$77,"",IF(YEAR(Personalkostnader!$H52)=Hjelpeberegn_personal!B$77,Personalkostnader!$H52,"01.01."&amp;B$77)))</f>
        <v/>
      </c>
      <c r="C118" s="49" t="str">
        <f>IF(YEAR(Personalkostnader!$H52)&lt;Hjelpeberegn_personal!B$77,"",IF(YEAR(Personalkostnader!$H52)&gt;Hjelpeberegn_personal!B$77,"",IF(YEAR(Personalkostnader!$K52)=B$77,Personalkostnader!$K52,"31.12."&amp;B$77)))</f>
        <v/>
      </c>
      <c r="D118" s="49" t="str">
        <f>IF(YEAR(Personalkostnader!$K52)&lt;Hjelpeberegn_personal!D$77,"",IF(YEAR(Personalkostnader!$H52)&gt;Hjelpeberegn_personal!D$77,"",IF(YEAR(Personalkostnader!$H52)=Hjelpeberegn_personal!D$77,Personalkostnader!$H52,"01.01."&amp;D$77)))</f>
        <v/>
      </c>
      <c r="E118" s="49" t="str">
        <f>IF(D118="","",IF(YEAR(Personalkostnader!$H52)&gt;Hjelpeberegn_personal!D$77,"",IF(YEAR(Personalkostnader!$K52)&gt;Hjelpeberegn_personal!D$77,"31.12."&amp;D$77,Personalkostnader!$K52)))</f>
        <v/>
      </c>
      <c r="F118" s="49" t="str">
        <f>IF(YEAR(Personalkostnader!$K52)&lt;Hjelpeberegn_personal!F$77,"",IF(YEAR(Personalkostnader!$H52)&gt;Hjelpeberegn_personal!F$77,"",IF(YEAR(Personalkostnader!$H52)=Hjelpeberegn_personal!F$77,Personalkostnader!$H52,"01.01."&amp;F$77)))</f>
        <v/>
      </c>
      <c r="G118" s="49" t="str">
        <f>IF(F118="","",IF(YEAR(Personalkostnader!$H52)&gt;Hjelpeberegn_personal!F$77,"",IF(YEAR(Personalkostnader!$K52)&gt;Hjelpeberegn_personal!F$77,"31.12."&amp;F$77,Personalkostnader!$K52)))</f>
        <v/>
      </c>
      <c r="H118" s="49" t="str">
        <f>IF(YEAR(Personalkostnader!$K52)&lt;Hjelpeberegn_personal!H$77,"",IF(YEAR(Personalkostnader!$H52)&gt;Hjelpeberegn_personal!H$77,"",IF(YEAR(Personalkostnader!$H52)=Hjelpeberegn_personal!H$77,Personalkostnader!$H52,"01.01."&amp;H$77)))</f>
        <v/>
      </c>
      <c r="I118" s="49" t="str">
        <f>IF(H118="","",IF(YEAR(Personalkostnader!$H52)&gt;Hjelpeberegn_personal!H$77,"",IF(YEAR(Personalkostnader!$K52)&gt;Hjelpeberegn_personal!H$77,"31.12."&amp;H$77,Personalkostnader!$K52)))</f>
        <v/>
      </c>
      <c r="J118" s="49" t="str">
        <f>IF(YEAR(Personalkostnader!$K52)&lt;Hjelpeberegn_personal!J$77,"",IF(YEAR(Personalkostnader!$H52)&gt;Hjelpeberegn_personal!J$77,"",IF(YEAR(Personalkostnader!$H52)=Hjelpeberegn_personal!J$77,Personalkostnader!$H52,"01.01."&amp;J$77)))</f>
        <v/>
      </c>
      <c r="K118" s="49" t="str">
        <f>IF(J118="","",IF(YEAR(Personalkostnader!$H52)&gt;Hjelpeberegn_personal!J$77,"",IF(YEAR(Personalkostnader!$K52)&gt;Hjelpeberegn_personal!J$77,"31.12."&amp;J$77,Personalkostnader!$K52)))</f>
        <v/>
      </c>
      <c r="L118" s="49" t="str">
        <f>IF(YEAR(Personalkostnader!$K52)&lt;Hjelpeberegn_personal!L$77,"",IF(YEAR(Personalkostnader!$H52)&gt;Hjelpeberegn_personal!L$77,"",IF(YEAR(Personalkostnader!$H52)=Hjelpeberegn_personal!L$77,Personalkostnader!$H52,"01.01."&amp;L$77)))</f>
        <v/>
      </c>
      <c r="M118" s="49" t="str">
        <f>IF(L118="","",IF(YEAR(Personalkostnader!$H52)&gt;Hjelpeberegn_personal!L$77,"",IF(YEAR(Personalkostnader!$K52)&gt;Hjelpeberegn_personal!L$77,"31.12."&amp;L$77,Personalkostnader!$K52)))</f>
        <v/>
      </c>
      <c r="N118" s="49" t="str">
        <f>IF(YEAR(Personalkostnader!$K52)&lt;Hjelpeberegn_personal!N$77,"",IF(YEAR(Personalkostnader!$H52)&gt;Hjelpeberegn_personal!N$77,"",IF(YEAR(Personalkostnader!$H52)=Hjelpeberegn_personal!N$77,Personalkostnader!$H52,"01.01."&amp;N$77)))</f>
        <v/>
      </c>
      <c r="O118" s="49" t="str">
        <f>IF(N118="","",IF(YEAR(Personalkostnader!$H52)&gt;Hjelpeberegn_personal!N$77,"",IF(YEAR(Personalkostnader!$K52)&gt;Hjelpeberegn_personal!N$77,"31.12."&amp;N$77,Personalkostnader!$K52)))</f>
        <v/>
      </c>
      <c r="P118" s="49" t="str">
        <f>IF(YEAR(Personalkostnader!$K52)&lt;Hjelpeberegn_personal!P$77,"",IF(YEAR(Personalkostnader!$H52)&gt;Hjelpeberegn_personal!P$77,"",IF(YEAR(Personalkostnader!$H52)=Hjelpeberegn_personal!P$77,Personalkostnader!$H52,"01.01."&amp;P$77)))</f>
        <v/>
      </c>
      <c r="Q118" s="49" t="str">
        <f>IF(P118="","",IF(YEAR(Personalkostnader!$H52)&gt;Hjelpeberegn_personal!P$77,"",IF(YEAR(Personalkostnader!$K52)&gt;Hjelpeberegn_personal!P$77,"31.12."&amp;P$77,Personalkostnader!$K52)))</f>
        <v/>
      </c>
      <c r="R118" s="49" t="str">
        <f>IF(YEAR(Personalkostnader!$K52)&lt;Hjelpeberegn_personal!R$77,"",IF(YEAR(Personalkostnader!$H52)&gt;Hjelpeberegn_personal!R$77,"",IF(YEAR(Personalkostnader!$H52)=Hjelpeberegn_personal!R$77,Personalkostnader!$H52,"01.01."&amp;R$77)))</f>
        <v/>
      </c>
      <c r="S118" s="49" t="str">
        <f>IF(R118="","",IF(YEAR(Personalkostnader!$H52)&gt;Hjelpeberegn_personal!R$77,"",IF(YEAR(Personalkostnader!$K52)&gt;Hjelpeberegn_personal!R$77,"31.12."&amp;R$77,Personalkostnader!$K52)))</f>
        <v/>
      </c>
      <c r="T118" s="49" t="str">
        <f>IF(YEAR(Personalkostnader!$K52)&lt;Hjelpeberegn_personal!T$77,"",IF(YEAR(Personalkostnader!$H52)&gt;Hjelpeberegn_personal!T$77,"",IF(YEAR(Personalkostnader!$H52)=Hjelpeberegn_personal!T$77,Personalkostnader!$H52,"01.01."&amp;T$77)))</f>
        <v/>
      </c>
      <c r="U118" s="49" t="str">
        <f>IF(T118="","",IF(YEAR(Personalkostnader!$H52)&gt;Hjelpeberegn_personal!T$77,"",IF(YEAR(Personalkostnader!$K52)&gt;Hjelpeberegn_personal!T$77,"31.12."&amp;T$77,Personalkostnader!$K52)))</f>
        <v/>
      </c>
      <c r="V118" s="49" t="str">
        <f>IF(YEAR(Personalkostnader!$K52)&lt;Hjelpeberegn_personal!V$77,"",IF(YEAR(Personalkostnader!$H52)&gt;Hjelpeberegn_personal!V$77,"",IF(YEAR(Personalkostnader!$H52)=Hjelpeberegn_personal!V$77,Personalkostnader!$H52,"01.01."&amp;V$77)))</f>
        <v/>
      </c>
      <c r="W118" s="49" t="str">
        <f>IF(V118="","",IF(YEAR(Personalkostnader!$H52)&gt;Hjelpeberegn_personal!V$77,"",IF(YEAR(Personalkostnader!$K52)&gt;Hjelpeberegn_personal!V$77,"31.12."&amp;V$77,Personalkostnader!$K52)))</f>
        <v/>
      </c>
      <c r="X118" s="49" t="str">
        <f>IF(YEAR(Personalkostnader!$K52)&lt;Hjelpeberegn_personal!X$77,"",IF(YEAR(Personalkostnader!$H52)&gt;Hjelpeberegn_personal!X$77,"",IF(YEAR(Personalkostnader!$H52)=Hjelpeberegn_personal!X$77,Personalkostnader!$H52,"01.01."&amp;X$77)))</f>
        <v/>
      </c>
      <c r="Y118" s="49" t="str">
        <f>IF(X118="","",IF(YEAR(Personalkostnader!$H52)&gt;Hjelpeberegn_personal!X$77,"",IF(YEAR(Personalkostnader!$K52)&gt;Hjelpeberegn_personal!X$77,"31.12."&amp;X$77,Personalkostnader!$K52)))</f>
        <v/>
      </c>
      <c r="Z118" s="49" t="str">
        <f>IF(YEAR(Personalkostnader!$K52)&lt;Hjelpeberegn_personal!Z$77,"",IF(YEAR(Personalkostnader!$H52)&gt;Hjelpeberegn_personal!Z$77,"",IF(YEAR(Personalkostnader!$H52)=Hjelpeberegn_personal!Z$77,Personalkostnader!$H52,"01.01."&amp;Z$77)))</f>
        <v/>
      </c>
      <c r="AA118" s="49" t="str">
        <f>IF(Z118="","",IF(YEAR(Personalkostnader!$H52)&gt;Hjelpeberegn_personal!Z$77,"",IF(YEAR(Personalkostnader!$K52)&gt;Hjelpeberegn_personal!Z$77,"31.12."&amp;Z$77,Personalkostnader!$K52)))</f>
        <v/>
      </c>
    </row>
    <row r="119" spans="1:27" outlineLevel="1" x14ac:dyDescent="0.25">
      <c r="A119">
        <f t="shared" si="7"/>
        <v>0</v>
      </c>
      <c r="B119" s="49" t="str">
        <f>IF(YEAR(Personalkostnader!$H53)&lt;Hjelpeberegn_personal!B$77,"",IF(YEAR(Personalkostnader!$H53)&gt;Hjelpeberegn_personal!B$77,"",IF(YEAR(Personalkostnader!$H53)=Hjelpeberegn_personal!B$77,Personalkostnader!$H53,"01.01."&amp;B$77)))</f>
        <v/>
      </c>
      <c r="C119" s="49" t="str">
        <f>IF(YEAR(Personalkostnader!$H53)&lt;Hjelpeberegn_personal!B$77,"",IF(YEAR(Personalkostnader!$H53)&gt;Hjelpeberegn_personal!B$77,"",IF(YEAR(Personalkostnader!$K53)=B$77,Personalkostnader!$K53,"31.12."&amp;B$77)))</f>
        <v/>
      </c>
      <c r="D119" s="49" t="str">
        <f>IF(YEAR(Personalkostnader!$K53)&lt;Hjelpeberegn_personal!D$77,"",IF(YEAR(Personalkostnader!$H53)&gt;Hjelpeberegn_personal!D$77,"",IF(YEAR(Personalkostnader!$H53)=Hjelpeberegn_personal!D$77,Personalkostnader!$H53,"01.01."&amp;D$77)))</f>
        <v/>
      </c>
      <c r="E119" s="49" t="str">
        <f>IF(D119="","",IF(YEAR(Personalkostnader!$H53)&gt;Hjelpeberegn_personal!D$77,"",IF(YEAR(Personalkostnader!$K53)&gt;Hjelpeberegn_personal!D$77,"31.12."&amp;D$77,Personalkostnader!$K53)))</f>
        <v/>
      </c>
      <c r="F119" s="49" t="str">
        <f>IF(YEAR(Personalkostnader!$K53)&lt;Hjelpeberegn_personal!F$77,"",IF(YEAR(Personalkostnader!$H53)&gt;Hjelpeberegn_personal!F$77,"",IF(YEAR(Personalkostnader!$H53)=Hjelpeberegn_personal!F$77,Personalkostnader!$H53,"01.01."&amp;F$77)))</f>
        <v/>
      </c>
      <c r="G119" s="49" t="str">
        <f>IF(F119="","",IF(YEAR(Personalkostnader!$H53)&gt;Hjelpeberegn_personal!F$77,"",IF(YEAR(Personalkostnader!$K53)&gt;Hjelpeberegn_personal!F$77,"31.12."&amp;F$77,Personalkostnader!$K53)))</f>
        <v/>
      </c>
      <c r="H119" s="49" t="str">
        <f>IF(YEAR(Personalkostnader!$K53)&lt;Hjelpeberegn_personal!H$77,"",IF(YEAR(Personalkostnader!$H53)&gt;Hjelpeberegn_personal!H$77,"",IF(YEAR(Personalkostnader!$H53)=Hjelpeberegn_personal!H$77,Personalkostnader!$H53,"01.01."&amp;H$77)))</f>
        <v/>
      </c>
      <c r="I119" s="49" t="str">
        <f>IF(H119="","",IF(YEAR(Personalkostnader!$H53)&gt;Hjelpeberegn_personal!H$77,"",IF(YEAR(Personalkostnader!$K53)&gt;Hjelpeberegn_personal!H$77,"31.12."&amp;H$77,Personalkostnader!$K53)))</f>
        <v/>
      </c>
      <c r="J119" s="49" t="str">
        <f>IF(YEAR(Personalkostnader!$K53)&lt;Hjelpeberegn_personal!J$77,"",IF(YEAR(Personalkostnader!$H53)&gt;Hjelpeberegn_personal!J$77,"",IF(YEAR(Personalkostnader!$H53)=Hjelpeberegn_personal!J$77,Personalkostnader!$H53,"01.01."&amp;J$77)))</f>
        <v/>
      </c>
      <c r="K119" s="49" t="str">
        <f>IF(J119="","",IF(YEAR(Personalkostnader!$H53)&gt;Hjelpeberegn_personal!J$77,"",IF(YEAR(Personalkostnader!$K53)&gt;Hjelpeberegn_personal!J$77,"31.12."&amp;J$77,Personalkostnader!$K53)))</f>
        <v/>
      </c>
      <c r="L119" s="49" t="str">
        <f>IF(YEAR(Personalkostnader!$K53)&lt;Hjelpeberegn_personal!L$77,"",IF(YEAR(Personalkostnader!$H53)&gt;Hjelpeberegn_personal!L$77,"",IF(YEAR(Personalkostnader!$H53)=Hjelpeberegn_personal!L$77,Personalkostnader!$H53,"01.01."&amp;L$77)))</f>
        <v/>
      </c>
      <c r="M119" s="49" t="str">
        <f>IF(L119="","",IF(YEAR(Personalkostnader!$H53)&gt;Hjelpeberegn_personal!L$77,"",IF(YEAR(Personalkostnader!$K53)&gt;Hjelpeberegn_personal!L$77,"31.12."&amp;L$77,Personalkostnader!$K53)))</f>
        <v/>
      </c>
      <c r="N119" s="49" t="str">
        <f>IF(YEAR(Personalkostnader!$K53)&lt;Hjelpeberegn_personal!N$77,"",IF(YEAR(Personalkostnader!$H53)&gt;Hjelpeberegn_personal!N$77,"",IF(YEAR(Personalkostnader!$H53)=Hjelpeberegn_personal!N$77,Personalkostnader!$H53,"01.01."&amp;N$77)))</f>
        <v/>
      </c>
      <c r="O119" s="49" t="str">
        <f>IF(N119="","",IF(YEAR(Personalkostnader!$H53)&gt;Hjelpeberegn_personal!N$77,"",IF(YEAR(Personalkostnader!$K53)&gt;Hjelpeberegn_personal!N$77,"31.12."&amp;N$77,Personalkostnader!$K53)))</f>
        <v/>
      </c>
      <c r="P119" s="49" t="str">
        <f>IF(YEAR(Personalkostnader!$K53)&lt;Hjelpeberegn_personal!P$77,"",IF(YEAR(Personalkostnader!$H53)&gt;Hjelpeberegn_personal!P$77,"",IF(YEAR(Personalkostnader!$H53)=Hjelpeberegn_personal!P$77,Personalkostnader!$H53,"01.01."&amp;P$77)))</f>
        <v/>
      </c>
      <c r="Q119" s="49" t="str">
        <f>IF(P119="","",IF(YEAR(Personalkostnader!$H53)&gt;Hjelpeberegn_personal!P$77,"",IF(YEAR(Personalkostnader!$K53)&gt;Hjelpeberegn_personal!P$77,"31.12."&amp;P$77,Personalkostnader!$K53)))</f>
        <v/>
      </c>
      <c r="R119" s="49" t="str">
        <f>IF(YEAR(Personalkostnader!$K53)&lt;Hjelpeberegn_personal!R$77,"",IF(YEAR(Personalkostnader!$H53)&gt;Hjelpeberegn_personal!R$77,"",IF(YEAR(Personalkostnader!$H53)=Hjelpeberegn_personal!R$77,Personalkostnader!$H53,"01.01."&amp;R$77)))</f>
        <v/>
      </c>
      <c r="S119" s="49" t="str">
        <f>IF(R119="","",IF(YEAR(Personalkostnader!$H53)&gt;Hjelpeberegn_personal!R$77,"",IF(YEAR(Personalkostnader!$K53)&gt;Hjelpeberegn_personal!R$77,"31.12."&amp;R$77,Personalkostnader!$K53)))</f>
        <v/>
      </c>
      <c r="T119" s="49" t="str">
        <f>IF(YEAR(Personalkostnader!$K53)&lt;Hjelpeberegn_personal!T$77,"",IF(YEAR(Personalkostnader!$H53)&gt;Hjelpeberegn_personal!T$77,"",IF(YEAR(Personalkostnader!$H53)=Hjelpeberegn_personal!T$77,Personalkostnader!$H53,"01.01."&amp;T$77)))</f>
        <v/>
      </c>
      <c r="U119" s="49" t="str">
        <f>IF(T119="","",IF(YEAR(Personalkostnader!$H53)&gt;Hjelpeberegn_personal!T$77,"",IF(YEAR(Personalkostnader!$K53)&gt;Hjelpeberegn_personal!T$77,"31.12."&amp;T$77,Personalkostnader!$K53)))</f>
        <v/>
      </c>
      <c r="V119" s="49" t="str">
        <f>IF(YEAR(Personalkostnader!$K53)&lt;Hjelpeberegn_personal!V$77,"",IF(YEAR(Personalkostnader!$H53)&gt;Hjelpeberegn_personal!V$77,"",IF(YEAR(Personalkostnader!$H53)=Hjelpeberegn_personal!V$77,Personalkostnader!$H53,"01.01."&amp;V$77)))</f>
        <v/>
      </c>
      <c r="W119" s="49" t="str">
        <f>IF(V119="","",IF(YEAR(Personalkostnader!$H53)&gt;Hjelpeberegn_personal!V$77,"",IF(YEAR(Personalkostnader!$K53)&gt;Hjelpeberegn_personal!V$77,"31.12."&amp;V$77,Personalkostnader!$K53)))</f>
        <v/>
      </c>
      <c r="X119" s="49" t="str">
        <f>IF(YEAR(Personalkostnader!$K53)&lt;Hjelpeberegn_personal!X$77,"",IF(YEAR(Personalkostnader!$H53)&gt;Hjelpeberegn_personal!X$77,"",IF(YEAR(Personalkostnader!$H53)=Hjelpeberegn_personal!X$77,Personalkostnader!$H53,"01.01."&amp;X$77)))</f>
        <v/>
      </c>
      <c r="Y119" s="49" t="str">
        <f>IF(X119="","",IF(YEAR(Personalkostnader!$H53)&gt;Hjelpeberegn_personal!X$77,"",IF(YEAR(Personalkostnader!$K53)&gt;Hjelpeberegn_personal!X$77,"31.12."&amp;X$77,Personalkostnader!$K53)))</f>
        <v/>
      </c>
      <c r="Z119" s="49" t="str">
        <f>IF(YEAR(Personalkostnader!$K53)&lt;Hjelpeberegn_personal!Z$77,"",IF(YEAR(Personalkostnader!$H53)&gt;Hjelpeberegn_personal!Z$77,"",IF(YEAR(Personalkostnader!$H53)=Hjelpeberegn_personal!Z$77,Personalkostnader!$H53,"01.01."&amp;Z$77)))</f>
        <v/>
      </c>
      <c r="AA119" s="49" t="str">
        <f>IF(Z119="","",IF(YEAR(Personalkostnader!$H53)&gt;Hjelpeberegn_personal!Z$77,"",IF(YEAR(Personalkostnader!$K53)&gt;Hjelpeberegn_personal!Z$77,"31.12."&amp;Z$77,Personalkostnader!$K53)))</f>
        <v/>
      </c>
    </row>
    <row r="120" spans="1:27" outlineLevel="1" x14ac:dyDescent="0.25">
      <c r="A120">
        <f t="shared" si="7"/>
        <v>0</v>
      </c>
      <c r="B120" s="49" t="str">
        <f>IF(YEAR(Personalkostnader!$H54)&lt;Hjelpeberegn_personal!B$77,"",IF(YEAR(Personalkostnader!$H54)&gt;Hjelpeberegn_personal!B$77,"",IF(YEAR(Personalkostnader!$H54)=Hjelpeberegn_personal!B$77,Personalkostnader!$H54,"01.01."&amp;B$77)))</f>
        <v/>
      </c>
      <c r="C120" s="49" t="str">
        <f>IF(YEAR(Personalkostnader!$H54)&lt;Hjelpeberegn_personal!B$77,"",IF(YEAR(Personalkostnader!$H54)&gt;Hjelpeberegn_personal!B$77,"",IF(YEAR(Personalkostnader!$K54)=B$77,Personalkostnader!$K54,"31.12."&amp;B$77)))</f>
        <v/>
      </c>
      <c r="D120" s="49" t="str">
        <f>IF(YEAR(Personalkostnader!$K54)&lt;Hjelpeberegn_personal!D$77,"",IF(YEAR(Personalkostnader!$H54)&gt;Hjelpeberegn_personal!D$77,"",IF(YEAR(Personalkostnader!$H54)=Hjelpeberegn_personal!D$77,Personalkostnader!$H54,"01.01."&amp;D$77)))</f>
        <v/>
      </c>
      <c r="E120" s="49" t="str">
        <f>IF(D120="","",IF(YEAR(Personalkostnader!$H54)&gt;Hjelpeberegn_personal!D$77,"",IF(YEAR(Personalkostnader!$K54)&gt;Hjelpeberegn_personal!D$77,"31.12."&amp;D$77,Personalkostnader!$K54)))</f>
        <v/>
      </c>
      <c r="F120" s="49" t="str">
        <f>IF(YEAR(Personalkostnader!$K54)&lt;Hjelpeberegn_personal!F$77,"",IF(YEAR(Personalkostnader!$H54)&gt;Hjelpeberegn_personal!F$77,"",IF(YEAR(Personalkostnader!$H54)=Hjelpeberegn_personal!F$77,Personalkostnader!$H54,"01.01."&amp;F$77)))</f>
        <v/>
      </c>
      <c r="G120" s="49" t="str">
        <f>IF(F120="","",IF(YEAR(Personalkostnader!$H54)&gt;Hjelpeberegn_personal!F$77,"",IF(YEAR(Personalkostnader!$K54)&gt;Hjelpeberegn_personal!F$77,"31.12."&amp;F$77,Personalkostnader!$K54)))</f>
        <v/>
      </c>
      <c r="H120" s="49" t="str">
        <f>IF(YEAR(Personalkostnader!$K54)&lt;Hjelpeberegn_personal!H$77,"",IF(YEAR(Personalkostnader!$H54)&gt;Hjelpeberegn_personal!H$77,"",IF(YEAR(Personalkostnader!$H54)=Hjelpeberegn_personal!H$77,Personalkostnader!$H54,"01.01."&amp;H$77)))</f>
        <v/>
      </c>
      <c r="I120" s="49" t="str">
        <f>IF(H120="","",IF(YEAR(Personalkostnader!$H54)&gt;Hjelpeberegn_personal!H$77,"",IF(YEAR(Personalkostnader!$K54)&gt;Hjelpeberegn_personal!H$77,"31.12."&amp;H$77,Personalkostnader!$K54)))</f>
        <v/>
      </c>
      <c r="J120" s="49" t="str">
        <f>IF(YEAR(Personalkostnader!$K54)&lt;Hjelpeberegn_personal!J$77,"",IF(YEAR(Personalkostnader!$H54)&gt;Hjelpeberegn_personal!J$77,"",IF(YEAR(Personalkostnader!$H54)=Hjelpeberegn_personal!J$77,Personalkostnader!$H54,"01.01."&amp;J$77)))</f>
        <v/>
      </c>
      <c r="K120" s="49" t="str">
        <f>IF(J120="","",IF(YEAR(Personalkostnader!$H54)&gt;Hjelpeberegn_personal!J$77,"",IF(YEAR(Personalkostnader!$K54)&gt;Hjelpeberegn_personal!J$77,"31.12."&amp;J$77,Personalkostnader!$K54)))</f>
        <v/>
      </c>
      <c r="L120" s="49" t="str">
        <f>IF(YEAR(Personalkostnader!$K54)&lt;Hjelpeberegn_personal!L$77,"",IF(YEAR(Personalkostnader!$H54)&gt;Hjelpeberegn_personal!L$77,"",IF(YEAR(Personalkostnader!$H54)=Hjelpeberegn_personal!L$77,Personalkostnader!$H54,"01.01."&amp;L$77)))</f>
        <v/>
      </c>
      <c r="M120" s="49" t="str">
        <f>IF(L120="","",IF(YEAR(Personalkostnader!$H54)&gt;Hjelpeberegn_personal!L$77,"",IF(YEAR(Personalkostnader!$K54)&gt;Hjelpeberegn_personal!L$77,"31.12."&amp;L$77,Personalkostnader!$K54)))</f>
        <v/>
      </c>
      <c r="N120" s="49" t="str">
        <f>IF(YEAR(Personalkostnader!$K54)&lt;Hjelpeberegn_personal!N$77,"",IF(YEAR(Personalkostnader!$H54)&gt;Hjelpeberegn_personal!N$77,"",IF(YEAR(Personalkostnader!$H54)=Hjelpeberegn_personal!N$77,Personalkostnader!$H54,"01.01."&amp;N$77)))</f>
        <v/>
      </c>
      <c r="O120" s="49" t="str">
        <f>IF(N120="","",IF(YEAR(Personalkostnader!$H54)&gt;Hjelpeberegn_personal!N$77,"",IF(YEAR(Personalkostnader!$K54)&gt;Hjelpeberegn_personal!N$77,"31.12."&amp;N$77,Personalkostnader!$K54)))</f>
        <v/>
      </c>
      <c r="P120" s="49" t="str">
        <f>IF(YEAR(Personalkostnader!$K54)&lt;Hjelpeberegn_personal!P$77,"",IF(YEAR(Personalkostnader!$H54)&gt;Hjelpeberegn_personal!P$77,"",IF(YEAR(Personalkostnader!$H54)=Hjelpeberegn_personal!P$77,Personalkostnader!$H54,"01.01."&amp;P$77)))</f>
        <v/>
      </c>
      <c r="Q120" s="49" t="str">
        <f>IF(P120="","",IF(YEAR(Personalkostnader!$H54)&gt;Hjelpeberegn_personal!P$77,"",IF(YEAR(Personalkostnader!$K54)&gt;Hjelpeberegn_personal!P$77,"31.12."&amp;P$77,Personalkostnader!$K54)))</f>
        <v/>
      </c>
      <c r="R120" s="49" t="str">
        <f>IF(YEAR(Personalkostnader!$K54)&lt;Hjelpeberegn_personal!R$77,"",IF(YEAR(Personalkostnader!$H54)&gt;Hjelpeberegn_personal!R$77,"",IF(YEAR(Personalkostnader!$H54)=Hjelpeberegn_personal!R$77,Personalkostnader!$H54,"01.01."&amp;R$77)))</f>
        <v/>
      </c>
      <c r="S120" s="49" t="str">
        <f>IF(R120="","",IF(YEAR(Personalkostnader!$H54)&gt;Hjelpeberegn_personal!R$77,"",IF(YEAR(Personalkostnader!$K54)&gt;Hjelpeberegn_personal!R$77,"31.12."&amp;R$77,Personalkostnader!$K54)))</f>
        <v/>
      </c>
      <c r="T120" s="49" t="str">
        <f>IF(YEAR(Personalkostnader!$K54)&lt;Hjelpeberegn_personal!T$77,"",IF(YEAR(Personalkostnader!$H54)&gt;Hjelpeberegn_personal!T$77,"",IF(YEAR(Personalkostnader!$H54)=Hjelpeberegn_personal!T$77,Personalkostnader!$H54,"01.01."&amp;T$77)))</f>
        <v/>
      </c>
      <c r="U120" s="49" t="str">
        <f>IF(T120="","",IF(YEAR(Personalkostnader!$H54)&gt;Hjelpeberegn_personal!T$77,"",IF(YEAR(Personalkostnader!$K54)&gt;Hjelpeberegn_personal!T$77,"31.12."&amp;T$77,Personalkostnader!$K54)))</f>
        <v/>
      </c>
      <c r="V120" s="49" t="str">
        <f>IF(YEAR(Personalkostnader!$K54)&lt;Hjelpeberegn_personal!V$77,"",IF(YEAR(Personalkostnader!$H54)&gt;Hjelpeberegn_personal!V$77,"",IF(YEAR(Personalkostnader!$H54)=Hjelpeberegn_personal!V$77,Personalkostnader!$H54,"01.01."&amp;V$77)))</f>
        <v/>
      </c>
      <c r="W120" s="49" t="str">
        <f>IF(V120="","",IF(YEAR(Personalkostnader!$H54)&gt;Hjelpeberegn_personal!V$77,"",IF(YEAR(Personalkostnader!$K54)&gt;Hjelpeberegn_personal!V$77,"31.12."&amp;V$77,Personalkostnader!$K54)))</f>
        <v/>
      </c>
      <c r="X120" s="49" t="str">
        <f>IF(YEAR(Personalkostnader!$K54)&lt;Hjelpeberegn_personal!X$77,"",IF(YEAR(Personalkostnader!$H54)&gt;Hjelpeberegn_personal!X$77,"",IF(YEAR(Personalkostnader!$H54)=Hjelpeberegn_personal!X$77,Personalkostnader!$H54,"01.01."&amp;X$77)))</f>
        <v/>
      </c>
      <c r="Y120" s="49" t="str">
        <f>IF(X120="","",IF(YEAR(Personalkostnader!$H54)&gt;Hjelpeberegn_personal!X$77,"",IF(YEAR(Personalkostnader!$K54)&gt;Hjelpeberegn_personal!X$77,"31.12."&amp;X$77,Personalkostnader!$K54)))</f>
        <v/>
      </c>
      <c r="Z120" s="49" t="str">
        <f>IF(YEAR(Personalkostnader!$K54)&lt;Hjelpeberegn_personal!Z$77,"",IF(YEAR(Personalkostnader!$H54)&gt;Hjelpeberegn_personal!Z$77,"",IF(YEAR(Personalkostnader!$H54)=Hjelpeberegn_personal!Z$77,Personalkostnader!$H54,"01.01."&amp;Z$77)))</f>
        <v/>
      </c>
      <c r="AA120" s="49" t="str">
        <f>IF(Z120="","",IF(YEAR(Personalkostnader!$H54)&gt;Hjelpeberegn_personal!Z$77,"",IF(YEAR(Personalkostnader!$K54)&gt;Hjelpeberegn_personal!Z$77,"31.12."&amp;Z$77,Personalkostnader!$K54)))</f>
        <v/>
      </c>
    </row>
    <row r="121" spans="1:27" outlineLevel="1" x14ac:dyDescent="0.25">
      <c r="A121">
        <f t="shared" si="7"/>
        <v>0</v>
      </c>
      <c r="B121" s="49" t="str">
        <f>IF(YEAR(Personalkostnader!$H55)&lt;Hjelpeberegn_personal!B$77,"",IF(YEAR(Personalkostnader!$H55)&gt;Hjelpeberegn_personal!B$77,"",IF(YEAR(Personalkostnader!$H55)=Hjelpeberegn_personal!B$77,Personalkostnader!$H55,"01.01."&amp;B$77)))</f>
        <v/>
      </c>
      <c r="C121" s="49" t="str">
        <f>IF(YEAR(Personalkostnader!$H55)&lt;Hjelpeberegn_personal!B$77,"",IF(YEAR(Personalkostnader!$H55)&gt;Hjelpeberegn_personal!B$77,"",IF(YEAR(Personalkostnader!$K55)=B$77,Personalkostnader!$K55,"31.12."&amp;B$77)))</f>
        <v/>
      </c>
      <c r="D121" s="49" t="str">
        <f>IF(YEAR(Personalkostnader!$K55)&lt;Hjelpeberegn_personal!D$77,"",IF(YEAR(Personalkostnader!$H55)&gt;Hjelpeberegn_personal!D$77,"",IF(YEAR(Personalkostnader!$H55)=Hjelpeberegn_personal!D$77,Personalkostnader!$H55,"01.01."&amp;D$77)))</f>
        <v/>
      </c>
      <c r="E121" s="49" t="str">
        <f>IF(D121="","",IF(YEAR(Personalkostnader!$H55)&gt;Hjelpeberegn_personal!D$77,"",IF(YEAR(Personalkostnader!$K55)&gt;Hjelpeberegn_personal!D$77,"31.12."&amp;D$77,Personalkostnader!$K55)))</f>
        <v/>
      </c>
      <c r="F121" s="49" t="str">
        <f>IF(YEAR(Personalkostnader!$K55)&lt;Hjelpeberegn_personal!F$77,"",IF(YEAR(Personalkostnader!$H55)&gt;Hjelpeberegn_personal!F$77,"",IF(YEAR(Personalkostnader!$H55)=Hjelpeberegn_personal!F$77,Personalkostnader!$H55,"01.01."&amp;F$77)))</f>
        <v/>
      </c>
      <c r="G121" s="49" t="str">
        <f>IF(F121="","",IF(YEAR(Personalkostnader!$H55)&gt;Hjelpeberegn_personal!F$77,"",IF(YEAR(Personalkostnader!$K55)&gt;Hjelpeberegn_personal!F$77,"31.12."&amp;F$77,Personalkostnader!$K55)))</f>
        <v/>
      </c>
      <c r="H121" s="49" t="str">
        <f>IF(YEAR(Personalkostnader!$K55)&lt;Hjelpeberegn_personal!H$77,"",IF(YEAR(Personalkostnader!$H55)&gt;Hjelpeberegn_personal!H$77,"",IF(YEAR(Personalkostnader!$H55)=Hjelpeberegn_personal!H$77,Personalkostnader!$H55,"01.01."&amp;H$77)))</f>
        <v/>
      </c>
      <c r="I121" s="49" t="str">
        <f>IF(H121="","",IF(YEAR(Personalkostnader!$H55)&gt;Hjelpeberegn_personal!H$77,"",IF(YEAR(Personalkostnader!$K55)&gt;Hjelpeberegn_personal!H$77,"31.12."&amp;H$77,Personalkostnader!$K55)))</f>
        <v/>
      </c>
      <c r="J121" s="49" t="str">
        <f>IF(YEAR(Personalkostnader!$K55)&lt;Hjelpeberegn_personal!J$77,"",IF(YEAR(Personalkostnader!$H55)&gt;Hjelpeberegn_personal!J$77,"",IF(YEAR(Personalkostnader!$H55)=Hjelpeberegn_personal!J$77,Personalkostnader!$H55,"01.01."&amp;J$77)))</f>
        <v/>
      </c>
      <c r="K121" s="49" t="str">
        <f>IF(J121="","",IF(YEAR(Personalkostnader!$H55)&gt;Hjelpeberegn_personal!J$77,"",IF(YEAR(Personalkostnader!$K55)&gt;Hjelpeberegn_personal!J$77,"31.12."&amp;J$77,Personalkostnader!$K55)))</f>
        <v/>
      </c>
      <c r="L121" s="49" t="str">
        <f>IF(YEAR(Personalkostnader!$K55)&lt;Hjelpeberegn_personal!L$77,"",IF(YEAR(Personalkostnader!$H55)&gt;Hjelpeberegn_personal!L$77,"",IF(YEAR(Personalkostnader!$H55)=Hjelpeberegn_personal!L$77,Personalkostnader!$H55,"01.01."&amp;L$77)))</f>
        <v/>
      </c>
      <c r="M121" s="49" t="str">
        <f>IF(L121="","",IF(YEAR(Personalkostnader!$H55)&gt;Hjelpeberegn_personal!L$77,"",IF(YEAR(Personalkostnader!$K55)&gt;Hjelpeberegn_personal!L$77,"31.12."&amp;L$77,Personalkostnader!$K55)))</f>
        <v/>
      </c>
      <c r="N121" s="49" t="str">
        <f>IF(YEAR(Personalkostnader!$K55)&lt;Hjelpeberegn_personal!N$77,"",IF(YEAR(Personalkostnader!$H55)&gt;Hjelpeberegn_personal!N$77,"",IF(YEAR(Personalkostnader!$H55)=Hjelpeberegn_personal!N$77,Personalkostnader!$H55,"01.01."&amp;N$77)))</f>
        <v/>
      </c>
      <c r="O121" s="49" t="str">
        <f>IF(N121="","",IF(YEAR(Personalkostnader!$H55)&gt;Hjelpeberegn_personal!N$77,"",IF(YEAR(Personalkostnader!$K55)&gt;Hjelpeberegn_personal!N$77,"31.12."&amp;N$77,Personalkostnader!$K55)))</f>
        <v/>
      </c>
      <c r="P121" s="49" t="str">
        <f>IF(YEAR(Personalkostnader!$K55)&lt;Hjelpeberegn_personal!P$77,"",IF(YEAR(Personalkostnader!$H55)&gt;Hjelpeberegn_personal!P$77,"",IF(YEAR(Personalkostnader!$H55)=Hjelpeberegn_personal!P$77,Personalkostnader!$H55,"01.01."&amp;P$77)))</f>
        <v/>
      </c>
      <c r="Q121" s="49" t="str">
        <f>IF(P121="","",IF(YEAR(Personalkostnader!$H55)&gt;Hjelpeberegn_personal!P$77,"",IF(YEAR(Personalkostnader!$K55)&gt;Hjelpeberegn_personal!P$77,"31.12."&amp;P$77,Personalkostnader!$K55)))</f>
        <v/>
      </c>
      <c r="R121" s="49" t="str">
        <f>IF(YEAR(Personalkostnader!$K55)&lt;Hjelpeberegn_personal!R$77,"",IF(YEAR(Personalkostnader!$H55)&gt;Hjelpeberegn_personal!R$77,"",IF(YEAR(Personalkostnader!$H55)=Hjelpeberegn_personal!R$77,Personalkostnader!$H55,"01.01."&amp;R$77)))</f>
        <v/>
      </c>
      <c r="S121" s="49" t="str">
        <f>IF(R121="","",IF(YEAR(Personalkostnader!$H55)&gt;Hjelpeberegn_personal!R$77,"",IF(YEAR(Personalkostnader!$K55)&gt;Hjelpeberegn_personal!R$77,"31.12."&amp;R$77,Personalkostnader!$K55)))</f>
        <v/>
      </c>
      <c r="T121" s="49" t="str">
        <f>IF(YEAR(Personalkostnader!$K55)&lt;Hjelpeberegn_personal!T$77,"",IF(YEAR(Personalkostnader!$H55)&gt;Hjelpeberegn_personal!T$77,"",IF(YEAR(Personalkostnader!$H55)=Hjelpeberegn_personal!T$77,Personalkostnader!$H55,"01.01."&amp;T$77)))</f>
        <v/>
      </c>
      <c r="U121" s="49" t="str">
        <f>IF(T121="","",IF(YEAR(Personalkostnader!$H55)&gt;Hjelpeberegn_personal!T$77,"",IF(YEAR(Personalkostnader!$K55)&gt;Hjelpeberegn_personal!T$77,"31.12."&amp;T$77,Personalkostnader!$K55)))</f>
        <v/>
      </c>
      <c r="V121" s="49" t="str">
        <f>IF(YEAR(Personalkostnader!$K55)&lt;Hjelpeberegn_personal!V$77,"",IF(YEAR(Personalkostnader!$H55)&gt;Hjelpeberegn_personal!V$77,"",IF(YEAR(Personalkostnader!$H55)=Hjelpeberegn_personal!V$77,Personalkostnader!$H55,"01.01."&amp;V$77)))</f>
        <v/>
      </c>
      <c r="W121" s="49" t="str">
        <f>IF(V121="","",IF(YEAR(Personalkostnader!$H55)&gt;Hjelpeberegn_personal!V$77,"",IF(YEAR(Personalkostnader!$K55)&gt;Hjelpeberegn_personal!V$77,"31.12."&amp;V$77,Personalkostnader!$K55)))</f>
        <v/>
      </c>
      <c r="X121" s="49" t="str">
        <f>IF(YEAR(Personalkostnader!$K55)&lt;Hjelpeberegn_personal!X$77,"",IF(YEAR(Personalkostnader!$H55)&gt;Hjelpeberegn_personal!X$77,"",IF(YEAR(Personalkostnader!$H55)=Hjelpeberegn_personal!X$77,Personalkostnader!$H55,"01.01."&amp;X$77)))</f>
        <v/>
      </c>
      <c r="Y121" s="49" t="str">
        <f>IF(X121="","",IF(YEAR(Personalkostnader!$H55)&gt;Hjelpeberegn_personal!X$77,"",IF(YEAR(Personalkostnader!$K55)&gt;Hjelpeberegn_personal!X$77,"31.12."&amp;X$77,Personalkostnader!$K55)))</f>
        <v/>
      </c>
      <c r="Z121" s="49" t="str">
        <f>IF(YEAR(Personalkostnader!$K55)&lt;Hjelpeberegn_personal!Z$77,"",IF(YEAR(Personalkostnader!$H55)&gt;Hjelpeberegn_personal!Z$77,"",IF(YEAR(Personalkostnader!$H55)=Hjelpeberegn_personal!Z$77,Personalkostnader!$H55,"01.01."&amp;Z$77)))</f>
        <v/>
      </c>
      <c r="AA121" s="49" t="str">
        <f>IF(Z121="","",IF(YEAR(Personalkostnader!$H55)&gt;Hjelpeberegn_personal!Z$77,"",IF(YEAR(Personalkostnader!$K55)&gt;Hjelpeberegn_personal!Z$77,"31.12."&amp;Z$77,Personalkostnader!$K55)))</f>
        <v/>
      </c>
    </row>
    <row r="122" spans="1:27" outlineLevel="1" x14ac:dyDescent="0.25">
      <c r="A122">
        <f t="shared" si="7"/>
        <v>0</v>
      </c>
      <c r="B122" s="49" t="str">
        <f>IF(YEAR(Personalkostnader!$H56)&lt;Hjelpeberegn_personal!B$77,"",IF(YEAR(Personalkostnader!$H56)&gt;Hjelpeberegn_personal!B$77,"",IF(YEAR(Personalkostnader!$H56)=Hjelpeberegn_personal!B$77,Personalkostnader!$H56,"01.01."&amp;B$77)))</f>
        <v/>
      </c>
      <c r="C122" s="49" t="str">
        <f>IF(YEAR(Personalkostnader!$H56)&lt;Hjelpeberegn_personal!B$77,"",IF(YEAR(Personalkostnader!$H56)&gt;Hjelpeberegn_personal!B$77,"",IF(YEAR(Personalkostnader!$K56)=B$77,Personalkostnader!$K56,"31.12."&amp;B$77)))</f>
        <v/>
      </c>
      <c r="D122" s="49" t="str">
        <f>IF(YEAR(Personalkostnader!$K56)&lt;Hjelpeberegn_personal!D$77,"",IF(YEAR(Personalkostnader!$H56)&gt;Hjelpeberegn_personal!D$77,"",IF(YEAR(Personalkostnader!$H56)=Hjelpeberegn_personal!D$77,Personalkostnader!$H56,"01.01."&amp;D$77)))</f>
        <v/>
      </c>
      <c r="E122" s="49" t="str">
        <f>IF(D122="","",IF(YEAR(Personalkostnader!$H56)&gt;Hjelpeberegn_personal!D$77,"",IF(YEAR(Personalkostnader!$K56)&gt;Hjelpeberegn_personal!D$77,"31.12."&amp;D$77,Personalkostnader!$K56)))</f>
        <v/>
      </c>
      <c r="F122" s="49" t="str">
        <f>IF(YEAR(Personalkostnader!$K56)&lt;Hjelpeberegn_personal!F$77,"",IF(YEAR(Personalkostnader!$H56)&gt;Hjelpeberegn_personal!F$77,"",IF(YEAR(Personalkostnader!$H56)=Hjelpeberegn_personal!F$77,Personalkostnader!$H56,"01.01."&amp;F$77)))</f>
        <v/>
      </c>
      <c r="G122" s="49" t="str">
        <f>IF(F122="","",IF(YEAR(Personalkostnader!$H56)&gt;Hjelpeberegn_personal!F$77,"",IF(YEAR(Personalkostnader!$K56)&gt;Hjelpeberegn_personal!F$77,"31.12."&amp;F$77,Personalkostnader!$K56)))</f>
        <v/>
      </c>
      <c r="H122" s="49" t="str">
        <f>IF(YEAR(Personalkostnader!$K56)&lt;Hjelpeberegn_personal!H$77,"",IF(YEAR(Personalkostnader!$H56)&gt;Hjelpeberegn_personal!H$77,"",IF(YEAR(Personalkostnader!$H56)=Hjelpeberegn_personal!H$77,Personalkostnader!$H56,"01.01."&amp;H$77)))</f>
        <v/>
      </c>
      <c r="I122" s="49" t="str">
        <f>IF(H122="","",IF(YEAR(Personalkostnader!$H56)&gt;Hjelpeberegn_personal!H$77,"",IF(YEAR(Personalkostnader!$K56)&gt;Hjelpeberegn_personal!H$77,"31.12."&amp;H$77,Personalkostnader!$K56)))</f>
        <v/>
      </c>
      <c r="J122" s="49" t="str">
        <f>IF(YEAR(Personalkostnader!$K56)&lt;Hjelpeberegn_personal!J$77,"",IF(YEAR(Personalkostnader!$H56)&gt;Hjelpeberegn_personal!J$77,"",IF(YEAR(Personalkostnader!$H56)=Hjelpeberegn_personal!J$77,Personalkostnader!$H56,"01.01."&amp;J$77)))</f>
        <v/>
      </c>
      <c r="K122" s="49" t="str">
        <f>IF(J122="","",IF(YEAR(Personalkostnader!$H56)&gt;Hjelpeberegn_personal!J$77,"",IF(YEAR(Personalkostnader!$K56)&gt;Hjelpeberegn_personal!J$77,"31.12."&amp;J$77,Personalkostnader!$K56)))</f>
        <v/>
      </c>
      <c r="L122" s="49" t="str">
        <f>IF(YEAR(Personalkostnader!$K56)&lt;Hjelpeberegn_personal!L$77,"",IF(YEAR(Personalkostnader!$H56)&gt;Hjelpeberegn_personal!L$77,"",IF(YEAR(Personalkostnader!$H56)=Hjelpeberegn_personal!L$77,Personalkostnader!$H56,"01.01."&amp;L$77)))</f>
        <v/>
      </c>
      <c r="M122" s="49" t="str">
        <f>IF(L122="","",IF(YEAR(Personalkostnader!$H56)&gt;Hjelpeberegn_personal!L$77,"",IF(YEAR(Personalkostnader!$K56)&gt;Hjelpeberegn_personal!L$77,"31.12."&amp;L$77,Personalkostnader!$K56)))</f>
        <v/>
      </c>
      <c r="N122" s="49" t="str">
        <f>IF(YEAR(Personalkostnader!$K56)&lt;Hjelpeberegn_personal!N$77,"",IF(YEAR(Personalkostnader!$H56)&gt;Hjelpeberegn_personal!N$77,"",IF(YEAR(Personalkostnader!$H56)=Hjelpeberegn_personal!N$77,Personalkostnader!$H56,"01.01."&amp;N$77)))</f>
        <v/>
      </c>
      <c r="O122" s="49" t="str">
        <f>IF(N122="","",IF(YEAR(Personalkostnader!$H56)&gt;Hjelpeberegn_personal!N$77,"",IF(YEAR(Personalkostnader!$K56)&gt;Hjelpeberegn_personal!N$77,"31.12."&amp;N$77,Personalkostnader!$K56)))</f>
        <v/>
      </c>
      <c r="P122" s="49" t="str">
        <f>IF(YEAR(Personalkostnader!$K56)&lt;Hjelpeberegn_personal!P$77,"",IF(YEAR(Personalkostnader!$H56)&gt;Hjelpeberegn_personal!P$77,"",IF(YEAR(Personalkostnader!$H56)=Hjelpeberegn_personal!P$77,Personalkostnader!$H56,"01.01."&amp;P$77)))</f>
        <v/>
      </c>
      <c r="Q122" s="49" t="str">
        <f>IF(P122="","",IF(YEAR(Personalkostnader!$H56)&gt;Hjelpeberegn_personal!P$77,"",IF(YEAR(Personalkostnader!$K56)&gt;Hjelpeberegn_personal!P$77,"31.12."&amp;P$77,Personalkostnader!$K56)))</f>
        <v/>
      </c>
      <c r="R122" s="49" t="str">
        <f>IF(YEAR(Personalkostnader!$K56)&lt;Hjelpeberegn_personal!R$77,"",IF(YEAR(Personalkostnader!$H56)&gt;Hjelpeberegn_personal!R$77,"",IF(YEAR(Personalkostnader!$H56)=Hjelpeberegn_personal!R$77,Personalkostnader!$H56,"01.01."&amp;R$77)))</f>
        <v/>
      </c>
      <c r="S122" s="49" t="str">
        <f>IF(R122="","",IF(YEAR(Personalkostnader!$H56)&gt;Hjelpeberegn_personal!R$77,"",IF(YEAR(Personalkostnader!$K56)&gt;Hjelpeberegn_personal!R$77,"31.12."&amp;R$77,Personalkostnader!$K56)))</f>
        <v/>
      </c>
      <c r="T122" s="49" t="str">
        <f>IF(YEAR(Personalkostnader!$K56)&lt;Hjelpeberegn_personal!T$77,"",IF(YEAR(Personalkostnader!$H56)&gt;Hjelpeberegn_personal!T$77,"",IF(YEAR(Personalkostnader!$H56)=Hjelpeberegn_personal!T$77,Personalkostnader!$H56,"01.01."&amp;T$77)))</f>
        <v/>
      </c>
      <c r="U122" s="49" t="str">
        <f>IF(T122="","",IF(YEAR(Personalkostnader!$H56)&gt;Hjelpeberegn_personal!T$77,"",IF(YEAR(Personalkostnader!$K56)&gt;Hjelpeberegn_personal!T$77,"31.12."&amp;T$77,Personalkostnader!$K56)))</f>
        <v/>
      </c>
      <c r="V122" s="49" t="str">
        <f>IF(YEAR(Personalkostnader!$K56)&lt;Hjelpeberegn_personal!V$77,"",IF(YEAR(Personalkostnader!$H56)&gt;Hjelpeberegn_personal!V$77,"",IF(YEAR(Personalkostnader!$H56)=Hjelpeberegn_personal!V$77,Personalkostnader!$H56,"01.01."&amp;V$77)))</f>
        <v/>
      </c>
      <c r="W122" s="49" t="str">
        <f>IF(V122="","",IF(YEAR(Personalkostnader!$H56)&gt;Hjelpeberegn_personal!V$77,"",IF(YEAR(Personalkostnader!$K56)&gt;Hjelpeberegn_personal!V$77,"31.12."&amp;V$77,Personalkostnader!$K56)))</f>
        <v/>
      </c>
      <c r="X122" s="49" t="str">
        <f>IF(YEAR(Personalkostnader!$K56)&lt;Hjelpeberegn_personal!X$77,"",IF(YEAR(Personalkostnader!$H56)&gt;Hjelpeberegn_personal!X$77,"",IF(YEAR(Personalkostnader!$H56)=Hjelpeberegn_personal!X$77,Personalkostnader!$H56,"01.01."&amp;X$77)))</f>
        <v/>
      </c>
      <c r="Y122" s="49" t="str">
        <f>IF(X122="","",IF(YEAR(Personalkostnader!$H56)&gt;Hjelpeberegn_personal!X$77,"",IF(YEAR(Personalkostnader!$K56)&gt;Hjelpeberegn_personal!X$77,"31.12."&amp;X$77,Personalkostnader!$K56)))</f>
        <v/>
      </c>
      <c r="Z122" s="49" t="str">
        <f>IF(YEAR(Personalkostnader!$K56)&lt;Hjelpeberegn_personal!Z$77,"",IF(YEAR(Personalkostnader!$H56)&gt;Hjelpeberegn_personal!Z$77,"",IF(YEAR(Personalkostnader!$H56)=Hjelpeberegn_personal!Z$77,Personalkostnader!$H56,"01.01."&amp;Z$77)))</f>
        <v/>
      </c>
      <c r="AA122" s="49" t="str">
        <f>IF(Z122="","",IF(YEAR(Personalkostnader!$H56)&gt;Hjelpeberegn_personal!Z$77,"",IF(YEAR(Personalkostnader!$K56)&gt;Hjelpeberegn_personal!Z$77,"31.12."&amp;Z$77,Personalkostnader!$K56)))</f>
        <v/>
      </c>
    </row>
    <row r="123" spans="1:27" outlineLevel="1" x14ac:dyDescent="0.25">
      <c r="A123">
        <f t="shared" si="7"/>
        <v>0</v>
      </c>
      <c r="B123" s="49" t="str">
        <f>IF(YEAR(Personalkostnader!$H57)&lt;Hjelpeberegn_personal!B$77,"",IF(YEAR(Personalkostnader!$H57)&gt;Hjelpeberegn_personal!B$77,"",IF(YEAR(Personalkostnader!$H57)=Hjelpeberegn_personal!B$77,Personalkostnader!$H57,"01.01."&amp;B$77)))</f>
        <v/>
      </c>
      <c r="C123" s="49" t="str">
        <f>IF(YEAR(Personalkostnader!$H57)&lt;Hjelpeberegn_personal!B$77,"",IF(YEAR(Personalkostnader!$H57)&gt;Hjelpeberegn_personal!B$77,"",IF(YEAR(Personalkostnader!$K57)=B$77,Personalkostnader!$K57,"31.12."&amp;B$77)))</f>
        <v/>
      </c>
      <c r="D123" s="49" t="str">
        <f>IF(YEAR(Personalkostnader!$K57)&lt;Hjelpeberegn_personal!D$77,"",IF(YEAR(Personalkostnader!$H57)&gt;Hjelpeberegn_personal!D$77,"",IF(YEAR(Personalkostnader!$H57)=Hjelpeberegn_personal!D$77,Personalkostnader!$H57,"01.01."&amp;D$77)))</f>
        <v/>
      </c>
      <c r="E123" s="49" t="str">
        <f>IF(D123="","",IF(YEAR(Personalkostnader!$H57)&gt;Hjelpeberegn_personal!D$77,"",IF(YEAR(Personalkostnader!$K57)&gt;Hjelpeberegn_personal!D$77,"31.12."&amp;D$77,Personalkostnader!$K57)))</f>
        <v/>
      </c>
      <c r="F123" s="49" t="str">
        <f>IF(YEAR(Personalkostnader!$K57)&lt;Hjelpeberegn_personal!F$77,"",IF(YEAR(Personalkostnader!$H57)&gt;Hjelpeberegn_personal!F$77,"",IF(YEAR(Personalkostnader!$H57)=Hjelpeberegn_personal!F$77,Personalkostnader!$H57,"01.01."&amp;F$77)))</f>
        <v/>
      </c>
      <c r="G123" s="49" t="str">
        <f>IF(F123="","",IF(YEAR(Personalkostnader!$H57)&gt;Hjelpeberegn_personal!F$77,"",IF(YEAR(Personalkostnader!$K57)&gt;Hjelpeberegn_personal!F$77,"31.12."&amp;F$77,Personalkostnader!$K57)))</f>
        <v/>
      </c>
      <c r="H123" s="49" t="str">
        <f>IF(YEAR(Personalkostnader!$K57)&lt;Hjelpeberegn_personal!H$77,"",IF(YEAR(Personalkostnader!$H57)&gt;Hjelpeberegn_personal!H$77,"",IF(YEAR(Personalkostnader!$H57)=Hjelpeberegn_personal!H$77,Personalkostnader!$H57,"01.01."&amp;H$77)))</f>
        <v/>
      </c>
      <c r="I123" s="49" t="str">
        <f>IF(H123="","",IF(YEAR(Personalkostnader!$H57)&gt;Hjelpeberegn_personal!H$77,"",IF(YEAR(Personalkostnader!$K57)&gt;Hjelpeberegn_personal!H$77,"31.12."&amp;H$77,Personalkostnader!$K57)))</f>
        <v/>
      </c>
      <c r="J123" s="49" t="str">
        <f>IF(YEAR(Personalkostnader!$K57)&lt;Hjelpeberegn_personal!J$77,"",IF(YEAR(Personalkostnader!$H57)&gt;Hjelpeberegn_personal!J$77,"",IF(YEAR(Personalkostnader!$H57)=Hjelpeberegn_personal!J$77,Personalkostnader!$H57,"01.01."&amp;J$77)))</f>
        <v/>
      </c>
      <c r="K123" s="49" t="str">
        <f>IF(J123="","",IF(YEAR(Personalkostnader!$H57)&gt;Hjelpeberegn_personal!J$77,"",IF(YEAR(Personalkostnader!$K57)&gt;Hjelpeberegn_personal!J$77,"31.12."&amp;J$77,Personalkostnader!$K57)))</f>
        <v/>
      </c>
      <c r="L123" s="49" t="str">
        <f>IF(YEAR(Personalkostnader!$K57)&lt;Hjelpeberegn_personal!L$77,"",IF(YEAR(Personalkostnader!$H57)&gt;Hjelpeberegn_personal!L$77,"",IF(YEAR(Personalkostnader!$H57)=Hjelpeberegn_personal!L$77,Personalkostnader!$H57,"01.01."&amp;L$77)))</f>
        <v/>
      </c>
      <c r="M123" s="49" t="str">
        <f>IF(L123="","",IF(YEAR(Personalkostnader!$H57)&gt;Hjelpeberegn_personal!L$77,"",IF(YEAR(Personalkostnader!$K57)&gt;Hjelpeberegn_personal!L$77,"31.12."&amp;L$77,Personalkostnader!$K57)))</f>
        <v/>
      </c>
      <c r="N123" s="49" t="str">
        <f>IF(YEAR(Personalkostnader!$K57)&lt;Hjelpeberegn_personal!N$77,"",IF(YEAR(Personalkostnader!$H57)&gt;Hjelpeberegn_personal!N$77,"",IF(YEAR(Personalkostnader!$H57)=Hjelpeberegn_personal!N$77,Personalkostnader!$H57,"01.01."&amp;N$77)))</f>
        <v/>
      </c>
      <c r="O123" s="49" t="str">
        <f>IF(N123="","",IF(YEAR(Personalkostnader!$H57)&gt;Hjelpeberegn_personal!N$77,"",IF(YEAR(Personalkostnader!$K57)&gt;Hjelpeberegn_personal!N$77,"31.12."&amp;N$77,Personalkostnader!$K57)))</f>
        <v/>
      </c>
      <c r="P123" s="49" t="str">
        <f>IF(YEAR(Personalkostnader!$K57)&lt;Hjelpeberegn_personal!P$77,"",IF(YEAR(Personalkostnader!$H57)&gt;Hjelpeberegn_personal!P$77,"",IF(YEAR(Personalkostnader!$H57)=Hjelpeberegn_personal!P$77,Personalkostnader!$H57,"01.01."&amp;P$77)))</f>
        <v/>
      </c>
      <c r="Q123" s="49" t="str">
        <f>IF(P123="","",IF(YEAR(Personalkostnader!$H57)&gt;Hjelpeberegn_personal!P$77,"",IF(YEAR(Personalkostnader!$K57)&gt;Hjelpeberegn_personal!P$77,"31.12."&amp;P$77,Personalkostnader!$K57)))</f>
        <v/>
      </c>
      <c r="R123" s="49" t="str">
        <f>IF(YEAR(Personalkostnader!$K57)&lt;Hjelpeberegn_personal!R$77,"",IF(YEAR(Personalkostnader!$H57)&gt;Hjelpeberegn_personal!R$77,"",IF(YEAR(Personalkostnader!$H57)=Hjelpeberegn_personal!R$77,Personalkostnader!$H57,"01.01."&amp;R$77)))</f>
        <v/>
      </c>
      <c r="S123" s="49" t="str">
        <f>IF(R123="","",IF(YEAR(Personalkostnader!$H57)&gt;Hjelpeberegn_personal!R$77,"",IF(YEAR(Personalkostnader!$K57)&gt;Hjelpeberegn_personal!R$77,"31.12."&amp;R$77,Personalkostnader!$K57)))</f>
        <v/>
      </c>
      <c r="T123" s="49" t="str">
        <f>IF(YEAR(Personalkostnader!$K57)&lt;Hjelpeberegn_personal!T$77,"",IF(YEAR(Personalkostnader!$H57)&gt;Hjelpeberegn_personal!T$77,"",IF(YEAR(Personalkostnader!$H57)=Hjelpeberegn_personal!T$77,Personalkostnader!$H57,"01.01."&amp;T$77)))</f>
        <v/>
      </c>
      <c r="U123" s="49" t="str">
        <f>IF(T123="","",IF(YEAR(Personalkostnader!$H57)&gt;Hjelpeberegn_personal!T$77,"",IF(YEAR(Personalkostnader!$K57)&gt;Hjelpeberegn_personal!T$77,"31.12."&amp;T$77,Personalkostnader!$K57)))</f>
        <v/>
      </c>
      <c r="V123" s="49" t="str">
        <f>IF(YEAR(Personalkostnader!$K57)&lt;Hjelpeberegn_personal!V$77,"",IF(YEAR(Personalkostnader!$H57)&gt;Hjelpeberegn_personal!V$77,"",IF(YEAR(Personalkostnader!$H57)=Hjelpeberegn_personal!V$77,Personalkostnader!$H57,"01.01."&amp;V$77)))</f>
        <v/>
      </c>
      <c r="W123" s="49" t="str">
        <f>IF(V123="","",IF(YEAR(Personalkostnader!$H57)&gt;Hjelpeberegn_personal!V$77,"",IF(YEAR(Personalkostnader!$K57)&gt;Hjelpeberegn_personal!V$77,"31.12."&amp;V$77,Personalkostnader!$K57)))</f>
        <v/>
      </c>
      <c r="X123" s="49" t="str">
        <f>IF(YEAR(Personalkostnader!$K57)&lt;Hjelpeberegn_personal!X$77,"",IF(YEAR(Personalkostnader!$H57)&gt;Hjelpeberegn_personal!X$77,"",IF(YEAR(Personalkostnader!$H57)=Hjelpeberegn_personal!X$77,Personalkostnader!$H57,"01.01."&amp;X$77)))</f>
        <v/>
      </c>
      <c r="Y123" s="49" t="str">
        <f>IF(X123="","",IF(YEAR(Personalkostnader!$H57)&gt;Hjelpeberegn_personal!X$77,"",IF(YEAR(Personalkostnader!$K57)&gt;Hjelpeberegn_personal!X$77,"31.12."&amp;X$77,Personalkostnader!$K57)))</f>
        <v/>
      </c>
      <c r="Z123" s="49" t="str">
        <f>IF(YEAR(Personalkostnader!$K57)&lt;Hjelpeberegn_personal!Z$77,"",IF(YEAR(Personalkostnader!$H57)&gt;Hjelpeberegn_personal!Z$77,"",IF(YEAR(Personalkostnader!$H57)=Hjelpeberegn_personal!Z$77,Personalkostnader!$H57,"01.01."&amp;Z$77)))</f>
        <v/>
      </c>
      <c r="AA123" s="49" t="str">
        <f>IF(Z123="","",IF(YEAR(Personalkostnader!$H57)&gt;Hjelpeberegn_personal!Z$77,"",IF(YEAR(Personalkostnader!$K57)&gt;Hjelpeberegn_personal!Z$77,"31.12."&amp;Z$77,Personalkostnader!$K57)))</f>
        <v/>
      </c>
    </row>
    <row r="124" spans="1:27" outlineLevel="1" x14ac:dyDescent="0.25">
      <c r="A124">
        <f t="shared" si="7"/>
        <v>0</v>
      </c>
      <c r="B124" s="49" t="str">
        <f>IF(YEAR(Personalkostnader!$H58)&lt;Hjelpeberegn_personal!B$77,"",IF(YEAR(Personalkostnader!$H58)&gt;Hjelpeberegn_personal!B$77,"",IF(YEAR(Personalkostnader!$H58)=Hjelpeberegn_personal!B$77,Personalkostnader!$H58,"01.01."&amp;B$77)))</f>
        <v/>
      </c>
      <c r="C124" s="49" t="str">
        <f>IF(YEAR(Personalkostnader!$H58)&lt;Hjelpeberegn_personal!B$77,"",IF(YEAR(Personalkostnader!$H58)&gt;Hjelpeberegn_personal!B$77,"",IF(YEAR(Personalkostnader!$K58)=B$77,Personalkostnader!$K58,"31.12."&amp;B$77)))</f>
        <v/>
      </c>
      <c r="D124" s="49" t="str">
        <f>IF(YEAR(Personalkostnader!$K58)&lt;Hjelpeberegn_personal!D$77,"",IF(YEAR(Personalkostnader!$H58)&gt;Hjelpeberegn_personal!D$77,"",IF(YEAR(Personalkostnader!$H58)=Hjelpeberegn_personal!D$77,Personalkostnader!$H58,"01.01."&amp;D$77)))</f>
        <v/>
      </c>
      <c r="E124" s="49" t="str">
        <f>IF(D124="","",IF(YEAR(Personalkostnader!$H58)&gt;Hjelpeberegn_personal!D$77,"",IF(YEAR(Personalkostnader!$K58)&gt;Hjelpeberegn_personal!D$77,"31.12."&amp;D$77,Personalkostnader!$K58)))</f>
        <v/>
      </c>
      <c r="F124" s="49" t="str">
        <f>IF(YEAR(Personalkostnader!$K58)&lt;Hjelpeberegn_personal!F$77,"",IF(YEAR(Personalkostnader!$H58)&gt;Hjelpeberegn_personal!F$77,"",IF(YEAR(Personalkostnader!$H58)=Hjelpeberegn_personal!F$77,Personalkostnader!$H58,"01.01."&amp;F$77)))</f>
        <v/>
      </c>
      <c r="G124" s="49" t="str">
        <f>IF(F124="","",IF(YEAR(Personalkostnader!$H58)&gt;Hjelpeberegn_personal!F$77,"",IF(YEAR(Personalkostnader!$K58)&gt;Hjelpeberegn_personal!F$77,"31.12."&amp;F$77,Personalkostnader!$K58)))</f>
        <v/>
      </c>
      <c r="H124" s="49" t="str">
        <f>IF(YEAR(Personalkostnader!$K58)&lt;Hjelpeberegn_personal!H$77,"",IF(YEAR(Personalkostnader!$H58)&gt;Hjelpeberegn_personal!H$77,"",IF(YEAR(Personalkostnader!$H58)=Hjelpeberegn_personal!H$77,Personalkostnader!$H58,"01.01."&amp;H$77)))</f>
        <v/>
      </c>
      <c r="I124" s="49" t="str">
        <f>IF(H124="","",IF(YEAR(Personalkostnader!$H58)&gt;Hjelpeberegn_personal!H$77,"",IF(YEAR(Personalkostnader!$K58)&gt;Hjelpeberegn_personal!H$77,"31.12."&amp;H$77,Personalkostnader!$K58)))</f>
        <v/>
      </c>
      <c r="J124" s="49" t="str">
        <f>IF(YEAR(Personalkostnader!$K58)&lt;Hjelpeberegn_personal!J$77,"",IF(YEAR(Personalkostnader!$H58)&gt;Hjelpeberegn_personal!J$77,"",IF(YEAR(Personalkostnader!$H58)=Hjelpeberegn_personal!J$77,Personalkostnader!$H58,"01.01."&amp;J$77)))</f>
        <v/>
      </c>
      <c r="K124" s="49" t="str">
        <f>IF(J124="","",IF(YEAR(Personalkostnader!$H58)&gt;Hjelpeberegn_personal!J$77,"",IF(YEAR(Personalkostnader!$K58)&gt;Hjelpeberegn_personal!J$77,"31.12."&amp;J$77,Personalkostnader!$K58)))</f>
        <v/>
      </c>
      <c r="L124" s="49" t="str">
        <f>IF(YEAR(Personalkostnader!$K58)&lt;Hjelpeberegn_personal!L$77,"",IF(YEAR(Personalkostnader!$H58)&gt;Hjelpeberegn_personal!L$77,"",IF(YEAR(Personalkostnader!$H58)=Hjelpeberegn_personal!L$77,Personalkostnader!$H58,"01.01."&amp;L$77)))</f>
        <v/>
      </c>
      <c r="M124" s="49" t="str">
        <f>IF(L124="","",IF(YEAR(Personalkostnader!$H58)&gt;Hjelpeberegn_personal!L$77,"",IF(YEAR(Personalkostnader!$K58)&gt;Hjelpeberegn_personal!L$77,"31.12."&amp;L$77,Personalkostnader!$K58)))</f>
        <v/>
      </c>
      <c r="N124" s="49" t="str">
        <f>IF(YEAR(Personalkostnader!$K58)&lt;Hjelpeberegn_personal!N$77,"",IF(YEAR(Personalkostnader!$H58)&gt;Hjelpeberegn_personal!N$77,"",IF(YEAR(Personalkostnader!$H58)=Hjelpeberegn_personal!N$77,Personalkostnader!$H58,"01.01."&amp;N$77)))</f>
        <v/>
      </c>
      <c r="O124" s="49" t="str">
        <f>IF(N124="","",IF(YEAR(Personalkostnader!$H58)&gt;Hjelpeberegn_personal!N$77,"",IF(YEAR(Personalkostnader!$K58)&gt;Hjelpeberegn_personal!N$77,"31.12."&amp;N$77,Personalkostnader!$K58)))</f>
        <v/>
      </c>
      <c r="P124" s="49" t="str">
        <f>IF(YEAR(Personalkostnader!$K58)&lt;Hjelpeberegn_personal!P$77,"",IF(YEAR(Personalkostnader!$H58)&gt;Hjelpeberegn_personal!P$77,"",IF(YEAR(Personalkostnader!$H58)=Hjelpeberegn_personal!P$77,Personalkostnader!$H58,"01.01."&amp;P$77)))</f>
        <v/>
      </c>
      <c r="Q124" s="49" t="str">
        <f>IF(P124="","",IF(YEAR(Personalkostnader!$H58)&gt;Hjelpeberegn_personal!P$77,"",IF(YEAR(Personalkostnader!$K58)&gt;Hjelpeberegn_personal!P$77,"31.12."&amp;P$77,Personalkostnader!$K58)))</f>
        <v/>
      </c>
      <c r="R124" s="49" t="str">
        <f>IF(YEAR(Personalkostnader!$K58)&lt;Hjelpeberegn_personal!R$77,"",IF(YEAR(Personalkostnader!$H58)&gt;Hjelpeberegn_personal!R$77,"",IF(YEAR(Personalkostnader!$H58)=Hjelpeberegn_personal!R$77,Personalkostnader!$H58,"01.01."&amp;R$77)))</f>
        <v/>
      </c>
      <c r="S124" s="49" t="str">
        <f>IF(R124="","",IF(YEAR(Personalkostnader!$H58)&gt;Hjelpeberegn_personal!R$77,"",IF(YEAR(Personalkostnader!$K58)&gt;Hjelpeberegn_personal!R$77,"31.12."&amp;R$77,Personalkostnader!$K58)))</f>
        <v/>
      </c>
      <c r="T124" s="49" t="str">
        <f>IF(YEAR(Personalkostnader!$K58)&lt;Hjelpeberegn_personal!T$77,"",IF(YEAR(Personalkostnader!$H58)&gt;Hjelpeberegn_personal!T$77,"",IF(YEAR(Personalkostnader!$H58)=Hjelpeberegn_personal!T$77,Personalkostnader!$H58,"01.01."&amp;T$77)))</f>
        <v/>
      </c>
      <c r="U124" s="49" t="str">
        <f>IF(T124="","",IF(YEAR(Personalkostnader!$H58)&gt;Hjelpeberegn_personal!T$77,"",IF(YEAR(Personalkostnader!$K58)&gt;Hjelpeberegn_personal!T$77,"31.12."&amp;T$77,Personalkostnader!$K58)))</f>
        <v/>
      </c>
      <c r="V124" s="49" t="str">
        <f>IF(YEAR(Personalkostnader!$K58)&lt;Hjelpeberegn_personal!V$77,"",IF(YEAR(Personalkostnader!$H58)&gt;Hjelpeberegn_personal!V$77,"",IF(YEAR(Personalkostnader!$H58)=Hjelpeberegn_personal!V$77,Personalkostnader!$H58,"01.01."&amp;V$77)))</f>
        <v/>
      </c>
      <c r="W124" s="49" t="str">
        <f>IF(V124="","",IF(YEAR(Personalkostnader!$H58)&gt;Hjelpeberegn_personal!V$77,"",IF(YEAR(Personalkostnader!$K58)&gt;Hjelpeberegn_personal!V$77,"31.12."&amp;V$77,Personalkostnader!$K58)))</f>
        <v/>
      </c>
      <c r="X124" s="49" t="str">
        <f>IF(YEAR(Personalkostnader!$K58)&lt;Hjelpeberegn_personal!X$77,"",IF(YEAR(Personalkostnader!$H58)&gt;Hjelpeberegn_personal!X$77,"",IF(YEAR(Personalkostnader!$H58)=Hjelpeberegn_personal!X$77,Personalkostnader!$H58,"01.01."&amp;X$77)))</f>
        <v/>
      </c>
      <c r="Y124" s="49" t="str">
        <f>IF(X124="","",IF(YEAR(Personalkostnader!$H58)&gt;Hjelpeberegn_personal!X$77,"",IF(YEAR(Personalkostnader!$K58)&gt;Hjelpeberegn_personal!X$77,"31.12."&amp;X$77,Personalkostnader!$K58)))</f>
        <v/>
      </c>
      <c r="Z124" s="49" t="str">
        <f>IF(YEAR(Personalkostnader!$K58)&lt;Hjelpeberegn_personal!Z$77,"",IF(YEAR(Personalkostnader!$H58)&gt;Hjelpeberegn_personal!Z$77,"",IF(YEAR(Personalkostnader!$H58)=Hjelpeberegn_personal!Z$77,Personalkostnader!$H58,"01.01."&amp;Z$77)))</f>
        <v/>
      </c>
      <c r="AA124" s="49" t="str">
        <f>IF(Z124="","",IF(YEAR(Personalkostnader!$H58)&gt;Hjelpeberegn_personal!Z$77,"",IF(YEAR(Personalkostnader!$K58)&gt;Hjelpeberegn_personal!Z$77,"31.12."&amp;Z$77,Personalkostnader!$K58)))</f>
        <v/>
      </c>
    </row>
    <row r="125" spans="1:27" outlineLevel="1" x14ac:dyDescent="0.25">
      <c r="A125">
        <f t="shared" si="7"/>
        <v>0</v>
      </c>
      <c r="B125" s="49" t="str">
        <f>IF(YEAR(Personalkostnader!$H59)&lt;Hjelpeberegn_personal!B$77,"",IF(YEAR(Personalkostnader!$H59)&gt;Hjelpeberegn_personal!B$77,"",IF(YEAR(Personalkostnader!$H59)=Hjelpeberegn_personal!B$77,Personalkostnader!$H59,"01.01."&amp;B$77)))</f>
        <v/>
      </c>
      <c r="C125" s="49" t="str">
        <f>IF(YEAR(Personalkostnader!$H59)&lt;Hjelpeberegn_personal!B$77,"",IF(YEAR(Personalkostnader!$H59)&gt;Hjelpeberegn_personal!B$77,"",IF(YEAR(Personalkostnader!$K59)=B$77,Personalkostnader!$K59,"31.12."&amp;B$77)))</f>
        <v/>
      </c>
      <c r="D125" s="49" t="str">
        <f>IF(YEAR(Personalkostnader!$K59)&lt;Hjelpeberegn_personal!D$77,"",IF(YEAR(Personalkostnader!$H59)&gt;Hjelpeberegn_personal!D$77,"",IF(YEAR(Personalkostnader!$H59)=Hjelpeberegn_personal!D$77,Personalkostnader!$H59,"01.01."&amp;D$77)))</f>
        <v/>
      </c>
      <c r="E125" s="49" t="str">
        <f>IF(D125="","",IF(YEAR(Personalkostnader!$H59)&gt;Hjelpeberegn_personal!D$77,"",IF(YEAR(Personalkostnader!$K59)&gt;Hjelpeberegn_personal!D$77,"31.12."&amp;D$77,Personalkostnader!$K59)))</f>
        <v/>
      </c>
      <c r="F125" s="49" t="str">
        <f>IF(YEAR(Personalkostnader!$K59)&lt;Hjelpeberegn_personal!F$77,"",IF(YEAR(Personalkostnader!$H59)&gt;Hjelpeberegn_personal!F$77,"",IF(YEAR(Personalkostnader!$H59)=Hjelpeberegn_personal!F$77,Personalkostnader!$H59,"01.01."&amp;F$77)))</f>
        <v/>
      </c>
      <c r="G125" s="49" t="str">
        <f>IF(F125="","",IF(YEAR(Personalkostnader!$H59)&gt;Hjelpeberegn_personal!F$77,"",IF(YEAR(Personalkostnader!$K59)&gt;Hjelpeberegn_personal!F$77,"31.12."&amp;F$77,Personalkostnader!$K59)))</f>
        <v/>
      </c>
      <c r="H125" s="49" t="str">
        <f>IF(YEAR(Personalkostnader!$K59)&lt;Hjelpeberegn_personal!H$77,"",IF(YEAR(Personalkostnader!$H59)&gt;Hjelpeberegn_personal!H$77,"",IF(YEAR(Personalkostnader!$H59)=Hjelpeberegn_personal!H$77,Personalkostnader!$H59,"01.01."&amp;H$77)))</f>
        <v/>
      </c>
      <c r="I125" s="49" t="str">
        <f>IF(H125="","",IF(YEAR(Personalkostnader!$H59)&gt;Hjelpeberegn_personal!H$77,"",IF(YEAR(Personalkostnader!$K59)&gt;Hjelpeberegn_personal!H$77,"31.12."&amp;H$77,Personalkostnader!$K59)))</f>
        <v/>
      </c>
      <c r="J125" s="49" t="str">
        <f>IF(YEAR(Personalkostnader!$K59)&lt;Hjelpeberegn_personal!J$77,"",IF(YEAR(Personalkostnader!$H59)&gt;Hjelpeberegn_personal!J$77,"",IF(YEAR(Personalkostnader!$H59)=Hjelpeberegn_personal!J$77,Personalkostnader!$H59,"01.01."&amp;J$77)))</f>
        <v/>
      </c>
      <c r="K125" s="49" t="str">
        <f>IF(J125="","",IF(YEAR(Personalkostnader!$H59)&gt;Hjelpeberegn_personal!J$77,"",IF(YEAR(Personalkostnader!$K59)&gt;Hjelpeberegn_personal!J$77,"31.12."&amp;J$77,Personalkostnader!$K59)))</f>
        <v/>
      </c>
      <c r="L125" s="49" t="str">
        <f>IF(YEAR(Personalkostnader!$K59)&lt;Hjelpeberegn_personal!L$77,"",IF(YEAR(Personalkostnader!$H59)&gt;Hjelpeberegn_personal!L$77,"",IF(YEAR(Personalkostnader!$H59)=Hjelpeberegn_personal!L$77,Personalkostnader!$H59,"01.01."&amp;L$77)))</f>
        <v/>
      </c>
      <c r="M125" s="49" t="str">
        <f>IF(L125="","",IF(YEAR(Personalkostnader!$H59)&gt;Hjelpeberegn_personal!L$77,"",IF(YEAR(Personalkostnader!$K59)&gt;Hjelpeberegn_personal!L$77,"31.12."&amp;L$77,Personalkostnader!$K59)))</f>
        <v/>
      </c>
      <c r="N125" s="49" t="str">
        <f>IF(YEAR(Personalkostnader!$K59)&lt;Hjelpeberegn_personal!N$77,"",IF(YEAR(Personalkostnader!$H59)&gt;Hjelpeberegn_personal!N$77,"",IF(YEAR(Personalkostnader!$H59)=Hjelpeberegn_personal!N$77,Personalkostnader!$H59,"01.01."&amp;N$77)))</f>
        <v/>
      </c>
      <c r="O125" s="49" t="str">
        <f>IF(N125="","",IF(YEAR(Personalkostnader!$H59)&gt;Hjelpeberegn_personal!N$77,"",IF(YEAR(Personalkostnader!$K59)&gt;Hjelpeberegn_personal!N$77,"31.12."&amp;N$77,Personalkostnader!$K59)))</f>
        <v/>
      </c>
      <c r="P125" s="49" t="str">
        <f>IF(YEAR(Personalkostnader!$K59)&lt;Hjelpeberegn_personal!P$77,"",IF(YEAR(Personalkostnader!$H59)&gt;Hjelpeberegn_personal!P$77,"",IF(YEAR(Personalkostnader!$H59)=Hjelpeberegn_personal!P$77,Personalkostnader!$H59,"01.01."&amp;P$77)))</f>
        <v/>
      </c>
      <c r="Q125" s="49" t="str">
        <f>IF(P125="","",IF(YEAR(Personalkostnader!$H59)&gt;Hjelpeberegn_personal!P$77,"",IF(YEAR(Personalkostnader!$K59)&gt;Hjelpeberegn_personal!P$77,"31.12."&amp;P$77,Personalkostnader!$K59)))</f>
        <v/>
      </c>
      <c r="R125" s="49" t="str">
        <f>IF(YEAR(Personalkostnader!$K59)&lt;Hjelpeberegn_personal!R$77,"",IF(YEAR(Personalkostnader!$H59)&gt;Hjelpeberegn_personal!R$77,"",IF(YEAR(Personalkostnader!$H59)=Hjelpeberegn_personal!R$77,Personalkostnader!$H59,"01.01."&amp;R$77)))</f>
        <v/>
      </c>
      <c r="S125" s="49" t="str">
        <f>IF(R125="","",IF(YEAR(Personalkostnader!$H59)&gt;Hjelpeberegn_personal!R$77,"",IF(YEAR(Personalkostnader!$K59)&gt;Hjelpeberegn_personal!R$77,"31.12."&amp;R$77,Personalkostnader!$K59)))</f>
        <v/>
      </c>
      <c r="T125" s="49" t="str">
        <f>IF(YEAR(Personalkostnader!$K59)&lt;Hjelpeberegn_personal!T$77,"",IF(YEAR(Personalkostnader!$H59)&gt;Hjelpeberegn_personal!T$77,"",IF(YEAR(Personalkostnader!$H59)=Hjelpeberegn_personal!T$77,Personalkostnader!$H59,"01.01."&amp;T$77)))</f>
        <v/>
      </c>
      <c r="U125" s="49" t="str">
        <f>IF(T125="","",IF(YEAR(Personalkostnader!$H59)&gt;Hjelpeberegn_personal!T$77,"",IF(YEAR(Personalkostnader!$K59)&gt;Hjelpeberegn_personal!T$77,"31.12."&amp;T$77,Personalkostnader!$K59)))</f>
        <v/>
      </c>
      <c r="V125" s="49" t="str">
        <f>IF(YEAR(Personalkostnader!$K59)&lt;Hjelpeberegn_personal!V$77,"",IF(YEAR(Personalkostnader!$H59)&gt;Hjelpeberegn_personal!V$77,"",IF(YEAR(Personalkostnader!$H59)=Hjelpeberegn_personal!V$77,Personalkostnader!$H59,"01.01."&amp;V$77)))</f>
        <v/>
      </c>
      <c r="W125" s="49" t="str">
        <f>IF(V125="","",IF(YEAR(Personalkostnader!$H59)&gt;Hjelpeberegn_personal!V$77,"",IF(YEAR(Personalkostnader!$K59)&gt;Hjelpeberegn_personal!V$77,"31.12."&amp;V$77,Personalkostnader!$K59)))</f>
        <v/>
      </c>
      <c r="X125" s="49" t="str">
        <f>IF(YEAR(Personalkostnader!$K59)&lt;Hjelpeberegn_personal!X$77,"",IF(YEAR(Personalkostnader!$H59)&gt;Hjelpeberegn_personal!X$77,"",IF(YEAR(Personalkostnader!$H59)=Hjelpeberegn_personal!X$77,Personalkostnader!$H59,"01.01."&amp;X$77)))</f>
        <v/>
      </c>
      <c r="Y125" s="49" t="str">
        <f>IF(X125="","",IF(YEAR(Personalkostnader!$H59)&gt;Hjelpeberegn_personal!X$77,"",IF(YEAR(Personalkostnader!$K59)&gt;Hjelpeberegn_personal!X$77,"31.12."&amp;X$77,Personalkostnader!$K59)))</f>
        <v/>
      </c>
      <c r="Z125" s="49" t="str">
        <f>IF(YEAR(Personalkostnader!$K59)&lt;Hjelpeberegn_personal!Z$77,"",IF(YEAR(Personalkostnader!$H59)&gt;Hjelpeberegn_personal!Z$77,"",IF(YEAR(Personalkostnader!$H59)=Hjelpeberegn_personal!Z$77,Personalkostnader!$H59,"01.01."&amp;Z$77)))</f>
        <v/>
      </c>
      <c r="AA125" s="49" t="str">
        <f>IF(Z125="","",IF(YEAR(Personalkostnader!$H59)&gt;Hjelpeberegn_personal!Z$77,"",IF(YEAR(Personalkostnader!$K59)&gt;Hjelpeberegn_personal!Z$77,"31.12."&amp;Z$77,Personalkostnader!$K59)))</f>
        <v/>
      </c>
    </row>
    <row r="126" spans="1:27" outlineLevel="1" x14ac:dyDescent="0.25">
      <c r="A126">
        <f t="shared" si="7"/>
        <v>0</v>
      </c>
      <c r="B126" s="49" t="str">
        <f>IF(YEAR(Personalkostnader!$H60)&lt;Hjelpeberegn_personal!B$77,"",IF(YEAR(Personalkostnader!$H60)&gt;Hjelpeberegn_personal!B$77,"",IF(YEAR(Personalkostnader!$H60)=Hjelpeberegn_personal!B$77,Personalkostnader!$H60,"01.01."&amp;B$77)))</f>
        <v/>
      </c>
      <c r="C126" s="49" t="str">
        <f>IF(YEAR(Personalkostnader!$H60)&lt;Hjelpeberegn_personal!B$77,"",IF(YEAR(Personalkostnader!$H60)&gt;Hjelpeberegn_personal!B$77,"",IF(YEAR(Personalkostnader!$K60)=B$77,Personalkostnader!$K60,"31.12."&amp;B$77)))</f>
        <v/>
      </c>
      <c r="D126" s="49" t="str">
        <f>IF(YEAR(Personalkostnader!$K60)&lt;Hjelpeberegn_personal!D$77,"",IF(YEAR(Personalkostnader!$H60)&gt;Hjelpeberegn_personal!D$77,"",IF(YEAR(Personalkostnader!$H60)=Hjelpeberegn_personal!D$77,Personalkostnader!$H60,"01.01."&amp;D$77)))</f>
        <v/>
      </c>
      <c r="E126" s="49" t="str">
        <f>IF(D126="","",IF(YEAR(Personalkostnader!$H60)&gt;Hjelpeberegn_personal!D$77,"",IF(YEAR(Personalkostnader!$K60)&gt;Hjelpeberegn_personal!D$77,"31.12."&amp;D$77,Personalkostnader!$K60)))</f>
        <v/>
      </c>
      <c r="F126" s="49" t="str">
        <f>IF(YEAR(Personalkostnader!$K60)&lt;Hjelpeberegn_personal!F$77,"",IF(YEAR(Personalkostnader!$H60)&gt;Hjelpeberegn_personal!F$77,"",IF(YEAR(Personalkostnader!$H60)=Hjelpeberegn_personal!F$77,Personalkostnader!$H60,"01.01."&amp;F$77)))</f>
        <v/>
      </c>
      <c r="G126" s="49" t="str">
        <f>IF(F126="","",IF(YEAR(Personalkostnader!$H60)&gt;Hjelpeberegn_personal!F$77,"",IF(YEAR(Personalkostnader!$K60)&gt;Hjelpeberegn_personal!F$77,"31.12."&amp;F$77,Personalkostnader!$K60)))</f>
        <v/>
      </c>
      <c r="H126" s="49" t="str">
        <f>IF(YEAR(Personalkostnader!$K60)&lt;Hjelpeberegn_personal!H$77,"",IF(YEAR(Personalkostnader!$H60)&gt;Hjelpeberegn_personal!H$77,"",IF(YEAR(Personalkostnader!$H60)=Hjelpeberegn_personal!H$77,Personalkostnader!$H60,"01.01."&amp;H$77)))</f>
        <v/>
      </c>
      <c r="I126" s="49" t="str">
        <f>IF(H126="","",IF(YEAR(Personalkostnader!$H60)&gt;Hjelpeberegn_personal!H$77,"",IF(YEAR(Personalkostnader!$K60)&gt;Hjelpeberegn_personal!H$77,"31.12."&amp;H$77,Personalkostnader!$K60)))</f>
        <v/>
      </c>
      <c r="J126" s="49" t="str">
        <f>IF(YEAR(Personalkostnader!$K60)&lt;Hjelpeberegn_personal!J$77,"",IF(YEAR(Personalkostnader!$H60)&gt;Hjelpeberegn_personal!J$77,"",IF(YEAR(Personalkostnader!$H60)=Hjelpeberegn_personal!J$77,Personalkostnader!$H60,"01.01."&amp;J$77)))</f>
        <v/>
      </c>
      <c r="K126" s="49" t="str">
        <f>IF(J126="","",IF(YEAR(Personalkostnader!$H60)&gt;Hjelpeberegn_personal!J$77,"",IF(YEAR(Personalkostnader!$K60)&gt;Hjelpeberegn_personal!J$77,"31.12."&amp;J$77,Personalkostnader!$K60)))</f>
        <v/>
      </c>
      <c r="L126" s="49" t="str">
        <f>IF(YEAR(Personalkostnader!$K60)&lt;Hjelpeberegn_personal!L$77,"",IF(YEAR(Personalkostnader!$H60)&gt;Hjelpeberegn_personal!L$77,"",IF(YEAR(Personalkostnader!$H60)=Hjelpeberegn_personal!L$77,Personalkostnader!$H60,"01.01."&amp;L$77)))</f>
        <v/>
      </c>
      <c r="M126" s="49" t="str">
        <f>IF(L126="","",IF(YEAR(Personalkostnader!$H60)&gt;Hjelpeberegn_personal!L$77,"",IF(YEAR(Personalkostnader!$K60)&gt;Hjelpeberegn_personal!L$77,"31.12."&amp;L$77,Personalkostnader!$K60)))</f>
        <v/>
      </c>
      <c r="N126" s="49" t="str">
        <f>IF(YEAR(Personalkostnader!$K60)&lt;Hjelpeberegn_personal!N$77,"",IF(YEAR(Personalkostnader!$H60)&gt;Hjelpeberegn_personal!N$77,"",IF(YEAR(Personalkostnader!$H60)=Hjelpeberegn_personal!N$77,Personalkostnader!$H60,"01.01."&amp;N$77)))</f>
        <v/>
      </c>
      <c r="O126" s="49" t="str">
        <f>IF(N126="","",IF(YEAR(Personalkostnader!$H60)&gt;Hjelpeberegn_personal!N$77,"",IF(YEAR(Personalkostnader!$K60)&gt;Hjelpeberegn_personal!N$77,"31.12."&amp;N$77,Personalkostnader!$K60)))</f>
        <v/>
      </c>
      <c r="P126" s="49" t="str">
        <f>IF(YEAR(Personalkostnader!$K60)&lt;Hjelpeberegn_personal!P$77,"",IF(YEAR(Personalkostnader!$H60)&gt;Hjelpeberegn_personal!P$77,"",IF(YEAR(Personalkostnader!$H60)=Hjelpeberegn_personal!P$77,Personalkostnader!$H60,"01.01."&amp;P$77)))</f>
        <v/>
      </c>
      <c r="Q126" s="49" t="str">
        <f>IF(P126="","",IF(YEAR(Personalkostnader!$H60)&gt;Hjelpeberegn_personal!P$77,"",IF(YEAR(Personalkostnader!$K60)&gt;Hjelpeberegn_personal!P$77,"31.12."&amp;P$77,Personalkostnader!$K60)))</f>
        <v/>
      </c>
      <c r="R126" s="49" t="str">
        <f>IF(YEAR(Personalkostnader!$K60)&lt;Hjelpeberegn_personal!R$77,"",IF(YEAR(Personalkostnader!$H60)&gt;Hjelpeberegn_personal!R$77,"",IF(YEAR(Personalkostnader!$H60)=Hjelpeberegn_personal!R$77,Personalkostnader!$H60,"01.01."&amp;R$77)))</f>
        <v/>
      </c>
      <c r="S126" s="49" t="str">
        <f>IF(R126="","",IF(YEAR(Personalkostnader!$H60)&gt;Hjelpeberegn_personal!R$77,"",IF(YEAR(Personalkostnader!$K60)&gt;Hjelpeberegn_personal!R$77,"31.12."&amp;R$77,Personalkostnader!$K60)))</f>
        <v/>
      </c>
      <c r="T126" s="49" t="str">
        <f>IF(YEAR(Personalkostnader!$K60)&lt;Hjelpeberegn_personal!T$77,"",IF(YEAR(Personalkostnader!$H60)&gt;Hjelpeberegn_personal!T$77,"",IF(YEAR(Personalkostnader!$H60)=Hjelpeberegn_personal!T$77,Personalkostnader!$H60,"01.01."&amp;T$77)))</f>
        <v/>
      </c>
      <c r="U126" s="49" t="str">
        <f>IF(T126="","",IF(YEAR(Personalkostnader!$H60)&gt;Hjelpeberegn_personal!T$77,"",IF(YEAR(Personalkostnader!$K60)&gt;Hjelpeberegn_personal!T$77,"31.12."&amp;T$77,Personalkostnader!$K60)))</f>
        <v/>
      </c>
      <c r="V126" s="49" t="str">
        <f>IF(YEAR(Personalkostnader!$K60)&lt;Hjelpeberegn_personal!V$77,"",IF(YEAR(Personalkostnader!$H60)&gt;Hjelpeberegn_personal!V$77,"",IF(YEAR(Personalkostnader!$H60)=Hjelpeberegn_personal!V$77,Personalkostnader!$H60,"01.01."&amp;V$77)))</f>
        <v/>
      </c>
      <c r="W126" s="49" t="str">
        <f>IF(V126="","",IF(YEAR(Personalkostnader!$H60)&gt;Hjelpeberegn_personal!V$77,"",IF(YEAR(Personalkostnader!$K60)&gt;Hjelpeberegn_personal!V$77,"31.12."&amp;V$77,Personalkostnader!$K60)))</f>
        <v/>
      </c>
      <c r="X126" s="49" t="str">
        <f>IF(YEAR(Personalkostnader!$K60)&lt;Hjelpeberegn_personal!X$77,"",IF(YEAR(Personalkostnader!$H60)&gt;Hjelpeberegn_personal!X$77,"",IF(YEAR(Personalkostnader!$H60)=Hjelpeberegn_personal!X$77,Personalkostnader!$H60,"01.01."&amp;X$77)))</f>
        <v/>
      </c>
      <c r="Y126" s="49" t="str">
        <f>IF(X126="","",IF(YEAR(Personalkostnader!$H60)&gt;Hjelpeberegn_personal!X$77,"",IF(YEAR(Personalkostnader!$K60)&gt;Hjelpeberegn_personal!X$77,"31.12."&amp;X$77,Personalkostnader!$K60)))</f>
        <v/>
      </c>
      <c r="Z126" s="49" t="str">
        <f>IF(YEAR(Personalkostnader!$K60)&lt;Hjelpeberegn_personal!Z$77,"",IF(YEAR(Personalkostnader!$H60)&gt;Hjelpeberegn_personal!Z$77,"",IF(YEAR(Personalkostnader!$H60)=Hjelpeberegn_personal!Z$77,Personalkostnader!$H60,"01.01."&amp;Z$77)))</f>
        <v/>
      </c>
      <c r="AA126" s="49" t="str">
        <f>IF(Z126="","",IF(YEAR(Personalkostnader!$H60)&gt;Hjelpeberegn_personal!Z$77,"",IF(YEAR(Personalkostnader!$K60)&gt;Hjelpeberegn_personal!Z$77,"31.12."&amp;Z$77,Personalkostnader!$K60)))</f>
        <v/>
      </c>
    </row>
    <row r="127" spans="1:27" outlineLevel="1" x14ac:dyDescent="0.25">
      <c r="A127">
        <f t="shared" si="7"/>
        <v>0</v>
      </c>
      <c r="B127" s="49" t="str">
        <f>IF(YEAR(Personalkostnader!$H61)&lt;Hjelpeberegn_personal!B$77,"",IF(YEAR(Personalkostnader!$H61)&gt;Hjelpeberegn_personal!B$77,"",IF(YEAR(Personalkostnader!$H61)=Hjelpeberegn_personal!B$77,Personalkostnader!$H61,"01.01."&amp;B$77)))</f>
        <v/>
      </c>
      <c r="C127" s="49" t="str">
        <f>IF(YEAR(Personalkostnader!$H61)&lt;Hjelpeberegn_personal!B$77,"",IF(YEAR(Personalkostnader!$H61)&gt;Hjelpeberegn_personal!B$77,"",IF(YEAR(Personalkostnader!$K61)=B$77,Personalkostnader!$K61,"31.12."&amp;B$77)))</f>
        <v/>
      </c>
      <c r="D127" s="49" t="str">
        <f>IF(YEAR(Personalkostnader!$K61)&lt;Hjelpeberegn_personal!D$77,"",IF(YEAR(Personalkostnader!$H61)&gt;Hjelpeberegn_personal!D$77,"",IF(YEAR(Personalkostnader!$H61)=Hjelpeberegn_personal!D$77,Personalkostnader!$H61,"01.01."&amp;D$77)))</f>
        <v/>
      </c>
      <c r="E127" s="49" t="str">
        <f>IF(D127="","",IF(YEAR(Personalkostnader!$H61)&gt;Hjelpeberegn_personal!D$77,"",IF(YEAR(Personalkostnader!$K61)&gt;Hjelpeberegn_personal!D$77,"31.12."&amp;D$77,Personalkostnader!$K61)))</f>
        <v/>
      </c>
      <c r="F127" s="49" t="str">
        <f>IF(YEAR(Personalkostnader!$K61)&lt;Hjelpeberegn_personal!F$77,"",IF(YEAR(Personalkostnader!$H61)&gt;Hjelpeberegn_personal!F$77,"",IF(YEAR(Personalkostnader!$H61)=Hjelpeberegn_personal!F$77,Personalkostnader!$H61,"01.01."&amp;F$77)))</f>
        <v/>
      </c>
      <c r="G127" s="49" t="str">
        <f>IF(F127="","",IF(YEAR(Personalkostnader!$H61)&gt;Hjelpeberegn_personal!F$77,"",IF(YEAR(Personalkostnader!$K61)&gt;Hjelpeberegn_personal!F$77,"31.12."&amp;F$77,Personalkostnader!$K61)))</f>
        <v/>
      </c>
      <c r="H127" s="49" t="str">
        <f>IF(YEAR(Personalkostnader!$K61)&lt;Hjelpeberegn_personal!H$77,"",IF(YEAR(Personalkostnader!$H61)&gt;Hjelpeberegn_personal!H$77,"",IF(YEAR(Personalkostnader!$H61)=Hjelpeberegn_personal!H$77,Personalkostnader!$H61,"01.01."&amp;H$77)))</f>
        <v/>
      </c>
      <c r="I127" s="49" t="str">
        <f>IF(H127="","",IF(YEAR(Personalkostnader!$H61)&gt;Hjelpeberegn_personal!H$77,"",IF(YEAR(Personalkostnader!$K61)&gt;Hjelpeberegn_personal!H$77,"31.12."&amp;H$77,Personalkostnader!$K61)))</f>
        <v/>
      </c>
      <c r="J127" s="49" t="str">
        <f>IF(YEAR(Personalkostnader!$K61)&lt;Hjelpeberegn_personal!J$77,"",IF(YEAR(Personalkostnader!$H61)&gt;Hjelpeberegn_personal!J$77,"",IF(YEAR(Personalkostnader!$H61)=Hjelpeberegn_personal!J$77,Personalkostnader!$H61,"01.01."&amp;J$77)))</f>
        <v/>
      </c>
      <c r="K127" s="49" t="str">
        <f>IF(J127="","",IF(YEAR(Personalkostnader!$H61)&gt;Hjelpeberegn_personal!J$77,"",IF(YEAR(Personalkostnader!$K61)&gt;Hjelpeberegn_personal!J$77,"31.12."&amp;J$77,Personalkostnader!$K61)))</f>
        <v/>
      </c>
      <c r="L127" s="49" t="str">
        <f>IF(YEAR(Personalkostnader!$K61)&lt;Hjelpeberegn_personal!L$77,"",IF(YEAR(Personalkostnader!$H61)&gt;Hjelpeberegn_personal!L$77,"",IF(YEAR(Personalkostnader!$H61)=Hjelpeberegn_personal!L$77,Personalkostnader!$H61,"01.01."&amp;L$77)))</f>
        <v/>
      </c>
      <c r="M127" s="49" t="str">
        <f>IF(L127="","",IF(YEAR(Personalkostnader!$H61)&gt;Hjelpeberegn_personal!L$77,"",IF(YEAR(Personalkostnader!$K61)&gt;Hjelpeberegn_personal!L$77,"31.12."&amp;L$77,Personalkostnader!$K61)))</f>
        <v/>
      </c>
      <c r="N127" s="49" t="str">
        <f>IF(YEAR(Personalkostnader!$K61)&lt;Hjelpeberegn_personal!N$77,"",IF(YEAR(Personalkostnader!$H61)&gt;Hjelpeberegn_personal!N$77,"",IF(YEAR(Personalkostnader!$H61)=Hjelpeberegn_personal!N$77,Personalkostnader!$H61,"01.01."&amp;N$77)))</f>
        <v/>
      </c>
      <c r="O127" s="49" t="str">
        <f>IF(N127="","",IF(YEAR(Personalkostnader!$H61)&gt;Hjelpeberegn_personal!N$77,"",IF(YEAR(Personalkostnader!$K61)&gt;Hjelpeberegn_personal!N$77,"31.12."&amp;N$77,Personalkostnader!$K61)))</f>
        <v/>
      </c>
      <c r="P127" s="49" t="str">
        <f>IF(YEAR(Personalkostnader!$K61)&lt;Hjelpeberegn_personal!P$77,"",IF(YEAR(Personalkostnader!$H61)&gt;Hjelpeberegn_personal!P$77,"",IF(YEAR(Personalkostnader!$H61)=Hjelpeberegn_personal!P$77,Personalkostnader!$H61,"01.01."&amp;P$77)))</f>
        <v/>
      </c>
      <c r="Q127" s="49" t="str">
        <f>IF(P127="","",IF(YEAR(Personalkostnader!$H61)&gt;Hjelpeberegn_personal!P$77,"",IF(YEAR(Personalkostnader!$K61)&gt;Hjelpeberegn_personal!P$77,"31.12."&amp;P$77,Personalkostnader!$K61)))</f>
        <v/>
      </c>
      <c r="R127" s="49" t="str">
        <f>IF(YEAR(Personalkostnader!$K61)&lt;Hjelpeberegn_personal!R$77,"",IF(YEAR(Personalkostnader!$H61)&gt;Hjelpeberegn_personal!R$77,"",IF(YEAR(Personalkostnader!$H61)=Hjelpeberegn_personal!R$77,Personalkostnader!$H61,"01.01."&amp;R$77)))</f>
        <v/>
      </c>
      <c r="S127" s="49" t="str">
        <f>IF(R127="","",IF(YEAR(Personalkostnader!$H61)&gt;Hjelpeberegn_personal!R$77,"",IF(YEAR(Personalkostnader!$K61)&gt;Hjelpeberegn_personal!R$77,"31.12."&amp;R$77,Personalkostnader!$K61)))</f>
        <v/>
      </c>
      <c r="T127" s="49" t="str">
        <f>IF(YEAR(Personalkostnader!$K61)&lt;Hjelpeberegn_personal!T$77,"",IF(YEAR(Personalkostnader!$H61)&gt;Hjelpeberegn_personal!T$77,"",IF(YEAR(Personalkostnader!$H61)=Hjelpeberegn_personal!T$77,Personalkostnader!$H61,"01.01."&amp;T$77)))</f>
        <v/>
      </c>
      <c r="U127" s="49" t="str">
        <f>IF(T127="","",IF(YEAR(Personalkostnader!$H61)&gt;Hjelpeberegn_personal!T$77,"",IF(YEAR(Personalkostnader!$K61)&gt;Hjelpeberegn_personal!T$77,"31.12."&amp;T$77,Personalkostnader!$K61)))</f>
        <v/>
      </c>
      <c r="V127" s="49" t="str">
        <f>IF(YEAR(Personalkostnader!$K61)&lt;Hjelpeberegn_personal!V$77,"",IF(YEAR(Personalkostnader!$H61)&gt;Hjelpeberegn_personal!V$77,"",IF(YEAR(Personalkostnader!$H61)=Hjelpeberegn_personal!V$77,Personalkostnader!$H61,"01.01."&amp;V$77)))</f>
        <v/>
      </c>
      <c r="W127" s="49" t="str">
        <f>IF(V127="","",IF(YEAR(Personalkostnader!$H61)&gt;Hjelpeberegn_personal!V$77,"",IF(YEAR(Personalkostnader!$K61)&gt;Hjelpeberegn_personal!V$77,"31.12."&amp;V$77,Personalkostnader!$K61)))</f>
        <v/>
      </c>
      <c r="X127" s="49" t="str">
        <f>IF(YEAR(Personalkostnader!$K61)&lt;Hjelpeberegn_personal!X$77,"",IF(YEAR(Personalkostnader!$H61)&gt;Hjelpeberegn_personal!X$77,"",IF(YEAR(Personalkostnader!$H61)=Hjelpeberegn_personal!X$77,Personalkostnader!$H61,"01.01."&amp;X$77)))</f>
        <v/>
      </c>
      <c r="Y127" s="49" t="str">
        <f>IF(X127="","",IF(YEAR(Personalkostnader!$H61)&gt;Hjelpeberegn_personal!X$77,"",IF(YEAR(Personalkostnader!$K61)&gt;Hjelpeberegn_personal!X$77,"31.12."&amp;X$77,Personalkostnader!$K61)))</f>
        <v/>
      </c>
      <c r="Z127" s="49" t="str">
        <f>IF(YEAR(Personalkostnader!$K61)&lt;Hjelpeberegn_personal!Z$77,"",IF(YEAR(Personalkostnader!$H61)&gt;Hjelpeberegn_personal!Z$77,"",IF(YEAR(Personalkostnader!$H61)=Hjelpeberegn_personal!Z$77,Personalkostnader!$H61,"01.01."&amp;Z$77)))</f>
        <v/>
      </c>
      <c r="AA127" s="49" t="str">
        <f>IF(Z127="","",IF(YEAR(Personalkostnader!$H61)&gt;Hjelpeberegn_personal!Z$77,"",IF(YEAR(Personalkostnader!$K61)&gt;Hjelpeberegn_personal!Z$77,"31.12."&amp;Z$77,Personalkostnader!$K61)))</f>
        <v/>
      </c>
    </row>
    <row r="128" spans="1:27" outlineLevel="1" x14ac:dyDescent="0.25">
      <c r="A128">
        <f t="shared" si="7"/>
        <v>0</v>
      </c>
      <c r="B128" s="49" t="str">
        <f>IF(YEAR(Personalkostnader!$H62)&lt;Hjelpeberegn_personal!B$77,"",IF(YEAR(Personalkostnader!$H62)&gt;Hjelpeberegn_personal!B$77,"",IF(YEAR(Personalkostnader!$H62)=Hjelpeberegn_personal!B$77,Personalkostnader!$H62,"01.01."&amp;B$77)))</f>
        <v/>
      </c>
      <c r="C128" s="49" t="str">
        <f>IF(YEAR(Personalkostnader!$H62)&lt;Hjelpeberegn_personal!B$77,"",IF(YEAR(Personalkostnader!$H62)&gt;Hjelpeberegn_personal!B$77,"",IF(YEAR(Personalkostnader!$K62)=B$77,Personalkostnader!$K62,"31.12."&amp;B$77)))</f>
        <v/>
      </c>
      <c r="D128" s="49" t="str">
        <f>IF(YEAR(Personalkostnader!$K62)&lt;Hjelpeberegn_personal!D$77,"",IF(YEAR(Personalkostnader!$H62)&gt;Hjelpeberegn_personal!D$77,"",IF(YEAR(Personalkostnader!$H62)=Hjelpeberegn_personal!D$77,Personalkostnader!$H62,"01.01."&amp;D$77)))</f>
        <v/>
      </c>
      <c r="E128" s="49" t="str">
        <f>IF(D128="","",IF(YEAR(Personalkostnader!$H62)&gt;Hjelpeberegn_personal!D$77,"",IF(YEAR(Personalkostnader!$K62)&gt;Hjelpeberegn_personal!D$77,"31.12."&amp;D$77,Personalkostnader!$K62)))</f>
        <v/>
      </c>
      <c r="F128" s="49" t="str">
        <f>IF(YEAR(Personalkostnader!$K62)&lt;Hjelpeberegn_personal!F$77,"",IF(YEAR(Personalkostnader!$H62)&gt;Hjelpeberegn_personal!F$77,"",IF(YEAR(Personalkostnader!$H62)=Hjelpeberegn_personal!F$77,Personalkostnader!$H62,"01.01."&amp;F$77)))</f>
        <v/>
      </c>
      <c r="G128" s="49" t="str">
        <f>IF(F128="","",IF(YEAR(Personalkostnader!$H62)&gt;Hjelpeberegn_personal!F$77,"",IF(YEAR(Personalkostnader!$K62)&gt;Hjelpeberegn_personal!F$77,"31.12."&amp;F$77,Personalkostnader!$K62)))</f>
        <v/>
      </c>
      <c r="H128" s="49" t="str">
        <f>IF(YEAR(Personalkostnader!$K62)&lt;Hjelpeberegn_personal!H$77,"",IF(YEAR(Personalkostnader!$H62)&gt;Hjelpeberegn_personal!H$77,"",IF(YEAR(Personalkostnader!$H62)=Hjelpeberegn_personal!H$77,Personalkostnader!$H62,"01.01."&amp;H$77)))</f>
        <v/>
      </c>
      <c r="I128" s="49" t="str">
        <f>IF(H128="","",IF(YEAR(Personalkostnader!$H62)&gt;Hjelpeberegn_personal!H$77,"",IF(YEAR(Personalkostnader!$K62)&gt;Hjelpeberegn_personal!H$77,"31.12."&amp;H$77,Personalkostnader!$K62)))</f>
        <v/>
      </c>
      <c r="J128" s="49" t="str">
        <f>IF(YEAR(Personalkostnader!$K62)&lt;Hjelpeberegn_personal!J$77,"",IF(YEAR(Personalkostnader!$H62)&gt;Hjelpeberegn_personal!J$77,"",IF(YEAR(Personalkostnader!$H62)=Hjelpeberegn_personal!J$77,Personalkostnader!$H62,"01.01."&amp;J$77)))</f>
        <v/>
      </c>
      <c r="K128" s="49" t="str">
        <f>IF(J128="","",IF(YEAR(Personalkostnader!$H62)&gt;Hjelpeberegn_personal!J$77,"",IF(YEAR(Personalkostnader!$K62)&gt;Hjelpeberegn_personal!J$77,"31.12."&amp;J$77,Personalkostnader!$K62)))</f>
        <v/>
      </c>
      <c r="L128" s="49" t="str">
        <f>IF(YEAR(Personalkostnader!$K62)&lt;Hjelpeberegn_personal!L$77,"",IF(YEAR(Personalkostnader!$H62)&gt;Hjelpeberegn_personal!L$77,"",IF(YEAR(Personalkostnader!$H62)=Hjelpeberegn_personal!L$77,Personalkostnader!$H62,"01.01."&amp;L$77)))</f>
        <v/>
      </c>
      <c r="M128" s="49" t="str">
        <f>IF(L128="","",IF(YEAR(Personalkostnader!$H62)&gt;Hjelpeberegn_personal!L$77,"",IF(YEAR(Personalkostnader!$K62)&gt;Hjelpeberegn_personal!L$77,"31.12."&amp;L$77,Personalkostnader!$K62)))</f>
        <v/>
      </c>
      <c r="N128" s="49" t="str">
        <f>IF(YEAR(Personalkostnader!$K62)&lt;Hjelpeberegn_personal!N$77,"",IF(YEAR(Personalkostnader!$H62)&gt;Hjelpeberegn_personal!N$77,"",IF(YEAR(Personalkostnader!$H62)=Hjelpeberegn_personal!N$77,Personalkostnader!$H62,"01.01."&amp;N$77)))</f>
        <v/>
      </c>
      <c r="O128" s="49" t="str">
        <f>IF(N128="","",IF(YEAR(Personalkostnader!$H62)&gt;Hjelpeberegn_personal!N$77,"",IF(YEAR(Personalkostnader!$K62)&gt;Hjelpeberegn_personal!N$77,"31.12."&amp;N$77,Personalkostnader!$K62)))</f>
        <v/>
      </c>
      <c r="P128" s="49" t="str">
        <f>IF(YEAR(Personalkostnader!$K62)&lt;Hjelpeberegn_personal!P$77,"",IF(YEAR(Personalkostnader!$H62)&gt;Hjelpeberegn_personal!P$77,"",IF(YEAR(Personalkostnader!$H62)=Hjelpeberegn_personal!P$77,Personalkostnader!$H62,"01.01."&amp;P$77)))</f>
        <v/>
      </c>
      <c r="Q128" s="49" t="str">
        <f>IF(P128="","",IF(YEAR(Personalkostnader!$H62)&gt;Hjelpeberegn_personal!P$77,"",IF(YEAR(Personalkostnader!$K62)&gt;Hjelpeberegn_personal!P$77,"31.12."&amp;P$77,Personalkostnader!$K62)))</f>
        <v/>
      </c>
      <c r="R128" s="49" t="str">
        <f>IF(YEAR(Personalkostnader!$K62)&lt;Hjelpeberegn_personal!R$77,"",IF(YEAR(Personalkostnader!$H62)&gt;Hjelpeberegn_personal!R$77,"",IF(YEAR(Personalkostnader!$H62)=Hjelpeberegn_personal!R$77,Personalkostnader!$H62,"01.01."&amp;R$77)))</f>
        <v/>
      </c>
      <c r="S128" s="49" t="str">
        <f>IF(R128="","",IF(YEAR(Personalkostnader!$H62)&gt;Hjelpeberegn_personal!R$77,"",IF(YEAR(Personalkostnader!$K62)&gt;Hjelpeberegn_personal!R$77,"31.12."&amp;R$77,Personalkostnader!$K62)))</f>
        <v/>
      </c>
      <c r="T128" s="49" t="str">
        <f>IF(YEAR(Personalkostnader!$K62)&lt;Hjelpeberegn_personal!T$77,"",IF(YEAR(Personalkostnader!$H62)&gt;Hjelpeberegn_personal!T$77,"",IF(YEAR(Personalkostnader!$H62)=Hjelpeberegn_personal!T$77,Personalkostnader!$H62,"01.01."&amp;T$77)))</f>
        <v/>
      </c>
      <c r="U128" s="49" t="str">
        <f>IF(T128="","",IF(YEAR(Personalkostnader!$H62)&gt;Hjelpeberegn_personal!T$77,"",IF(YEAR(Personalkostnader!$K62)&gt;Hjelpeberegn_personal!T$77,"31.12."&amp;T$77,Personalkostnader!$K62)))</f>
        <v/>
      </c>
      <c r="V128" s="49" t="str">
        <f>IF(YEAR(Personalkostnader!$K62)&lt;Hjelpeberegn_personal!V$77,"",IF(YEAR(Personalkostnader!$H62)&gt;Hjelpeberegn_personal!V$77,"",IF(YEAR(Personalkostnader!$H62)=Hjelpeberegn_personal!V$77,Personalkostnader!$H62,"01.01."&amp;V$77)))</f>
        <v/>
      </c>
      <c r="W128" s="49" t="str">
        <f>IF(V128="","",IF(YEAR(Personalkostnader!$H62)&gt;Hjelpeberegn_personal!V$77,"",IF(YEAR(Personalkostnader!$K62)&gt;Hjelpeberegn_personal!V$77,"31.12."&amp;V$77,Personalkostnader!$K62)))</f>
        <v/>
      </c>
      <c r="X128" s="49" t="str">
        <f>IF(YEAR(Personalkostnader!$K62)&lt;Hjelpeberegn_personal!X$77,"",IF(YEAR(Personalkostnader!$H62)&gt;Hjelpeberegn_personal!X$77,"",IF(YEAR(Personalkostnader!$H62)=Hjelpeberegn_personal!X$77,Personalkostnader!$H62,"01.01."&amp;X$77)))</f>
        <v/>
      </c>
      <c r="Y128" s="49" t="str">
        <f>IF(X128="","",IF(YEAR(Personalkostnader!$H62)&gt;Hjelpeberegn_personal!X$77,"",IF(YEAR(Personalkostnader!$K62)&gt;Hjelpeberegn_personal!X$77,"31.12."&amp;X$77,Personalkostnader!$K62)))</f>
        <v/>
      </c>
      <c r="Z128" s="49" t="str">
        <f>IF(YEAR(Personalkostnader!$K62)&lt;Hjelpeberegn_personal!Z$77,"",IF(YEAR(Personalkostnader!$H62)&gt;Hjelpeberegn_personal!Z$77,"",IF(YEAR(Personalkostnader!$H62)=Hjelpeberegn_personal!Z$77,Personalkostnader!$H62,"01.01."&amp;Z$77)))</f>
        <v/>
      </c>
      <c r="AA128" s="49" t="str">
        <f>IF(Z128="","",IF(YEAR(Personalkostnader!$H62)&gt;Hjelpeberegn_personal!Z$77,"",IF(YEAR(Personalkostnader!$K62)&gt;Hjelpeberegn_personal!Z$77,"31.12."&amp;Z$77,Personalkostnader!$K62)))</f>
        <v/>
      </c>
    </row>
    <row r="129" spans="1:27" outlineLevel="1" x14ac:dyDescent="0.25">
      <c r="A129">
        <f t="shared" si="7"/>
        <v>0</v>
      </c>
      <c r="B129" s="49" t="str">
        <f>IF(YEAR(Personalkostnader!$H63)&lt;Hjelpeberegn_personal!B$77,"",IF(YEAR(Personalkostnader!$H63)&gt;Hjelpeberegn_personal!B$77,"",IF(YEAR(Personalkostnader!$H63)=Hjelpeberegn_personal!B$77,Personalkostnader!$H63,"01.01."&amp;B$77)))</f>
        <v/>
      </c>
      <c r="C129" s="49" t="str">
        <f>IF(YEAR(Personalkostnader!$H63)&lt;Hjelpeberegn_personal!B$77,"",IF(YEAR(Personalkostnader!$H63)&gt;Hjelpeberegn_personal!B$77,"",IF(YEAR(Personalkostnader!$K63)=B$77,Personalkostnader!$K63,"31.12."&amp;B$77)))</f>
        <v/>
      </c>
      <c r="D129" s="49" t="str">
        <f>IF(YEAR(Personalkostnader!$K63)&lt;Hjelpeberegn_personal!D$77,"",IF(YEAR(Personalkostnader!$H63)&gt;Hjelpeberegn_personal!D$77,"",IF(YEAR(Personalkostnader!$H63)=Hjelpeberegn_personal!D$77,Personalkostnader!$H63,"01.01."&amp;D$77)))</f>
        <v/>
      </c>
      <c r="E129" s="49" t="str">
        <f>IF(D129="","",IF(YEAR(Personalkostnader!$H63)&gt;Hjelpeberegn_personal!D$77,"",IF(YEAR(Personalkostnader!$K63)&gt;Hjelpeberegn_personal!D$77,"31.12."&amp;D$77,Personalkostnader!$K63)))</f>
        <v/>
      </c>
      <c r="F129" s="49" t="str">
        <f>IF(YEAR(Personalkostnader!$K63)&lt;Hjelpeberegn_personal!F$77,"",IF(YEAR(Personalkostnader!$H63)&gt;Hjelpeberegn_personal!F$77,"",IF(YEAR(Personalkostnader!$H63)=Hjelpeberegn_personal!F$77,Personalkostnader!$H63,"01.01."&amp;F$77)))</f>
        <v/>
      </c>
      <c r="G129" s="49" t="str">
        <f>IF(F129="","",IF(YEAR(Personalkostnader!$H63)&gt;Hjelpeberegn_personal!F$77,"",IF(YEAR(Personalkostnader!$K63)&gt;Hjelpeberegn_personal!F$77,"31.12."&amp;F$77,Personalkostnader!$K63)))</f>
        <v/>
      </c>
      <c r="H129" s="49" t="str">
        <f>IF(YEAR(Personalkostnader!$K63)&lt;Hjelpeberegn_personal!H$77,"",IF(YEAR(Personalkostnader!$H63)&gt;Hjelpeberegn_personal!H$77,"",IF(YEAR(Personalkostnader!$H63)=Hjelpeberegn_personal!H$77,Personalkostnader!$H63,"01.01."&amp;H$77)))</f>
        <v/>
      </c>
      <c r="I129" s="49" t="str">
        <f>IF(H129="","",IF(YEAR(Personalkostnader!$H63)&gt;Hjelpeberegn_personal!H$77,"",IF(YEAR(Personalkostnader!$K63)&gt;Hjelpeberegn_personal!H$77,"31.12."&amp;H$77,Personalkostnader!$K63)))</f>
        <v/>
      </c>
      <c r="J129" s="49" t="str">
        <f>IF(YEAR(Personalkostnader!$K63)&lt;Hjelpeberegn_personal!J$77,"",IF(YEAR(Personalkostnader!$H63)&gt;Hjelpeberegn_personal!J$77,"",IF(YEAR(Personalkostnader!$H63)=Hjelpeberegn_personal!J$77,Personalkostnader!$H63,"01.01."&amp;J$77)))</f>
        <v/>
      </c>
      <c r="K129" s="49" t="str">
        <f>IF(J129="","",IF(YEAR(Personalkostnader!$H63)&gt;Hjelpeberegn_personal!J$77,"",IF(YEAR(Personalkostnader!$K63)&gt;Hjelpeberegn_personal!J$77,"31.12."&amp;J$77,Personalkostnader!$K63)))</f>
        <v/>
      </c>
      <c r="L129" s="49" t="str">
        <f>IF(YEAR(Personalkostnader!$K63)&lt;Hjelpeberegn_personal!L$77,"",IF(YEAR(Personalkostnader!$H63)&gt;Hjelpeberegn_personal!L$77,"",IF(YEAR(Personalkostnader!$H63)=Hjelpeberegn_personal!L$77,Personalkostnader!$H63,"01.01."&amp;L$77)))</f>
        <v/>
      </c>
      <c r="M129" s="49" t="str">
        <f>IF(L129="","",IF(YEAR(Personalkostnader!$H63)&gt;Hjelpeberegn_personal!L$77,"",IF(YEAR(Personalkostnader!$K63)&gt;Hjelpeberegn_personal!L$77,"31.12."&amp;L$77,Personalkostnader!$K63)))</f>
        <v/>
      </c>
      <c r="N129" s="49" t="str">
        <f>IF(YEAR(Personalkostnader!$K63)&lt;Hjelpeberegn_personal!N$77,"",IF(YEAR(Personalkostnader!$H63)&gt;Hjelpeberegn_personal!N$77,"",IF(YEAR(Personalkostnader!$H63)=Hjelpeberegn_personal!N$77,Personalkostnader!$H63,"01.01."&amp;N$77)))</f>
        <v/>
      </c>
      <c r="O129" s="49" t="str">
        <f>IF(N129="","",IF(YEAR(Personalkostnader!$H63)&gt;Hjelpeberegn_personal!N$77,"",IF(YEAR(Personalkostnader!$K63)&gt;Hjelpeberegn_personal!N$77,"31.12."&amp;N$77,Personalkostnader!$K63)))</f>
        <v/>
      </c>
      <c r="P129" s="49" t="str">
        <f>IF(YEAR(Personalkostnader!$K63)&lt;Hjelpeberegn_personal!P$77,"",IF(YEAR(Personalkostnader!$H63)&gt;Hjelpeberegn_personal!P$77,"",IF(YEAR(Personalkostnader!$H63)=Hjelpeberegn_personal!P$77,Personalkostnader!$H63,"01.01."&amp;P$77)))</f>
        <v/>
      </c>
      <c r="Q129" s="49" t="str">
        <f>IF(P129="","",IF(YEAR(Personalkostnader!$H63)&gt;Hjelpeberegn_personal!P$77,"",IF(YEAR(Personalkostnader!$K63)&gt;Hjelpeberegn_personal!P$77,"31.12."&amp;P$77,Personalkostnader!$K63)))</f>
        <v/>
      </c>
      <c r="R129" s="49" t="str">
        <f>IF(YEAR(Personalkostnader!$K63)&lt;Hjelpeberegn_personal!R$77,"",IF(YEAR(Personalkostnader!$H63)&gt;Hjelpeberegn_personal!R$77,"",IF(YEAR(Personalkostnader!$H63)=Hjelpeberegn_personal!R$77,Personalkostnader!$H63,"01.01."&amp;R$77)))</f>
        <v/>
      </c>
      <c r="S129" s="49" t="str">
        <f>IF(R129="","",IF(YEAR(Personalkostnader!$H63)&gt;Hjelpeberegn_personal!R$77,"",IF(YEAR(Personalkostnader!$K63)&gt;Hjelpeberegn_personal!R$77,"31.12."&amp;R$77,Personalkostnader!$K63)))</f>
        <v/>
      </c>
      <c r="T129" s="49" t="str">
        <f>IF(YEAR(Personalkostnader!$K63)&lt;Hjelpeberegn_personal!T$77,"",IF(YEAR(Personalkostnader!$H63)&gt;Hjelpeberegn_personal!T$77,"",IF(YEAR(Personalkostnader!$H63)=Hjelpeberegn_personal!T$77,Personalkostnader!$H63,"01.01."&amp;T$77)))</f>
        <v/>
      </c>
      <c r="U129" s="49" t="str">
        <f>IF(T129="","",IF(YEAR(Personalkostnader!$H63)&gt;Hjelpeberegn_personal!T$77,"",IF(YEAR(Personalkostnader!$K63)&gt;Hjelpeberegn_personal!T$77,"31.12."&amp;T$77,Personalkostnader!$K63)))</f>
        <v/>
      </c>
      <c r="V129" s="49" t="str">
        <f>IF(YEAR(Personalkostnader!$K63)&lt;Hjelpeberegn_personal!V$77,"",IF(YEAR(Personalkostnader!$H63)&gt;Hjelpeberegn_personal!V$77,"",IF(YEAR(Personalkostnader!$H63)=Hjelpeberegn_personal!V$77,Personalkostnader!$H63,"01.01."&amp;V$77)))</f>
        <v/>
      </c>
      <c r="W129" s="49" t="str">
        <f>IF(V129="","",IF(YEAR(Personalkostnader!$H63)&gt;Hjelpeberegn_personal!V$77,"",IF(YEAR(Personalkostnader!$K63)&gt;Hjelpeberegn_personal!V$77,"31.12."&amp;V$77,Personalkostnader!$K63)))</f>
        <v/>
      </c>
      <c r="X129" s="49" t="str">
        <f>IF(YEAR(Personalkostnader!$K63)&lt;Hjelpeberegn_personal!X$77,"",IF(YEAR(Personalkostnader!$H63)&gt;Hjelpeberegn_personal!X$77,"",IF(YEAR(Personalkostnader!$H63)=Hjelpeberegn_personal!X$77,Personalkostnader!$H63,"01.01."&amp;X$77)))</f>
        <v/>
      </c>
      <c r="Y129" s="49" t="str">
        <f>IF(X129="","",IF(YEAR(Personalkostnader!$H63)&gt;Hjelpeberegn_personal!X$77,"",IF(YEAR(Personalkostnader!$K63)&gt;Hjelpeberegn_personal!X$77,"31.12."&amp;X$77,Personalkostnader!$K63)))</f>
        <v/>
      </c>
      <c r="Z129" s="49" t="str">
        <f>IF(YEAR(Personalkostnader!$K63)&lt;Hjelpeberegn_personal!Z$77,"",IF(YEAR(Personalkostnader!$H63)&gt;Hjelpeberegn_personal!Z$77,"",IF(YEAR(Personalkostnader!$H63)=Hjelpeberegn_personal!Z$77,Personalkostnader!$H63,"01.01."&amp;Z$77)))</f>
        <v/>
      </c>
      <c r="AA129" s="49" t="str">
        <f>IF(Z129="","",IF(YEAR(Personalkostnader!$H63)&gt;Hjelpeberegn_personal!Z$77,"",IF(YEAR(Personalkostnader!$K63)&gt;Hjelpeberegn_personal!Z$77,"31.12."&amp;Z$77,Personalkostnader!$K63)))</f>
        <v/>
      </c>
    </row>
    <row r="130" spans="1:27" outlineLevel="1" x14ac:dyDescent="0.25">
      <c r="A130">
        <f t="shared" si="7"/>
        <v>0</v>
      </c>
      <c r="B130" s="49" t="str">
        <f>IF(YEAR(Personalkostnader!$H64)&lt;Hjelpeberegn_personal!B$77,"",IF(YEAR(Personalkostnader!$H64)&gt;Hjelpeberegn_personal!B$77,"",IF(YEAR(Personalkostnader!$H64)=Hjelpeberegn_personal!B$77,Personalkostnader!$H64,"01.01."&amp;B$77)))</f>
        <v/>
      </c>
      <c r="C130" s="49" t="str">
        <f>IF(YEAR(Personalkostnader!$H64)&lt;Hjelpeberegn_personal!B$77,"",IF(YEAR(Personalkostnader!$H64)&gt;Hjelpeberegn_personal!B$77,"",IF(YEAR(Personalkostnader!$K64)=B$77,Personalkostnader!$K64,"31.12."&amp;B$77)))</f>
        <v/>
      </c>
      <c r="D130" s="49" t="str">
        <f>IF(YEAR(Personalkostnader!$K64)&lt;Hjelpeberegn_personal!D$77,"",IF(YEAR(Personalkostnader!$H64)&gt;Hjelpeberegn_personal!D$77,"",IF(YEAR(Personalkostnader!$H64)=Hjelpeberegn_personal!D$77,Personalkostnader!$H64,"01.01."&amp;D$77)))</f>
        <v/>
      </c>
      <c r="E130" s="49" t="str">
        <f>IF(D130="","",IF(YEAR(Personalkostnader!$H64)&gt;Hjelpeberegn_personal!D$77,"",IF(YEAR(Personalkostnader!$K64)&gt;Hjelpeberegn_personal!D$77,"31.12."&amp;D$77,Personalkostnader!$K64)))</f>
        <v/>
      </c>
      <c r="F130" s="49" t="str">
        <f>IF(YEAR(Personalkostnader!$K64)&lt;Hjelpeberegn_personal!F$77,"",IF(YEAR(Personalkostnader!$H64)&gt;Hjelpeberegn_personal!F$77,"",IF(YEAR(Personalkostnader!$H64)=Hjelpeberegn_personal!F$77,Personalkostnader!$H64,"01.01."&amp;F$77)))</f>
        <v/>
      </c>
      <c r="G130" s="49" t="str">
        <f>IF(F130="","",IF(YEAR(Personalkostnader!$H64)&gt;Hjelpeberegn_personal!F$77,"",IF(YEAR(Personalkostnader!$K64)&gt;Hjelpeberegn_personal!F$77,"31.12."&amp;F$77,Personalkostnader!$K64)))</f>
        <v/>
      </c>
      <c r="H130" s="49" t="str">
        <f>IF(YEAR(Personalkostnader!$K64)&lt;Hjelpeberegn_personal!H$77,"",IF(YEAR(Personalkostnader!$H64)&gt;Hjelpeberegn_personal!H$77,"",IF(YEAR(Personalkostnader!$H64)=Hjelpeberegn_personal!H$77,Personalkostnader!$H64,"01.01."&amp;H$77)))</f>
        <v/>
      </c>
      <c r="I130" s="49" t="str">
        <f>IF(H130="","",IF(YEAR(Personalkostnader!$H64)&gt;Hjelpeberegn_personal!H$77,"",IF(YEAR(Personalkostnader!$K64)&gt;Hjelpeberegn_personal!H$77,"31.12."&amp;H$77,Personalkostnader!$K64)))</f>
        <v/>
      </c>
      <c r="J130" s="49" t="str">
        <f>IF(YEAR(Personalkostnader!$K64)&lt;Hjelpeberegn_personal!J$77,"",IF(YEAR(Personalkostnader!$H64)&gt;Hjelpeberegn_personal!J$77,"",IF(YEAR(Personalkostnader!$H64)=Hjelpeberegn_personal!J$77,Personalkostnader!$H64,"01.01."&amp;J$77)))</f>
        <v/>
      </c>
      <c r="K130" s="49" t="str">
        <f>IF(J130="","",IF(YEAR(Personalkostnader!$H64)&gt;Hjelpeberegn_personal!J$77,"",IF(YEAR(Personalkostnader!$K64)&gt;Hjelpeberegn_personal!J$77,"31.12."&amp;J$77,Personalkostnader!$K64)))</f>
        <v/>
      </c>
      <c r="L130" s="49" t="str">
        <f>IF(YEAR(Personalkostnader!$K64)&lt;Hjelpeberegn_personal!L$77,"",IF(YEAR(Personalkostnader!$H64)&gt;Hjelpeberegn_personal!L$77,"",IF(YEAR(Personalkostnader!$H64)=Hjelpeberegn_personal!L$77,Personalkostnader!$H64,"01.01."&amp;L$77)))</f>
        <v/>
      </c>
      <c r="M130" s="49" t="str">
        <f>IF(L130="","",IF(YEAR(Personalkostnader!$H64)&gt;Hjelpeberegn_personal!L$77,"",IF(YEAR(Personalkostnader!$K64)&gt;Hjelpeberegn_personal!L$77,"31.12."&amp;L$77,Personalkostnader!$K64)))</f>
        <v/>
      </c>
      <c r="N130" s="49" t="str">
        <f>IF(YEAR(Personalkostnader!$K64)&lt;Hjelpeberegn_personal!N$77,"",IF(YEAR(Personalkostnader!$H64)&gt;Hjelpeberegn_personal!N$77,"",IF(YEAR(Personalkostnader!$H64)=Hjelpeberegn_personal!N$77,Personalkostnader!$H64,"01.01."&amp;N$77)))</f>
        <v/>
      </c>
      <c r="O130" s="49" t="str">
        <f>IF(N130="","",IF(YEAR(Personalkostnader!$H64)&gt;Hjelpeberegn_personal!N$77,"",IF(YEAR(Personalkostnader!$K64)&gt;Hjelpeberegn_personal!N$77,"31.12."&amp;N$77,Personalkostnader!$K64)))</f>
        <v/>
      </c>
      <c r="P130" s="49" t="str">
        <f>IF(YEAR(Personalkostnader!$K64)&lt;Hjelpeberegn_personal!P$77,"",IF(YEAR(Personalkostnader!$H64)&gt;Hjelpeberegn_personal!P$77,"",IF(YEAR(Personalkostnader!$H64)=Hjelpeberegn_personal!P$77,Personalkostnader!$H64,"01.01."&amp;P$77)))</f>
        <v/>
      </c>
      <c r="Q130" s="49" t="str">
        <f>IF(P130="","",IF(YEAR(Personalkostnader!$H64)&gt;Hjelpeberegn_personal!P$77,"",IF(YEAR(Personalkostnader!$K64)&gt;Hjelpeberegn_personal!P$77,"31.12."&amp;P$77,Personalkostnader!$K64)))</f>
        <v/>
      </c>
      <c r="R130" s="49" t="str">
        <f>IF(YEAR(Personalkostnader!$K64)&lt;Hjelpeberegn_personal!R$77,"",IF(YEAR(Personalkostnader!$H64)&gt;Hjelpeberegn_personal!R$77,"",IF(YEAR(Personalkostnader!$H64)=Hjelpeberegn_personal!R$77,Personalkostnader!$H64,"01.01."&amp;R$77)))</f>
        <v/>
      </c>
      <c r="S130" s="49" t="str">
        <f>IF(R130="","",IF(YEAR(Personalkostnader!$H64)&gt;Hjelpeberegn_personal!R$77,"",IF(YEAR(Personalkostnader!$K64)&gt;Hjelpeberegn_personal!R$77,"31.12."&amp;R$77,Personalkostnader!$K64)))</f>
        <v/>
      </c>
      <c r="T130" s="49" t="str">
        <f>IF(YEAR(Personalkostnader!$K64)&lt;Hjelpeberegn_personal!T$77,"",IF(YEAR(Personalkostnader!$H64)&gt;Hjelpeberegn_personal!T$77,"",IF(YEAR(Personalkostnader!$H64)=Hjelpeberegn_personal!T$77,Personalkostnader!$H64,"01.01."&amp;T$77)))</f>
        <v/>
      </c>
      <c r="U130" s="49" t="str">
        <f>IF(T130="","",IF(YEAR(Personalkostnader!$H64)&gt;Hjelpeberegn_personal!T$77,"",IF(YEAR(Personalkostnader!$K64)&gt;Hjelpeberegn_personal!T$77,"31.12."&amp;T$77,Personalkostnader!$K64)))</f>
        <v/>
      </c>
      <c r="V130" s="49" t="str">
        <f>IF(YEAR(Personalkostnader!$K64)&lt;Hjelpeberegn_personal!V$77,"",IF(YEAR(Personalkostnader!$H64)&gt;Hjelpeberegn_personal!V$77,"",IF(YEAR(Personalkostnader!$H64)=Hjelpeberegn_personal!V$77,Personalkostnader!$H64,"01.01."&amp;V$77)))</f>
        <v/>
      </c>
      <c r="W130" s="49" t="str">
        <f>IF(V130="","",IF(YEAR(Personalkostnader!$H64)&gt;Hjelpeberegn_personal!V$77,"",IF(YEAR(Personalkostnader!$K64)&gt;Hjelpeberegn_personal!V$77,"31.12."&amp;V$77,Personalkostnader!$K64)))</f>
        <v/>
      </c>
      <c r="X130" s="49" t="str">
        <f>IF(YEAR(Personalkostnader!$K64)&lt;Hjelpeberegn_personal!X$77,"",IF(YEAR(Personalkostnader!$H64)&gt;Hjelpeberegn_personal!X$77,"",IF(YEAR(Personalkostnader!$H64)=Hjelpeberegn_personal!X$77,Personalkostnader!$H64,"01.01."&amp;X$77)))</f>
        <v/>
      </c>
      <c r="Y130" s="49" t="str">
        <f>IF(X130="","",IF(YEAR(Personalkostnader!$H64)&gt;Hjelpeberegn_personal!X$77,"",IF(YEAR(Personalkostnader!$K64)&gt;Hjelpeberegn_personal!X$77,"31.12."&amp;X$77,Personalkostnader!$K64)))</f>
        <v/>
      </c>
      <c r="Z130" s="49" t="str">
        <f>IF(YEAR(Personalkostnader!$K64)&lt;Hjelpeberegn_personal!Z$77,"",IF(YEAR(Personalkostnader!$H64)&gt;Hjelpeberegn_personal!Z$77,"",IF(YEAR(Personalkostnader!$H64)=Hjelpeberegn_personal!Z$77,Personalkostnader!$H64,"01.01."&amp;Z$77)))</f>
        <v/>
      </c>
      <c r="AA130" s="49" t="str">
        <f>IF(Z130="","",IF(YEAR(Personalkostnader!$H64)&gt;Hjelpeberegn_personal!Z$77,"",IF(YEAR(Personalkostnader!$K64)&gt;Hjelpeberegn_personal!Z$77,"31.12."&amp;Z$77,Personalkostnader!$K64)))</f>
        <v/>
      </c>
    </row>
    <row r="131" spans="1:27" outlineLevel="1" x14ac:dyDescent="0.25">
      <c r="A131">
        <f t="shared" si="7"/>
        <v>0</v>
      </c>
      <c r="B131" s="49" t="str">
        <f>IF(YEAR(Personalkostnader!$H65)&lt;Hjelpeberegn_personal!B$77,"",IF(YEAR(Personalkostnader!$H65)&gt;Hjelpeberegn_personal!B$77,"",IF(YEAR(Personalkostnader!$H65)=Hjelpeberegn_personal!B$77,Personalkostnader!$H65,"01.01."&amp;B$77)))</f>
        <v/>
      </c>
      <c r="C131" s="49" t="str">
        <f>IF(YEAR(Personalkostnader!$H65)&lt;Hjelpeberegn_personal!B$77,"",IF(YEAR(Personalkostnader!$H65)&gt;Hjelpeberegn_personal!B$77,"",IF(YEAR(Personalkostnader!$K65)=B$77,Personalkostnader!$K65,"31.12."&amp;B$77)))</f>
        <v/>
      </c>
      <c r="D131" s="49" t="str">
        <f>IF(YEAR(Personalkostnader!$K65)&lt;Hjelpeberegn_personal!D$77,"",IF(YEAR(Personalkostnader!$H65)&gt;Hjelpeberegn_personal!D$77,"",IF(YEAR(Personalkostnader!$H65)=Hjelpeberegn_personal!D$77,Personalkostnader!$H65,"01.01."&amp;D$77)))</f>
        <v/>
      </c>
      <c r="E131" s="49" t="str">
        <f>IF(D131="","",IF(YEAR(Personalkostnader!$H65)&gt;Hjelpeberegn_personal!D$77,"",IF(YEAR(Personalkostnader!$K65)&gt;Hjelpeberegn_personal!D$77,"31.12."&amp;D$77,Personalkostnader!$K65)))</f>
        <v/>
      </c>
      <c r="F131" s="49" t="str">
        <f>IF(YEAR(Personalkostnader!$K65)&lt;Hjelpeberegn_personal!F$77,"",IF(YEAR(Personalkostnader!$H65)&gt;Hjelpeberegn_personal!F$77,"",IF(YEAR(Personalkostnader!$H65)=Hjelpeberegn_personal!F$77,Personalkostnader!$H65,"01.01."&amp;F$77)))</f>
        <v/>
      </c>
      <c r="G131" s="49" t="str">
        <f>IF(F131="","",IF(YEAR(Personalkostnader!$H65)&gt;Hjelpeberegn_personal!F$77,"",IF(YEAR(Personalkostnader!$K65)&gt;Hjelpeberegn_personal!F$77,"31.12."&amp;F$77,Personalkostnader!$K65)))</f>
        <v/>
      </c>
      <c r="H131" s="49" t="str">
        <f>IF(YEAR(Personalkostnader!$K65)&lt;Hjelpeberegn_personal!H$77,"",IF(YEAR(Personalkostnader!$H65)&gt;Hjelpeberegn_personal!H$77,"",IF(YEAR(Personalkostnader!$H65)=Hjelpeberegn_personal!H$77,Personalkostnader!$H65,"01.01."&amp;H$77)))</f>
        <v/>
      </c>
      <c r="I131" s="49" t="str">
        <f>IF(H131="","",IF(YEAR(Personalkostnader!$H65)&gt;Hjelpeberegn_personal!H$77,"",IF(YEAR(Personalkostnader!$K65)&gt;Hjelpeberegn_personal!H$77,"31.12."&amp;H$77,Personalkostnader!$K65)))</f>
        <v/>
      </c>
      <c r="J131" s="49" t="str">
        <f>IF(YEAR(Personalkostnader!$K65)&lt;Hjelpeberegn_personal!J$77,"",IF(YEAR(Personalkostnader!$H65)&gt;Hjelpeberegn_personal!J$77,"",IF(YEAR(Personalkostnader!$H65)=Hjelpeberegn_personal!J$77,Personalkostnader!$H65,"01.01."&amp;J$77)))</f>
        <v/>
      </c>
      <c r="K131" s="49" t="str">
        <f>IF(J131="","",IF(YEAR(Personalkostnader!$H65)&gt;Hjelpeberegn_personal!J$77,"",IF(YEAR(Personalkostnader!$K65)&gt;Hjelpeberegn_personal!J$77,"31.12."&amp;J$77,Personalkostnader!$K65)))</f>
        <v/>
      </c>
      <c r="L131" s="49" t="str">
        <f>IF(YEAR(Personalkostnader!$K65)&lt;Hjelpeberegn_personal!L$77,"",IF(YEAR(Personalkostnader!$H65)&gt;Hjelpeberegn_personal!L$77,"",IF(YEAR(Personalkostnader!$H65)=Hjelpeberegn_personal!L$77,Personalkostnader!$H65,"01.01."&amp;L$77)))</f>
        <v/>
      </c>
      <c r="M131" s="49" t="str">
        <f>IF(L131="","",IF(YEAR(Personalkostnader!$H65)&gt;Hjelpeberegn_personal!L$77,"",IF(YEAR(Personalkostnader!$K65)&gt;Hjelpeberegn_personal!L$77,"31.12."&amp;L$77,Personalkostnader!$K65)))</f>
        <v/>
      </c>
      <c r="N131" s="49" t="str">
        <f>IF(YEAR(Personalkostnader!$K65)&lt;Hjelpeberegn_personal!N$77,"",IF(YEAR(Personalkostnader!$H65)&gt;Hjelpeberegn_personal!N$77,"",IF(YEAR(Personalkostnader!$H65)=Hjelpeberegn_personal!N$77,Personalkostnader!$H65,"01.01."&amp;N$77)))</f>
        <v/>
      </c>
      <c r="O131" s="49" t="str">
        <f>IF(N131="","",IF(YEAR(Personalkostnader!$H65)&gt;Hjelpeberegn_personal!N$77,"",IF(YEAR(Personalkostnader!$K65)&gt;Hjelpeberegn_personal!N$77,"31.12."&amp;N$77,Personalkostnader!$K65)))</f>
        <v/>
      </c>
      <c r="P131" s="49" t="str">
        <f>IF(YEAR(Personalkostnader!$K65)&lt;Hjelpeberegn_personal!P$77,"",IF(YEAR(Personalkostnader!$H65)&gt;Hjelpeberegn_personal!P$77,"",IF(YEAR(Personalkostnader!$H65)=Hjelpeberegn_personal!P$77,Personalkostnader!$H65,"01.01."&amp;P$77)))</f>
        <v/>
      </c>
      <c r="Q131" s="49" t="str">
        <f>IF(P131="","",IF(YEAR(Personalkostnader!$H65)&gt;Hjelpeberegn_personal!P$77,"",IF(YEAR(Personalkostnader!$K65)&gt;Hjelpeberegn_personal!P$77,"31.12."&amp;P$77,Personalkostnader!$K65)))</f>
        <v/>
      </c>
      <c r="R131" s="49" t="str">
        <f>IF(YEAR(Personalkostnader!$K65)&lt;Hjelpeberegn_personal!R$77,"",IF(YEAR(Personalkostnader!$H65)&gt;Hjelpeberegn_personal!R$77,"",IF(YEAR(Personalkostnader!$H65)=Hjelpeberegn_personal!R$77,Personalkostnader!$H65,"01.01."&amp;R$77)))</f>
        <v/>
      </c>
      <c r="S131" s="49" t="str">
        <f>IF(R131="","",IF(YEAR(Personalkostnader!$H65)&gt;Hjelpeberegn_personal!R$77,"",IF(YEAR(Personalkostnader!$K65)&gt;Hjelpeberegn_personal!R$77,"31.12."&amp;R$77,Personalkostnader!$K65)))</f>
        <v/>
      </c>
      <c r="T131" s="49" t="str">
        <f>IF(YEAR(Personalkostnader!$K65)&lt;Hjelpeberegn_personal!T$77,"",IF(YEAR(Personalkostnader!$H65)&gt;Hjelpeberegn_personal!T$77,"",IF(YEAR(Personalkostnader!$H65)=Hjelpeberegn_personal!T$77,Personalkostnader!$H65,"01.01."&amp;T$77)))</f>
        <v/>
      </c>
      <c r="U131" s="49" t="str">
        <f>IF(T131="","",IF(YEAR(Personalkostnader!$H65)&gt;Hjelpeberegn_personal!T$77,"",IF(YEAR(Personalkostnader!$K65)&gt;Hjelpeberegn_personal!T$77,"31.12."&amp;T$77,Personalkostnader!$K65)))</f>
        <v/>
      </c>
      <c r="V131" s="49" t="str">
        <f>IF(YEAR(Personalkostnader!$K65)&lt;Hjelpeberegn_personal!V$77,"",IF(YEAR(Personalkostnader!$H65)&gt;Hjelpeberegn_personal!V$77,"",IF(YEAR(Personalkostnader!$H65)=Hjelpeberegn_personal!V$77,Personalkostnader!$H65,"01.01."&amp;V$77)))</f>
        <v/>
      </c>
      <c r="W131" s="49" t="str">
        <f>IF(V131="","",IF(YEAR(Personalkostnader!$H65)&gt;Hjelpeberegn_personal!V$77,"",IF(YEAR(Personalkostnader!$K65)&gt;Hjelpeberegn_personal!V$77,"31.12."&amp;V$77,Personalkostnader!$K65)))</f>
        <v/>
      </c>
      <c r="X131" s="49" t="str">
        <f>IF(YEAR(Personalkostnader!$K65)&lt;Hjelpeberegn_personal!X$77,"",IF(YEAR(Personalkostnader!$H65)&gt;Hjelpeberegn_personal!X$77,"",IF(YEAR(Personalkostnader!$H65)=Hjelpeberegn_personal!X$77,Personalkostnader!$H65,"01.01."&amp;X$77)))</f>
        <v/>
      </c>
      <c r="Y131" s="49" t="str">
        <f>IF(X131="","",IF(YEAR(Personalkostnader!$H65)&gt;Hjelpeberegn_personal!X$77,"",IF(YEAR(Personalkostnader!$K65)&gt;Hjelpeberegn_personal!X$77,"31.12."&amp;X$77,Personalkostnader!$K65)))</f>
        <v/>
      </c>
      <c r="Z131" s="49" t="str">
        <f>IF(YEAR(Personalkostnader!$K65)&lt;Hjelpeberegn_personal!Z$77,"",IF(YEAR(Personalkostnader!$H65)&gt;Hjelpeberegn_personal!Z$77,"",IF(YEAR(Personalkostnader!$H65)=Hjelpeberegn_personal!Z$77,Personalkostnader!$H65,"01.01."&amp;Z$77)))</f>
        <v/>
      </c>
      <c r="AA131" s="49" t="str">
        <f>IF(Z131="","",IF(YEAR(Personalkostnader!$H65)&gt;Hjelpeberegn_personal!Z$77,"",IF(YEAR(Personalkostnader!$K65)&gt;Hjelpeberegn_personal!Z$77,"31.12."&amp;Z$77,Personalkostnader!$K65)))</f>
        <v/>
      </c>
    </row>
    <row r="132" spans="1:27" outlineLevel="1" x14ac:dyDescent="0.25">
      <c r="A132">
        <f t="shared" si="7"/>
        <v>0</v>
      </c>
      <c r="B132" s="49" t="str">
        <f>IF(YEAR(Personalkostnader!$H66)&lt;Hjelpeberegn_personal!B$77,"",IF(YEAR(Personalkostnader!$H66)&gt;Hjelpeberegn_personal!B$77,"",IF(YEAR(Personalkostnader!$H66)=Hjelpeberegn_personal!B$77,Personalkostnader!$H66,"01.01."&amp;B$77)))</f>
        <v/>
      </c>
      <c r="C132" s="49" t="str">
        <f>IF(YEAR(Personalkostnader!$H66)&lt;Hjelpeberegn_personal!B$77,"",IF(YEAR(Personalkostnader!$H66)&gt;Hjelpeberegn_personal!B$77,"",IF(YEAR(Personalkostnader!$K66)=B$77,Personalkostnader!$K66,"31.12."&amp;B$77)))</f>
        <v/>
      </c>
      <c r="D132" s="49" t="str">
        <f>IF(YEAR(Personalkostnader!$K66)&lt;Hjelpeberegn_personal!D$77,"",IF(YEAR(Personalkostnader!$H66)&gt;Hjelpeberegn_personal!D$77,"",IF(YEAR(Personalkostnader!$H66)=Hjelpeberegn_personal!D$77,Personalkostnader!$H66,"01.01."&amp;D$77)))</f>
        <v/>
      </c>
      <c r="E132" s="49" t="str">
        <f>IF(D132="","",IF(YEAR(Personalkostnader!$H66)&gt;Hjelpeberegn_personal!D$77,"",IF(YEAR(Personalkostnader!$K66)&gt;Hjelpeberegn_personal!D$77,"31.12."&amp;D$77,Personalkostnader!$K66)))</f>
        <v/>
      </c>
      <c r="F132" s="49" t="str">
        <f>IF(YEAR(Personalkostnader!$K66)&lt;Hjelpeberegn_personal!F$77,"",IF(YEAR(Personalkostnader!$H66)&gt;Hjelpeberegn_personal!F$77,"",IF(YEAR(Personalkostnader!$H66)=Hjelpeberegn_personal!F$77,Personalkostnader!$H66,"01.01."&amp;F$77)))</f>
        <v/>
      </c>
      <c r="G132" s="49" t="str">
        <f>IF(F132="","",IF(YEAR(Personalkostnader!$H66)&gt;Hjelpeberegn_personal!F$77,"",IF(YEAR(Personalkostnader!$K66)&gt;Hjelpeberegn_personal!F$77,"31.12."&amp;F$77,Personalkostnader!$K66)))</f>
        <v/>
      </c>
      <c r="H132" s="49" t="str">
        <f>IF(YEAR(Personalkostnader!$K66)&lt;Hjelpeberegn_personal!H$77,"",IF(YEAR(Personalkostnader!$H66)&gt;Hjelpeberegn_personal!H$77,"",IF(YEAR(Personalkostnader!$H66)=Hjelpeberegn_personal!H$77,Personalkostnader!$H66,"01.01."&amp;H$77)))</f>
        <v/>
      </c>
      <c r="I132" s="49" t="str">
        <f>IF(H132="","",IF(YEAR(Personalkostnader!$H66)&gt;Hjelpeberegn_personal!H$77,"",IF(YEAR(Personalkostnader!$K66)&gt;Hjelpeberegn_personal!H$77,"31.12."&amp;H$77,Personalkostnader!$K66)))</f>
        <v/>
      </c>
      <c r="J132" s="49" t="str">
        <f>IF(YEAR(Personalkostnader!$K66)&lt;Hjelpeberegn_personal!J$77,"",IF(YEAR(Personalkostnader!$H66)&gt;Hjelpeberegn_personal!J$77,"",IF(YEAR(Personalkostnader!$H66)=Hjelpeberegn_personal!J$77,Personalkostnader!$H66,"01.01."&amp;J$77)))</f>
        <v/>
      </c>
      <c r="K132" s="49" t="str">
        <f>IF(J132="","",IF(YEAR(Personalkostnader!$H66)&gt;Hjelpeberegn_personal!J$77,"",IF(YEAR(Personalkostnader!$K66)&gt;Hjelpeberegn_personal!J$77,"31.12."&amp;J$77,Personalkostnader!$K66)))</f>
        <v/>
      </c>
      <c r="L132" s="49" t="str">
        <f>IF(YEAR(Personalkostnader!$K66)&lt;Hjelpeberegn_personal!L$77,"",IF(YEAR(Personalkostnader!$H66)&gt;Hjelpeberegn_personal!L$77,"",IF(YEAR(Personalkostnader!$H66)=Hjelpeberegn_personal!L$77,Personalkostnader!$H66,"01.01."&amp;L$77)))</f>
        <v/>
      </c>
      <c r="M132" s="49" t="str">
        <f>IF(L132="","",IF(YEAR(Personalkostnader!$H66)&gt;Hjelpeberegn_personal!L$77,"",IF(YEAR(Personalkostnader!$K66)&gt;Hjelpeberegn_personal!L$77,"31.12."&amp;L$77,Personalkostnader!$K66)))</f>
        <v/>
      </c>
      <c r="N132" s="49" t="str">
        <f>IF(YEAR(Personalkostnader!$K66)&lt;Hjelpeberegn_personal!N$77,"",IF(YEAR(Personalkostnader!$H66)&gt;Hjelpeberegn_personal!N$77,"",IF(YEAR(Personalkostnader!$H66)=Hjelpeberegn_personal!N$77,Personalkostnader!$H66,"01.01."&amp;N$77)))</f>
        <v/>
      </c>
      <c r="O132" s="49" t="str">
        <f>IF(N132="","",IF(YEAR(Personalkostnader!$H66)&gt;Hjelpeberegn_personal!N$77,"",IF(YEAR(Personalkostnader!$K66)&gt;Hjelpeberegn_personal!N$77,"31.12."&amp;N$77,Personalkostnader!$K66)))</f>
        <v/>
      </c>
      <c r="P132" s="49" t="str">
        <f>IF(YEAR(Personalkostnader!$K66)&lt;Hjelpeberegn_personal!P$77,"",IF(YEAR(Personalkostnader!$H66)&gt;Hjelpeberegn_personal!P$77,"",IF(YEAR(Personalkostnader!$H66)=Hjelpeberegn_personal!P$77,Personalkostnader!$H66,"01.01."&amp;P$77)))</f>
        <v/>
      </c>
      <c r="Q132" s="49" t="str">
        <f>IF(P132="","",IF(YEAR(Personalkostnader!$H66)&gt;Hjelpeberegn_personal!P$77,"",IF(YEAR(Personalkostnader!$K66)&gt;Hjelpeberegn_personal!P$77,"31.12."&amp;P$77,Personalkostnader!$K66)))</f>
        <v/>
      </c>
      <c r="R132" s="49" t="str">
        <f>IF(YEAR(Personalkostnader!$K66)&lt;Hjelpeberegn_personal!R$77,"",IF(YEAR(Personalkostnader!$H66)&gt;Hjelpeberegn_personal!R$77,"",IF(YEAR(Personalkostnader!$H66)=Hjelpeberegn_personal!R$77,Personalkostnader!$H66,"01.01."&amp;R$77)))</f>
        <v/>
      </c>
      <c r="S132" s="49" t="str">
        <f>IF(R132="","",IF(YEAR(Personalkostnader!$H66)&gt;Hjelpeberegn_personal!R$77,"",IF(YEAR(Personalkostnader!$K66)&gt;Hjelpeberegn_personal!R$77,"31.12."&amp;R$77,Personalkostnader!$K66)))</f>
        <v/>
      </c>
      <c r="T132" s="49" t="str">
        <f>IF(YEAR(Personalkostnader!$K66)&lt;Hjelpeberegn_personal!T$77,"",IF(YEAR(Personalkostnader!$H66)&gt;Hjelpeberegn_personal!T$77,"",IF(YEAR(Personalkostnader!$H66)=Hjelpeberegn_personal!T$77,Personalkostnader!$H66,"01.01."&amp;T$77)))</f>
        <v/>
      </c>
      <c r="U132" s="49" t="str">
        <f>IF(T132="","",IF(YEAR(Personalkostnader!$H66)&gt;Hjelpeberegn_personal!T$77,"",IF(YEAR(Personalkostnader!$K66)&gt;Hjelpeberegn_personal!T$77,"31.12."&amp;T$77,Personalkostnader!$K66)))</f>
        <v/>
      </c>
      <c r="V132" s="49" t="str">
        <f>IF(YEAR(Personalkostnader!$K66)&lt;Hjelpeberegn_personal!V$77,"",IF(YEAR(Personalkostnader!$H66)&gt;Hjelpeberegn_personal!V$77,"",IF(YEAR(Personalkostnader!$H66)=Hjelpeberegn_personal!V$77,Personalkostnader!$H66,"01.01."&amp;V$77)))</f>
        <v/>
      </c>
      <c r="W132" s="49" t="str">
        <f>IF(V132="","",IF(YEAR(Personalkostnader!$H66)&gt;Hjelpeberegn_personal!V$77,"",IF(YEAR(Personalkostnader!$K66)&gt;Hjelpeberegn_personal!V$77,"31.12."&amp;V$77,Personalkostnader!$K66)))</f>
        <v/>
      </c>
      <c r="X132" s="49" t="str">
        <f>IF(YEAR(Personalkostnader!$K66)&lt;Hjelpeberegn_personal!X$77,"",IF(YEAR(Personalkostnader!$H66)&gt;Hjelpeberegn_personal!X$77,"",IF(YEAR(Personalkostnader!$H66)=Hjelpeberegn_personal!X$77,Personalkostnader!$H66,"01.01."&amp;X$77)))</f>
        <v/>
      </c>
      <c r="Y132" s="49" t="str">
        <f>IF(X132="","",IF(YEAR(Personalkostnader!$H66)&gt;Hjelpeberegn_personal!X$77,"",IF(YEAR(Personalkostnader!$K66)&gt;Hjelpeberegn_personal!X$77,"31.12."&amp;X$77,Personalkostnader!$K66)))</f>
        <v/>
      </c>
      <c r="Z132" s="49" t="str">
        <f>IF(YEAR(Personalkostnader!$K66)&lt;Hjelpeberegn_personal!Z$77,"",IF(YEAR(Personalkostnader!$H66)&gt;Hjelpeberegn_personal!Z$77,"",IF(YEAR(Personalkostnader!$H66)=Hjelpeberegn_personal!Z$77,Personalkostnader!$H66,"01.01."&amp;Z$77)))</f>
        <v/>
      </c>
      <c r="AA132" s="49" t="str">
        <f>IF(Z132="","",IF(YEAR(Personalkostnader!$H66)&gt;Hjelpeberegn_personal!Z$77,"",IF(YEAR(Personalkostnader!$K66)&gt;Hjelpeberegn_personal!Z$77,"31.12."&amp;Z$77,Personalkostnader!$K66)))</f>
        <v/>
      </c>
    </row>
    <row r="133" spans="1:27" outlineLevel="1" x14ac:dyDescent="0.25">
      <c r="A133">
        <f t="shared" si="7"/>
        <v>0</v>
      </c>
      <c r="B133" s="49" t="str">
        <f>IF(YEAR(Personalkostnader!$H67)&lt;Hjelpeberegn_personal!B$77,"",IF(YEAR(Personalkostnader!$H67)&gt;Hjelpeberegn_personal!B$77,"",IF(YEAR(Personalkostnader!$H67)=Hjelpeberegn_personal!B$77,Personalkostnader!$H67,"01.01."&amp;B$77)))</f>
        <v/>
      </c>
      <c r="C133" s="49" t="str">
        <f>IF(YEAR(Personalkostnader!$H67)&lt;Hjelpeberegn_personal!B$77,"",IF(YEAR(Personalkostnader!$H67)&gt;Hjelpeberegn_personal!B$77,"",IF(YEAR(Personalkostnader!$K67)=B$77,Personalkostnader!$K67,"31.12."&amp;B$77)))</f>
        <v/>
      </c>
      <c r="D133" s="49" t="str">
        <f>IF(YEAR(Personalkostnader!$K67)&lt;Hjelpeberegn_personal!D$77,"",IF(YEAR(Personalkostnader!$H67)&gt;Hjelpeberegn_personal!D$77,"",IF(YEAR(Personalkostnader!$H67)=Hjelpeberegn_personal!D$77,Personalkostnader!$H67,"01.01."&amp;D$77)))</f>
        <v/>
      </c>
      <c r="E133" s="49" t="str">
        <f>IF(D133="","",IF(YEAR(Personalkostnader!$H67)&gt;Hjelpeberegn_personal!D$77,"",IF(YEAR(Personalkostnader!$K67)&gt;Hjelpeberegn_personal!D$77,"31.12."&amp;D$77,Personalkostnader!$K67)))</f>
        <v/>
      </c>
      <c r="F133" s="49" t="str">
        <f>IF(YEAR(Personalkostnader!$K67)&lt;Hjelpeberegn_personal!F$77,"",IF(YEAR(Personalkostnader!$H67)&gt;Hjelpeberegn_personal!F$77,"",IF(YEAR(Personalkostnader!$H67)=Hjelpeberegn_personal!F$77,Personalkostnader!$H67,"01.01."&amp;F$77)))</f>
        <v/>
      </c>
      <c r="G133" s="49" t="str">
        <f>IF(F133="","",IF(YEAR(Personalkostnader!$H67)&gt;Hjelpeberegn_personal!F$77,"",IF(YEAR(Personalkostnader!$K67)&gt;Hjelpeberegn_personal!F$77,"31.12."&amp;F$77,Personalkostnader!$K67)))</f>
        <v/>
      </c>
      <c r="H133" s="49" t="str">
        <f>IF(YEAR(Personalkostnader!$K67)&lt;Hjelpeberegn_personal!H$77,"",IF(YEAR(Personalkostnader!$H67)&gt;Hjelpeberegn_personal!H$77,"",IF(YEAR(Personalkostnader!$H67)=Hjelpeberegn_personal!H$77,Personalkostnader!$H67,"01.01."&amp;H$77)))</f>
        <v/>
      </c>
      <c r="I133" s="49" t="str">
        <f>IF(H133="","",IF(YEAR(Personalkostnader!$H67)&gt;Hjelpeberegn_personal!H$77,"",IF(YEAR(Personalkostnader!$K67)&gt;Hjelpeberegn_personal!H$77,"31.12."&amp;H$77,Personalkostnader!$K67)))</f>
        <v/>
      </c>
      <c r="J133" s="49" t="str">
        <f>IF(YEAR(Personalkostnader!$K67)&lt;Hjelpeberegn_personal!J$77,"",IF(YEAR(Personalkostnader!$H67)&gt;Hjelpeberegn_personal!J$77,"",IF(YEAR(Personalkostnader!$H67)=Hjelpeberegn_personal!J$77,Personalkostnader!$H67,"01.01."&amp;J$77)))</f>
        <v/>
      </c>
      <c r="K133" s="49" t="str">
        <f>IF(J133="","",IF(YEAR(Personalkostnader!$H67)&gt;Hjelpeberegn_personal!J$77,"",IF(YEAR(Personalkostnader!$K67)&gt;Hjelpeberegn_personal!J$77,"31.12."&amp;J$77,Personalkostnader!$K67)))</f>
        <v/>
      </c>
      <c r="L133" s="49" t="str">
        <f>IF(YEAR(Personalkostnader!$K67)&lt;Hjelpeberegn_personal!L$77,"",IF(YEAR(Personalkostnader!$H67)&gt;Hjelpeberegn_personal!L$77,"",IF(YEAR(Personalkostnader!$H67)=Hjelpeberegn_personal!L$77,Personalkostnader!$H67,"01.01."&amp;L$77)))</f>
        <v/>
      </c>
      <c r="M133" s="49" t="str">
        <f>IF(L133="","",IF(YEAR(Personalkostnader!$H67)&gt;Hjelpeberegn_personal!L$77,"",IF(YEAR(Personalkostnader!$K67)&gt;Hjelpeberegn_personal!L$77,"31.12."&amp;L$77,Personalkostnader!$K67)))</f>
        <v/>
      </c>
      <c r="N133" s="49" t="str">
        <f>IF(YEAR(Personalkostnader!$K67)&lt;Hjelpeberegn_personal!N$77,"",IF(YEAR(Personalkostnader!$H67)&gt;Hjelpeberegn_personal!N$77,"",IF(YEAR(Personalkostnader!$H67)=Hjelpeberegn_personal!N$77,Personalkostnader!$H67,"01.01."&amp;N$77)))</f>
        <v/>
      </c>
      <c r="O133" s="49" t="str">
        <f>IF(N133="","",IF(YEAR(Personalkostnader!$H67)&gt;Hjelpeberegn_personal!N$77,"",IF(YEAR(Personalkostnader!$K67)&gt;Hjelpeberegn_personal!N$77,"31.12."&amp;N$77,Personalkostnader!$K67)))</f>
        <v/>
      </c>
      <c r="P133" s="49" t="str">
        <f>IF(YEAR(Personalkostnader!$K67)&lt;Hjelpeberegn_personal!P$77,"",IF(YEAR(Personalkostnader!$H67)&gt;Hjelpeberegn_personal!P$77,"",IF(YEAR(Personalkostnader!$H67)=Hjelpeberegn_personal!P$77,Personalkostnader!$H67,"01.01."&amp;P$77)))</f>
        <v/>
      </c>
      <c r="Q133" s="49" t="str">
        <f>IF(P133="","",IF(YEAR(Personalkostnader!$H67)&gt;Hjelpeberegn_personal!P$77,"",IF(YEAR(Personalkostnader!$K67)&gt;Hjelpeberegn_personal!P$77,"31.12."&amp;P$77,Personalkostnader!$K67)))</f>
        <v/>
      </c>
      <c r="R133" s="49" t="str">
        <f>IF(YEAR(Personalkostnader!$K67)&lt;Hjelpeberegn_personal!R$77,"",IF(YEAR(Personalkostnader!$H67)&gt;Hjelpeberegn_personal!R$77,"",IF(YEAR(Personalkostnader!$H67)=Hjelpeberegn_personal!R$77,Personalkostnader!$H67,"01.01."&amp;R$77)))</f>
        <v/>
      </c>
      <c r="S133" s="49" t="str">
        <f>IF(R133="","",IF(YEAR(Personalkostnader!$H67)&gt;Hjelpeberegn_personal!R$77,"",IF(YEAR(Personalkostnader!$K67)&gt;Hjelpeberegn_personal!R$77,"31.12."&amp;R$77,Personalkostnader!$K67)))</f>
        <v/>
      </c>
      <c r="T133" s="49" t="str">
        <f>IF(YEAR(Personalkostnader!$K67)&lt;Hjelpeberegn_personal!T$77,"",IF(YEAR(Personalkostnader!$H67)&gt;Hjelpeberegn_personal!T$77,"",IF(YEAR(Personalkostnader!$H67)=Hjelpeberegn_personal!T$77,Personalkostnader!$H67,"01.01."&amp;T$77)))</f>
        <v/>
      </c>
      <c r="U133" s="49" t="str">
        <f>IF(T133="","",IF(YEAR(Personalkostnader!$H67)&gt;Hjelpeberegn_personal!T$77,"",IF(YEAR(Personalkostnader!$K67)&gt;Hjelpeberegn_personal!T$77,"31.12."&amp;T$77,Personalkostnader!$K67)))</f>
        <v/>
      </c>
      <c r="V133" s="49" t="str">
        <f>IF(YEAR(Personalkostnader!$K67)&lt;Hjelpeberegn_personal!V$77,"",IF(YEAR(Personalkostnader!$H67)&gt;Hjelpeberegn_personal!V$77,"",IF(YEAR(Personalkostnader!$H67)=Hjelpeberegn_personal!V$77,Personalkostnader!$H67,"01.01."&amp;V$77)))</f>
        <v/>
      </c>
      <c r="W133" s="49" t="str">
        <f>IF(V133="","",IF(YEAR(Personalkostnader!$H67)&gt;Hjelpeberegn_personal!V$77,"",IF(YEAR(Personalkostnader!$K67)&gt;Hjelpeberegn_personal!V$77,"31.12."&amp;V$77,Personalkostnader!$K67)))</f>
        <v/>
      </c>
      <c r="X133" s="49" t="str">
        <f>IF(YEAR(Personalkostnader!$K67)&lt;Hjelpeberegn_personal!X$77,"",IF(YEAR(Personalkostnader!$H67)&gt;Hjelpeberegn_personal!X$77,"",IF(YEAR(Personalkostnader!$H67)=Hjelpeberegn_personal!X$77,Personalkostnader!$H67,"01.01."&amp;X$77)))</f>
        <v/>
      </c>
      <c r="Y133" s="49" t="str">
        <f>IF(X133="","",IF(YEAR(Personalkostnader!$H67)&gt;Hjelpeberegn_personal!X$77,"",IF(YEAR(Personalkostnader!$K67)&gt;Hjelpeberegn_personal!X$77,"31.12."&amp;X$77,Personalkostnader!$K67)))</f>
        <v/>
      </c>
      <c r="Z133" s="49" t="str">
        <f>IF(YEAR(Personalkostnader!$K67)&lt;Hjelpeberegn_personal!Z$77,"",IF(YEAR(Personalkostnader!$H67)&gt;Hjelpeberegn_personal!Z$77,"",IF(YEAR(Personalkostnader!$H67)=Hjelpeberegn_personal!Z$77,Personalkostnader!$H67,"01.01."&amp;Z$77)))</f>
        <v/>
      </c>
      <c r="AA133" s="49" t="str">
        <f>IF(Z133="","",IF(YEAR(Personalkostnader!$H67)&gt;Hjelpeberegn_personal!Z$77,"",IF(YEAR(Personalkostnader!$K67)&gt;Hjelpeberegn_personal!Z$77,"31.12."&amp;Z$77,Personalkostnader!$K67)))</f>
        <v/>
      </c>
    </row>
    <row r="134" spans="1:27" outlineLevel="1" x14ac:dyDescent="0.25">
      <c r="A134">
        <f t="shared" si="7"/>
        <v>0</v>
      </c>
      <c r="B134" s="49" t="str">
        <f>IF(YEAR(Personalkostnader!$H68)&lt;Hjelpeberegn_personal!B$77,"",IF(YEAR(Personalkostnader!$H68)&gt;Hjelpeberegn_personal!B$77,"",IF(YEAR(Personalkostnader!$H68)=Hjelpeberegn_personal!B$77,Personalkostnader!$H68,"01.01."&amp;B$77)))</f>
        <v/>
      </c>
      <c r="C134" s="49" t="str">
        <f>IF(YEAR(Personalkostnader!$H68)&lt;Hjelpeberegn_personal!B$77,"",IF(YEAR(Personalkostnader!$H68)&gt;Hjelpeberegn_personal!B$77,"",IF(YEAR(Personalkostnader!$K68)=B$77,Personalkostnader!$K68,"31.12."&amp;B$77)))</f>
        <v/>
      </c>
      <c r="D134" s="49" t="str">
        <f>IF(YEAR(Personalkostnader!$K68)&lt;Hjelpeberegn_personal!D$77,"",IF(YEAR(Personalkostnader!$H68)&gt;Hjelpeberegn_personal!D$77,"",IF(YEAR(Personalkostnader!$H68)=Hjelpeberegn_personal!D$77,Personalkostnader!$H68,"01.01."&amp;D$77)))</f>
        <v/>
      </c>
      <c r="E134" s="49" t="str">
        <f>IF(D134="","",IF(YEAR(Personalkostnader!$H68)&gt;Hjelpeberegn_personal!D$77,"",IF(YEAR(Personalkostnader!$K68)&gt;Hjelpeberegn_personal!D$77,"31.12."&amp;D$77,Personalkostnader!$K68)))</f>
        <v/>
      </c>
      <c r="F134" s="49" t="str">
        <f>IF(YEAR(Personalkostnader!$K68)&lt;Hjelpeberegn_personal!F$77,"",IF(YEAR(Personalkostnader!$H68)&gt;Hjelpeberegn_personal!F$77,"",IF(YEAR(Personalkostnader!$H68)=Hjelpeberegn_personal!F$77,Personalkostnader!$H68,"01.01."&amp;F$77)))</f>
        <v/>
      </c>
      <c r="G134" s="49" t="str">
        <f>IF(F134="","",IF(YEAR(Personalkostnader!$H68)&gt;Hjelpeberegn_personal!F$77,"",IF(YEAR(Personalkostnader!$K68)&gt;Hjelpeberegn_personal!F$77,"31.12."&amp;F$77,Personalkostnader!$K68)))</f>
        <v/>
      </c>
      <c r="H134" s="49" t="str">
        <f>IF(YEAR(Personalkostnader!$K68)&lt;Hjelpeberegn_personal!H$77,"",IF(YEAR(Personalkostnader!$H68)&gt;Hjelpeberegn_personal!H$77,"",IF(YEAR(Personalkostnader!$H68)=Hjelpeberegn_personal!H$77,Personalkostnader!$H68,"01.01."&amp;H$77)))</f>
        <v/>
      </c>
      <c r="I134" s="49" t="str">
        <f>IF(H134="","",IF(YEAR(Personalkostnader!$H68)&gt;Hjelpeberegn_personal!H$77,"",IF(YEAR(Personalkostnader!$K68)&gt;Hjelpeberegn_personal!H$77,"31.12."&amp;H$77,Personalkostnader!$K68)))</f>
        <v/>
      </c>
      <c r="J134" s="49" t="str">
        <f>IF(YEAR(Personalkostnader!$K68)&lt;Hjelpeberegn_personal!J$77,"",IF(YEAR(Personalkostnader!$H68)&gt;Hjelpeberegn_personal!J$77,"",IF(YEAR(Personalkostnader!$H68)=Hjelpeberegn_personal!J$77,Personalkostnader!$H68,"01.01."&amp;J$77)))</f>
        <v/>
      </c>
      <c r="K134" s="49" t="str">
        <f>IF(J134="","",IF(YEAR(Personalkostnader!$H68)&gt;Hjelpeberegn_personal!J$77,"",IF(YEAR(Personalkostnader!$K68)&gt;Hjelpeberegn_personal!J$77,"31.12."&amp;J$77,Personalkostnader!$K68)))</f>
        <v/>
      </c>
      <c r="L134" s="49" t="str">
        <f>IF(YEAR(Personalkostnader!$K68)&lt;Hjelpeberegn_personal!L$77,"",IF(YEAR(Personalkostnader!$H68)&gt;Hjelpeberegn_personal!L$77,"",IF(YEAR(Personalkostnader!$H68)=Hjelpeberegn_personal!L$77,Personalkostnader!$H68,"01.01."&amp;L$77)))</f>
        <v/>
      </c>
      <c r="M134" s="49" t="str">
        <f>IF(L134="","",IF(YEAR(Personalkostnader!$H68)&gt;Hjelpeberegn_personal!L$77,"",IF(YEAR(Personalkostnader!$K68)&gt;Hjelpeberegn_personal!L$77,"31.12."&amp;L$77,Personalkostnader!$K68)))</f>
        <v/>
      </c>
      <c r="N134" s="49" t="str">
        <f>IF(YEAR(Personalkostnader!$K68)&lt;Hjelpeberegn_personal!N$77,"",IF(YEAR(Personalkostnader!$H68)&gt;Hjelpeberegn_personal!N$77,"",IF(YEAR(Personalkostnader!$H68)=Hjelpeberegn_personal!N$77,Personalkostnader!$H68,"01.01."&amp;N$77)))</f>
        <v/>
      </c>
      <c r="O134" s="49" t="str">
        <f>IF(N134="","",IF(YEAR(Personalkostnader!$H68)&gt;Hjelpeberegn_personal!N$77,"",IF(YEAR(Personalkostnader!$K68)&gt;Hjelpeberegn_personal!N$77,"31.12."&amp;N$77,Personalkostnader!$K68)))</f>
        <v/>
      </c>
      <c r="P134" s="49" t="str">
        <f>IF(YEAR(Personalkostnader!$K68)&lt;Hjelpeberegn_personal!P$77,"",IF(YEAR(Personalkostnader!$H68)&gt;Hjelpeberegn_personal!P$77,"",IF(YEAR(Personalkostnader!$H68)=Hjelpeberegn_personal!P$77,Personalkostnader!$H68,"01.01."&amp;P$77)))</f>
        <v/>
      </c>
      <c r="Q134" s="49" t="str">
        <f>IF(P134="","",IF(YEAR(Personalkostnader!$H68)&gt;Hjelpeberegn_personal!P$77,"",IF(YEAR(Personalkostnader!$K68)&gt;Hjelpeberegn_personal!P$77,"31.12."&amp;P$77,Personalkostnader!$K68)))</f>
        <v/>
      </c>
      <c r="R134" s="49" t="str">
        <f>IF(YEAR(Personalkostnader!$K68)&lt;Hjelpeberegn_personal!R$77,"",IF(YEAR(Personalkostnader!$H68)&gt;Hjelpeberegn_personal!R$77,"",IF(YEAR(Personalkostnader!$H68)=Hjelpeberegn_personal!R$77,Personalkostnader!$H68,"01.01."&amp;R$77)))</f>
        <v/>
      </c>
      <c r="S134" s="49" t="str">
        <f>IF(R134="","",IF(YEAR(Personalkostnader!$H68)&gt;Hjelpeberegn_personal!R$77,"",IF(YEAR(Personalkostnader!$K68)&gt;Hjelpeberegn_personal!R$77,"31.12."&amp;R$77,Personalkostnader!$K68)))</f>
        <v/>
      </c>
      <c r="T134" s="49" t="str">
        <f>IF(YEAR(Personalkostnader!$K68)&lt;Hjelpeberegn_personal!T$77,"",IF(YEAR(Personalkostnader!$H68)&gt;Hjelpeberegn_personal!T$77,"",IF(YEAR(Personalkostnader!$H68)=Hjelpeberegn_personal!T$77,Personalkostnader!$H68,"01.01."&amp;T$77)))</f>
        <v/>
      </c>
      <c r="U134" s="49" t="str">
        <f>IF(T134="","",IF(YEAR(Personalkostnader!$H68)&gt;Hjelpeberegn_personal!T$77,"",IF(YEAR(Personalkostnader!$K68)&gt;Hjelpeberegn_personal!T$77,"31.12."&amp;T$77,Personalkostnader!$K68)))</f>
        <v/>
      </c>
      <c r="V134" s="49" t="str">
        <f>IF(YEAR(Personalkostnader!$K68)&lt;Hjelpeberegn_personal!V$77,"",IF(YEAR(Personalkostnader!$H68)&gt;Hjelpeberegn_personal!V$77,"",IF(YEAR(Personalkostnader!$H68)=Hjelpeberegn_personal!V$77,Personalkostnader!$H68,"01.01."&amp;V$77)))</f>
        <v/>
      </c>
      <c r="W134" s="49" t="str">
        <f>IF(V134="","",IF(YEAR(Personalkostnader!$H68)&gt;Hjelpeberegn_personal!V$77,"",IF(YEAR(Personalkostnader!$K68)&gt;Hjelpeberegn_personal!V$77,"31.12."&amp;V$77,Personalkostnader!$K68)))</f>
        <v/>
      </c>
      <c r="X134" s="49" t="str">
        <f>IF(YEAR(Personalkostnader!$K68)&lt;Hjelpeberegn_personal!X$77,"",IF(YEAR(Personalkostnader!$H68)&gt;Hjelpeberegn_personal!X$77,"",IF(YEAR(Personalkostnader!$H68)=Hjelpeberegn_personal!X$77,Personalkostnader!$H68,"01.01."&amp;X$77)))</f>
        <v/>
      </c>
      <c r="Y134" s="49" t="str">
        <f>IF(X134="","",IF(YEAR(Personalkostnader!$H68)&gt;Hjelpeberegn_personal!X$77,"",IF(YEAR(Personalkostnader!$K68)&gt;Hjelpeberegn_personal!X$77,"31.12."&amp;X$77,Personalkostnader!$K68)))</f>
        <v/>
      </c>
      <c r="Z134" s="49" t="str">
        <f>IF(YEAR(Personalkostnader!$K68)&lt;Hjelpeberegn_personal!Z$77,"",IF(YEAR(Personalkostnader!$H68)&gt;Hjelpeberegn_personal!Z$77,"",IF(YEAR(Personalkostnader!$H68)=Hjelpeberegn_personal!Z$77,Personalkostnader!$H68,"01.01."&amp;Z$77)))</f>
        <v/>
      </c>
      <c r="AA134" s="49" t="str">
        <f>IF(Z134="","",IF(YEAR(Personalkostnader!$H68)&gt;Hjelpeberegn_personal!Z$77,"",IF(YEAR(Personalkostnader!$K68)&gt;Hjelpeberegn_personal!Z$77,"31.12."&amp;Z$77,Personalkostnader!$K68)))</f>
        <v/>
      </c>
    </row>
    <row r="135" spans="1:27" outlineLevel="1" x14ac:dyDescent="0.25">
      <c r="A135">
        <f t="shared" si="7"/>
        <v>0</v>
      </c>
      <c r="B135" s="49" t="str">
        <f>IF(YEAR(Personalkostnader!$H69)&lt;Hjelpeberegn_personal!B$77,"",IF(YEAR(Personalkostnader!$H69)&gt;Hjelpeberegn_personal!B$77,"",IF(YEAR(Personalkostnader!$H69)=Hjelpeberegn_personal!B$77,Personalkostnader!$H69,"01.01."&amp;B$77)))</f>
        <v/>
      </c>
      <c r="C135" s="49" t="str">
        <f>IF(YEAR(Personalkostnader!$H69)&lt;Hjelpeberegn_personal!B$77,"",IF(YEAR(Personalkostnader!$H69)&gt;Hjelpeberegn_personal!B$77,"",IF(YEAR(Personalkostnader!$K69)=B$77,Personalkostnader!$K69,"31.12."&amp;B$77)))</f>
        <v/>
      </c>
      <c r="D135" s="49" t="str">
        <f>IF(YEAR(Personalkostnader!$K69)&lt;Hjelpeberegn_personal!D$77,"",IF(YEAR(Personalkostnader!$H69)&gt;Hjelpeberegn_personal!D$77,"",IF(YEAR(Personalkostnader!$H69)=Hjelpeberegn_personal!D$77,Personalkostnader!$H69,"01.01."&amp;D$77)))</f>
        <v/>
      </c>
      <c r="E135" s="49" t="str">
        <f>IF(D135="","",IF(YEAR(Personalkostnader!$H69)&gt;Hjelpeberegn_personal!D$77,"",IF(YEAR(Personalkostnader!$K69)&gt;Hjelpeberegn_personal!D$77,"31.12."&amp;D$77,Personalkostnader!$K69)))</f>
        <v/>
      </c>
      <c r="F135" s="49" t="str">
        <f>IF(YEAR(Personalkostnader!$K69)&lt;Hjelpeberegn_personal!F$77,"",IF(YEAR(Personalkostnader!$H69)&gt;Hjelpeberegn_personal!F$77,"",IF(YEAR(Personalkostnader!$H69)=Hjelpeberegn_personal!F$77,Personalkostnader!$H69,"01.01."&amp;F$77)))</f>
        <v/>
      </c>
      <c r="G135" s="49" t="str">
        <f>IF(F135="","",IF(YEAR(Personalkostnader!$H69)&gt;Hjelpeberegn_personal!F$77,"",IF(YEAR(Personalkostnader!$K69)&gt;Hjelpeberegn_personal!F$77,"31.12."&amp;F$77,Personalkostnader!$K69)))</f>
        <v/>
      </c>
      <c r="H135" s="49" t="str">
        <f>IF(YEAR(Personalkostnader!$K69)&lt;Hjelpeberegn_personal!H$77,"",IF(YEAR(Personalkostnader!$H69)&gt;Hjelpeberegn_personal!H$77,"",IF(YEAR(Personalkostnader!$H69)=Hjelpeberegn_personal!H$77,Personalkostnader!$H69,"01.01."&amp;H$77)))</f>
        <v/>
      </c>
      <c r="I135" s="49" t="str">
        <f>IF(H135="","",IF(YEAR(Personalkostnader!$H69)&gt;Hjelpeberegn_personal!H$77,"",IF(YEAR(Personalkostnader!$K69)&gt;Hjelpeberegn_personal!H$77,"31.12."&amp;H$77,Personalkostnader!$K69)))</f>
        <v/>
      </c>
      <c r="J135" s="49" t="str">
        <f>IF(YEAR(Personalkostnader!$K69)&lt;Hjelpeberegn_personal!J$77,"",IF(YEAR(Personalkostnader!$H69)&gt;Hjelpeberegn_personal!J$77,"",IF(YEAR(Personalkostnader!$H69)=Hjelpeberegn_personal!J$77,Personalkostnader!$H69,"01.01."&amp;J$77)))</f>
        <v/>
      </c>
      <c r="K135" s="49" t="str">
        <f>IF(J135="","",IF(YEAR(Personalkostnader!$H69)&gt;Hjelpeberegn_personal!J$77,"",IF(YEAR(Personalkostnader!$K69)&gt;Hjelpeberegn_personal!J$77,"31.12."&amp;J$77,Personalkostnader!$K69)))</f>
        <v/>
      </c>
      <c r="L135" s="49" t="str">
        <f>IF(YEAR(Personalkostnader!$K69)&lt;Hjelpeberegn_personal!L$77,"",IF(YEAR(Personalkostnader!$H69)&gt;Hjelpeberegn_personal!L$77,"",IF(YEAR(Personalkostnader!$H69)=Hjelpeberegn_personal!L$77,Personalkostnader!$H69,"01.01."&amp;L$77)))</f>
        <v/>
      </c>
      <c r="M135" s="49" t="str">
        <f>IF(L135="","",IF(YEAR(Personalkostnader!$H69)&gt;Hjelpeberegn_personal!L$77,"",IF(YEAR(Personalkostnader!$K69)&gt;Hjelpeberegn_personal!L$77,"31.12."&amp;L$77,Personalkostnader!$K69)))</f>
        <v/>
      </c>
      <c r="N135" s="49" t="str">
        <f>IF(YEAR(Personalkostnader!$K69)&lt;Hjelpeberegn_personal!N$77,"",IF(YEAR(Personalkostnader!$H69)&gt;Hjelpeberegn_personal!N$77,"",IF(YEAR(Personalkostnader!$H69)=Hjelpeberegn_personal!N$77,Personalkostnader!$H69,"01.01."&amp;N$77)))</f>
        <v/>
      </c>
      <c r="O135" s="49" t="str">
        <f>IF(N135="","",IF(YEAR(Personalkostnader!$H69)&gt;Hjelpeberegn_personal!N$77,"",IF(YEAR(Personalkostnader!$K69)&gt;Hjelpeberegn_personal!N$77,"31.12."&amp;N$77,Personalkostnader!$K69)))</f>
        <v/>
      </c>
      <c r="P135" s="49" t="str">
        <f>IF(YEAR(Personalkostnader!$K69)&lt;Hjelpeberegn_personal!P$77,"",IF(YEAR(Personalkostnader!$H69)&gt;Hjelpeberegn_personal!P$77,"",IF(YEAR(Personalkostnader!$H69)=Hjelpeberegn_personal!P$77,Personalkostnader!$H69,"01.01."&amp;P$77)))</f>
        <v/>
      </c>
      <c r="Q135" s="49" t="str">
        <f>IF(P135="","",IF(YEAR(Personalkostnader!$H69)&gt;Hjelpeberegn_personal!P$77,"",IF(YEAR(Personalkostnader!$K69)&gt;Hjelpeberegn_personal!P$77,"31.12."&amp;P$77,Personalkostnader!$K69)))</f>
        <v/>
      </c>
      <c r="R135" s="49" t="str">
        <f>IF(YEAR(Personalkostnader!$K69)&lt;Hjelpeberegn_personal!R$77,"",IF(YEAR(Personalkostnader!$H69)&gt;Hjelpeberegn_personal!R$77,"",IF(YEAR(Personalkostnader!$H69)=Hjelpeberegn_personal!R$77,Personalkostnader!$H69,"01.01."&amp;R$77)))</f>
        <v/>
      </c>
      <c r="S135" s="49" t="str">
        <f>IF(R135="","",IF(YEAR(Personalkostnader!$H69)&gt;Hjelpeberegn_personal!R$77,"",IF(YEAR(Personalkostnader!$K69)&gt;Hjelpeberegn_personal!R$77,"31.12."&amp;R$77,Personalkostnader!$K69)))</f>
        <v/>
      </c>
      <c r="T135" s="49" t="str">
        <f>IF(YEAR(Personalkostnader!$K69)&lt;Hjelpeberegn_personal!T$77,"",IF(YEAR(Personalkostnader!$H69)&gt;Hjelpeberegn_personal!T$77,"",IF(YEAR(Personalkostnader!$H69)=Hjelpeberegn_personal!T$77,Personalkostnader!$H69,"01.01."&amp;T$77)))</f>
        <v/>
      </c>
      <c r="U135" s="49" t="str">
        <f>IF(T135="","",IF(YEAR(Personalkostnader!$H69)&gt;Hjelpeberegn_personal!T$77,"",IF(YEAR(Personalkostnader!$K69)&gt;Hjelpeberegn_personal!T$77,"31.12."&amp;T$77,Personalkostnader!$K69)))</f>
        <v/>
      </c>
      <c r="V135" s="49" t="str">
        <f>IF(YEAR(Personalkostnader!$K69)&lt;Hjelpeberegn_personal!V$77,"",IF(YEAR(Personalkostnader!$H69)&gt;Hjelpeberegn_personal!V$77,"",IF(YEAR(Personalkostnader!$H69)=Hjelpeberegn_personal!V$77,Personalkostnader!$H69,"01.01."&amp;V$77)))</f>
        <v/>
      </c>
      <c r="W135" s="49" t="str">
        <f>IF(V135="","",IF(YEAR(Personalkostnader!$H69)&gt;Hjelpeberegn_personal!V$77,"",IF(YEAR(Personalkostnader!$K69)&gt;Hjelpeberegn_personal!V$77,"31.12."&amp;V$77,Personalkostnader!$K69)))</f>
        <v/>
      </c>
      <c r="X135" s="49" t="str">
        <f>IF(YEAR(Personalkostnader!$K69)&lt;Hjelpeberegn_personal!X$77,"",IF(YEAR(Personalkostnader!$H69)&gt;Hjelpeberegn_personal!X$77,"",IF(YEAR(Personalkostnader!$H69)=Hjelpeberegn_personal!X$77,Personalkostnader!$H69,"01.01."&amp;X$77)))</f>
        <v/>
      </c>
      <c r="Y135" s="49" t="str">
        <f>IF(X135="","",IF(YEAR(Personalkostnader!$H69)&gt;Hjelpeberegn_personal!X$77,"",IF(YEAR(Personalkostnader!$K69)&gt;Hjelpeberegn_personal!X$77,"31.12."&amp;X$77,Personalkostnader!$K69)))</f>
        <v/>
      </c>
      <c r="Z135" s="49" t="str">
        <f>IF(YEAR(Personalkostnader!$K69)&lt;Hjelpeberegn_personal!Z$77,"",IF(YEAR(Personalkostnader!$H69)&gt;Hjelpeberegn_personal!Z$77,"",IF(YEAR(Personalkostnader!$H69)=Hjelpeberegn_personal!Z$77,Personalkostnader!$H69,"01.01."&amp;Z$77)))</f>
        <v/>
      </c>
      <c r="AA135" s="49" t="str">
        <f>IF(Z135="","",IF(YEAR(Personalkostnader!$H69)&gt;Hjelpeberegn_personal!Z$77,"",IF(YEAR(Personalkostnader!$K69)&gt;Hjelpeberegn_personal!Z$77,"31.12."&amp;Z$77,Personalkostnader!$K69)))</f>
        <v/>
      </c>
    </row>
    <row r="136" spans="1:27" outlineLevel="1" x14ac:dyDescent="0.25">
      <c r="A136">
        <f t="shared" si="7"/>
        <v>0</v>
      </c>
      <c r="B136" s="49" t="str">
        <f>IF(YEAR(Personalkostnader!$H70)&lt;Hjelpeberegn_personal!B$77,"",IF(YEAR(Personalkostnader!$H70)&gt;Hjelpeberegn_personal!B$77,"",IF(YEAR(Personalkostnader!$H70)=Hjelpeberegn_personal!B$77,Personalkostnader!$H70,"01.01."&amp;B$77)))</f>
        <v/>
      </c>
      <c r="C136" s="49" t="str">
        <f>IF(YEAR(Personalkostnader!$H70)&lt;Hjelpeberegn_personal!B$77,"",IF(YEAR(Personalkostnader!$H70)&gt;Hjelpeberegn_personal!B$77,"",IF(YEAR(Personalkostnader!$K70)=B$77,Personalkostnader!$K70,"31.12."&amp;B$77)))</f>
        <v/>
      </c>
      <c r="D136" s="49" t="str">
        <f>IF(YEAR(Personalkostnader!$K70)&lt;Hjelpeberegn_personal!D$77,"",IF(YEAR(Personalkostnader!$H70)&gt;Hjelpeberegn_personal!D$77,"",IF(YEAR(Personalkostnader!$H70)=Hjelpeberegn_personal!D$77,Personalkostnader!$H70,"01.01."&amp;D$77)))</f>
        <v/>
      </c>
      <c r="E136" s="49" t="str">
        <f>IF(D136="","",IF(YEAR(Personalkostnader!$H70)&gt;Hjelpeberegn_personal!D$77,"",IF(YEAR(Personalkostnader!$K70)&gt;Hjelpeberegn_personal!D$77,"31.12."&amp;D$77,Personalkostnader!$K70)))</f>
        <v/>
      </c>
      <c r="F136" s="49" t="str">
        <f>IF(YEAR(Personalkostnader!$K70)&lt;Hjelpeberegn_personal!F$77,"",IF(YEAR(Personalkostnader!$H70)&gt;Hjelpeberegn_personal!F$77,"",IF(YEAR(Personalkostnader!$H70)=Hjelpeberegn_personal!F$77,Personalkostnader!$H70,"01.01."&amp;F$77)))</f>
        <v/>
      </c>
      <c r="G136" s="49" t="str">
        <f>IF(F136="","",IF(YEAR(Personalkostnader!$H70)&gt;Hjelpeberegn_personal!F$77,"",IF(YEAR(Personalkostnader!$K70)&gt;Hjelpeberegn_personal!F$77,"31.12."&amp;F$77,Personalkostnader!$K70)))</f>
        <v/>
      </c>
      <c r="H136" s="49" t="str">
        <f>IF(YEAR(Personalkostnader!$K70)&lt;Hjelpeberegn_personal!H$77,"",IF(YEAR(Personalkostnader!$H70)&gt;Hjelpeberegn_personal!H$77,"",IF(YEAR(Personalkostnader!$H70)=Hjelpeberegn_personal!H$77,Personalkostnader!$H70,"01.01."&amp;H$77)))</f>
        <v/>
      </c>
      <c r="I136" s="49" t="str">
        <f>IF(H136="","",IF(YEAR(Personalkostnader!$H70)&gt;Hjelpeberegn_personal!H$77,"",IF(YEAR(Personalkostnader!$K70)&gt;Hjelpeberegn_personal!H$77,"31.12."&amp;H$77,Personalkostnader!$K70)))</f>
        <v/>
      </c>
      <c r="J136" s="49" t="str">
        <f>IF(YEAR(Personalkostnader!$K70)&lt;Hjelpeberegn_personal!J$77,"",IF(YEAR(Personalkostnader!$H70)&gt;Hjelpeberegn_personal!J$77,"",IF(YEAR(Personalkostnader!$H70)=Hjelpeberegn_personal!J$77,Personalkostnader!$H70,"01.01."&amp;J$77)))</f>
        <v/>
      </c>
      <c r="K136" s="49" t="str">
        <f>IF(J136="","",IF(YEAR(Personalkostnader!$H70)&gt;Hjelpeberegn_personal!J$77,"",IF(YEAR(Personalkostnader!$K70)&gt;Hjelpeberegn_personal!J$77,"31.12."&amp;J$77,Personalkostnader!$K70)))</f>
        <v/>
      </c>
      <c r="L136" s="49" t="str">
        <f>IF(YEAR(Personalkostnader!$K70)&lt;Hjelpeberegn_personal!L$77,"",IF(YEAR(Personalkostnader!$H70)&gt;Hjelpeberegn_personal!L$77,"",IF(YEAR(Personalkostnader!$H70)=Hjelpeberegn_personal!L$77,Personalkostnader!$H70,"01.01."&amp;L$77)))</f>
        <v/>
      </c>
      <c r="M136" s="49" t="str">
        <f>IF(L136="","",IF(YEAR(Personalkostnader!$H70)&gt;Hjelpeberegn_personal!L$77,"",IF(YEAR(Personalkostnader!$K70)&gt;Hjelpeberegn_personal!L$77,"31.12."&amp;L$77,Personalkostnader!$K70)))</f>
        <v/>
      </c>
      <c r="N136" s="49" t="str">
        <f>IF(YEAR(Personalkostnader!$K70)&lt;Hjelpeberegn_personal!N$77,"",IF(YEAR(Personalkostnader!$H70)&gt;Hjelpeberegn_personal!N$77,"",IF(YEAR(Personalkostnader!$H70)=Hjelpeberegn_personal!N$77,Personalkostnader!$H70,"01.01."&amp;N$77)))</f>
        <v/>
      </c>
      <c r="O136" s="49" t="str">
        <f>IF(N136="","",IF(YEAR(Personalkostnader!$H70)&gt;Hjelpeberegn_personal!N$77,"",IF(YEAR(Personalkostnader!$K70)&gt;Hjelpeberegn_personal!N$77,"31.12."&amp;N$77,Personalkostnader!$K70)))</f>
        <v/>
      </c>
      <c r="P136" s="49" t="str">
        <f>IF(YEAR(Personalkostnader!$K70)&lt;Hjelpeberegn_personal!P$77,"",IF(YEAR(Personalkostnader!$H70)&gt;Hjelpeberegn_personal!P$77,"",IF(YEAR(Personalkostnader!$H70)=Hjelpeberegn_personal!P$77,Personalkostnader!$H70,"01.01."&amp;P$77)))</f>
        <v/>
      </c>
      <c r="Q136" s="49" t="str">
        <f>IF(P136="","",IF(YEAR(Personalkostnader!$H70)&gt;Hjelpeberegn_personal!P$77,"",IF(YEAR(Personalkostnader!$K70)&gt;Hjelpeberegn_personal!P$77,"31.12."&amp;P$77,Personalkostnader!$K70)))</f>
        <v/>
      </c>
      <c r="R136" s="49" t="str">
        <f>IF(YEAR(Personalkostnader!$K70)&lt;Hjelpeberegn_personal!R$77,"",IF(YEAR(Personalkostnader!$H70)&gt;Hjelpeberegn_personal!R$77,"",IF(YEAR(Personalkostnader!$H70)=Hjelpeberegn_personal!R$77,Personalkostnader!$H70,"01.01."&amp;R$77)))</f>
        <v/>
      </c>
      <c r="S136" s="49" t="str">
        <f>IF(R136="","",IF(YEAR(Personalkostnader!$H70)&gt;Hjelpeberegn_personal!R$77,"",IF(YEAR(Personalkostnader!$K70)&gt;Hjelpeberegn_personal!R$77,"31.12."&amp;R$77,Personalkostnader!$K70)))</f>
        <v/>
      </c>
      <c r="T136" s="49" t="str">
        <f>IF(YEAR(Personalkostnader!$K70)&lt;Hjelpeberegn_personal!T$77,"",IF(YEAR(Personalkostnader!$H70)&gt;Hjelpeberegn_personal!T$77,"",IF(YEAR(Personalkostnader!$H70)=Hjelpeberegn_personal!T$77,Personalkostnader!$H70,"01.01."&amp;T$77)))</f>
        <v/>
      </c>
      <c r="U136" s="49" t="str">
        <f>IF(T136="","",IF(YEAR(Personalkostnader!$H70)&gt;Hjelpeberegn_personal!T$77,"",IF(YEAR(Personalkostnader!$K70)&gt;Hjelpeberegn_personal!T$77,"31.12."&amp;T$77,Personalkostnader!$K70)))</f>
        <v/>
      </c>
      <c r="V136" s="49" t="str">
        <f>IF(YEAR(Personalkostnader!$K70)&lt;Hjelpeberegn_personal!V$77,"",IF(YEAR(Personalkostnader!$H70)&gt;Hjelpeberegn_personal!V$77,"",IF(YEAR(Personalkostnader!$H70)=Hjelpeberegn_personal!V$77,Personalkostnader!$H70,"01.01."&amp;V$77)))</f>
        <v/>
      </c>
      <c r="W136" s="49" t="str">
        <f>IF(V136="","",IF(YEAR(Personalkostnader!$H70)&gt;Hjelpeberegn_personal!V$77,"",IF(YEAR(Personalkostnader!$K70)&gt;Hjelpeberegn_personal!V$77,"31.12."&amp;V$77,Personalkostnader!$K70)))</f>
        <v/>
      </c>
      <c r="X136" s="49" t="str">
        <f>IF(YEAR(Personalkostnader!$K70)&lt;Hjelpeberegn_personal!X$77,"",IF(YEAR(Personalkostnader!$H70)&gt;Hjelpeberegn_personal!X$77,"",IF(YEAR(Personalkostnader!$H70)=Hjelpeberegn_personal!X$77,Personalkostnader!$H70,"01.01."&amp;X$77)))</f>
        <v/>
      </c>
      <c r="Y136" s="49" t="str">
        <f>IF(X136="","",IF(YEAR(Personalkostnader!$H70)&gt;Hjelpeberegn_personal!X$77,"",IF(YEAR(Personalkostnader!$K70)&gt;Hjelpeberegn_personal!X$77,"31.12."&amp;X$77,Personalkostnader!$K70)))</f>
        <v/>
      </c>
      <c r="Z136" s="49" t="str">
        <f>IF(YEAR(Personalkostnader!$K70)&lt;Hjelpeberegn_personal!Z$77,"",IF(YEAR(Personalkostnader!$H70)&gt;Hjelpeberegn_personal!Z$77,"",IF(YEAR(Personalkostnader!$H70)=Hjelpeberegn_personal!Z$77,Personalkostnader!$H70,"01.01."&amp;Z$77)))</f>
        <v/>
      </c>
      <c r="AA136" s="49" t="str">
        <f>IF(Z136="","",IF(YEAR(Personalkostnader!$H70)&gt;Hjelpeberegn_personal!Z$77,"",IF(YEAR(Personalkostnader!$K70)&gt;Hjelpeberegn_personal!Z$77,"31.12."&amp;Z$77,Personalkostnader!$K70)))</f>
        <v/>
      </c>
    </row>
    <row r="137" spans="1:27" outlineLevel="1" x14ac:dyDescent="0.25">
      <c r="A137">
        <f t="shared" si="7"/>
        <v>0</v>
      </c>
      <c r="B137" s="49" t="str">
        <f>IF(YEAR(Personalkostnader!$H71)&lt;Hjelpeberegn_personal!B$77,"",IF(YEAR(Personalkostnader!$H71)&gt;Hjelpeberegn_personal!B$77,"",IF(YEAR(Personalkostnader!$H71)=Hjelpeberegn_personal!B$77,Personalkostnader!$H71,"01.01."&amp;B$77)))</f>
        <v/>
      </c>
      <c r="C137" s="49" t="str">
        <f>IF(YEAR(Personalkostnader!$H71)&lt;Hjelpeberegn_personal!B$77,"",IF(YEAR(Personalkostnader!$H71)&gt;Hjelpeberegn_personal!B$77,"",IF(YEAR(Personalkostnader!$K71)=B$77,Personalkostnader!$K71,"31.12."&amp;B$77)))</f>
        <v/>
      </c>
      <c r="D137" s="49" t="str">
        <f>IF(YEAR(Personalkostnader!$K71)&lt;Hjelpeberegn_personal!D$77,"",IF(YEAR(Personalkostnader!$H71)&gt;Hjelpeberegn_personal!D$77,"",IF(YEAR(Personalkostnader!$H71)=Hjelpeberegn_personal!D$77,Personalkostnader!$H71,"01.01."&amp;D$77)))</f>
        <v/>
      </c>
      <c r="E137" s="49" t="str">
        <f>IF(D137="","",IF(YEAR(Personalkostnader!$H71)&gt;Hjelpeberegn_personal!D$77,"",IF(YEAR(Personalkostnader!$K71)&gt;Hjelpeberegn_personal!D$77,"31.12."&amp;D$77,Personalkostnader!$K71)))</f>
        <v/>
      </c>
      <c r="F137" s="49" t="str">
        <f>IF(YEAR(Personalkostnader!$K71)&lt;Hjelpeberegn_personal!F$77,"",IF(YEAR(Personalkostnader!$H71)&gt;Hjelpeberegn_personal!F$77,"",IF(YEAR(Personalkostnader!$H71)=Hjelpeberegn_personal!F$77,Personalkostnader!$H71,"01.01."&amp;F$77)))</f>
        <v/>
      </c>
      <c r="G137" s="49" t="str">
        <f>IF(F137="","",IF(YEAR(Personalkostnader!$H71)&gt;Hjelpeberegn_personal!F$77,"",IF(YEAR(Personalkostnader!$K71)&gt;Hjelpeberegn_personal!F$77,"31.12."&amp;F$77,Personalkostnader!$K71)))</f>
        <v/>
      </c>
      <c r="H137" s="49" t="str">
        <f>IF(YEAR(Personalkostnader!$K71)&lt;Hjelpeberegn_personal!H$77,"",IF(YEAR(Personalkostnader!$H71)&gt;Hjelpeberegn_personal!H$77,"",IF(YEAR(Personalkostnader!$H71)=Hjelpeberegn_personal!H$77,Personalkostnader!$H71,"01.01."&amp;H$77)))</f>
        <v/>
      </c>
      <c r="I137" s="49" t="str">
        <f>IF(H137="","",IF(YEAR(Personalkostnader!$H71)&gt;Hjelpeberegn_personal!H$77,"",IF(YEAR(Personalkostnader!$K71)&gt;Hjelpeberegn_personal!H$77,"31.12."&amp;H$77,Personalkostnader!$K71)))</f>
        <v/>
      </c>
      <c r="J137" s="49" t="str">
        <f>IF(YEAR(Personalkostnader!$K71)&lt;Hjelpeberegn_personal!J$77,"",IF(YEAR(Personalkostnader!$H71)&gt;Hjelpeberegn_personal!J$77,"",IF(YEAR(Personalkostnader!$H71)=Hjelpeberegn_personal!J$77,Personalkostnader!$H71,"01.01."&amp;J$77)))</f>
        <v/>
      </c>
      <c r="K137" s="49" t="str">
        <f>IF(J137="","",IF(YEAR(Personalkostnader!$H71)&gt;Hjelpeberegn_personal!J$77,"",IF(YEAR(Personalkostnader!$K71)&gt;Hjelpeberegn_personal!J$77,"31.12."&amp;J$77,Personalkostnader!$K71)))</f>
        <v/>
      </c>
      <c r="L137" s="49" t="str">
        <f>IF(YEAR(Personalkostnader!$K71)&lt;Hjelpeberegn_personal!L$77,"",IF(YEAR(Personalkostnader!$H71)&gt;Hjelpeberegn_personal!L$77,"",IF(YEAR(Personalkostnader!$H71)=Hjelpeberegn_personal!L$77,Personalkostnader!$H71,"01.01."&amp;L$77)))</f>
        <v/>
      </c>
      <c r="M137" s="49" t="str">
        <f>IF(L137="","",IF(YEAR(Personalkostnader!$H71)&gt;Hjelpeberegn_personal!L$77,"",IF(YEAR(Personalkostnader!$K71)&gt;Hjelpeberegn_personal!L$77,"31.12."&amp;L$77,Personalkostnader!$K71)))</f>
        <v/>
      </c>
      <c r="N137" s="49" t="str">
        <f>IF(YEAR(Personalkostnader!$K71)&lt;Hjelpeberegn_personal!N$77,"",IF(YEAR(Personalkostnader!$H71)&gt;Hjelpeberegn_personal!N$77,"",IF(YEAR(Personalkostnader!$H71)=Hjelpeberegn_personal!N$77,Personalkostnader!$H71,"01.01."&amp;N$77)))</f>
        <v/>
      </c>
      <c r="O137" s="49" t="str">
        <f>IF(N137="","",IF(YEAR(Personalkostnader!$H71)&gt;Hjelpeberegn_personal!N$77,"",IF(YEAR(Personalkostnader!$K71)&gt;Hjelpeberegn_personal!N$77,"31.12."&amp;N$77,Personalkostnader!$K71)))</f>
        <v/>
      </c>
      <c r="P137" s="49" t="str">
        <f>IF(YEAR(Personalkostnader!$K71)&lt;Hjelpeberegn_personal!P$77,"",IF(YEAR(Personalkostnader!$H71)&gt;Hjelpeberegn_personal!P$77,"",IF(YEAR(Personalkostnader!$H71)=Hjelpeberegn_personal!P$77,Personalkostnader!$H71,"01.01."&amp;P$77)))</f>
        <v/>
      </c>
      <c r="Q137" s="49" t="str">
        <f>IF(P137="","",IF(YEAR(Personalkostnader!$H71)&gt;Hjelpeberegn_personal!P$77,"",IF(YEAR(Personalkostnader!$K71)&gt;Hjelpeberegn_personal!P$77,"31.12."&amp;P$77,Personalkostnader!$K71)))</f>
        <v/>
      </c>
      <c r="R137" s="49" t="str">
        <f>IF(YEAR(Personalkostnader!$K71)&lt;Hjelpeberegn_personal!R$77,"",IF(YEAR(Personalkostnader!$H71)&gt;Hjelpeberegn_personal!R$77,"",IF(YEAR(Personalkostnader!$H71)=Hjelpeberegn_personal!R$77,Personalkostnader!$H71,"01.01."&amp;R$77)))</f>
        <v/>
      </c>
      <c r="S137" s="49" t="str">
        <f>IF(R137="","",IF(YEAR(Personalkostnader!$H71)&gt;Hjelpeberegn_personal!R$77,"",IF(YEAR(Personalkostnader!$K71)&gt;Hjelpeberegn_personal!R$77,"31.12."&amp;R$77,Personalkostnader!$K71)))</f>
        <v/>
      </c>
      <c r="T137" s="49" t="str">
        <f>IF(YEAR(Personalkostnader!$K71)&lt;Hjelpeberegn_personal!T$77,"",IF(YEAR(Personalkostnader!$H71)&gt;Hjelpeberegn_personal!T$77,"",IF(YEAR(Personalkostnader!$H71)=Hjelpeberegn_personal!T$77,Personalkostnader!$H71,"01.01."&amp;T$77)))</f>
        <v/>
      </c>
      <c r="U137" s="49" t="str">
        <f>IF(T137="","",IF(YEAR(Personalkostnader!$H71)&gt;Hjelpeberegn_personal!T$77,"",IF(YEAR(Personalkostnader!$K71)&gt;Hjelpeberegn_personal!T$77,"31.12."&amp;T$77,Personalkostnader!$K71)))</f>
        <v/>
      </c>
      <c r="V137" s="49" t="str">
        <f>IF(YEAR(Personalkostnader!$K71)&lt;Hjelpeberegn_personal!V$77,"",IF(YEAR(Personalkostnader!$H71)&gt;Hjelpeberegn_personal!V$77,"",IF(YEAR(Personalkostnader!$H71)=Hjelpeberegn_personal!V$77,Personalkostnader!$H71,"01.01."&amp;V$77)))</f>
        <v/>
      </c>
      <c r="W137" s="49" t="str">
        <f>IF(V137="","",IF(YEAR(Personalkostnader!$H71)&gt;Hjelpeberegn_personal!V$77,"",IF(YEAR(Personalkostnader!$K71)&gt;Hjelpeberegn_personal!V$77,"31.12."&amp;V$77,Personalkostnader!$K71)))</f>
        <v/>
      </c>
      <c r="X137" s="49" t="str">
        <f>IF(YEAR(Personalkostnader!$K71)&lt;Hjelpeberegn_personal!X$77,"",IF(YEAR(Personalkostnader!$H71)&gt;Hjelpeberegn_personal!X$77,"",IF(YEAR(Personalkostnader!$H71)=Hjelpeberegn_personal!X$77,Personalkostnader!$H71,"01.01."&amp;X$77)))</f>
        <v/>
      </c>
      <c r="Y137" s="49" t="str">
        <f>IF(X137="","",IF(YEAR(Personalkostnader!$H71)&gt;Hjelpeberegn_personal!X$77,"",IF(YEAR(Personalkostnader!$K71)&gt;Hjelpeberegn_personal!X$77,"31.12."&amp;X$77,Personalkostnader!$K71)))</f>
        <v/>
      </c>
      <c r="Z137" s="49" t="str">
        <f>IF(YEAR(Personalkostnader!$K71)&lt;Hjelpeberegn_personal!Z$77,"",IF(YEAR(Personalkostnader!$H71)&gt;Hjelpeberegn_personal!Z$77,"",IF(YEAR(Personalkostnader!$H71)=Hjelpeberegn_personal!Z$77,Personalkostnader!$H71,"01.01."&amp;Z$77)))</f>
        <v/>
      </c>
      <c r="AA137" s="49" t="str">
        <f>IF(Z137="","",IF(YEAR(Personalkostnader!$H71)&gt;Hjelpeberegn_personal!Z$77,"",IF(YEAR(Personalkostnader!$K71)&gt;Hjelpeberegn_personal!Z$77,"31.12."&amp;Z$77,Personalkostnader!$K71)))</f>
        <v/>
      </c>
    </row>
    <row r="138" spans="1:27" outlineLevel="1" x14ac:dyDescent="0.25">
      <c r="A138">
        <f t="shared" si="7"/>
        <v>0</v>
      </c>
      <c r="B138" s="49" t="str">
        <f>IF(YEAR(Personalkostnader!$H72)&lt;Hjelpeberegn_personal!B$77,"",IF(YEAR(Personalkostnader!$H72)&gt;Hjelpeberegn_personal!B$77,"",IF(YEAR(Personalkostnader!$H72)=Hjelpeberegn_personal!B$77,Personalkostnader!$H72,"01.01."&amp;B$77)))</f>
        <v/>
      </c>
      <c r="C138" s="49" t="str">
        <f>IF(YEAR(Personalkostnader!$H72)&lt;Hjelpeberegn_personal!B$77,"",IF(YEAR(Personalkostnader!$H72)&gt;Hjelpeberegn_personal!B$77,"",IF(YEAR(Personalkostnader!$K72)=B$77,Personalkostnader!$K72,"31.12."&amp;B$77)))</f>
        <v/>
      </c>
      <c r="D138" s="49" t="str">
        <f>IF(YEAR(Personalkostnader!$K72)&lt;Hjelpeberegn_personal!D$77,"",IF(YEAR(Personalkostnader!$H72)&gt;Hjelpeberegn_personal!D$77,"",IF(YEAR(Personalkostnader!$H72)=Hjelpeberegn_personal!D$77,Personalkostnader!$H72,"01.01."&amp;D$77)))</f>
        <v/>
      </c>
      <c r="E138" s="49" t="str">
        <f>IF(D138="","",IF(YEAR(Personalkostnader!$H72)&gt;Hjelpeberegn_personal!D$77,"",IF(YEAR(Personalkostnader!$K72)&gt;Hjelpeberegn_personal!D$77,"31.12."&amp;D$77,Personalkostnader!$K72)))</f>
        <v/>
      </c>
      <c r="F138" s="49" t="str">
        <f>IF(YEAR(Personalkostnader!$K72)&lt;Hjelpeberegn_personal!F$77,"",IF(YEAR(Personalkostnader!$H72)&gt;Hjelpeberegn_personal!F$77,"",IF(YEAR(Personalkostnader!$H72)=Hjelpeberegn_personal!F$77,Personalkostnader!$H72,"01.01."&amp;F$77)))</f>
        <v/>
      </c>
      <c r="G138" s="49" t="str">
        <f>IF(F138="","",IF(YEAR(Personalkostnader!$H72)&gt;Hjelpeberegn_personal!F$77,"",IF(YEAR(Personalkostnader!$K72)&gt;Hjelpeberegn_personal!F$77,"31.12."&amp;F$77,Personalkostnader!$K72)))</f>
        <v/>
      </c>
      <c r="H138" s="49" t="str">
        <f>IF(YEAR(Personalkostnader!$K72)&lt;Hjelpeberegn_personal!H$77,"",IF(YEAR(Personalkostnader!$H72)&gt;Hjelpeberegn_personal!H$77,"",IF(YEAR(Personalkostnader!$H72)=Hjelpeberegn_personal!H$77,Personalkostnader!$H72,"01.01."&amp;H$77)))</f>
        <v/>
      </c>
      <c r="I138" s="49" t="str">
        <f>IF(H138="","",IF(YEAR(Personalkostnader!$H72)&gt;Hjelpeberegn_personal!H$77,"",IF(YEAR(Personalkostnader!$K72)&gt;Hjelpeberegn_personal!H$77,"31.12."&amp;H$77,Personalkostnader!$K72)))</f>
        <v/>
      </c>
      <c r="J138" s="49" t="str">
        <f>IF(YEAR(Personalkostnader!$K72)&lt;Hjelpeberegn_personal!J$77,"",IF(YEAR(Personalkostnader!$H72)&gt;Hjelpeberegn_personal!J$77,"",IF(YEAR(Personalkostnader!$H72)=Hjelpeberegn_personal!J$77,Personalkostnader!$H72,"01.01."&amp;J$77)))</f>
        <v/>
      </c>
      <c r="K138" s="49" t="str">
        <f>IF(J138="","",IF(YEAR(Personalkostnader!$H72)&gt;Hjelpeberegn_personal!J$77,"",IF(YEAR(Personalkostnader!$K72)&gt;Hjelpeberegn_personal!J$77,"31.12."&amp;J$77,Personalkostnader!$K72)))</f>
        <v/>
      </c>
      <c r="L138" s="49" t="str">
        <f>IF(YEAR(Personalkostnader!$K72)&lt;Hjelpeberegn_personal!L$77,"",IF(YEAR(Personalkostnader!$H72)&gt;Hjelpeberegn_personal!L$77,"",IF(YEAR(Personalkostnader!$H72)=Hjelpeberegn_personal!L$77,Personalkostnader!$H72,"01.01."&amp;L$77)))</f>
        <v/>
      </c>
      <c r="M138" s="49" t="str">
        <f>IF(L138="","",IF(YEAR(Personalkostnader!$H72)&gt;Hjelpeberegn_personal!L$77,"",IF(YEAR(Personalkostnader!$K72)&gt;Hjelpeberegn_personal!L$77,"31.12."&amp;L$77,Personalkostnader!$K72)))</f>
        <v/>
      </c>
      <c r="N138" s="49" t="str">
        <f>IF(YEAR(Personalkostnader!$K72)&lt;Hjelpeberegn_personal!N$77,"",IF(YEAR(Personalkostnader!$H72)&gt;Hjelpeberegn_personal!N$77,"",IF(YEAR(Personalkostnader!$H72)=Hjelpeberegn_personal!N$77,Personalkostnader!$H72,"01.01."&amp;N$77)))</f>
        <v/>
      </c>
      <c r="O138" s="49" t="str">
        <f>IF(N138="","",IF(YEAR(Personalkostnader!$H72)&gt;Hjelpeberegn_personal!N$77,"",IF(YEAR(Personalkostnader!$K72)&gt;Hjelpeberegn_personal!N$77,"31.12."&amp;N$77,Personalkostnader!$K72)))</f>
        <v/>
      </c>
      <c r="P138" s="49" t="str">
        <f>IF(YEAR(Personalkostnader!$K72)&lt;Hjelpeberegn_personal!P$77,"",IF(YEAR(Personalkostnader!$H72)&gt;Hjelpeberegn_personal!P$77,"",IF(YEAR(Personalkostnader!$H72)=Hjelpeberegn_personal!P$77,Personalkostnader!$H72,"01.01."&amp;P$77)))</f>
        <v/>
      </c>
      <c r="Q138" s="49" t="str">
        <f>IF(P138="","",IF(YEAR(Personalkostnader!$H72)&gt;Hjelpeberegn_personal!P$77,"",IF(YEAR(Personalkostnader!$K72)&gt;Hjelpeberegn_personal!P$77,"31.12."&amp;P$77,Personalkostnader!$K72)))</f>
        <v/>
      </c>
      <c r="R138" s="49" t="str">
        <f>IF(YEAR(Personalkostnader!$K72)&lt;Hjelpeberegn_personal!R$77,"",IF(YEAR(Personalkostnader!$H72)&gt;Hjelpeberegn_personal!R$77,"",IF(YEAR(Personalkostnader!$H72)=Hjelpeberegn_personal!R$77,Personalkostnader!$H72,"01.01."&amp;R$77)))</f>
        <v/>
      </c>
      <c r="S138" s="49" t="str">
        <f>IF(R138="","",IF(YEAR(Personalkostnader!$H72)&gt;Hjelpeberegn_personal!R$77,"",IF(YEAR(Personalkostnader!$K72)&gt;Hjelpeberegn_personal!R$77,"31.12."&amp;R$77,Personalkostnader!$K72)))</f>
        <v/>
      </c>
      <c r="T138" s="49" t="str">
        <f>IF(YEAR(Personalkostnader!$K72)&lt;Hjelpeberegn_personal!T$77,"",IF(YEAR(Personalkostnader!$H72)&gt;Hjelpeberegn_personal!T$77,"",IF(YEAR(Personalkostnader!$H72)=Hjelpeberegn_personal!T$77,Personalkostnader!$H72,"01.01."&amp;T$77)))</f>
        <v/>
      </c>
      <c r="U138" s="49" t="str">
        <f>IF(T138="","",IF(YEAR(Personalkostnader!$H72)&gt;Hjelpeberegn_personal!T$77,"",IF(YEAR(Personalkostnader!$K72)&gt;Hjelpeberegn_personal!T$77,"31.12."&amp;T$77,Personalkostnader!$K72)))</f>
        <v/>
      </c>
      <c r="V138" s="49" t="str">
        <f>IF(YEAR(Personalkostnader!$K72)&lt;Hjelpeberegn_personal!V$77,"",IF(YEAR(Personalkostnader!$H72)&gt;Hjelpeberegn_personal!V$77,"",IF(YEAR(Personalkostnader!$H72)=Hjelpeberegn_personal!V$77,Personalkostnader!$H72,"01.01."&amp;V$77)))</f>
        <v/>
      </c>
      <c r="W138" s="49" t="str">
        <f>IF(V138="","",IF(YEAR(Personalkostnader!$H72)&gt;Hjelpeberegn_personal!V$77,"",IF(YEAR(Personalkostnader!$K72)&gt;Hjelpeberegn_personal!V$77,"31.12."&amp;V$77,Personalkostnader!$K72)))</f>
        <v/>
      </c>
      <c r="X138" s="49" t="str">
        <f>IF(YEAR(Personalkostnader!$K72)&lt;Hjelpeberegn_personal!X$77,"",IF(YEAR(Personalkostnader!$H72)&gt;Hjelpeberegn_personal!X$77,"",IF(YEAR(Personalkostnader!$H72)=Hjelpeberegn_personal!X$77,Personalkostnader!$H72,"01.01."&amp;X$77)))</f>
        <v/>
      </c>
      <c r="Y138" s="49" t="str">
        <f>IF(X138="","",IF(YEAR(Personalkostnader!$H72)&gt;Hjelpeberegn_personal!X$77,"",IF(YEAR(Personalkostnader!$K72)&gt;Hjelpeberegn_personal!X$77,"31.12."&amp;X$77,Personalkostnader!$K72)))</f>
        <v/>
      </c>
      <c r="Z138" s="49" t="str">
        <f>IF(YEAR(Personalkostnader!$K72)&lt;Hjelpeberegn_personal!Z$77,"",IF(YEAR(Personalkostnader!$H72)&gt;Hjelpeberegn_personal!Z$77,"",IF(YEAR(Personalkostnader!$H72)=Hjelpeberegn_personal!Z$77,Personalkostnader!$H72,"01.01."&amp;Z$77)))</f>
        <v/>
      </c>
      <c r="AA138" s="49" t="str">
        <f>IF(Z138="","",IF(YEAR(Personalkostnader!$H72)&gt;Hjelpeberegn_personal!Z$77,"",IF(YEAR(Personalkostnader!$K72)&gt;Hjelpeberegn_personal!Z$77,"31.12."&amp;Z$77,Personalkostnader!$K72)))</f>
        <v/>
      </c>
    </row>
    <row r="139" spans="1:27" outlineLevel="1" x14ac:dyDescent="0.25">
      <c r="A139">
        <f t="shared" si="7"/>
        <v>0</v>
      </c>
      <c r="B139" s="49" t="str">
        <f>IF(YEAR(Personalkostnader!$H73)&lt;Hjelpeberegn_personal!B$77,"",IF(YEAR(Personalkostnader!$H73)&gt;Hjelpeberegn_personal!B$77,"",IF(YEAR(Personalkostnader!$H73)=Hjelpeberegn_personal!B$77,Personalkostnader!$H73,"01.01."&amp;B$77)))</f>
        <v/>
      </c>
      <c r="C139" s="49" t="str">
        <f>IF(YEAR(Personalkostnader!$H73)&lt;Hjelpeberegn_personal!B$77,"",IF(YEAR(Personalkostnader!$H73)&gt;Hjelpeberegn_personal!B$77,"",IF(YEAR(Personalkostnader!$K73)=B$77,Personalkostnader!$K73,"31.12."&amp;B$77)))</f>
        <v/>
      </c>
      <c r="D139" s="49" t="str">
        <f>IF(YEAR(Personalkostnader!$K73)&lt;Hjelpeberegn_personal!D$77,"",IF(YEAR(Personalkostnader!$H73)&gt;Hjelpeberegn_personal!D$77,"",IF(YEAR(Personalkostnader!$H73)=Hjelpeberegn_personal!D$77,Personalkostnader!$H73,"01.01."&amp;D$77)))</f>
        <v/>
      </c>
      <c r="E139" s="49" t="str">
        <f>IF(D139="","",IF(YEAR(Personalkostnader!$H73)&gt;Hjelpeberegn_personal!D$77,"",IF(YEAR(Personalkostnader!$K73)&gt;Hjelpeberegn_personal!D$77,"31.12."&amp;D$77,Personalkostnader!$K73)))</f>
        <v/>
      </c>
      <c r="F139" s="49" t="str">
        <f>IF(YEAR(Personalkostnader!$K73)&lt;Hjelpeberegn_personal!F$77,"",IF(YEAR(Personalkostnader!$H73)&gt;Hjelpeberegn_personal!F$77,"",IF(YEAR(Personalkostnader!$H73)=Hjelpeberegn_personal!F$77,Personalkostnader!$H73,"01.01."&amp;F$77)))</f>
        <v/>
      </c>
      <c r="G139" s="49" t="str">
        <f>IF(F139="","",IF(YEAR(Personalkostnader!$H73)&gt;Hjelpeberegn_personal!F$77,"",IF(YEAR(Personalkostnader!$K73)&gt;Hjelpeberegn_personal!F$77,"31.12."&amp;F$77,Personalkostnader!$K73)))</f>
        <v/>
      </c>
      <c r="H139" s="49" t="str">
        <f>IF(YEAR(Personalkostnader!$K73)&lt;Hjelpeberegn_personal!H$77,"",IF(YEAR(Personalkostnader!$H73)&gt;Hjelpeberegn_personal!H$77,"",IF(YEAR(Personalkostnader!$H73)=Hjelpeberegn_personal!H$77,Personalkostnader!$H73,"01.01."&amp;H$77)))</f>
        <v/>
      </c>
      <c r="I139" s="49" t="str">
        <f>IF(H139="","",IF(YEAR(Personalkostnader!$H73)&gt;Hjelpeberegn_personal!H$77,"",IF(YEAR(Personalkostnader!$K73)&gt;Hjelpeberegn_personal!H$77,"31.12."&amp;H$77,Personalkostnader!$K73)))</f>
        <v/>
      </c>
      <c r="J139" s="49" t="str">
        <f>IF(YEAR(Personalkostnader!$K73)&lt;Hjelpeberegn_personal!J$77,"",IF(YEAR(Personalkostnader!$H73)&gt;Hjelpeberegn_personal!J$77,"",IF(YEAR(Personalkostnader!$H73)=Hjelpeberegn_personal!J$77,Personalkostnader!$H73,"01.01."&amp;J$77)))</f>
        <v/>
      </c>
      <c r="K139" s="49" t="str">
        <f>IF(J139="","",IF(YEAR(Personalkostnader!$H73)&gt;Hjelpeberegn_personal!J$77,"",IF(YEAR(Personalkostnader!$K73)&gt;Hjelpeberegn_personal!J$77,"31.12."&amp;J$77,Personalkostnader!$K73)))</f>
        <v/>
      </c>
      <c r="L139" s="49" t="str">
        <f>IF(YEAR(Personalkostnader!$K73)&lt;Hjelpeberegn_personal!L$77,"",IF(YEAR(Personalkostnader!$H73)&gt;Hjelpeberegn_personal!L$77,"",IF(YEAR(Personalkostnader!$H73)=Hjelpeberegn_personal!L$77,Personalkostnader!$H73,"01.01."&amp;L$77)))</f>
        <v/>
      </c>
      <c r="M139" s="49" t="str">
        <f>IF(L139="","",IF(YEAR(Personalkostnader!$H73)&gt;Hjelpeberegn_personal!L$77,"",IF(YEAR(Personalkostnader!$K73)&gt;Hjelpeberegn_personal!L$77,"31.12."&amp;L$77,Personalkostnader!$K73)))</f>
        <v/>
      </c>
      <c r="N139" s="49" t="str">
        <f>IF(YEAR(Personalkostnader!$K73)&lt;Hjelpeberegn_personal!N$77,"",IF(YEAR(Personalkostnader!$H73)&gt;Hjelpeberegn_personal!N$77,"",IF(YEAR(Personalkostnader!$H73)=Hjelpeberegn_personal!N$77,Personalkostnader!$H73,"01.01."&amp;N$77)))</f>
        <v/>
      </c>
      <c r="O139" s="49" t="str">
        <f>IF(N139="","",IF(YEAR(Personalkostnader!$H73)&gt;Hjelpeberegn_personal!N$77,"",IF(YEAR(Personalkostnader!$K73)&gt;Hjelpeberegn_personal!N$77,"31.12."&amp;N$77,Personalkostnader!$K73)))</f>
        <v/>
      </c>
      <c r="P139" s="49" t="str">
        <f>IF(YEAR(Personalkostnader!$K73)&lt;Hjelpeberegn_personal!P$77,"",IF(YEAR(Personalkostnader!$H73)&gt;Hjelpeberegn_personal!P$77,"",IF(YEAR(Personalkostnader!$H73)=Hjelpeberegn_personal!P$77,Personalkostnader!$H73,"01.01."&amp;P$77)))</f>
        <v/>
      </c>
      <c r="Q139" s="49" t="str">
        <f>IF(P139="","",IF(YEAR(Personalkostnader!$H73)&gt;Hjelpeberegn_personal!P$77,"",IF(YEAR(Personalkostnader!$K73)&gt;Hjelpeberegn_personal!P$77,"31.12."&amp;P$77,Personalkostnader!$K73)))</f>
        <v/>
      </c>
      <c r="R139" s="49" t="str">
        <f>IF(YEAR(Personalkostnader!$K73)&lt;Hjelpeberegn_personal!R$77,"",IF(YEAR(Personalkostnader!$H73)&gt;Hjelpeberegn_personal!R$77,"",IF(YEAR(Personalkostnader!$H73)=Hjelpeberegn_personal!R$77,Personalkostnader!$H73,"01.01."&amp;R$77)))</f>
        <v/>
      </c>
      <c r="S139" s="49" t="str">
        <f>IF(R139="","",IF(YEAR(Personalkostnader!$H73)&gt;Hjelpeberegn_personal!R$77,"",IF(YEAR(Personalkostnader!$K73)&gt;Hjelpeberegn_personal!R$77,"31.12."&amp;R$77,Personalkostnader!$K73)))</f>
        <v/>
      </c>
      <c r="T139" s="49" t="str">
        <f>IF(YEAR(Personalkostnader!$K73)&lt;Hjelpeberegn_personal!T$77,"",IF(YEAR(Personalkostnader!$H73)&gt;Hjelpeberegn_personal!T$77,"",IF(YEAR(Personalkostnader!$H73)=Hjelpeberegn_personal!T$77,Personalkostnader!$H73,"01.01."&amp;T$77)))</f>
        <v/>
      </c>
      <c r="U139" s="49" t="str">
        <f>IF(T139="","",IF(YEAR(Personalkostnader!$H73)&gt;Hjelpeberegn_personal!T$77,"",IF(YEAR(Personalkostnader!$K73)&gt;Hjelpeberegn_personal!T$77,"31.12."&amp;T$77,Personalkostnader!$K73)))</f>
        <v/>
      </c>
      <c r="V139" s="49" t="str">
        <f>IF(YEAR(Personalkostnader!$K73)&lt;Hjelpeberegn_personal!V$77,"",IF(YEAR(Personalkostnader!$H73)&gt;Hjelpeberegn_personal!V$77,"",IF(YEAR(Personalkostnader!$H73)=Hjelpeberegn_personal!V$77,Personalkostnader!$H73,"01.01."&amp;V$77)))</f>
        <v/>
      </c>
      <c r="W139" s="49" t="str">
        <f>IF(V139="","",IF(YEAR(Personalkostnader!$H73)&gt;Hjelpeberegn_personal!V$77,"",IF(YEAR(Personalkostnader!$K73)&gt;Hjelpeberegn_personal!V$77,"31.12."&amp;V$77,Personalkostnader!$K73)))</f>
        <v/>
      </c>
      <c r="X139" s="49" t="str">
        <f>IF(YEAR(Personalkostnader!$K73)&lt;Hjelpeberegn_personal!X$77,"",IF(YEAR(Personalkostnader!$H73)&gt;Hjelpeberegn_personal!X$77,"",IF(YEAR(Personalkostnader!$H73)=Hjelpeberegn_personal!X$77,Personalkostnader!$H73,"01.01."&amp;X$77)))</f>
        <v/>
      </c>
      <c r="Y139" s="49" t="str">
        <f>IF(X139="","",IF(YEAR(Personalkostnader!$H73)&gt;Hjelpeberegn_personal!X$77,"",IF(YEAR(Personalkostnader!$K73)&gt;Hjelpeberegn_personal!X$77,"31.12."&amp;X$77,Personalkostnader!$K73)))</f>
        <v/>
      </c>
      <c r="Z139" s="49" t="str">
        <f>IF(YEAR(Personalkostnader!$K73)&lt;Hjelpeberegn_personal!Z$77,"",IF(YEAR(Personalkostnader!$H73)&gt;Hjelpeberegn_personal!Z$77,"",IF(YEAR(Personalkostnader!$H73)=Hjelpeberegn_personal!Z$77,Personalkostnader!$H73,"01.01."&amp;Z$77)))</f>
        <v/>
      </c>
      <c r="AA139" s="49" t="str">
        <f>IF(Z139="","",IF(YEAR(Personalkostnader!$H73)&gt;Hjelpeberegn_personal!Z$77,"",IF(YEAR(Personalkostnader!$K73)&gt;Hjelpeberegn_personal!Z$77,"31.12."&amp;Z$77,Personalkostnader!$K73)))</f>
        <v/>
      </c>
    </row>
    <row r="140" spans="1:27" outlineLevel="1" x14ac:dyDescent="0.25">
      <c r="A140">
        <f t="shared" si="7"/>
        <v>0</v>
      </c>
      <c r="B140" s="49" t="str">
        <f>IF(YEAR(Personalkostnader!$H74)&lt;Hjelpeberegn_personal!B$77,"",IF(YEAR(Personalkostnader!$H74)&gt;Hjelpeberegn_personal!B$77,"",IF(YEAR(Personalkostnader!$H74)=Hjelpeberegn_personal!B$77,Personalkostnader!$H74,"01.01."&amp;B$77)))</f>
        <v/>
      </c>
      <c r="C140" s="49" t="str">
        <f>IF(YEAR(Personalkostnader!$H74)&lt;Hjelpeberegn_personal!B$77,"",IF(YEAR(Personalkostnader!$H74)&gt;Hjelpeberegn_personal!B$77,"",IF(YEAR(Personalkostnader!$K74)=B$77,Personalkostnader!$K74,"31.12."&amp;B$77)))</f>
        <v/>
      </c>
      <c r="D140" s="49" t="str">
        <f>IF(YEAR(Personalkostnader!$K74)&lt;Hjelpeberegn_personal!D$77,"",IF(YEAR(Personalkostnader!$H74)&gt;Hjelpeberegn_personal!D$77,"",IF(YEAR(Personalkostnader!$H74)=Hjelpeberegn_personal!D$77,Personalkostnader!$H74,"01.01."&amp;D$77)))</f>
        <v/>
      </c>
      <c r="E140" s="49" t="str">
        <f>IF(D140="","",IF(YEAR(Personalkostnader!$H74)&gt;Hjelpeberegn_personal!D$77,"",IF(YEAR(Personalkostnader!$K74)&gt;Hjelpeberegn_personal!D$77,"31.12."&amp;D$77,Personalkostnader!$K74)))</f>
        <v/>
      </c>
      <c r="F140" s="49" t="str">
        <f>IF(YEAR(Personalkostnader!$K74)&lt;Hjelpeberegn_personal!F$77,"",IF(YEAR(Personalkostnader!$H74)&gt;Hjelpeberegn_personal!F$77,"",IF(YEAR(Personalkostnader!$H74)=Hjelpeberegn_personal!F$77,Personalkostnader!$H74,"01.01."&amp;F$77)))</f>
        <v/>
      </c>
      <c r="G140" s="49" t="str">
        <f>IF(F140="","",IF(YEAR(Personalkostnader!$H74)&gt;Hjelpeberegn_personal!F$77,"",IF(YEAR(Personalkostnader!$K74)&gt;Hjelpeberegn_personal!F$77,"31.12."&amp;F$77,Personalkostnader!$K74)))</f>
        <v/>
      </c>
      <c r="H140" s="49" t="str">
        <f>IF(YEAR(Personalkostnader!$K74)&lt;Hjelpeberegn_personal!H$77,"",IF(YEAR(Personalkostnader!$H74)&gt;Hjelpeberegn_personal!H$77,"",IF(YEAR(Personalkostnader!$H74)=Hjelpeberegn_personal!H$77,Personalkostnader!$H74,"01.01."&amp;H$77)))</f>
        <v/>
      </c>
      <c r="I140" s="49" t="str">
        <f>IF(H140="","",IF(YEAR(Personalkostnader!$H74)&gt;Hjelpeberegn_personal!H$77,"",IF(YEAR(Personalkostnader!$K74)&gt;Hjelpeberegn_personal!H$77,"31.12."&amp;H$77,Personalkostnader!$K74)))</f>
        <v/>
      </c>
      <c r="J140" s="49" t="str">
        <f>IF(YEAR(Personalkostnader!$K74)&lt;Hjelpeberegn_personal!J$77,"",IF(YEAR(Personalkostnader!$H74)&gt;Hjelpeberegn_personal!J$77,"",IF(YEAR(Personalkostnader!$H74)=Hjelpeberegn_personal!J$77,Personalkostnader!$H74,"01.01."&amp;J$77)))</f>
        <v/>
      </c>
      <c r="K140" s="49" t="str">
        <f>IF(J140="","",IF(YEAR(Personalkostnader!$H74)&gt;Hjelpeberegn_personal!J$77,"",IF(YEAR(Personalkostnader!$K74)&gt;Hjelpeberegn_personal!J$77,"31.12."&amp;J$77,Personalkostnader!$K74)))</f>
        <v/>
      </c>
      <c r="L140" s="49" t="str">
        <f>IF(YEAR(Personalkostnader!$K74)&lt;Hjelpeberegn_personal!L$77,"",IF(YEAR(Personalkostnader!$H74)&gt;Hjelpeberegn_personal!L$77,"",IF(YEAR(Personalkostnader!$H74)=Hjelpeberegn_personal!L$77,Personalkostnader!$H74,"01.01."&amp;L$77)))</f>
        <v/>
      </c>
      <c r="M140" s="49" t="str">
        <f>IF(L140="","",IF(YEAR(Personalkostnader!$H74)&gt;Hjelpeberegn_personal!L$77,"",IF(YEAR(Personalkostnader!$K74)&gt;Hjelpeberegn_personal!L$77,"31.12."&amp;L$77,Personalkostnader!$K74)))</f>
        <v/>
      </c>
      <c r="N140" s="49" t="str">
        <f>IF(YEAR(Personalkostnader!$K74)&lt;Hjelpeberegn_personal!N$77,"",IF(YEAR(Personalkostnader!$H74)&gt;Hjelpeberegn_personal!N$77,"",IF(YEAR(Personalkostnader!$H74)=Hjelpeberegn_personal!N$77,Personalkostnader!$H74,"01.01."&amp;N$77)))</f>
        <v/>
      </c>
      <c r="O140" s="49" t="str">
        <f>IF(N140="","",IF(YEAR(Personalkostnader!$H74)&gt;Hjelpeberegn_personal!N$77,"",IF(YEAR(Personalkostnader!$K74)&gt;Hjelpeberegn_personal!N$77,"31.12."&amp;N$77,Personalkostnader!$K74)))</f>
        <v/>
      </c>
      <c r="P140" s="49" t="str">
        <f>IF(YEAR(Personalkostnader!$K74)&lt;Hjelpeberegn_personal!P$77,"",IF(YEAR(Personalkostnader!$H74)&gt;Hjelpeberegn_personal!P$77,"",IF(YEAR(Personalkostnader!$H74)=Hjelpeberegn_personal!P$77,Personalkostnader!$H74,"01.01."&amp;P$77)))</f>
        <v/>
      </c>
      <c r="Q140" s="49" t="str">
        <f>IF(P140="","",IF(YEAR(Personalkostnader!$H74)&gt;Hjelpeberegn_personal!P$77,"",IF(YEAR(Personalkostnader!$K74)&gt;Hjelpeberegn_personal!P$77,"31.12."&amp;P$77,Personalkostnader!$K74)))</f>
        <v/>
      </c>
      <c r="R140" s="49" t="str">
        <f>IF(YEAR(Personalkostnader!$K74)&lt;Hjelpeberegn_personal!R$77,"",IF(YEAR(Personalkostnader!$H74)&gt;Hjelpeberegn_personal!R$77,"",IF(YEAR(Personalkostnader!$H74)=Hjelpeberegn_personal!R$77,Personalkostnader!$H74,"01.01."&amp;R$77)))</f>
        <v/>
      </c>
      <c r="S140" s="49" t="str">
        <f>IF(R140="","",IF(YEAR(Personalkostnader!$H74)&gt;Hjelpeberegn_personal!R$77,"",IF(YEAR(Personalkostnader!$K74)&gt;Hjelpeberegn_personal!R$77,"31.12."&amp;R$77,Personalkostnader!$K74)))</f>
        <v/>
      </c>
      <c r="T140" s="49" t="str">
        <f>IF(YEAR(Personalkostnader!$K74)&lt;Hjelpeberegn_personal!T$77,"",IF(YEAR(Personalkostnader!$H74)&gt;Hjelpeberegn_personal!T$77,"",IF(YEAR(Personalkostnader!$H74)=Hjelpeberegn_personal!T$77,Personalkostnader!$H74,"01.01."&amp;T$77)))</f>
        <v/>
      </c>
      <c r="U140" s="49" t="str">
        <f>IF(T140="","",IF(YEAR(Personalkostnader!$H74)&gt;Hjelpeberegn_personal!T$77,"",IF(YEAR(Personalkostnader!$K74)&gt;Hjelpeberegn_personal!T$77,"31.12."&amp;T$77,Personalkostnader!$K74)))</f>
        <v/>
      </c>
      <c r="V140" s="49" t="str">
        <f>IF(YEAR(Personalkostnader!$K74)&lt;Hjelpeberegn_personal!V$77,"",IF(YEAR(Personalkostnader!$H74)&gt;Hjelpeberegn_personal!V$77,"",IF(YEAR(Personalkostnader!$H74)=Hjelpeberegn_personal!V$77,Personalkostnader!$H74,"01.01."&amp;V$77)))</f>
        <v/>
      </c>
      <c r="W140" s="49" t="str">
        <f>IF(V140="","",IF(YEAR(Personalkostnader!$H74)&gt;Hjelpeberegn_personal!V$77,"",IF(YEAR(Personalkostnader!$K74)&gt;Hjelpeberegn_personal!V$77,"31.12."&amp;V$77,Personalkostnader!$K74)))</f>
        <v/>
      </c>
      <c r="X140" s="49" t="str">
        <f>IF(YEAR(Personalkostnader!$K74)&lt;Hjelpeberegn_personal!X$77,"",IF(YEAR(Personalkostnader!$H74)&gt;Hjelpeberegn_personal!X$77,"",IF(YEAR(Personalkostnader!$H74)=Hjelpeberegn_personal!X$77,Personalkostnader!$H74,"01.01."&amp;X$77)))</f>
        <v/>
      </c>
      <c r="Y140" s="49" t="str">
        <f>IF(X140="","",IF(YEAR(Personalkostnader!$H74)&gt;Hjelpeberegn_personal!X$77,"",IF(YEAR(Personalkostnader!$K74)&gt;Hjelpeberegn_personal!X$77,"31.12."&amp;X$77,Personalkostnader!$K74)))</f>
        <v/>
      </c>
      <c r="Z140" s="49" t="str">
        <f>IF(YEAR(Personalkostnader!$K74)&lt;Hjelpeberegn_personal!Z$77,"",IF(YEAR(Personalkostnader!$H74)&gt;Hjelpeberegn_personal!Z$77,"",IF(YEAR(Personalkostnader!$H74)=Hjelpeberegn_personal!Z$77,Personalkostnader!$H74,"01.01."&amp;Z$77)))</f>
        <v/>
      </c>
      <c r="AA140" s="49" t="str">
        <f>IF(Z140="","",IF(YEAR(Personalkostnader!$H74)&gt;Hjelpeberegn_personal!Z$77,"",IF(YEAR(Personalkostnader!$K74)&gt;Hjelpeberegn_personal!Z$77,"31.12."&amp;Z$77,Personalkostnader!$K74)))</f>
        <v/>
      </c>
    </row>
    <row r="141" spans="1:27" outlineLevel="1" x14ac:dyDescent="0.25">
      <c r="A141">
        <f t="shared" si="7"/>
        <v>0</v>
      </c>
      <c r="B141" s="49" t="str">
        <f>IF(YEAR(Personalkostnader!$H75)&lt;Hjelpeberegn_personal!B$77,"",IF(YEAR(Personalkostnader!$H75)&gt;Hjelpeberegn_personal!B$77,"",IF(YEAR(Personalkostnader!$H75)=Hjelpeberegn_personal!B$77,Personalkostnader!$H75,"01.01."&amp;B$77)))</f>
        <v/>
      </c>
      <c r="C141" s="49" t="str">
        <f>IF(YEAR(Personalkostnader!$H75)&lt;Hjelpeberegn_personal!B$77,"",IF(YEAR(Personalkostnader!$H75)&gt;Hjelpeberegn_personal!B$77,"",IF(YEAR(Personalkostnader!$K75)=B$77,Personalkostnader!$K75,"31.12."&amp;B$77)))</f>
        <v/>
      </c>
      <c r="D141" s="49" t="str">
        <f>IF(YEAR(Personalkostnader!$K75)&lt;Hjelpeberegn_personal!D$77,"",IF(YEAR(Personalkostnader!$H75)&gt;Hjelpeberegn_personal!D$77,"",IF(YEAR(Personalkostnader!$H75)=Hjelpeberegn_personal!D$77,Personalkostnader!$H75,"01.01."&amp;D$77)))</f>
        <v/>
      </c>
      <c r="E141" s="49" t="str">
        <f>IF(D141="","",IF(YEAR(Personalkostnader!$H75)&gt;Hjelpeberegn_personal!D$77,"",IF(YEAR(Personalkostnader!$K75)&gt;Hjelpeberegn_personal!D$77,"31.12."&amp;D$77,Personalkostnader!$K75)))</f>
        <v/>
      </c>
      <c r="F141" s="49" t="str">
        <f>IF(YEAR(Personalkostnader!$K75)&lt;Hjelpeberegn_personal!F$77,"",IF(YEAR(Personalkostnader!$H75)&gt;Hjelpeberegn_personal!F$77,"",IF(YEAR(Personalkostnader!$H75)=Hjelpeberegn_personal!F$77,Personalkostnader!$H75,"01.01."&amp;F$77)))</f>
        <v/>
      </c>
      <c r="G141" s="49" t="str">
        <f>IF(F141="","",IF(YEAR(Personalkostnader!$H75)&gt;Hjelpeberegn_personal!F$77,"",IF(YEAR(Personalkostnader!$K75)&gt;Hjelpeberegn_personal!F$77,"31.12."&amp;F$77,Personalkostnader!$K75)))</f>
        <v/>
      </c>
      <c r="H141" s="49" t="str">
        <f>IF(YEAR(Personalkostnader!$K75)&lt;Hjelpeberegn_personal!H$77,"",IF(YEAR(Personalkostnader!$H75)&gt;Hjelpeberegn_personal!H$77,"",IF(YEAR(Personalkostnader!$H75)=Hjelpeberegn_personal!H$77,Personalkostnader!$H75,"01.01."&amp;H$77)))</f>
        <v/>
      </c>
      <c r="I141" s="49" t="str">
        <f>IF(H141="","",IF(YEAR(Personalkostnader!$H75)&gt;Hjelpeberegn_personal!H$77,"",IF(YEAR(Personalkostnader!$K75)&gt;Hjelpeberegn_personal!H$77,"31.12."&amp;H$77,Personalkostnader!$K75)))</f>
        <v/>
      </c>
      <c r="J141" s="49" t="str">
        <f>IF(YEAR(Personalkostnader!$K75)&lt;Hjelpeberegn_personal!J$77,"",IF(YEAR(Personalkostnader!$H75)&gt;Hjelpeberegn_personal!J$77,"",IF(YEAR(Personalkostnader!$H75)=Hjelpeberegn_personal!J$77,Personalkostnader!$H75,"01.01."&amp;J$77)))</f>
        <v/>
      </c>
      <c r="K141" s="49" t="str">
        <f>IF(J141="","",IF(YEAR(Personalkostnader!$H75)&gt;Hjelpeberegn_personal!J$77,"",IF(YEAR(Personalkostnader!$K75)&gt;Hjelpeberegn_personal!J$77,"31.12."&amp;J$77,Personalkostnader!$K75)))</f>
        <v/>
      </c>
      <c r="L141" s="49" t="str">
        <f>IF(YEAR(Personalkostnader!$K75)&lt;Hjelpeberegn_personal!L$77,"",IF(YEAR(Personalkostnader!$H75)&gt;Hjelpeberegn_personal!L$77,"",IF(YEAR(Personalkostnader!$H75)=Hjelpeberegn_personal!L$77,Personalkostnader!$H75,"01.01."&amp;L$77)))</f>
        <v/>
      </c>
      <c r="M141" s="49" t="str">
        <f>IF(L141="","",IF(YEAR(Personalkostnader!$H75)&gt;Hjelpeberegn_personal!L$77,"",IF(YEAR(Personalkostnader!$K75)&gt;Hjelpeberegn_personal!L$77,"31.12."&amp;L$77,Personalkostnader!$K75)))</f>
        <v/>
      </c>
      <c r="N141" s="49" t="str">
        <f>IF(YEAR(Personalkostnader!$K75)&lt;Hjelpeberegn_personal!N$77,"",IF(YEAR(Personalkostnader!$H75)&gt;Hjelpeberegn_personal!N$77,"",IF(YEAR(Personalkostnader!$H75)=Hjelpeberegn_personal!N$77,Personalkostnader!$H75,"01.01."&amp;N$77)))</f>
        <v/>
      </c>
      <c r="O141" s="49" t="str">
        <f>IF(N141="","",IF(YEAR(Personalkostnader!$H75)&gt;Hjelpeberegn_personal!N$77,"",IF(YEAR(Personalkostnader!$K75)&gt;Hjelpeberegn_personal!N$77,"31.12."&amp;N$77,Personalkostnader!$K75)))</f>
        <v/>
      </c>
      <c r="P141" s="49" t="str">
        <f>IF(YEAR(Personalkostnader!$K75)&lt;Hjelpeberegn_personal!P$77,"",IF(YEAR(Personalkostnader!$H75)&gt;Hjelpeberegn_personal!P$77,"",IF(YEAR(Personalkostnader!$H75)=Hjelpeberegn_personal!P$77,Personalkostnader!$H75,"01.01."&amp;P$77)))</f>
        <v/>
      </c>
      <c r="Q141" s="49" t="str">
        <f>IF(P141="","",IF(YEAR(Personalkostnader!$H75)&gt;Hjelpeberegn_personal!P$77,"",IF(YEAR(Personalkostnader!$K75)&gt;Hjelpeberegn_personal!P$77,"31.12."&amp;P$77,Personalkostnader!$K75)))</f>
        <v/>
      </c>
      <c r="R141" s="49" t="str">
        <f>IF(YEAR(Personalkostnader!$K75)&lt;Hjelpeberegn_personal!R$77,"",IF(YEAR(Personalkostnader!$H75)&gt;Hjelpeberegn_personal!R$77,"",IF(YEAR(Personalkostnader!$H75)=Hjelpeberegn_personal!R$77,Personalkostnader!$H75,"01.01."&amp;R$77)))</f>
        <v/>
      </c>
      <c r="S141" s="49" t="str">
        <f>IF(R141="","",IF(YEAR(Personalkostnader!$H75)&gt;Hjelpeberegn_personal!R$77,"",IF(YEAR(Personalkostnader!$K75)&gt;Hjelpeberegn_personal!R$77,"31.12."&amp;R$77,Personalkostnader!$K75)))</f>
        <v/>
      </c>
      <c r="T141" s="49" t="str">
        <f>IF(YEAR(Personalkostnader!$K75)&lt;Hjelpeberegn_personal!T$77,"",IF(YEAR(Personalkostnader!$H75)&gt;Hjelpeberegn_personal!T$77,"",IF(YEAR(Personalkostnader!$H75)=Hjelpeberegn_personal!T$77,Personalkostnader!$H75,"01.01."&amp;T$77)))</f>
        <v/>
      </c>
      <c r="U141" s="49" t="str">
        <f>IF(T141="","",IF(YEAR(Personalkostnader!$H75)&gt;Hjelpeberegn_personal!T$77,"",IF(YEAR(Personalkostnader!$K75)&gt;Hjelpeberegn_personal!T$77,"31.12."&amp;T$77,Personalkostnader!$K75)))</f>
        <v/>
      </c>
      <c r="V141" s="49" t="str">
        <f>IF(YEAR(Personalkostnader!$K75)&lt;Hjelpeberegn_personal!V$77,"",IF(YEAR(Personalkostnader!$H75)&gt;Hjelpeberegn_personal!V$77,"",IF(YEAR(Personalkostnader!$H75)=Hjelpeberegn_personal!V$77,Personalkostnader!$H75,"01.01."&amp;V$77)))</f>
        <v/>
      </c>
      <c r="W141" s="49" t="str">
        <f>IF(V141="","",IF(YEAR(Personalkostnader!$H75)&gt;Hjelpeberegn_personal!V$77,"",IF(YEAR(Personalkostnader!$K75)&gt;Hjelpeberegn_personal!V$77,"31.12."&amp;V$77,Personalkostnader!$K75)))</f>
        <v/>
      </c>
      <c r="X141" s="49" t="str">
        <f>IF(YEAR(Personalkostnader!$K75)&lt;Hjelpeberegn_personal!X$77,"",IF(YEAR(Personalkostnader!$H75)&gt;Hjelpeberegn_personal!X$77,"",IF(YEAR(Personalkostnader!$H75)=Hjelpeberegn_personal!X$77,Personalkostnader!$H75,"01.01."&amp;X$77)))</f>
        <v/>
      </c>
      <c r="Y141" s="49" t="str">
        <f>IF(X141="","",IF(YEAR(Personalkostnader!$H75)&gt;Hjelpeberegn_personal!X$77,"",IF(YEAR(Personalkostnader!$K75)&gt;Hjelpeberegn_personal!X$77,"31.12."&amp;X$77,Personalkostnader!$K75)))</f>
        <v/>
      </c>
      <c r="Z141" s="49" t="str">
        <f>IF(YEAR(Personalkostnader!$K75)&lt;Hjelpeberegn_personal!Z$77,"",IF(YEAR(Personalkostnader!$H75)&gt;Hjelpeberegn_personal!Z$77,"",IF(YEAR(Personalkostnader!$H75)=Hjelpeberegn_personal!Z$77,Personalkostnader!$H75,"01.01."&amp;Z$77)))</f>
        <v/>
      </c>
      <c r="AA141" s="49" t="str">
        <f>IF(Z141="","",IF(YEAR(Personalkostnader!$H75)&gt;Hjelpeberegn_personal!Z$77,"",IF(YEAR(Personalkostnader!$K75)&gt;Hjelpeberegn_personal!Z$77,"31.12."&amp;Z$77,Personalkostnader!$K75)))</f>
        <v/>
      </c>
    </row>
    <row r="142" spans="1:27" outlineLevel="1" x14ac:dyDescent="0.25">
      <c r="A142">
        <f t="shared" si="7"/>
        <v>0</v>
      </c>
      <c r="B142" s="49" t="str">
        <f>IF(YEAR(Personalkostnader!$H76)&lt;Hjelpeberegn_personal!B$77,"",IF(YEAR(Personalkostnader!$H76)&gt;Hjelpeberegn_personal!B$77,"",IF(YEAR(Personalkostnader!$H76)=Hjelpeberegn_personal!B$77,Personalkostnader!$H76,"01.01."&amp;B$77)))</f>
        <v/>
      </c>
      <c r="C142" s="49" t="str">
        <f>IF(YEAR(Personalkostnader!$H76)&lt;Hjelpeberegn_personal!B$77,"",IF(YEAR(Personalkostnader!$H76)&gt;Hjelpeberegn_personal!B$77,"",IF(YEAR(Personalkostnader!$K76)=B$77,Personalkostnader!$K76,"31.12."&amp;B$77)))</f>
        <v/>
      </c>
      <c r="D142" s="49" t="str">
        <f>IF(YEAR(Personalkostnader!$K76)&lt;Hjelpeberegn_personal!D$77,"",IF(YEAR(Personalkostnader!$H76)&gt;Hjelpeberegn_personal!D$77,"",IF(YEAR(Personalkostnader!$H76)=Hjelpeberegn_personal!D$77,Personalkostnader!$H76,"01.01."&amp;D$77)))</f>
        <v/>
      </c>
      <c r="E142" s="49" t="str">
        <f>IF(D142="","",IF(YEAR(Personalkostnader!$H76)&gt;Hjelpeberegn_personal!D$77,"",IF(YEAR(Personalkostnader!$K76)&gt;Hjelpeberegn_personal!D$77,"31.12."&amp;D$77,Personalkostnader!$K76)))</f>
        <v/>
      </c>
      <c r="F142" s="49" t="str">
        <f>IF(YEAR(Personalkostnader!$K76)&lt;Hjelpeberegn_personal!F$77,"",IF(YEAR(Personalkostnader!$H76)&gt;Hjelpeberegn_personal!F$77,"",IF(YEAR(Personalkostnader!$H76)=Hjelpeberegn_personal!F$77,Personalkostnader!$H76,"01.01."&amp;F$77)))</f>
        <v/>
      </c>
      <c r="G142" s="49" t="str">
        <f>IF(F142="","",IF(YEAR(Personalkostnader!$H76)&gt;Hjelpeberegn_personal!F$77,"",IF(YEAR(Personalkostnader!$K76)&gt;Hjelpeberegn_personal!F$77,"31.12."&amp;F$77,Personalkostnader!$K76)))</f>
        <v/>
      </c>
      <c r="H142" s="49" t="str">
        <f>IF(YEAR(Personalkostnader!$K76)&lt;Hjelpeberegn_personal!H$77,"",IF(YEAR(Personalkostnader!$H76)&gt;Hjelpeberegn_personal!H$77,"",IF(YEAR(Personalkostnader!$H76)=Hjelpeberegn_personal!H$77,Personalkostnader!$H76,"01.01."&amp;H$77)))</f>
        <v/>
      </c>
      <c r="I142" s="49" t="str">
        <f>IF(H142="","",IF(YEAR(Personalkostnader!$H76)&gt;Hjelpeberegn_personal!H$77,"",IF(YEAR(Personalkostnader!$K76)&gt;Hjelpeberegn_personal!H$77,"31.12."&amp;H$77,Personalkostnader!$K76)))</f>
        <v/>
      </c>
      <c r="J142" s="49" t="str">
        <f>IF(YEAR(Personalkostnader!$K76)&lt;Hjelpeberegn_personal!J$77,"",IF(YEAR(Personalkostnader!$H76)&gt;Hjelpeberegn_personal!J$77,"",IF(YEAR(Personalkostnader!$H76)=Hjelpeberegn_personal!J$77,Personalkostnader!$H76,"01.01."&amp;J$77)))</f>
        <v/>
      </c>
      <c r="K142" s="49" t="str">
        <f>IF(J142="","",IF(YEAR(Personalkostnader!$H76)&gt;Hjelpeberegn_personal!J$77,"",IF(YEAR(Personalkostnader!$K76)&gt;Hjelpeberegn_personal!J$77,"31.12."&amp;J$77,Personalkostnader!$K76)))</f>
        <v/>
      </c>
      <c r="L142" s="49" t="str">
        <f>IF(YEAR(Personalkostnader!$K76)&lt;Hjelpeberegn_personal!L$77,"",IF(YEAR(Personalkostnader!$H76)&gt;Hjelpeberegn_personal!L$77,"",IF(YEAR(Personalkostnader!$H76)=Hjelpeberegn_personal!L$77,Personalkostnader!$H76,"01.01."&amp;L$77)))</f>
        <v/>
      </c>
      <c r="M142" s="49" t="str">
        <f>IF(L142="","",IF(YEAR(Personalkostnader!$H76)&gt;Hjelpeberegn_personal!L$77,"",IF(YEAR(Personalkostnader!$K76)&gt;Hjelpeberegn_personal!L$77,"31.12."&amp;L$77,Personalkostnader!$K76)))</f>
        <v/>
      </c>
      <c r="N142" s="49" t="str">
        <f>IF(YEAR(Personalkostnader!$K76)&lt;Hjelpeberegn_personal!N$77,"",IF(YEAR(Personalkostnader!$H76)&gt;Hjelpeberegn_personal!N$77,"",IF(YEAR(Personalkostnader!$H76)=Hjelpeberegn_personal!N$77,Personalkostnader!$H76,"01.01."&amp;N$77)))</f>
        <v/>
      </c>
      <c r="O142" s="49" t="str">
        <f>IF(N142="","",IF(YEAR(Personalkostnader!$H76)&gt;Hjelpeberegn_personal!N$77,"",IF(YEAR(Personalkostnader!$K76)&gt;Hjelpeberegn_personal!N$77,"31.12."&amp;N$77,Personalkostnader!$K76)))</f>
        <v/>
      </c>
      <c r="P142" s="49" t="str">
        <f>IF(YEAR(Personalkostnader!$K76)&lt;Hjelpeberegn_personal!P$77,"",IF(YEAR(Personalkostnader!$H76)&gt;Hjelpeberegn_personal!P$77,"",IF(YEAR(Personalkostnader!$H76)=Hjelpeberegn_personal!P$77,Personalkostnader!$H76,"01.01."&amp;P$77)))</f>
        <v/>
      </c>
      <c r="Q142" s="49" t="str">
        <f>IF(P142="","",IF(YEAR(Personalkostnader!$H76)&gt;Hjelpeberegn_personal!P$77,"",IF(YEAR(Personalkostnader!$K76)&gt;Hjelpeberegn_personal!P$77,"31.12."&amp;P$77,Personalkostnader!$K76)))</f>
        <v/>
      </c>
      <c r="R142" s="49" t="str">
        <f>IF(YEAR(Personalkostnader!$K76)&lt;Hjelpeberegn_personal!R$77,"",IF(YEAR(Personalkostnader!$H76)&gt;Hjelpeberegn_personal!R$77,"",IF(YEAR(Personalkostnader!$H76)=Hjelpeberegn_personal!R$77,Personalkostnader!$H76,"01.01."&amp;R$77)))</f>
        <v/>
      </c>
      <c r="S142" s="49" t="str">
        <f>IF(R142="","",IF(YEAR(Personalkostnader!$H76)&gt;Hjelpeberegn_personal!R$77,"",IF(YEAR(Personalkostnader!$K76)&gt;Hjelpeberegn_personal!R$77,"31.12."&amp;R$77,Personalkostnader!$K76)))</f>
        <v/>
      </c>
      <c r="T142" s="49" t="str">
        <f>IF(YEAR(Personalkostnader!$K76)&lt;Hjelpeberegn_personal!T$77,"",IF(YEAR(Personalkostnader!$H76)&gt;Hjelpeberegn_personal!T$77,"",IF(YEAR(Personalkostnader!$H76)=Hjelpeberegn_personal!T$77,Personalkostnader!$H76,"01.01."&amp;T$77)))</f>
        <v/>
      </c>
      <c r="U142" s="49" t="str">
        <f>IF(T142="","",IF(YEAR(Personalkostnader!$H76)&gt;Hjelpeberegn_personal!T$77,"",IF(YEAR(Personalkostnader!$K76)&gt;Hjelpeberegn_personal!T$77,"31.12."&amp;T$77,Personalkostnader!$K76)))</f>
        <v/>
      </c>
      <c r="V142" s="49" t="str">
        <f>IF(YEAR(Personalkostnader!$K76)&lt;Hjelpeberegn_personal!V$77,"",IF(YEAR(Personalkostnader!$H76)&gt;Hjelpeberegn_personal!V$77,"",IF(YEAR(Personalkostnader!$H76)=Hjelpeberegn_personal!V$77,Personalkostnader!$H76,"01.01."&amp;V$77)))</f>
        <v/>
      </c>
      <c r="W142" s="49" t="str">
        <f>IF(V142="","",IF(YEAR(Personalkostnader!$H76)&gt;Hjelpeberegn_personal!V$77,"",IF(YEAR(Personalkostnader!$K76)&gt;Hjelpeberegn_personal!V$77,"31.12."&amp;V$77,Personalkostnader!$K76)))</f>
        <v/>
      </c>
      <c r="X142" s="49" t="str">
        <f>IF(YEAR(Personalkostnader!$K76)&lt;Hjelpeberegn_personal!X$77,"",IF(YEAR(Personalkostnader!$H76)&gt;Hjelpeberegn_personal!X$77,"",IF(YEAR(Personalkostnader!$H76)=Hjelpeberegn_personal!X$77,Personalkostnader!$H76,"01.01."&amp;X$77)))</f>
        <v/>
      </c>
      <c r="Y142" s="49" t="str">
        <f>IF(X142="","",IF(YEAR(Personalkostnader!$H76)&gt;Hjelpeberegn_personal!X$77,"",IF(YEAR(Personalkostnader!$K76)&gt;Hjelpeberegn_personal!X$77,"31.12."&amp;X$77,Personalkostnader!$K76)))</f>
        <v/>
      </c>
      <c r="Z142" s="49" t="str">
        <f>IF(YEAR(Personalkostnader!$K76)&lt;Hjelpeberegn_personal!Z$77,"",IF(YEAR(Personalkostnader!$H76)&gt;Hjelpeberegn_personal!Z$77,"",IF(YEAR(Personalkostnader!$H76)=Hjelpeberegn_personal!Z$77,Personalkostnader!$H76,"01.01."&amp;Z$77)))</f>
        <v/>
      </c>
      <c r="AA142" s="49" t="str">
        <f>IF(Z142="","",IF(YEAR(Personalkostnader!$H76)&gt;Hjelpeberegn_personal!Z$77,"",IF(YEAR(Personalkostnader!$K76)&gt;Hjelpeberegn_personal!Z$77,"31.12."&amp;Z$77,Personalkostnader!$K76)))</f>
        <v/>
      </c>
    </row>
    <row r="143" spans="1:27" outlineLevel="1" x14ac:dyDescent="0.25">
      <c r="A143">
        <f t="shared" si="7"/>
        <v>0</v>
      </c>
      <c r="B143" s="49" t="str">
        <f>IF(YEAR(Personalkostnader!$H77)&lt;Hjelpeberegn_personal!B$77,"",IF(YEAR(Personalkostnader!$H77)&gt;Hjelpeberegn_personal!B$77,"",IF(YEAR(Personalkostnader!$H77)=Hjelpeberegn_personal!B$77,Personalkostnader!$H77,"01.01."&amp;B$77)))</f>
        <v/>
      </c>
      <c r="C143" s="49" t="str">
        <f>IF(YEAR(Personalkostnader!$H77)&lt;Hjelpeberegn_personal!B$77,"",IF(YEAR(Personalkostnader!$H77)&gt;Hjelpeberegn_personal!B$77,"",IF(YEAR(Personalkostnader!$K77)=B$77,Personalkostnader!$K77,"31.12."&amp;B$77)))</f>
        <v/>
      </c>
      <c r="D143" s="49" t="str">
        <f>IF(YEAR(Personalkostnader!$K77)&lt;Hjelpeberegn_personal!D$77,"",IF(YEAR(Personalkostnader!$H77)&gt;Hjelpeberegn_personal!D$77,"",IF(YEAR(Personalkostnader!$H77)=Hjelpeberegn_personal!D$77,Personalkostnader!$H77,"01.01."&amp;D$77)))</f>
        <v/>
      </c>
      <c r="E143" s="49" t="str">
        <f>IF(D143="","",IF(YEAR(Personalkostnader!$H77)&gt;Hjelpeberegn_personal!D$77,"",IF(YEAR(Personalkostnader!$K77)&gt;Hjelpeberegn_personal!D$77,"31.12."&amp;D$77,Personalkostnader!$K77)))</f>
        <v/>
      </c>
      <c r="F143" s="49" t="str">
        <f>IF(YEAR(Personalkostnader!$K77)&lt;Hjelpeberegn_personal!F$77,"",IF(YEAR(Personalkostnader!$H77)&gt;Hjelpeberegn_personal!F$77,"",IF(YEAR(Personalkostnader!$H77)=Hjelpeberegn_personal!F$77,Personalkostnader!$H77,"01.01."&amp;F$77)))</f>
        <v/>
      </c>
      <c r="G143" s="49" t="str">
        <f>IF(F143="","",IF(YEAR(Personalkostnader!$H77)&gt;Hjelpeberegn_personal!F$77,"",IF(YEAR(Personalkostnader!$K77)&gt;Hjelpeberegn_personal!F$77,"31.12."&amp;F$77,Personalkostnader!$K77)))</f>
        <v/>
      </c>
      <c r="H143" s="49" t="str">
        <f>IF(YEAR(Personalkostnader!$K77)&lt;Hjelpeberegn_personal!H$77,"",IF(YEAR(Personalkostnader!$H77)&gt;Hjelpeberegn_personal!H$77,"",IF(YEAR(Personalkostnader!$H77)=Hjelpeberegn_personal!H$77,Personalkostnader!$H77,"01.01."&amp;H$77)))</f>
        <v/>
      </c>
      <c r="I143" s="49" t="str">
        <f>IF(H143="","",IF(YEAR(Personalkostnader!$H77)&gt;Hjelpeberegn_personal!H$77,"",IF(YEAR(Personalkostnader!$K77)&gt;Hjelpeberegn_personal!H$77,"31.12."&amp;H$77,Personalkostnader!$K77)))</f>
        <v/>
      </c>
      <c r="J143" s="49" t="str">
        <f>IF(YEAR(Personalkostnader!$K77)&lt;Hjelpeberegn_personal!J$77,"",IF(YEAR(Personalkostnader!$H77)&gt;Hjelpeberegn_personal!J$77,"",IF(YEAR(Personalkostnader!$H77)=Hjelpeberegn_personal!J$77,Personalkostnader!$H77,"01.01."&amp;J$77)))</f>
        <v/>
      </c>
      <c r="K143" s="49" t="str">
        <f>IF(J143="","",IF(YEAR(Personalkostnader!$H77)&gt;Hjelpeberegn_personal!J$77,"",IF(YEAR(Personalkostnader!$K77)&gt;Hjelpeberegn_personal!J$77,"31.12."&amp;J$77,Personalkostnader!$K77)))</f>
        <v/>
      </c>
      <c r="L143" s="49" t="str">
        <f>IF(YEAR(Personalkostnader!$K77)&lt;Hjelpeberegn_personal!L$77,"",IF(YEAR(Personalkostnader!$H77)&gt;Hjelpeberegn_personal!L$77,"",IF(YEAR(Personalkostnader!$H77)=Hjelpeberegn_personal!L$77,Personalkostnader!$H77,"01.01."&amp;L$77)))</f>
        <v/>
      </c>
      <c r="M143" s="49" t="str">
        <f>IF(L143="","",IF(YEAR(Personalkostnader!$H77)&gt;Hjelpeberegn_personal!L$77,"",IF(YEAR(Personalkostnader!$K77)&gt;Hjelpeberegn_personal!L$77,"31.12."&amp;L$77,Personalkostnader!$K77)))</f>
        <v/>
      </c>
      <c r="N143" s="49" t="str">
        <f>IF(YEAR(Personalkostnader!$K77)&lt;Hjelpeberegn_personal!N$77,"",IF(YEAR(Personalkostnader!$H77)&gt;Hjelpeberegn_personal!N$77,"",IF(YEAR(Personalkostnader!$H77)=Hjelpeberegn_personal!N$77,Personalkostnader!$H77,"01.01."&amp;N$77)))</f>
        <v/>
      </c>
      <c r="O143" s="49" t="str">
        <f>IF(N143="","",IF(YEAR(Personalkostnader!$H77)&gt;Hjelpeberegn_personal!N$77,"",IF(YEAR(Personalkostnader!$K77)&gt;Hjelpeberegn_personal!N$77,"31.12."&amp;N$77,Personalkostnader!$K77)))</f>
        <v/>
      </c>
      <c r="P143" s="49" t="str">
        <f>IF(YEAR(Personalkostnader!$K77)&lt;Hjelpeberegn_personal!P$77,"",IF(YEAR(Personalkostnader!$H77)&gt;Hjelpeberegn_personal!P$77,"",IF(YEAR(Personalkostnader!$H77)=Hjelpeberegn_personal!P$77,Personalkostnader!$H77,"01.01."&amp;P$77)))</f>
        <v/>
      </c>
      <c r="Q143" s="49" t="str">
        <f>IF(P143="","",IF(YEAR(Personalkostnader!$H77)&gt;Hjelpeberegn_personal!P$77,"",IF(YEAR(Personalkostnader!$K77)&gt;Hjelpeberegn_personal!P$77,"31.12."&amp;P$77,Personalkostnader!$K77)))</f>
        <v/>
      </c>
      <c r="R143" s="49" t="str">
        <f>IF(YEAR(Personalkostnader!$K77)&lt;Hjelpeberegn_personal!R$77,"",IF(YEAR(Personalkostnader!$H77)&gt;Hjelpeberegn_personal!R$77,"",IF(YEAR(Personalkostnader!$H77)=Hjelpeberegn_personal!R$77,Personalkostnader!$H77,"01.01."&amp;R$77)))</f>
        <v/>
      </c>
      <c r="S143" s="49" t="str">
        <f>IF(R143="","",IF(YEAR(Personalkostnader!$H77)&gt;Hjelpeberegn_personal!R$77,"",IF(YEAR(Personalkostnader!$K77)&gt;Hjelpeberegn_personal!R$77,"31.12."&amp;R$77,Personalkostnader!$K77)))</f>
        <v/>
      </c>
      <c r="T143" s="49" t="str">
        <f>IF(YEAR(Personalkostnader!$K77)&lt;Hjelpeberegn_personal!T$77,"",IF(YEAR(Personalkostnader!$H77)&gt;Hjelpeberegn_personal!T$77,"",IF(YEAR(Personalkostnader!$H77)=Hjelpeberegn_personal!T$77,Personalkostnader!$H77,"01.01."&amp;T$77)))</f>
        <v/>
      </c>
      <c r="U143" s="49" t="str">
        <f>IF(T143="","",IF(YEAR(Personalkostnader!$H77)&gt;Hjelpeberegn_personal!T$77,"",IF(YEAR(Personalkostnader!$K77)&gt;Hjelpeberegn_personal!T$77,"31.12."&amp;T$77,Personalkostnader!$K77)))</f>
        <v/>
      </c>
      <c r="V143" s="49" t="str">
        <f>IF(YEAR(Personalkostnader!$K77)&lt;Hjelpeberegn_personal!V$77,"",IF(YEAR(Personalkostnader!$H77)&gt;Hjelpeberegn_personal!V$77,"",IF(YEAR(Personalkostnader!$H77)=Hjelpeberegn_personal!V$77,Personalkostnader!$H77,"01.01."&amp;V$77)))</f>
        <v/>
      </c>
      <c r="W143" s="49" t="str">
        <f>IF(V143="","",IF(YEAR(Personalkostnader!$H77)&gt;Hjelpeberegn_personal!V$77,"",IF(YEAR(Personalkostnader!$K77)&gt;Hjelpeberegn_personal!V$77,"31.12."&amp;V$77,Personalkostnader!$K77)))</f>
        <v/>
      </c>
      <c r="X143" s="49" t="str">
        <f>IF(YEAR(Personalkostnader!$K77)&lt;Hjelpeberegn_personal!X$77,"",IF(YEAR(Personalkostnader!$H77)&gt;Hjelpeberegn_personal!X$77,"",IF(YEAR(Personalkostnader!$H77)=Hjelpeberegn_personal!X$77,Personalkostnader!$H77,"01.01."&amp;X$77)))</f>
        <v/>
      </c>
      <c r="Y143" s="49" t="str">
        <f>IF(X143="","",IF(YEAR(Personalkostnader!$H77)&gt;Hjelpeberegn_personal!X$77,"",IF(YEAR(Personalkostnader!$K77)&gt;Hjelpeberegn_personal!X$77,"31.12."&amp;X$77,Personalkostnader!$K77)))</f>
        <v/>
      </c>
      <c r="Z143" s="49" t="str">
        <f>IF(YEAR(Personalkostnader!$K77)&lt;Hjelpeberegn_personal!Z$77,"",IF(YEAR(Personalkostnader!$H77)&gt;Hjelpeberegn_personal!Z$77,"",IF(YEAR(Personalkostnader!$H77)=Hjelpeberegn_personal!Z$77,Personalkostnader!$H77,"01.01."&amp;Z$77)))</f>
        <v/>
      </c>
      <c r="AA143" s="49" t="str">
        <f>IF(Z143="","",IF(YEAR(Personalkostnader!$H77)&gt;Hjelpeberegn_personal!Z$77,"",IF(YEAR(Personalkostnader!$K77)&gt;Hjelpeberegn_personal!Z$77,"31.12."&amp;Z$77,Personalkostnader!$K77)))</f>
        <v/>
      </c>
    </row>
    <row r="144" spans="1:27" outlineLevel="1" x14ac:dyDescent="0.25">
      <c r="A144">
        <f t="shared" ref="A144:A148" si="8">A70</f>
        <v>0</v>
      </c>
      <c r="B144" s="49" t="str">
        <f>IF(YEAR(Personalkostnader!$H78)&lt;Hjelpeberegn_personal!B$77,"",IF(YEAR(Personalkostnader!$H78)&gt;Hjelpeberegn_personal!B$77,"",IF(YEAR(Personalkostnader!$H78)=Hjelpeberegn_personal!B$77,Personalkostnader!$H78,"01.01."&amp;B$77)))</f>
        <v/>
      </c>
      <c r="C144" s="49" t="str">
        <f>IF(YEAR(Personalkostnader!$H78)&lt;Hjelpeberegn_personal!B$77,"",IF(YEAR(Personalkostnader!$H78)&gt;Hjelpeberegn_personal!B$77,"",IF(YEAR(Personalkostnader!$K78)=B$77,Personalkostnader!$K78,"31.12."&amp;B$77)))</f>
        <v/>
      </c>
      <c r="D144" s="49" t="str">
        <f>IF(YEAR(Personalkostnader!$K78)&lt;Hjelpeberegn_personal!D$77,"",IF(YEAR(Personalkostnader!$H78)&gt;Hjelpeberegn_personal!D$77,"",IF(YEAR(Personalkostnader!$H78)=Hjelpeberegn_personal!D$77,Personalkostnader!$H78,"01.01."&amp;D$77)))</f>
        <v/>
      </c>
      <c r="E144" s="49" t="str">
        <f>IF(D144="","",IF(YEAR(Personalkostnader!$H78)&gt;Hjelpeberegn_personal!D$77,"",IF(YEAR(Personalkostnader!$K78)&gt;Hjelpeberegn_personal!D$77,"31.12."&amp;D$77,Personalkostnader!$K78)))</f>
        <v/>
      </c>
      <c r="F144" s="49" t="str">
        <f>IF(YEAR(Personalkostnader!$K78)&lt;Hjelpeberegn_personal!F$77,"",IF(YEAR(Personalkostnader!$H78)&gt;Hjelpeberegn_personal!F$77,"",IF(YEAR(Personalkostnader!$H78)=Hjelpeberegn_personal!F$77,Personalkostnader!$H78,"01.01."&amp;F$77)))</f>
        <v/>
      </c>
      <c r="G144" s="49" t="str">
        <f>IF(F144="","",IF(YEAR(Personalkostnader!$H78)&gt;Hjelpeberegn_personal!F$77,"",IF(YEAR(Personalkostnader!$K78)&gt;Hjelpeberegn_personal!F$77,"31.12."&amp;F$77,Personalkostnader!$K78)))</f>
        <v/>
      </c>
      <c r="H144" s="49" t="str">
        <f>IF(YEAR(Personalkostnader!$K78)&lt;Hjelpeberegn_personal!H$77,"",IF(YEAR(Personalkostnader!$H78)&gt;Hjelpeberegn_personal!H$77,"",IF(YEAR(Personalkostnader!$H78)=Hjelpeberegn_personal!H$77,Personalkostnader!$H78,"01.01."&amp;H$77)))</f>
        <v/>
      </c>
      <c r="I144" s="49" t="str">
        <f>IF(H144="","",IF(YEAR(Personalkostnader!$H78)&gt;Hjelpeberegn_personal!H$77,"",IF(YEAR(Personalkostnader!$K78)&gt;Hjelpeberegn_personal!H$77,"31.12."&amp;H$77,Personalkostnader!$K78)))</f>
        <v/>
      </c>
      <c r="J144" s="49" t="str">
        <f>IF(YEAR(Personalkostnader!$K78)&lt;Hjelpeberegn_personal!J$77,"",IF(YEAR(Personalkostnader!$H78)&gt;Hjelpeberegn_personal!J$77,"",IF(YEAR(Personalkostnader!$H78)=Hjelpeberegn_personal!J$77,Personalkostnader!$H78,"01.01."&amp;J$77)))</f>
        <v/>
      </c>
      <c r="K144" s="49" t="str">
        <f>IF(J144="","",IF(YEAR(Personalkostnader!$H78)&gt;Hjelpeberegn_personal!J$77,"",IF(YEAR(Personalkostnader!$K78)&gt;Hjelpeberegn_personal!J$77,"31.12."&amp;J$77,Personalkostnader!$K78)))</f>
        <v/>
      </c>
      <c r="L144" s="49" t="str">
        <f>IF(YEAR(Personalkostnader!$K78)&lt;Hjelpeberegn_personal!L$77,"",IF(YEAR(Personalkostnader!$H78)&gt;Hjelpeberegn_personal!L$77,"",IF(YEAR(Personalkostnader!$H78)=Hjelpeberegn_personal!L$77,Personalkostnader!$H78,"01.01."&amp;L$77)))</f>
        <v/>
      </c>
      <c r="M144" s="49" t="str">
        <f>IF(L144="","",IF(YEAR(Personalkostnader!$H78)&gt;Hjelpeberegn_personal!L$77,"",IF(YEAR(Personalkostnader!$K78)&gt;Hjelpeberegn_personal!L$77,"31.12."&amp;L$77,Personalkostnader!$K78)))</f>
        <v/>
      </c>
      <c r="N144" s="49" t="str">
        <f>IF(YEAR(Personalkostnader!$K78)&lt;Hjelpeberegn_personal!N$77,"",IF(YEAR(Personalkostnader!$H78)&gt;Hjelpeberegn_personal!N$77,"",IF(YEAR(Personalkostnader!$H78)=Hjelpeberegn_personal!N$77,Personalkostnader!$H78,"01.01."&amp;N$77)))</f>
        <v/>
      </c>
      <c r="O144" s="49" t="str">
        <f>IF(N144="","",IF(YEAR(Personalkostnader!$H78)&gt;Hjelpeberegn_personal!N$77,"",IF(YEAR(Personalkostnader!$K78)&gt;Hjelpeberegn_personal!N$77,"31.12."&amp;N$77,Personalkostnader!$K78)))</f>
        <v/>
      </c>
      <c r="P144" s="49" t="str">
        <f>IF(YEAR(Personalkostnader!$K78)&lt;Hjelpeberegn_personal!P$77,"",IF(YEAR(Personalkostnader!$H78)&gt;Hjelpeberegn_personal!P$77,"",IF(YEAR(Personalkostnader!$H78)=Hjelpeberegn_personal!P$77,Personalkostnader!$H78,"01.01."&amp;P$77)))</f>
        <v/>
      </c>
      <c r="Q144" s="49" t="str">
        <f>IF(P144="","",IF(YEAR(Personalkostnader!$H78)&gt;Hjelpeberegn_personal!P$77,"",IF(YEAR(Personalkostnader!$K78)&gt;Hjelpeberegn_personal!P$77,"31.12."&amp;P$77,Personalkostnader!$K78)))</f>
        <v/>
      </c>
      <c r="R144" s="49" t="str">
        <f>IF(YEAR(Personalkostnader!$K78)&lt;Hjelpeberegn_personal!R$77,"",IF(YEAR(Personalkostnader!$H78)&gt;Hjelpeberegn_personal!R$77,"",IF(YEAR(Personalkostnader!$H78)=Hjelpeberegn_personal!R$77,Personalkostnader!$H78,"01.01."&amp;R$77)))</f>
        <v/>
      </c>
      <c r="S144" s="49" t="str">
        <f>IF(R144="","",IF(YEAR(Personalkostnader!$H78)&gt;Hjelpeberegn_personal!R$77,"",IF(YEAR(Personalkostnader!$K78)&gt;Hjelpeberegn_personal!R$77,"31.12."&amp;R$77,Personalkostnader!$K78)))</f>
        <v/>
      </c>
      <c r="T144" s="49" t="str">
        <f>IF(YEAR(Personalkostnader!$K78)&lt;Hjelpeberegn_personal!T$77,"",IF(YEAR(Personalkostnader!$H78)&gt;Hjelpeberegn_personal!T$77,"",IF(YEAR(Personalkostnader!$H78)=Hjelpeberegn_personal!T$77,Personalkostnader!$H78,"01.01."&amp;T$77)))</f>
        <v/>
      </c>
      <c r="U144" s="49" t="str">
        <f>IF(T144="","",IF(YEAR(Personalkostnader!$H78)&gt;Hjelpeberegn_personal!T$77,"",IF(YEAR(Personalkostnader!$K78)&gt;Hjelpeberegn_personal!T$77,"31.12."&amp;T$77,Personalkostnader!$K78)))</f>
        <v/>
      </c>
      <c r="V144" s="49" t="str">
        <f>IF(YEAR(Personalkostnader!$K78)&lt;Hjelpeberegn_personal!V$77,"",IF(YEAR(Personalkostnader!$H78)&gt;Hjelpeberegn_personal!V$77,"",IF(YEAR(Personalkostnader!$H78)=Hjelpeberegn_personal!V$77,Personalkostnader!$H78,"01.01."&amp;V$77)))</f>
        <v/>
      </c>
      <c r="W144" s="49" t="str">
        <f>IF(V144="","",IF(YEAR(Personalkostnader!$H78)&gt;Hjelpeberegn_personal!V$77,"",IF(YEAR(Personalkostnader!$K78)&gt;Hjelpeberegn_personal!V$77,"31.12."&amp;V$77,Personalkostnader!$K78)))</f>
        <v/>
      </c>
      <c r="X144" s="49" t="str">
        <f>IF(YEAR(Personalkostnader!$K78)&lt;Hjelpeberegn_personal!X$77,"",IF(YEAR(Personalkostnader!$H78)&gt;Hjelpeberegn_personal!X$77,"",IF(YEAR(Personalkostnader!$H78)=Hjelpeberegn_personal!X$77,Personalkostnader!$H78,"01.01."&amp;X$77)))</f>
        <v/>
      </c>
      <c r="Y144" s="49" t="str">
        <f>IF(X144="","",IF(YEAR(Personalkostnader!$H78)&gt;Hjelpeberegn_personal!X$77,"",IF(YEAR(Personalkostnader!$K78)&gt;Hjelpeberegn_personal!X$77,"31.12."&amp;X$77,Personalkostnader!$K78)))</f>
        <v/>
      </c>
      <c r="Z144" s="49" t="str">
        <f>IF(YEAR(Personalkostnader!$K78)&lt;Hjelpeberegn_personal!Z$77,"",IF(YEAR(Personalkostnader!$H78)&gt;Hjelpeberegn_personal!Z$77,"",IF(YEAR(Personalkostnader!$H78)=Hjelpeberegn_personal!Z$77,Personalkostnader!$H78,"01.01."&amp;Z$77)))</f>
        <v/>
      </c>
      <c r="AA144" s="49" t="str">
        <f>IF(Z144="","",IF(YEAR(Personalkostnader!$H78)&gt;Hjelpeberegn_personal!Z$77,"",IF(YEAR(Personalkostnader!$K78)&gt;Hjelpeberegn_personal!Z$77,"31.12."&amp;Z$77,Personalkostnader!$K78)))</f>
        <v/>
      </c>
    </row>
    <row r="145" spans="1:39" outlineLevel="1" x14ac:dyDescent="0.25">
      <c r="A145">
        <f t="shared" si="8"/>
        <v>0</v>
      </c>
      <c r="B145" s="49" t="str">
        <f>IF(YEAR(Personalkostnader!$H79)&lt;Hjelpeberegn_personal!B$77,"",IF(YEAR(Personalkostnader!$H79)&gt;Hjelpeberegn_personal!B$77,"",IF(YEAR(Personalkostnader!$H79)=Hjelpeberegn_personal!B$77,Personalkostnader!$H79,"01.01."&amp;B$77)))</f>
        <v/>
      </c>
      <c r="C145" s="49" t="str">
        <f>IF(YEAR(Personalkostnader!$H79)&lt;Hjelpeberegn_personal!B$77,"",IF(YEAR(Personalkostnader!$H79)&gt;Hjelpeberegn_personal!B$77,"",IF(YEAR(Personalkostnader!$K79)=B$77,Personalkostnader!$K79,"31.12."&amp;B$77)))</f>
        <v/>
      </c>
      <c r="D145" s="49" t="str">
        <f>IF(YEAR(Personalkostnader!$K79)&lt;Hjelpeberegn_personal!D$77,"",IF(YEAR(Personalkostnader!$H79)&gt;Hjelpeberegn_personal!D$77,"",IF(YEAR(Personalkostnader!$H79)=Hjelpeberegn_personal!D$77,Personalkostnader!$H79,"01.01."&amp;D$77)))</f>
        <v/>
      </c>
      <c r="E145" s="49" t="str">
        <f>IF(D145="","",IF(YEAR(Personalkostnader!$H79)&gt;Hjelpeberegn_personal!D$77,"",IF(YEAR(Personalkostnader!$K79)&gt;Hjelpeberegn_personal!D$77,"31.12."&amp;D$77,Personalkostnader!$K79)))</f>
        <v/>
      </c>
      <c r="F145" s="49" t="str">
        <f>IF(YEAR(Personalkostnader!$K79)&lt;Hjelpeberegn_personal!F$77,"",IF(YEAR(Personalkostnader!$H79)&gt;Hjelpeberegn_personal!F$77,"",IF(YEAR(Personalkostnader!$H79)=Hjelpeberegn_personal!F$77,Personalkostnader!$H79,"01.01."&amp;F$77)))</f>
        <v/>
      </c>
      <c r="G145" s="49" t="str">
        <f>IF(F145="","",IF(YEAR(Personalkostnader!$H79)&gt;Hjelpeberegn_personal!F$77,"",IF(YEAR(Personalkostnader!$K79)&gt;Hjelpeberegn_personal!F$77,"31.12."&amp;F$77,Personalkostnader!$K79)))</f>
        <v/>
      </c>
      <c r="H145" s="49" t="str">
        <f>IF(YEAR(Personalkostnader!$K79)&lt;Hjelpeberegn_personal!H$77,"",IF(YEAR(Personalkostnader!$H79)&gt;Hjelpeberegn_personal!H$77,"",IF(YEAR(Personalkostnader!$H79)=Hjelpeberegn_personal!H$77,Personalkostnader!$H79,"01.01."&amp;H$77)))</f>
        <v/>
      </c>
      <c r="I145" s="49" t="str">
        <f>IF(H145="","",IF(YEAR(Personalkostnader!$H79)&gt;Hjelpeberegn_personal!H$77,"",IF(YEAR(Personalkostnader!$K79)&gt;Hjelpeberegn_personal!H$77,"31.12."&amp;H$77,Personalkostnader!$K79)))</f>
        <v/>
      </c>
      <c r="J145" s="49" t="str">
        <f>IF(YEAR(Personalkostnader!$K79)&lt;Hjelpeberegn_personal!J$77,"",IF(YEAR(Personalkostnader!$H79)&gt;Hjelpeberegn_personal!J$77,"",IF(YEAR(Personalkostnader!$H79)=Hjelpeberegn_personal!J$77,Personalkostnader!$H79,"01.01."&amp;J$77)))</f>
        <v/>
      </c>
      <c r="K145" s="49" t="str">
        <f>IF(J145="","",IF(YEAR(Personalkostnader!$H79)&gt;Hjelpeberegn_personal!J$77,"",IF(YEAR(Personalkostnader!$K79)&gt;Hjelpeberegn_personal!J$77,"31.12."&amp;J$77,Personalkostnader!$K79)))</f>
        <v/>
      </c>
      <c r="L145" s="49" t="str">
        <f>IF(YEAR(Personalkostnader!$K79)&lt;Hjelpeberegn_personal!L$77,"",IF(YEAR(Personalkostnader!$H79)&gt;Hjelpeberegn_personal!L$77,"",IF(YEAR(Personalkostnader!$H79)=Hjelpeberegn_personal!L$77,Personalkostnader!$H79,"01.01."&amp;L$77)))</f>
        <v/>
      </c>
      <c r="M145" s="49" t="str">
        <f>IF(L145="","",IF(YEAR(Personalkostnader!$H79)&gt;Hjelpeberegn_personal!L$77,"",IF(YEAR(Personalkostnader!$K79)&gt;Hjelpeberegn_personal!L$77,"31.12."&amp;L$77,Personalkostnader!$K79)))</f>
        <v/>
      </c>
      <c r="N145" s="49" t="str">
        <f>IF(YEAR(Personalkostnader!$K79)&lt;Hjelpeberegn_personal!N$77,"",IF(YEAR(Personalkostnader!$H79)&gt;Hjelpeberegn_personal!N$77,"",IF(YEAR(Personalkostnader!$H79)=Hjelpeberegn_personal!N$77,Personalkostnader!$H79,"01.01."&amp;N$77)))</f>
        <v/>
      </c>
      <c r="O145" s="49" t="str">
        <f>IF(N145="","",IF(YEAR(Personalkostnader!$H79)&gt;Hjelpeberegn_personal!N$77,"",IF(YEAR(Personalkostnader!$K79)&gt;Hjelpeberegn_personal!N$77,"31.12."&amp;N$77,Personalkostnader!$K79)))</f>
        <v/>
      </c>
      <c r="P145" s="49" t="str">
        <f>IF(YEAR(Personalkostnader!$K79)&lt;Hjelpeberegn_personal!P$77,"",IF(YEAR(Personalkostnader!$H79)&gt;Hjelpeberegn_personal!P$77,"",IF(YEAR(Personalkostnader!$H79)=Hjelpeberegn_personal!P$77,Personalkostnader!$H79,"01.01."&amp;P$77)))</f>
        <v/>
      </c>
      <c r="Q145" s="49" t="str">
        <f>IF(P145="","",IF(YEAR(Personalkostnader!$H79)&gt;Hjelpeberegn_personal!P$77,"",IF(YEAR(Personalkostnader!$K79)&gt;Hjelpeberegn_personal!P$77,"31.12."&amp;P$77,Personalkostnader!$K79)))</f>
        <v/>
      </c>
      <c r="R145" s="49" t="str">
        <f>IF(YEAR(Personalkostnader!$K79)&lt;Hjelpeberegn_personal!R$77,"",IF(YEAR(Personalkostnader!$H79)&gt;Hjelpeberegn_personal!R$77,"",IF(YEAR(Personalkostnader!$H79)=Hjelpeberegn_personal!R$77,Personalkostnader!$H79,"01.01."&amp;R$77)))</f>
        <v/>
      </c>
      <c r="S145" s="49" t="str">
        <f>IF(R145="","",IF(YEAR(Personalkostnader!$H79)&gt;Hjelpeberegn_personal!R$77,"",IF(YEAR(Personalkostnader!$K79)&gt;Hjelpeberegn_personal!R$77,"31.12."&amp;R$77,Personalkostnader!$K79)))</f>
        <v/>
      </c>
      <c r="T145" s="49" t="str">
        <f>IF(YEAR(Personalkostnader!$K79)&lt;Hjelpeberegn_personal!T$77,"",IF(YEAR(Personalkostnader!$H79)&gt;Hjelpeberegn_personal!T$77,"",IF(YEAR(Personalkostnader!$H79)=Hjelpeberegn_personal!T$77,Personalkostnader!$H79,"01.01."&amp;T$77)))</f>
        <v/>
      </c>
      <c r="U145" s="49" t="str">
        <f>IF(T145="","",IF(YEAR(Personalkostnader!$H79)&gt;Hjelpeberegn_personal!T$77,"",IF(YEAR(Personalkostnader!$K79)&gt;Hjelpeberegn_personal!T$77,"31.12."&amp;T$77,Personalkostnader!$K79)))</f>
        <v/>
      </c>
      <c r="V145" s="49" t="str">
        <f>IF(YEAR(Personalkostnader!$K79)&lt;Hjelpeberegn_personal!V$77,"",IF(YEAR(Personalkostnader!$H79)&gt;Hjelpeberegn_personal!V$77,"",IF(YEAR(Personalkostnader!$H79)=Hjelpeberegn_personal!V$77,Personalkostnader!$H79,"01.01."&amp;V$77)))</f>
        <v/>
      </c>
      <c r="W145" s="49" t="str">
        <f>IF(V145="","",IF(YEAR(Personalkostnader!$H79)&gt;Hjelpeberegn_personal!V$77,"",IF(YEAR(Personalkostnader!$K79)&gt;Hjelpeberegn_personal!V$77,"31.12."&amp;V$77,Personalkostnader!$K79)))</f>
        <v/>
      </c>
      <c r="X145" s="49" t="str">
        <f>IF(YEAR(Personalkostnader!$K79)&lt;Hjelpeberegn_personal!X$77,"",IF(YEAR(Personalkostnader!$H79)&gt;Hjelpeberegn_personal!X$77,"",IF(YEAR(Personalkostnader!$H79)=Hjelpeberegn_personal!X$77,Personalkostnader!$H79,"01.01."&amp;X$77)))</f>
        <v/>
      </c>
      <c r="Y145" s="49" t="str">
        <f>IF(X145="","",IF(YEAR(Personalkostnader!$H79)&gt;Hjelpeberegn_personal!X$77,"",IF(YEAR(Personalkostnader!$K79)&gt;Hjelpeberegn_personal!X$77,"31.12."&amp;X$77,Personalkostnader!$K79)))</f>
        <v/>
      </c>
      <c r="Z145" s="49" t="str">
        <f>IF(YEAR(Personalkostnader!$K79)&lt;Hjelpeberegn_personal!Z$77,"",IF(YEAR(Personalkostnader!$H79)&gt;Hjelpeberegn_personal!Z$77,"",IF(YEAR(Personalkostnader!$H79)=Hjelpeberegn_personal!Z$77,Personalkostnader!$H79,"01.01."&amp;Z$77)))</f>
        <v/>
      </c>
      <c r="AA145" s="49" t="str">
        <f>IF(Z145="","",IF(YEAR(Personalkostnader!$H79)&gt;Hjelpeberegn_personal!Z$77,"",IF(YEAR(Personalkostnader!$K79)&gt;Hjelpeberegn_personal!Z$77,"31.12."&amp;Z$77,Personalkostnader!$K79)))</f>
        <v/>
      </c>
    </row>
    <row r="146" spans="1:39" outlineLevel="1" x14ac:dyDescent="0.25">
      <c r="A146">
        <f t="shared" si="8"/>
        <v>0</v>
      </c>
      <c r="B146" s="49" t="str">
        <f>IF(YEAR(Personalkostnader!$H80)&lt;Hjelpeberegn_personal!B$77,"",IF(YEAR(Personalkostnader!$H80)&gt;Hjelpeberegn_personal!B$77,"",IF(YEAR(Personalkostnader!$H80)=Hjelpeberegn_personal!B$77,Personalkostnader!$H80,"01.01."&amp;B$77)))</f>
        <v/>
      </c>
      <c r="C146" s="49" t="str">
        <f>IF(YEAR(Personalkostnader!$H80)&lt;Hjelpeberegn_personal!B$77,"",IF(YEAR(Personalkostnader!$H80)&gt;Hjelpeberegn_personal!B$77,"",IF(YEAR(Personalkostnader!$K80)=B$77,Personalkostnader!$K80,"31.12."&amp;B$77)))</f>
        <v/>
      </c>
      <c r="D146" s="49" t="str">
        <f>IF(YEAR(Personalkostnader!$K80)&lt;Hjelpeberegn_personal!D$77,"",IF(YEAR(Personalkostnader!$H80)&gt;Hjelpeberegn_personal!D$77,"",IF(YEAR(Personalkostnader!$H80)=Hjelpeberegn_personal!D$77,Personalkostnader!$H80,"01.01."&amp;D$77)))</f>
        <v/>
      </c>
      <c r="E146" s="49" t="str">
        <f>IF(D146="","",IF(YEAR(Personalkostnader!$H80)&gt;Hjelpeberegn_personal!D$77,"",IF(YEAR(Personalkostnader!$K80)&gt;Hjelpeberegn_personal!D$77,"31.12."&amp;D$77,Personalkostnader!$K80)))</f>
        <v/>
      </c>
      <c r="F146" s="49" t="str">
        <f>IF(YEAR(Personalkostnader!$K80)&lt;Hjelpeberegn_personal!F$77,"",IF(YEAR(Personalkostnader!$H80)&gt;Hjelpeberegn_personal!F$77,"",IF(YEAR(Personalkostnader!$H80)=Hjelpeberegn_personal!F$77,Personalkostnader!$H80,"01.01."&amp;F$77)))</f>
        <v/>
      </c>
      <c r="G146" s="49" t="str">
        <f>IF(F146="","",IF(YEAR(Personalkostnader!$H80)&gt;Hjelpeberegn_personal!F$77,"",IF(YEAR(Personalkostnader!$K80)&gt;Hjelpeberegn_personal!F$77,"31.12."&amp;F$77,Personalkostnader!$K80)))</f>
        <v/>
      </c>
      <c r="H146" s="49" t="str">
        <f>IF(YEAR(Personalkostnader!$K80)&lt;Hjelpeberegn_personal!H$77,"",IF(YEAR(Personalkostnader!$H80)&gt;Hjelpeberegn_personal!H$77,"",IF(YEAR(Personalkostnader!$H80)=Hjelpeberegn_personal!H$77,Personalkostnader!$H80,"01.01."&amp;H$77)))</f>
        <v/>
      </c>
      <c r="I146" s="49" t="str">
        <f>IF(H146="","",IF(YEAR(Personalkostnader!$H80)&gt;Hjelpeberegn_personal!H$77,"",IF(YEAR(Personalkostnader!$K80)&gt;Hjelpeberegn_personal!H$77,"31.12."&amp;H$77,Personalkostnader!$K80)))</f>
        <v/>
      </c>
      <c r="J146" s="49" t="str">
        <f>IF(YEAR(Personalkostnader!$K80)&lt;Hjelpeberegn_personal!J$77,"",IF(YEAR(Personalkostnader!$H80)&gt;Hjelpeberegn_personal!J$77,"",IF(YEAR(Personalkostnader!$H80)=Hjelpeberegn_personal!J$77,Personalkostnader!$H80,"01.01."&amp;J$77)))</f>
        <v/>
      </c>
      <c r="K146" s="49" t="str">
        <f>IF(J146="","",IF(YEAR(Personalkostnader!$H80)&gt;Hjelpeberegn_personal!J$77,"",IF(YEAR(Personalkostnader!$K80)&gt;Hjelpeberegn_personal!J$77,"31.12."&amp;J$77,Personalkostnader!$K80)))</f>
        <v/>
      </c>
      <c r="L146" s="49" t="str">
        <f>IF(YEAR(Personalkostnader!$K80)&lt;Hjelpeberegn_personal!L$77,"",IF(YEAR(Personalkostnader!$H80)&gt;Hjelpeberegn_personal!L$77,"",IF(YEAR(Personalkostnader!$H80)=Hjelpeberegn_personal!L$77,Personalkostnader!$H80,"01.01."&amp;L$77)))</f>
        <v/>
      </c>
      <c r="M146" s="49" t="str">
        <f>IF(L146="","",IF(YEAR(Personalkostnader!$H80)&gt;Hjelpeberegn_personal!L$77,"",IF(YEAR(Personalkostnader!$K80)&gt;Hjelpeberegn_personal!L$77,"31.12."&amp;L$77,Personalkostnader!$K80)))</f>
        <v/>
      </c>
      <c r="N146" s="49" t="str">
        <f>IF(YEAR(Personalkostnader!$K80)&lt;Hjelpeberegn_personal!N$77,"",IF(YEAR(Personalkostnader!$H80)&gt;Hjelpeberegn_personal!N$77,"",IF(YEAR(Personalkostnader!$H80)=Hjelpeberegn_personal!N$77,Personalkostnader!$H80,"01.01."&amp;N$77)))</f>
        <v/>
      </c>
      <c r="O146" s="49" t="str">
        <f>IF(N146="","",IF(YEAR(Personalkostnader!$H80)&gt;Hjelpeberegn_personal!N$77,"",IF(YEAR(Personalkostnader!$K80)&gt;Hjelpeberegn_personal!N$77,"31.12."&amp;N$77,Personalkostnader!$K80)))</f>
        <v/>
      </c>
      <c r="P146" s="49" t="str">
        <f>IF(YEAR(Personalkostnader!$K80)&lt;Hjelpeberegn_personal!P$77,"",IF(YEAR(Personalkostnader!$H80)&gt;Hjelpeberegn_personal!P$77,"",IF(YEAR(Personalkostnader!$H80)=Hjelpeberegn_personal!P$77,Personalkostnader!$H80,"01.01."&amp;P$77)))</f>
        <v/>
      </c>
      <c r="Q146" s="49" t="str">
        <f>IF(P146="","",IF(YEAR(Personalkostnader!$H80)&gt;Hjelpeberegn_personal!P$77,"",IF(YEAR(Personalkostnader!$K80)&gt;Hjelpeberegn_personal!P$77,"31.12."&amp;P$77,Personalkostnader!$K80)))</f>
        <v/>
      </c>
      <c r="R146" s="49" t="str">
        <f>IF(YEAR(Personalkostnader!$K80)&lt;Hjelpeberegn_personal!R$77,"",IF(YEAR(Personalkostnader!$H80)&gt;Hjelpeberegn_personal!R$77,"",IF(YEAR(Personalkostnader!$H80)=Hjelpeberegn_personal!R$77,Personalkostnader!$H80,"01.01."&amp;R$77)))</f>
        <v/>
      </c>
      <c r="S146" s="49" t="str">
        <f>IF(R146="","",IF(YEAR(Personalkostnader!$H80)&gt;Hjelpeberegn_personal!R$77,"",IF(YEAR(Personalkostnader!$K80)&gt;Hjelpeberegn_personal!R$77,"31.12."&amp;R$77,Personalkostnader!$K80)))</f>
        <v/>
      </c>
      <c r="T146" s="49" t="str">
        <f>IF(YEAR(Personalkostnader!$K80)&lt;Hjelpeberegn_personal!T$77,"",IF(YEAR(Personalkostnader!$H80)&gt;Hjelpeberegn_personal!T$77,"",IF(YEAR(Personalkostnader!$H80)=Hjelpeberegn_personal!T$77,Personalkostnader!$H80,"01.01."&amp;T$77)))</f>
        <v/>
      </c>
      <c r="U146" s="49" t="str">
        <f>IF(T146="","",IF(YEAR(Personalkostnader!$H80)&gt;Hjelpeberegn_personal!T$77,"",IF(YEAR(Personalkostnader!$K80)&gt;Hjelpeberegn_personal!T$77,"31.12."&amp;T$77,Personalkostnader!$K80)))</f>
        <v/>
      </c>
      <c r="V146" s="49" t="str">
        <f>IF(YEAR(Personalkostnader!$K80)&lt;Hjelpeberegn_personal!V$77,"",IF(YEAR(Personalkostnader!$H80)&gt;Hjelpeberegn_personal!V$77,"",IF(YEAR(Personalkostnader!$H80)=Hjelpeberegn_personal!V$77,Personalkostnader!$H80,"01.01."&amp;V$77)))</f>
        <v/>
      </c>
      <c r="W146" s="49" t="str">
        <f>IF(V146="","",IF(YEAR(Personalkostnader!$H80)&gt;Hjelpeberegn_personal!V$77,"",IF(YEAR(Personalkostnader!$K80)&gt;Hjelpeberegn_personal!V$77,"31.12."&amp;V$77,Personalkostnader!$K80)))</f>
        <v/>
      </c>
      <c r="X146" s="49" t="str">
        <f>IF(YEAR(Personalkostnader!$K80)&lt;Hjelpeberegn_personal!X$77,"",IF(YEAR(Personalkostnader!$H80)&gt;Hjelpeberegn_personal!X$77,"",IF(YEAR(Personalkostnader!$H80)=Hjelpeberegn_personal!X$77,Personalkostnader!$H80,"01.01."&amp;X$77)))</f>
        <v/>
      </c>
      <c r="Y146" s="49" t="str">
        <f>IF(X146="","",IF(YEAR(Personalkostnader!$H80)&gt;Hjelpeberegn_personal!X$77,"",IF(YEAR(Personalkostnader!$K80)&gt;Hjelpeberegn_personal!X$77,"31.12."&amp;X$77,Personalkostnader!$K80)))</f>
        <v/>
      </c>
      <c r="Z146" s="49" t="str">
        <f>IF(YEAR(Personalkostnader!$K80)&lt;Hjelpeberegn_personal!Z$77,"",IF(YEAR(Personalkostnader!$H80)&gt;Hjelpeberegn_personal!Z$77,"",IF(YEAR(Personalkostnader!$H80)=Hjelpeberegn_personal!Z$77,Personalkostnader!$H80,"01.01."&amp;Z$77)))</f>
        <v/>
      </c>
      <c r="AA146" s="49" t="str">
        <f>IF(Z146="","",IF(YEAR(Personalkostnader!$H80)&gt;Hjelpeberegn_personal!Z$77,"",IF(YEAR(Personalkostnader!$K80)&gt;Hjelpeberegn_personal!Z$77,"31.12."&amp;Z$77,Personalkostnader!$K80)))</f>
        <v/>
      </c>
    </row>
    <row r="147" spans="1:39" outlineLevel="1" x14ac:dyDescent="0.25">
      <c r="A147">
        <f t="shared" si="8"/>
        <v>0</v>
      </c>
      <c r="B147" s="49" t="str">
        <f>IF(YEAR(Personalkostnader!$H81)&lt;Hjelpeberegn_personal!B$77,"",IF(YEAR(Personalkostnader!$H81)&gt;Hjelpeberegn_personal!B$77,"",IF(YEAR(Personalkostnader!$H81)=Hjelpeberegn_personal!B$77,Personalkostnader!$H81,"01.01."&amp;B$77)))</f>
        <v/>
      </c>
      <c r="C147" s="49" t="str">
        <f>IF(YEAR(Personalkostnader!$H81)&lt;Hjelpeberegn_personal!B$77,"",IF(YEAR(Personalkostnader!$H81)&gt;Hjelpeberegn_personal!B$77,"",IF(YEAR(Personalkostnader!$K81)=B$77,Personalkostnader!$K81,"31.12."&amp;B$77)))</f>
        <v/>
      </c>
      <c r="D147" s="49" t="str">
        <f>IF(YEAR(Personalkostnader!$K81)&lt;Hjelpeberegn_personal!D$77,"",IF(YEAR(Personalkostnader!$H81)&gt;Hjelpeberegn_personal!D$77,"",IF(YEAR(Personalkostnader!$H81)=Hjelpeberegn_personal!D$77,Personalkostnader!$H81,"01.01."&amp;D$77)))</f>
        <v/>
      </c>
      <c r="E147" s="49" t="str">
        <f>IF(D147="","",IF(YEAR(Personalkostnader!$H81)&gt;Hjelpeberegn_personal!D$77,"",IF(YEAR(Personalkostnader!$K81)&gt;Hjelpeberegn_personal!D$77,"31.12."&amp;D$77,Personalkostnader!$K81)))</f>
        <v/>
      </c>
      <c r="F147" s="49" t="str">
        <f>IF(YEAR(Personalkostnader!$K81)&lt;Hjelpeberegn_personal!F$77,"",IF(YEAR(Personalkostnader!$H81)&gt;Hjelpeberegn_personal!F$77,"",IF(YEAR(Personalkostnader!$H81)=Hjelpeberegn_personal!F$77,Personalkostnader!$H81,"01.01."&amp;F$77)))</f>
        <v/>
      </c>
      <c r="G147" s="49" t="str">
        <f>IF(F147="","",IF(YEAR(Personalkostnader!$H81)&gt;Hjelpeberegn_personal!F$77,"",IF(YEAR(Personalkostnader!$K81)&gt;Hjelpeberegn_personal!F$77,"31.12."&amp;F$77,Personalkostnader!$K81)))</f>
        <v/>
      </c>
      <c r="H147" s="49" t="str">
        <f>IF(YEAR(Personalkostnader!$K81)&lt;Hjelpeberegn_personal!H$77,"",IF(YEAR(Personalkostnader!$H81)&gt;Hjelpeberegn_personal!H$77,"",IF(YEAR(Personalkostnader!$H81)=Hjelpeberegn_personal!H$77,Personalkostnader!$H81,"01.01."&amp;H$77)))</f>
        <v/>
      </c>
      <c r="I147" s="49" t="str">
        <f>IF(H147="","",IF(YEAR(Personalkostnader!$H81)&gt;Hjelpeberegn_personal!H$77,"",IF(YEAR(Personalkostnader!$K81)&gt;Hjelpeberegn_personal!H$77,"31.12."&amp;H$77,Personalkostnader!$K81)))</f>
        <v/>
      </c>
      <c r="J147" s="49" t="str">
        <f>IF(YEAR(Personalkostnader!$K81)&lt;Hjelpeberegn_personal!J$77,"",IF(YEAR(Personalkostnader!$H81)&gt;Hjelpeberegn_personal!J$77,"",IF(YEAR(Personalkostnader!$H81)=Hjelpeberegn_personal!J$77,Personalkostnader!$H81,"01.01."&amp;J$77)))</f>
        <v/>
      </c>
      <c r="K147" s="49" t="str">
        <f>IF(J147="","",IF(YEAR(Personalkostnader!$H81)&gt;Hjelpeberegn_personal!J$77,"",IF(YEAR(Personalkostnader!$K81)&gt;Hjelpeberegn_personal!J$77,"31.12."&amp;J$77,Personalkostnader!$K81)))</f>
        <v/>
      </c>
      <c r="L147" s="49" t="str">
        <f>IF(YEAR(Personalkostnader!$K81)&lt;Hjelpeberegn_personal!L$77,"",IF(YEAR(Personalkostnader!$H81)&gt;Hjelpeberegn_personal!L$77,"",IF(YEAR(Personalkostnader!$H81)=Hjelpeberegn_personal!L$77,Personalkostnader!$H81,"01.01."&amp;L$77)))</f>
        <v/>
      </c>
      <c r="M147" s="49" t="str">
        <f>IF(L147="","",IF(YEAR(Personalkostnader!$H81)&gt;Hjelpeberegn_personal!L$77,"",IF(YEAR(Personalkostnader!$K81)&gt;Hjelpeberegn_personal!L$77,"31.12."&amp;L$77,Personalkostnader!$K81)))</f>
        <v/>
      </c>
      <c r="N147" s="49" t="str">
        <f>IF(YEAR(Personalkostnader!$K81)&lt;Hjelpeberegn_personal!N$77,"",IF(YEAR(Personalkostnader!$H81)&gt;Hjelpeberegn_personal!N$77,"",IF(YEAR(Personalkostnader!$H81)=Hjelpeberegn_personal!N$77,Personalkostnader!$H81,"01.01."&amp;N$77)))</f>
        <v/>
      </c>
      <c r="O147" s="49" t="str">
        <f>IF(N147="","",IF(YEAR(Personalkostnader!$H81)&gt;Hjelpeberegn_personal!N$77,"",IF(YEAR(Personalkostnader!$K81)&gt;Hjelpeberegn_personal!N$77,"31.12."&amp;N$77,Personalkostnader!$K81)))</f>
        <v/>
      </c>
      <c r="P147" s="49" t="str">
        <f>IF(YEAR(Personalkostnader!$K81)&lt;Hjelpeberegn_personal!P$77,"",IF(YEAR(Personalkostnader!$H81)&gt;Hjelpeberegn_personal!P$77,"",IF(YEAR(Personalkostnader!$H81)=Hjelpeberegn_personal!P$77,Personalkostnader!$H81,"01.01."&amp;P$77)))</f>
        <v/>
      </c>
      <c r="Q147" s="49" t="str">
        <f>IF(P147="","",IF(YEAR(Personalkostnader!$H81)&gt;Hjelpeberegn_personal!P$77,"",IF(YEAR(Personalkostnader!$K81)&gt;Hjelpeberegn_personal!P$77,"31.12."&amp;P$77,Personalkostnader!$K81)))</f>
        <v/>
      </c>
      <c r="R147" s="49" t="str">
        <f>IF(YEAR(Personalkostnader!$K81)&lt;Hjelpeberegn_personal!R$77,"",IF(YEAR(Personalkostnader!$H81)&gt;Hjelpeberegn_personal!R$77,"",IF(YEAR(Personalkostnader!$H81)=Hjelpeberegn_personal!R$77,Personalkostnader!$H81,"01.01."&amp;R$77)))</f>
        <v/>
      </c>
      <c r="S147" s="49" t="str">
        <f>IF(R147="","",IF(YEAR(Personalkostnader!$H81)&gt;Hjelpeberegn_personal!R$77,"",IF(YEAR(Personalkostnader!$K81)&gt;Hjelpeberegn_personal!R$77,"31.12."&amp;R$77,Personalkostnader!$K81)))</f>
        <v/>
      </c>
      <c r="T147" s="49" t="str">
        <f>IF(YEAR(Personalkostnader!$K81)&lt;Hjelpeberegn_personal!T$77,"",IF(YEAR(Personalkostnader!$H81)&gt;Hjelpeberegn_personal!T$77,"",IF(YEAR(Personalkostnader!$H81)=Hjelpeberegn_personal!T$77,Personalkostnader!$H81,"01.01."&amp;T$77)))</f>
        <v/>
      </c>
      <c r="U147" s="49" t="str">
        <f>IF(T147="","",IF(YEAR(Personalkostnader!$H81)&gt;Hjelpeberegn_personal!T$77,"",IF(YEAR(Personalkostnader!$K81)&gt;Hjelpeberegn_personal!T$77,"31.12."&amp;T$77,Personalkostnader!$K81)))</f>
        <v/>
      </c>
      <c r="V147" s="49" t="str">
        <f>IF(YEAR(Personalkostnader!$K81)&lt;Hjelpeberegn_personal!V$77,"",IF(YEAR(Personalkostnader!$H81)&gt;Hjelpeberegn_personal!V$77,"",IF(YEAR(Personalkostnader!$H81)=Hjelpeberegn_personal!V$77,Personalkostnader!$H81,"01.01."&amp;V$77)))</f>
        <v/>
      </c>
      <c r="W147" s="49" t="str">
        <f>IF(V147="","",IF(YEAR(Personalkostnader!$H81)&gt;Hjelpeberegn_personal!V$77,"",IF(YEAR(Personalkostnader!$K81)&gt;Hjelpeberegn_personal!V$77,"31.12."&amp;V$77,Personalkostnader!$K81)))</f>
        <v/>
      </c>
      <c r="X147" s="49" t="str">
        <f>IF(YEAR(Personalkostnader!$K81)&lt;Hjelpeberegn_personal!X$77,"",IF(YEAR(Personalkostnader!$H81)&gt;Hjelpeberegn_personal!X$77,"",IF(YEAR(Personalkostnader!$H81)=Hjelpeberegn_personal!X$77,Personalkostnader!$H81,"01.01."&amp;X$77)))</f>
        <v/>
      </c>
      <c r="Y147" s="49" t="str">
        <f>IF(X147="","",IF(YEAR(Personalkostnader!$H81)&gt;Hjelpeberegn_personal!X$77,"",IF(YEAR(Personalkostnader!$K81)&gt;Hjelpeberegn_personal!X$77,"31.12."&amp;X$77,Personalkostnader!$K81)))</f>
        <v/>
      </c>
      <c r="Z147" s="49" t="str">
        <f>IF(YEAR(Personalkostnader!$K81)&lt;Hjelpeberegn_personal!Z$77,"",IF(YEAR(Personalkostnader!$H81)&gt;Hjelpeberegn_personal!Z$77,"",IF(YEAR(Personalkostnader!$H81)=Hjelpeberegn_personal!Z$77,Personalkostnader!$H81,"01.01."&amp;Z$77)))</f>
        <v/>
      </c>
      <c r="AA147" s="49" t="str">
        <f>IF(Z147="","",IF(YEAR(Personalkostnader!$H81)&gt;Hjelpeberegn_personal!Z$77,"",IF(YEAR(Personalkostnader!$K81)&gt;Hjelpeberegn_personal!Z$77,"31.12."&amp;Z$77,Personalkostnader!$K81)))</f>
        <v/>
      </c>
    </row>
    <row r="148" spans="1:39" outlineLevel="1" x14ac:dyDescent="0.25">
      <c r="A148">
        <f t="shared" si="8"/>
        <v>0</v>
      </c>
      <c r="B148" s="49" t="str">
        <f>IF(YEAR(Personalkostnader!$H82)&lt;Hjelpeberegn_personal!B$77,"",IF(YEAR(Personalkostnader!$H82)&gt;Hjelpeberegn_personal!B$77,"",IF(YEAR(Personalkostnader!$H82)=Hjelpeberegn_personal!B$77,Personalkostnader!$H82,"01.01."&amp;B$77)))</f>
        <v/>
      </c>
      <c r="C148" s="49" t="str">
        <f>IF(YEAR(Personalkostnader!$H82)&lt;Hjelpeberegn_personal!B$77,"",IF(YEAR(Personalkostnader!$H82)&gt;Hjelpeberegn_personal!B$77,"",IF(YEAR(Personalkostnader!$K82)=B$77,Personalkostnader!$K82,"31.12."&amp;B$77)))</f>
        <v/>
      </c>
      <c r="D148" s="49" t="str">
        <f>IF(YEAR(Personalkostnader!$K82)&lt;Hjelpeberegn_personal!D$77,"",IF(YEAR(Personalkostnader!$H82)&gt;Hjelpeberegn_personal!D$77,"",IF(YEAR(Personalkostnader!$H82)=Hjelpeberegn_personal!D$77,Personalkostnader!$H82,"01.01."&amp;D$77)))</f>
        <v/>
      </c>
      <c r="E148" s="49" t="str">
        <f>IF(D148="","",IF(YEAR(Personalkostnader!$H82)&gt;Hjelpeberegn_personal!D$77,"",IF(YEAR(Personalkostnader!$K82)&gt;Hjelpeberegn_personal!D$77,"31.12."&amp;D$77,Personalkostnader!$K82)))</f>
        <v/>
      </c>
      <c r="F148" s="49" t="str">
        <f>IF(YEAR(Personalkostnader!$K82)&lt;Hjelpeberegn_personal!F$77,"",IF(YEAR(Personalkostnader!$H82)&gt;Hjelpeberegn_personal!F$77,"",IF(YEAR(Personalkostnader!$H82)=Hjelpeberegn_personal!F$77,Personalkostnader!$H82,"01.01."&amp;F$77)))</f>
        <v/>
      </c>
      <c r="G148" s="49" t="str">
        <f>IF(F148="","",IF(YEAR(Personalkostnader!$H82)&gt;Hjelpeberegn_personal!F$77,"",IF(YEAR(Personalkostnader!$K82)&gt;Hjelpeberegn_personal!F$77,"31.12."&amp;F$77,Personalkostnader!$K82)))</f>
        <v/>
      </c>
      <c r="H148" s="49" t="str">
        <f>IF(YEAR(Personalkostnader!$K82)&lt;Hjelpeberegn_personal!H$77,"",IF(YEAR(Personalkostnader!$H82)&gt;Hjelpeberegn_personal!H$77,"",IF(YEAR(Personalkostnader!$H82)=Hjelpeberegn_personal!H$77,Personalkostnader!$H82,"01.01."&amp;H$77)))</f>
        <v/>
      </c>
      <c r="I148" s="49" t="str">
        <f>IF(H148="","",IF(YEAR(Personalkostnader!$H82)&gt;Hjelpeberegn_personal!H$77,"",IF(YEAR(Personalkostnader!$K82)&gt;Hjelpeberegn_personal!H$77,"31.12."&amp;H$77,Personalkostnader!$K82)))</f>
        <v/>
      </c>
      <c r="J148" s="49" t="str">
        <f>IF(YEAR(Personalkostnader!$K82)&lt;Hjelpeberegn_personal!J$77,"",IF(YEAR(Personalkostnader!$H82)&gt;Hjelpeberegn_personal!J$77,"",IF(YEAR(Personalkostnader!$H82)=Hjelpeberegn_personal!J$77,Personalkostnader!$H82,"01.01."&amp;J$77)))</f>
        <v/>
      </c>
      <c r="K148" s="49" t="str">
        <f>IF(J148="","",IF(YEAR(Personalkostnader!$H82)&gt;Hjelpeberegn_personal!J$77,"",IF(YEAR(Personalkostnader!$K82)&gt;Hjelpeberegn_personal!J$77,"31.12."&amp;J$77,Personalkostnader!$K82)))</f>
        <v/>
      </c>
      <c r="L148" s="49" t="str">
        <f>IF(YEAR(Personalkostnader!$K82)&lt;Hjelpeberegn_personal!L$77,"",IF(YEAR(Personalkostnader!$H82)&gt;Hjelpeberegn_personal!L$77,"",IF(YEAR(Personalkostnader!$H82)=Hjelpeberegn_personal!L$77,Personalkostnader!$H82,"01.01."&amp;L$77)))</f>
        <v/>
      </c>
      <c r="M148" s="49" t="str">
        <f>IF(L148="","",IF(YEAR(Personalkostnader!$H82)&gt;Hjelpeberegn_personal!L$77,"",IF(YEAR(Personalkostnader!$K82)&gt;Hjelpeberegn_personal!L$77,"31.12."&amp;L$77,Personalkostnader!$K82)))</f>
        <v/>
      </c>
      <c r="N148" s="49" t="str">
        <f>IF(YEAR(Personalkostnader!$K82)&lt;Hjelpeberegn_personal!N$77,"",IF(YEAR(Personalkostnader!$H82)&gt;Hjelpeberegn_personal!N$77,"",IF(YEAR(Personalkostnader!$H82)=Hjelpeberegn_personal!N$77,Personalkostnader!$H82,"01.01."&amp;N$77)))</f>
        <v/>
      </c>
      <c r="O148" s="49" t="str">
        <f>IF(N148="","",IF(YEAR(Personalkostnader!$H82)&gt;Hjelpeberegn_personal!N$77,"",IF(YEAR(Personalkostnader!$K82)&gt;Hjelpeberegn_personal!N$77,"31.12."&amp;N$77,Personalkostnader!$K82)))</f>
        <v/>
      </c>
      <c r="P148" s="49" t="str">
        <f>IF(YEAR(Personalkostnader!$K82)&lt;Hjelpeberegn_personal!P$77,"",IF(YEAR(Personalkostnader!$H82)&gt;Hjelpeberegn_personal!P$77,"",IF(YEAR(Personalkostnader!$H82)=Hjelpeberegn_personal!P$77,Personalkostnader!$H82,"01.01."&amp;P$77)))</f>
        <v/>
      </c>
      <c r="Q148" s="49" t="str">
        <f>IF(P148="","",IF(YEAR(Personalkostnader!$H82)&gt;Hjelpeberegn_personal!P$77,"",IF(YEAR(Personalkostnader!$K82)&gt;Hjelpeberegn_personal!P$77,"31.12."&amp;P$77,Personalkostnader!$K82)))</f>
        <v/>
      </c>
      <c r="R148" s="49" t="str">
        <f>IF(YEAR(Personalkostnader!$K82)&lt;Hjelpeberegn_personal!R$77,"",IF(YEAR(Personalkostnader!$H82)&gt;Hjelpeberegn_personal!R$77,"",IF(YEAR(Personalkostnader!$H82)=Hjelpeberegn_personal!R$77,Personalkostnader!$H82,"01.01."&amp;R$77)))</f>
        <v/>
      </c>
      <c r="S148" s="49" t="str">
        <f>IF(R148="","",IF(YEAR(Personalkostnader!$H82)&gt;Hjelpeberegn_personal!R$77,"",IF(YEAR(Personalkostnader!$K82)&gt;Hjelpeberegn_personal!R$77,"31.12."&amp;R$77,Personalkostnader!$K82)))</f>
        <v/>
      </c>
      <c r="T148" s="49" t="str">
        <f>IF(YEAR(Personalkostnader!$K82)&lt;Hjelpeberegn_personal!T$77,"",IF(YEAR(Personalkostnader!$H82)&gt;Hjelpeberegn_personal!T$77,"",IF(YEAR(Personalkostnader!$H82)=Hjelpeberegn_personal!T$77,Personalkostnader!$H82,"01.01."&amp;T$77)))</f>
        <v/>
      </c>
      <c r="U148" s="49" t="str">
        <f>IF(T148="","",IF(YEAR(Personalkostnader!$H82)&gt;Hjelpeberegn_personal!T$77,"",IF(YEAR(Personalkostnader!$K82)&gt;Hjelpeberegn_personal!T$77,"31.12."&amp;T$77,Personalkostnader!$K82)))</f>
        <v/>
      </c>
      <c r="V148" s="49" t="str">
        <f>IF(YEAR(Personalkostnader!$K82)&lt;Hjelpeberegn_personal!V$77,"",IF(YEAR(Personalkostnader!$H82)&gt;Hjelpeberegn_personal!V$77,"",IF(YEAR(Personalkostnader!$H82)=Hjelpeberegn_personal!V$77,Personalkostnader!$H82,"01.01."&amp;V$77)))</f>
        <v/>
      </c>
      <c r="W148" s="49" t="str">
        <f>IF(V148="","",IF(YEAR(Personalkostnader!$H82)&gt;Hjelpeberegn_personal!V$77,"",IF(YEAR(Personalkostnader!$K82)&gt;Hjelpeberegn_personal!V$77,"31.12."&amp;V$77,Personalkostnader!$K82)))</f>
        <v/>
      </c>
      <c r="X148" s="49" t="str">
        <f>IF(YEAR(Personalkostnader!$K82)&lt;Hjelpeberegn_personal!X$77,"",IF(YEAR(Personalkostnader!$H82)&gt;Hjelpeberegn_personal!X$77,"",IF(YEAR(Personalkostnader!$H82)=Hjelpeberegn_personal!X$77,Personalkostnader!$H82,"01.01."&amp;X$77)))</f>
        <v/>
      </c>
      <c r="Y148" s="49" t="str">
        <f>IF(X148="","",IF(YEAR(Personalkostnader!$H82)&gt;Hjelpeberegn_personal!X$77,"",IF(YEAR(Personalkostnader!$K82)&gt;Hjelpeberegn_personal!X$77,"31.12."&amp;X$77,Personalkostnader!$K82)))</f>
        <v/>
      </c>
      <c r="Z148" s="49" t="str">
        <f>IF(YEAR(Personalkostnader!$K82)&lt;Hjelpeberegn_personal!Z$77,"",IF(YEAR(Personalkostnader!$H82)&gt;Hjelpeberegn_personal!Z$77,"",IF(YEAR(Personalkostnader!$H82)=Hjelpeberegn_personal!Z$77,Personalkostnader!$H82,"01.01."&amp;Z$77)))</f>
        <v/>
      </c>
      <c r="AA148" s="49" t="str">
        <f>IF(Z148="","",IF(YEAR(Personalkostnader!$H82)&gt;Hjelpeberegn_personal!Z$77,"",IF(YEAR(Personalkostnader!$K82)&gt;Hjelpeberegn_personal!Z$77,"31.12."&amp;Z$77,Personalkostnader!$K82)))</f>
        <v/>
      </c>
    </row>
    <row r="149" spans="1:39" x14ac:dyDescent="0.25">
      <c r="B149" s="49" t="str">
        <f>IF(YEAR(Personalkostnader!$H83)&lt;Hjelpeberegn_personal!B$77,"",IF(YEAR(Personalkostnader!$H83)=Hjelpeberegn_personal!B$77,Personalkostnader!$H83,"01.01."&amp;B$77))</f>
        <v/>
      </c>
      <c r="C149" s="49" t="str">
        <f>IF(YEAR(Personalkostnader!$H83)&lt;Hjelpeberegn_personal!B$77,"",IF(YEAR(Personalkostnader!$K83)=B$77,Personalkostnader!$K83,"31.12."&amp;B$77))</f>
        <v/>
      </c>
      <c r="D149" s="49" t="str">
        <f>IF(YEAR(Personalkostnader!$K83)&lt;Hjelpeberegn_personal!D$77,"",IF(YEAR(Personalkostnader!$H83)=Hjelpeberegn_personal!D$77,Personalkostnader!$H83,"01.01."&amp;D$77))</f>
        <v/>
      </c>
      <c r="E149" s="49" t="str">
        <f>IF(D149="","",IF(YEAR(Personalkostnader!$K83)&gt;Hjelpeberegn_personal!D$77,"31.12."&amp;D$77,Personalkostnader!$K83))</f>
        <v/>
      </c>
      <c r="F149" s="49" t="str">
        <f>IF(YEAR(Personalkostnader!$K83)&lt;Hjelpeberegn_personal!F$77,"",IF(YEAR(Personalkostnader!$H83)=Hjelpeberegn_personal!F$77,Personalkostnader!$H83,"01.01."&amp;F$77))</f>
        <v/>
      </c>
      <c r="G149" s="49" t="str">
        <f>IF(F149="","",IF(YEAR(Personalkostnader!$K83)&gt;Hjelpeberegn_personal!F$77,"31.12."&amp;F$77,Personalkostnader!$K83))</f>
        <v/>
      </c>
      <c r="H149" s="49" t="str">
        <f>IF(YEAR(Personalkostnader!$K83)&lt;Hjelpeberegn_personal!H$77,"",IF(YEAR(Personalkostnader!$H83)=Hjelpeberegn_personal!H$77,Personalkostnader!$H83,"01.01."&amp;H$77))</f>
        <v/>
      </c>
      <c r="I149" s="49" t="str">
        <f>IF(H149="","",IF(YEAR(Personalkostnader!$K83)&gt;Hjelpeberegn_personal!H$77,"31.12."&amp;H$77,Personalkostnader!$K83))</f>
        <v/>
      </c>
      <c r="J149" s="49" t="str">
        <f>IF(YEAR(Personalkostnader!$K83)&lt;Hjelpeberegn_personal!J$77,"",IF(YEAR(Personalkostnader!$H83)=Hjelpeberegn_personal!J$77,Personalkostnader!$H83,"01.01."&amp;J$77))</f>
        <v/>
      </c>
      <c r="K149" s="49" t="str">
        <f>IF(J149="","",IF(YEAR(Personalkostnader!$K83)&gt;Hjelpeberegn_personal!J$77,"31.12."&amp;J$77,Personalkostnader!$K83))</f>
        <v/>
      </c>
      <c r="L149" s="49" t="str">
        <f>IF(YEAR(Personalkostnader!$K83)&lt;Hjelpeberegn_personal!L$77,"",IF(YEAR(Personalkostnader!$H83)=Hjelpeberegn_personal!L$77,Personalkostnader!$H83,"01.01."&amp;L$77))</f>
        <v/>
      </c>
      <c r="M149" s="49" t="str">
        <f>IF(L149="","",IF(YEAR(Personalkostnader!$K83)&gt;Hjelpeberegn_personal!L$77,"31.12."&amp;L$77,Personalkostnader!$K83))</f>
        <v/>
      </c>
      <c r="N149" s="49" t="str">
        <f>IF(YEAR(Personalkostnader!$K83)&lt;Hjelpeberegn_personal!N$77,"",IF(YEAR(Personalkostnader!$H83)=Hjelpeberegn_personal!N$77,Personalkostnader!$H83,"01.01."&amp;N$77))</f>
        <v/>
      </c>
      <c r="O149" s="49" t="str">
        <f>IF(N149="","",IF(YEAR(Personalkostnader!$K83)&gt;Hjelpeberegn_personal!N$77,"31.12."&amp;N$77,Personalkostnader!$K83))</f>
        <v/>
      </c>
      <c r="P149" s="49" t="str">
        <f>IF(YEAR(Personalkostnader!$K83)&lt;Hjelpeberegn_personal!P$77,"",IF(YEAR(Personalkostnader!$H83)=Hjelpeberegn_personal!P$77,Personalkostnader!$H83,"01.01."&amp;P$77))</f>
        <v/>
      </c>
      <c r="Q149" s="49" t="str">
        <f>IF(P149="","",IF(YEAR(Personalkostnader!$K83)&gt;Hjelpeberegn_personal!P$77,"31.12."&amp;P$77,Personalkostnader!$K83))</f>
        <v/>
      </c>
      <c r="R149" s="49" t="str">
        <f>IF(YEAR(Personalkostnader!$K83)&lt;Hjelpeberegn_personal!R$77,"",IF(YEAR(Personalkostnader!$H83)=Hjelpeberegn_personal!R$77,Personalkostnader!$H83,"01.01."&amp;R$77))</f>
        <v/>
      </c>
      <c r="S149" s="49" t="str">
        <f>IF(R149="","",IF(YEAR(Personalkostnader!$K83)&gt;Hjelpeberegn_personal!R$77,"31.12."&amp;R$77,Personalkostnader!$K83))</f>
        <v/>
      </c>
      <c r="T149" s="49" t="str">
        <f>IF(YEAR(Personalkostnader!$K83)&lt;Hjelpeberegn_personal!T$77,"",IF(YEAR(Personalkostnader!$H83)=Hjelpeberegn_personal!T$77,Personalkostnader!$H83,"01.01."&amp;T$77))</f>
        <v/>
      </c>
      <c r="U149" s="49" t="str">
        <f>IF(T149="","",IF(YEAR(Personalkostnader!$K83)&gt;Hjelpeberegn_personal!T$77,"31.12."&amp;T$77,Personalkostnader!$K83))</f>
        <v/>
      </c>
      <c r="V149" s="49" t="str">
        <f>IF(YEAR(Personalkostnader!$K83)&lt;Hjelpeberegn_personal!V$77,"",IF(YEAR(Personalkostnader!$H83)=Hjelpeberegn_personal!V$77,Personalkostnader!$H83,"01.01."&amp;V$77))</f>
        <v/>
      </c>
      <c r="W149" s="49" t="str">
        <f>IF(V149="","",IF(YEAR(Personalkostnader!$K83)&gt;Hjelpeberegn_personal!V$77,"31.12."&amp;V$77,Personalkostnader!$K83))</f>
        <v/>
      </c>
      <c r="X149" s="49" t="str">
        <f>IF(YEAR(Personalkostnader!$K83)&lt;Hjelpeberegn_personal!X$77,"",IF(YEAR(Personalkostnader!$H83)=Hjelpeberegn_personal!X$77,Personalkostnader!$H83,"01.01."&amp;X$77))</f>
        <v/>
      </c>
      <c r="Y149" s="49" t="str">
        <f>IF(X149="","",IF(YEAR(Personalkostnader!$K83)&gt;Hjelpeberegn_personal!X$77,"31.12."&amp;X$77,Personalkostnader!$K83))</f>
        <v/>
      </c>
      <c r="Z149" s="49" t="str">
        <f>IF(YEAR(Personalkostnader!$K83)&lt;Hjelpeberegn_personal!Z$77,"",IF(YEAR(Personalkostnader!$H83)=Hjelpeberegn_personal!Z$77,Personalkostnader!$H83,"01.01."&amp;Z$77))</f>
        <v/>
      </c>
      <c r="AA149" s="49" t="str">
        <f>IF(Z149="","",IF(YEAR(Personalkostnader!$K83)&gt;Hjelpeberegn_personal!Z$77,"31.12."&amp;Z$77,Personalkostnader!$K83))</f>
        <v/>
      </c>
    </row>
    <row r="152" spans="1:39" ht="23.25" x14ac:dyDescent="0.35">
      <c r="A152" s="48" t="s">
        <v>597</v>
      </c>
    </row>
    <row r="153" spans="1:39" x14ac:dyDescent="0.25">
      <c r="B153" cm="1">
        <f t="array" ref="B153:J154">TRANSPOSE(Prosjektopplysninger!B12:C20)</f>
        <v>0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</row>
    <row r="154" spans="1:39" x14ac:dyDescent="0.25">
      <c r="B154" t="str">
        <v/>
      </c>
      <c r="C154" t="str">
        <v/>
      </c>
      <c r="D154" t="str">
        <v/>
      </c>
      <c r="E154" t="str">
        <v/>
      </c>
      <c r="F154" t="str">
        <v/>
      </c>
      <c r="G154" t="str">
        <v/>
      </c>
      <c r="H154" t="str">
        <v/>
      </c>
      <c r="I154" t="str">
        <v/>
      </c>
      <c r="J154" t="str">
        <v/>
      </c>
    </row>
    <row r="156" spans="1:39" ht="23.25" x14ac:dyDescent="0.35">
      <c r="A156" s="48" t="s">
        <v>598</v>
      </c>
    </row>
    <row r="158" spans="1:39" x14ac:dyDescent="0.25">
      <c r="E158" s="1" t="str">
        <f>I3</f>
        <v/>
      </c>
      <c r="F158" s="1" t="str">
        <f>K3</f>
        <v/>
      </c>
      <c r="G158" s="1" t="str">
        <f>M3</f>
        <v/>
      </c>
      <c r="H158" s="1" t="str">
        <f>O3</f>
        <v/>
      </c>
      <c r="I158" s="1" t="str">
        <f>Q3</f>
        <v/>
      </c>
      <c r="J158" s="1" t="str">
        <f>S3</f>
        <v/>
      </c>
      <c r="K158" s="1" t="str">
        <f>U3</f>
        <v/>
      </c>
      <c r="L158" s="1" t="str">
        <f>W3</f>
        <v/>
      </c>
      <c r="M158" s="1" t="str">
        <f>Y3</f>
        <v/>
      </c>
      <c r="N158" s="1" t="str">
        <f>AA3</f>
        <v/>
      </c>
      <c r="O158" s="1" t="str">
        <f>AC3</f>
        <v/>
      </c>
      <c r="P158" s="1" t="str">
        <f>AE3</f>
        <v/>
      </c>
      <c r="Q158" t="str">
        <f>AG3</f>
        <v/>
      </c>
      <c r="R158" s="73" t="s">
        <v>589</v>
      </c>
      <c r="AI158"/>
      <c r="AJ158"/>
      <c r="AL158" s="33"/>
      <c r="AM158" s="33"/>
    </row>
    <row r="159" spans="1:39" x14ac:dyDescent="0.25">
      <c r="A159">
        <f>A5</f>
        <v>0</v>
      </c>
      <c r="B159">
        <f>B5</f>
        <v>0</v>
      </c>
      <c r="C159">
        <f>E5</f>
        <v>0</v>
      </c>
      <c r="D159" s="32" t="str">
        <f>G5</f>
        <v/>
      </c>
      <c r="E159" s="23" t="str" cm="1">
        <f t="array" ref="E159">IF(E$158="","",IF(B79="","",IF($C5="Ja",(MONTH(C79)-MONTH(B79)+1)/12*(_xlfn.XLOOKUP(E$158,'Oppslag-fane'!$P$12:$P$34,'Oppslag-fane'!$Q$12:$Q$34*D159)))))</f>
        <v/>
      </c>
      <c r="F159" s="23" t="str" cm="1">
        <f t="array" ref="F159">IF(F$158="","",IF(D79="","",IF($C5="Ja",(MONTH(E79)-MONTH(D79)+1)/12*(_xlfn.XLOOKUP(F$158,'Oppslag-fane'!$P$12:$P$34,'Oppslag-fane'!$Q$12:$Q$34*D159)))))</f>
        <v/>
      </c>
      <c r="G159" s="23" t="str" cm="1">
        <f t="array" ref="G159">IF(G$158="","",IF(F79="","",IF($C5="Ja",(MONTH(G79)-MONTH(F79)+1)/12*(_xlfn.XLOOKUP(G$158,'Oppslag-fane'!$P$12:$P$34,'Oppslag-fane'!$Q$12:$Q$34*D159)))))</f>
        <v/>
      </c>
      <c r="H159" s="23" t="str" cm="1">
        <f t="array" ref="H159">IF(H$158="","",IF(H79="","",IF($C5="Ja",(MONTH(I79)-MONTH(H79)+1)/12*(_xlfn.XLOOKUP(H$158,'Oppslag-fane'!$P$12:$P$34,'Oppslag-fane'!$Q$12:$Q$34*D159)))))</f>
        <v/>
      </c>
      <c r="I159" s="23" t="str" cm="1">
        <f t="array" ref="I159">IF(I$158="","",IF(J79="","",IF($C5="Ja",(MONTH(K79)-MONTH(J79)+1)/12*(_xlfn.XLOOKUP(I$158,'Oppslag-fane'!$P$12:$P$34,'Oppslag-fane'!$Q$12:$Q$34*D159)))))</f>
        <v/>
      </c>
      <c r="J159" s="23" t="str" cm="1">
        <f t="array" ref="J159">IF(J$158="","",IF(L79="","",IF($C5="Ja",(MONTH(M79)-MONTH(L79)+1)/12*(_xlfn.XLOOKUP(J$158,'Oppslag-fane'!$P$12:$P$34,'Oppslag-fane'!$Q$12:$Q$34*D159)))))</f>
        <v/>
      </c>
      <c r="K159" s="23" t="str" cm="1">
        <f t="array" ref="K159">IF(K$158="","",IF(N79="","",IF($C5="Ja",(MONTH(O79)-MONTH(N79)+1)/12*(_xlfn.XLOOKUP(K$158,'Oppslag-fane'!$P$12:$P$34,'Oppslag-fane'!$Q$12:$Q$34*D159)))))</f>
        <v/>
      </c>
      <c r="L159" s="23" t="str" cm="1">
        <f t="array" ref="L159">IF(L$158="","",IF(P79="","",IF($C5="Ja",(MONTH(Q79)-MONTH(P79)+1)/12*(_xlfn.XLOOKUP(L$158,'Oppslag-fane'!$P$12:$P$34,'Oppslag-fane'!$Q$12:$Q$34*D159)))))</f>
        <v/>
      </c>
      <c r="M159" s="23" t="str" cm="1">
        <f t="array" ref="M159">IF(M$158="","",IF(R79="","",IF($C5="Ja",(MONTH(S79)-MONTH(R79)+1)/12*(_xlfn.XLOOKUP(M$158,'Oppslag-fane'!$P$12:$P$34,'Oppslag-fane'!$Q$12:$Q$34*D159)))))</f>
        <v/>
      </c>
      <c r="N159" s="23" t="str" cm="1">
        <f t="array" ref="N159">IF(N$158="","",IF(T79="","",IF($C5="Ja",(MONTH(U79)-MONTH(T79)+1)/12*(_xlfn.XLOOKUP(N$158,'Oppslag-fane'!$P$12:$P$34,'Oppslag-fane'!$Q$12:$Q$34*D159)))))</f>
        <v/>
      </c>
      <c r="O159" s="23" t="str" cm="1">
        <f t="array" ref="O159">IF(O$158="","",IF(V79="","",IF($C5="Ja",(MONTH(W79)-MONTH(V79)+1)/12*(_xlfn.XLOOKUP(O$158,'Oppslag-fane'!$P$12:$P$34,'Oppslag-fane'!$Q$12:$Q$34*D159)))))</f>
        <v/>
      </c>
      <c r="P159" s="23" t="str" cm="1">
        <f t="array" ref="P159">IF(P$158="","",IF(X79="","",IF($C5="Ja",(MONTH(Y79)-MONTH(X79)+1)/12*(_xlfn.XLOOKUP(P$158,'Oppslag-fane'!$P$12:$P$34,'Oppslag-fane'!$Q$12:$Q$34*D159)))))</f>
        <v/>
      </c>
      <c r="Q159" s="23" t="str" cm="1">
        <f t="array" ref="Q159">IF(Q$158="","",IF(Z79="","",IF($C5="Ja",(MONTH(AA79)-MONTH(Z79)+1)/12*(_xlfn.XLOOKUP(Q$158,'Oppslag-fane'!$P$12:$P$34,'Oppslag-fane'!$Q$12:$Q$34*D159)))))</f>
        <v/>
      </c>
      <c r="R159" s="46">
        <f>SUM(E159:Q159)</f>
        <v>0</v>
      </c>
      <c r="AI159"/>
      <c r="AJ159"/>
      <c r="AL159" s="33"/>
      <c r="AM159" s="33"/>
    </row>
    <row r="160" spans="1:39" x14ac:dyDescent="0.25">
      <c r="A160">
        <f t="shared" ref="A160:B223" si="9">A6</f>
        <v>0</v>
      </c>
      <c r="B160">
        <f t="shared" si="9"/>
        <v>0</v>
      </c>
      <c r="C160">
        <f t="shared" ref="C160:C223" si="10">E6</f>
        <v>0</v>
      </c>
      <c r="D160" s="32" t="str">
        <f t="shared" ref="D160:D223" si="11">G6</f>
        <v/>
      </c>
      <c r="E160" s="23" t="str" cm="1">
        <f t="array" ref="E160">IF(E$158="","",IF(B80="","",IF($C6="Ja",(MONTH(C80)-MONTH(B80)+1)/12*(_xlfn.XLOOKUP(E$158,'Oppslag-fane'!$P$12:$P$34,'Oppslag-fane'!$Q$12:$Q$34*D160)))))</f>
        <v/>
      </c>
      <c r="F160" s="23" t="str" cm="1">
        <f t="array" ref="F160">IF(F$158="","",IF(D80="","",IF($C6="Ja",(MONTH(E80)-MONTH(D80)+1)/12*(_xlfn.XLOOKUP(F$158,'Oppslag-fane'!$P$12:$P$34,'Oppslag-fane'!$Q$12:$Q$34*D160)))))</f>
        <v/>
      </c>
      <c r="G160" s="23" t="str" cm="1">
        <f t="array" ref="G160">IF(G$158="","",IF(F80="","",IF($C6="Ja",(MONTH(G80)-MONTH(F80)+1)/12*(_xlfn.XLOOKUP(G$158,'Oppslag-fane'!$P$12:$P$34,'Oppslag-fane'!$Q$12:$Q$34*D160)))))</f>
        <v/>
      </c>
      <c r="H160" s="23" t="str" cm="1">
        <f t="array" ref="H160">IF(H$158="","",IF(H80="","",IF($C6="Ja",(MONTH(I80)-MONTH(H80)+1)/12*(_xlfn.XLOOKUP(H$158,'Oppslag-fane'!$P$12:$P$34,'Oppslag-fane'!$Q$12:$Q$34*D160)))))</f>
        <v/>
      </c>
      <c r="I160" s="23" t="str" cm="1">
        <f t="array" ref="I160">IF(I$158="","",IF(J80="","",IF($C6="Ja",(MONTH(K80)-MONTH(J80)+1)/12*(_xlfn.XLOOKUP(I$158,'Oppslag-fane'!$P$12:$P$34,'Oppslag-fane'!$Q$12:$Q$34*D160)))))</f>
        <v/>
      </c>
      <c r="J160" s="23" t="str" cm="1">
        <f t="array" ref="J160">IF(J$158="","",IF(L80="","",IF($C6="Ja",(MONTH(M80)-MONTH(L80)+1)/12*(_xlfn.XLOOKUP(J$158,'Oppslag-fane'!$P$12:$P$34,'Oppslag-fane'!$Q$12:$Q$34*D160)))))</f>
        <v/>
      </c>
      <c r="K160" s="23" t="str" cm="1">
        <f t="array" ref="K160">IF(K$158="","",IF(N80="","",IF($C6="Ja",(MONTH(O80)-MONTH(N80)+1)/12*(_xlfn.XLOOKUP(K$158,'Oppslag-fane'!$P$12:$P$34,'Oppslag-fane'!$Q$12:$Q$34*D160)))))</f>
        <v/>
      </c>
      <c r="L160" s="23" t="str" cm="1">
        <f t="array" ref="L160">IF(L$158="","",IF(P80="","",IF($C6="Ja",(MONTH(Q80)-MONTH(P80)+1)/12*(_xlfn.XLOOKUP(L$158,'Oppslag-fane'!$P$12:$P$34,'Oppslag-fane'!$Q$12:$Q$34*D160)))))</f>
        <v/>
      </c>
      <c r="M160" s="23" t="str" cm="1">
        <f t="array" ref="M160">IF(M$158="","",IF(R80="","",IF($C6="Ja",(MONTH(S80)-MONTH(R80)+1)/12*(_xlfn.XLOOKUP(M$158,'Oppslag-fane'!$P$12:$P$34,'Oppslag-fane'!$Q$12:$Q$34*D160)))))</f>
        <v/>
      </c>
      <c r="N160" s="23" t="str" cm="1">
        <f t="array" ref="N160">IF(N$158="","",IF(T80="","",IF($C6="Ja",(MONTH(U80)-MONTH(T80)+1)/12*(_xlfn.XLOOKUP(N$158,'Oppslag-fane'!$P$12:$P$34,'Oppslag-fane'!$Q$12:$Q$34*D160)))))</f>
        <v/>
      </c>
      <c r="O160" s="23" t="str" cm="1">
        <f t="array" ref="O160">IF(O$158="","",IF(V80="","",IF($C6="Ja",(MONTH(W80)-MONTH(V80)+1)/12*(_xlfn.XLOOKUP(O$158,'Oppslag-fane'!$P$12:$P$34,'Oppslag-fane'!$Q$12:$Q$34*D160)))))</f>
        <v/>
      </c>
      <c r="P160" s="23" t="str" cm="1">
        <f t="array" ref="P160">IF(P$158="","",IF(X80="","",IF($C6="Ja",(MONTH(Y80)-MONTH(X80)+1)/12*(_xlfn.XLOOKUP(P$158,'Oppslag-fane'!$P$12:$P$34,'Oppslag-fane'!$Q$12:$Q$34*D160)))))</f>
        <v/>
      </c>
      <c r="Q160" s="23" t="str" cm="1">
        <f t="array" ref="Q160">IF(Q$158="","",IF(Z80="","",IF($C6="Ja",(MONTH(AA80)-MONTH(Z80)+1)/12*(_xlfn.XLOOKUP(Q$158,'Oppslag-fane'!$P$12:$P$34,'Oppslag-fane'!$Q$12:$Q$34*D160)))))</f>
        <v/>
      </c>
      <c r="R160" s="46">
        <f t="shared" ref="R160:R223" si="12">SUM(E160:Q160)</f>
        <v>0</v>
      </c>
      <c r="AI160"/>
      <c r="AJ160"/>
      <c r="AL160" s="33"/>
      <c r="AM160" s="33"/>
    </row>
    <row r="161" spans="1:39" x14ac:dyDescent="0.25">
      <c r="A161">
        <f t="shared" si="9"/>
        <v>0</v>
      </c>
      <c r="B161">
        <f t="shared" si="9"/>
        <v>0</v>
      </c>
      <c r="C161">
        <f t="shared" si="10"/>
        <v>0</v>
      </c>
      <c r="D161" s="32" t="str">
        <f t="shared" si="11"/>
        <v/>
      </c>
      <c r="E161" s="23" t="str" cm="1">
        <f t="array" ref="E161">IF(E$158="","",IF(B81="","",IF($C7="Ja",(MONTH(C81)-MONTH(B81)+1)/12*(_xlfn.XLOOKUP(E$158,'Oppslag-fane'!$P$12:$P$34,'Oppslag-fane'!$Q$12:$Q$34*D161)))))</f>
        <v/>
      </c>
      <c r="F161" s="23" t="str" cm="1">
        <f t="array" ref="F161">IF(F$158="","",IF(D81="","",IF($C7="Ja",(MONTH(E81)-MONTH(D81)+1)/12*(_xlfn.XLOOKUP(F$158,'Oppslag-fane'!$P$12:$P$34,'Oppslag-fane'!$Q$12:$Q$34*D161)))))</f>
        <v/>
      </c>
      <c r="G161" s="23" t="str" cm="1">
        <f t="array" ref="G161">IF(G$158="","",IF(F81="","",IF($C7="Ja",(MONTH(G81)-MONTH(F81)+1)/12*(_xlfn.XLOOKUP(G$158,'Oppslag-fane'!$P$12:$P$34,'Oppslag-fane'!$Q$12:$Q$34*D161)))))</f>
        <v/>
      </c>
      <c r="H161" s="23" t="str" cm="1">
        <f t="array" ref="H161">IF(H$158="","",IF(H81="","",IF($C7="Ja",(MONTH(I81)-MONTH(H81)+1)/12*(_xlfn.XLOOKUP(H$158,'Oppslag-fane'!$P$12:$P$34,'Oppslag-fane'!$Q$12:$Q$34*D161)))))</f>
        <v/>
      </c>
      <c r="I161" s="23" t="str" cm="1">
        <f t="array" ref="I161">IF(I$158="","",IF(J81="","",IF($C7="Ja",(MONTH(K81)-MONTH(J81)+1)/12*(_xlfn.XLOOKUP(I$158,'Oppslag-fane'!$P$12:$P$34,'Oppslag-fane'!$Q$12:$Q$34*D161)))))</f>
        <v/>
      </c>
      <c r="J161" s="23" t="str" cm="1">
        <f t="array" ref="J161">IF(J$158="","",IF(L81="","",IF($C7="Ja",(MONTH(M81)-MONTH(L81)+1)/12*(_xlfn.XLOOKUP(J$158,'Oppslag-fane'!$P$12:$P$34,'Oppslag-fane'!$Q$12:$Q$34*D161)))))</f>
        <v/>
      </c>
      <c r="K161" s="23" t="str" cm="1">
        <f t="array" ref="K161">IF(K$158="","",IF(N81="","",IF($C7="Ja",(MONTH(O81)-MONTH(N81)+1)/12*(_xlfn.XLOOKUP(K$158,'Oppslag-fane'!$P$12:$P$34,'Oppslag-fane'!$Q$12:$Q$34*D161)))))</f>
        <v/>
      </c>
      <c r="L161" s="23" t="str" cm="1">
        <f t="array" ref="L161">IF(L$158="","",IF(P81="","",IF($C7="Ja",(MONTH(Q81)-MONTH(P81)+1)/12*(_xlfn.XLOOKUP(L$158,'Oppslag-fane'!$P$12:$P$34,'Oppslag-fane'!$Q$12:$Q$34*D161)))))</f>
        <v/>
      </c>
      <c r="M161" s="23" t="str" cm="1">
        <f t="array" ref="M161">IF(M$158="","",IF(R81="","",IF($C7="Ja",(MONTH(S81)-MONTH(R81)+1)/12*(_xlfn.XLOOKUP(M$158,'Oppslag-fane'!$P$12:$P$34,'Oppslag-fane'!$Q$12:$Q$34*D161)))))</f>
        <v/>
      </c>
      <c r="N161" s="23" t="str" cm="1">
        <f t="array" ref="N161">IF(N$158="","",IF(T81="","",IF($C7="Ja",(MONTH(U81)-MONTH(T81)+1)/12*(_xlfn.XLOOKUP(N$158,'Oppslag-fane'!$P$12:$P$34,'Oppslag-fane'!$Q$12:$Q$34*D161)))))</f>
        <v/>
      </c>
      <c r="O161" s="23" t="str" cm="1">
        <f t="array" ref="O161">IF(O$158="","",IF(V81="","",IF($C7="Ja",(MONTH(W81)-MONTH(V81)+1)/12*(_xlfn.XLOOKUP(O$158,'Oppslag-fane'!$P$12:$P$34,'Oppslag-fane'!$Q$12:$Q$34*D161)))))</f>
        <v/>
      </c>
      <c r="P161" s="23" t="str" cm="1">
        <f t="array" ref="P161">IF(P$158="","",IF(X81="","",IF($C7="Ja",(MONTH(Y81)-MONTH(X81)+1)/12*(_xlfn.XLOOKUP(P$158,'Oppslag-fane'!$P$12:$P$34,'Oppslag-fane'!$Q$12:$Q$34*D161)))))</f>
        <v/>
      </c>
      <c r="Q161" s="23" t="str" cm="1">
        <f t="array" ref="Q161">IF(Q$158="","",IF(Z81="","",IF($C7="Ja",(MONTH(AA81)-MONTH(Z81)+1)/12*(_xlfn.XLOOKUP(Q$158,'Oppslag-fane'!$P$12:$P$34,'Oppslag-fane'!$Q$12:$Q$34*D161)))))</f>
        <v/>
      </c>
      <c r="R161" s="46">
        <f t="shared" si="12"/>
        <v>0</v>
      </c>
      <c r="AI161"/>
      <c r="AJ161"/>
      <c r="AL161" s="33"/>
      <c r="AM161" s="33"/>
    </row>
    <row r="162" spans="1:39" x14ac:dyDescent="0.25">
      <c r="A162">
        <f t="shared" si="9"/>
        <v>0</v>
      </c>
      <c r="B162">
        <f t="shared" si="9"/>
        <v>0</v>
      </c>
      <c r="C162">
        <f t="shared" si="10"/>
        <v>0</v>
      </c>
      <c r="D162" s="32" t="str">
        <f t="shared" si="11"/>
        <v/>
      </c>
      <c r="E162" s="23" t="str" cm="1">
        <f t="array" ref="E162">IF(E$158="","",IF(B82="","",IF($C8="Ja",(MONTH(C82)-MONTH(B82)+1)/12*(_xlfn.XLOOKUP(E$158,'Oppslag-fane'!$P$12:$P$34,'Oppslag-fane'!$Q$12:$Q$34*D162)))))</f>
        <v/>
      </c>
      <c r="F162" s="23" t="str" cm="1">
        <f t="array" ref="F162">IF(F$158="","",IF(D82="","",IF($C8="Ja",(MONTH(E82)-MONTH(D82)+1)/12*(_xlfn.XLOOKUP(F$158,'Oppslag-fane'!$P$12:$P$34,'Oppslag-fane'!$Q$12:$Q$34*D162)))))</f>
        <v/>
      </c>
      <c r="G162" s="23" t="str" cm="1">
        <f t="array" ref="G162">IF(G$158="","",IF(F82="","",IF($C8="Ja",(MONTH(G82)-MONTH(F82)+1)/12*(_xlfn.XLOOKUP(G$158,'Oppslag-fane'!$P$12:$P$34,'Oppslag-fane'!$Q$12:$Q$34*D162)))))</f>
        <v/>
      </c>
      <c r="H162" s="23" t="str" cm="1">
        <f t="array" ref="H162">IF(H$158="","",IF(H82="","",IF($C8="Ja",(MONTH(I82)-MONTH(H82)+1)/12*(_xlfn.XLOOKUP(H$158,'Oppslag-fane'!$P$12:$P$34,'Oppslag-fane'!$Q$12:$Q$34*D162)))))</f>
        <v/>
      </c>
      <c r="I162" s="23" t="str" cm="1">
        <f t="array" ref="I162">IF(I$158="","",IF(J82="","",IF($C8="Ja",(MONTH(K82)-MONTH(J82)+1)/12*(_xlfn.XLOOKUP(I$158,'Oppslag-fane'!$P$12:$P$34,'Oppslag-fane'!$Q$12:$Q$34*D162)))))</f>
        <v/>
      </c>
      <c r="J162" s="23" t="str" cm="1">
        <f t="array" ref="J162">IF(J$158="","",IF(L82="","",IF($C8="Ja",(MONTH(M82)-MONTH(L82)+1)/12*(_xlfn.XLOOKUP(J$158,'Oppslag-fane'!$P$12:$P$34,'Oppslag-fane'!$Q$12:$Q$34*D162)))))</f>
        <v/>
      </c>
      <c r="K162" s="23" t="str" cm="1">
        <f t="array" ref="K162">IF(K$158="","",IF(N82="","",IF($C8="Ja",(MONTH(O82)-MONTH(N82)+1)/12*(_xlfn.XLOOKUP(K$158,'Oppslag-fane'!$P$12:$P$34,'Oppslag-fane'!$Q$12:$Q$34*D162)))))</f>
        <v/>
      </c>
      <c r="L162" s="23" t="str" cm="1">
        <f t="array" ref="L162">IF(L$158="","",IF(P82="","",IF($C8="Ja",(MONTH(Q82)-MONTH(P82)+1)/12*(_xlfn.XLOOKUP(L$158,'Oppslag-fane'!$P$12:$P$34,'Oppslag-fane'!$Q$12:$Q$34*D162)))))</f>
        <v/>
      </c>
      <c r="M162" s="23" t="str" cm="1">
        <f t="array" ref="M162">IF(M$158="","",IF(R82="","",IF($C8="Ja",(MONTH(S82)-MONTH(R82)+1)/12*(_xlfn.XLOOKUP(M$158,'Oppslag-fane'!$P$12:$P$34,'Oppslag-fane'!$Q$12:$Q$34*D162)))))</f>
        <v/>
      </c>
      <c r="N162" s="23" t="str" cm="1">
        <f t="array" ref="N162">IF(N$158="","",IF(T82="","",IF($C8="Ja",(MONTH(U82)-MONTH(T82)+1)/12*(_xlfn.XLOOKUP(N$158,'Oppslag-fane'!$P$12:$P$34,'Oppslag-fane'!$Q$12:$Q$34*D162)))))</f>
        <v/>
      </c>
      <c r="O162" s="23" t="str" cm="1">
        <f t="array" ref="O162">IF(O$158="","",IF(V82="","",IF($C8="Ja",(MONTH(W82)-MONTH(V82)+1)/12*(_xlfn.XLOOKUP(O$158,'Oppslag-fane'!$P$12:$P$34,'Oppslag-fane'!$Q$12:$Q$34*D162)))))</f>
        <v/>
      </c>
      <c r="P162" s="23" t="str" cm="1">
        <f t="array" ref="P162">IF(P$158="","",IF(X82="","",IF($C8="Ja",(MONTH(Y82)-MONTH(X82)+1)/12*(_xlfn.XLOOKUP(P$158,'Oppslag-fane'!$P$12:$P$34,'Oppslag-fane'!$Q$12:$Q$34*D162)))))</f>
        <v/>
      </c>
      <c r="Q162" s="23" t="str" cm="1">
        <f t="array" ref="Q162">IF(Q$158="","",IF(Z82="","",IF($C8="Ja",(MONTH(AA82)-MONTH(Z82)+1)/12*(_xlfn.XLOOKUP(Q$158,'Oppslag-fane'!$P$12:$P$34,'Oppslag-fane'!$Q$12:$Q$34*D162)))))</f>
        <v/>
      </c>
      <c r="R162" s="46">
        <f t="shared" si="12"/>
        <v>0</v>
      </c>
      <c r="AI162"/>
      <c r="AJ162"/>
      <c r="AL162" s="33"/>
      <c r="AM162" s="33"/>
    </row>
    <row r="163" spans="1:39" x14ac:dyDescent="0.25">
      <c r="A163">
        <f t="shared" si="9"/>
        <v>0</v>
      </c>
      <c r="B163">
        <f t="shared" si="9"/>
        <v>0</v>
      </c>
      <c r="C163">
        <f t="shared" si="10"/>
        <v>0</v>
      </c>
      <c r="D163" s="32" t="str">
        <f t="shared" si="11"/>
        <v/>
      </c>
      <c r="E163" s="23" t="str" cm="1">
        <f t="array" ref="E163">IF(E$158="","",IF(B83="","",IF($C9="Ja",(MONTH(C83)-MONTH(B83)+1)/12*(_xlfn.XLOOKUP(E$158,'Oppslag-fane'!$P$12:$P$34,'Oppslag-fane'!$Q$12:$Q$34*D163)))))</f>
        <v/>
      </c>
      <c r="F163" s="23" t="str" cm="1">
        <f t="array" ref="F163">IF(F$158="","",IF(D83="","",IF($C9="Ja",(MONTH(E83)-MONTH(D83)+1)/12*(_xlfn.XLOOKUP(F$158,'Oppslag-fane'!$P$12:$P$34,'Oppslag-fane'!$Q$12:$Q$34*D163)))))</f>
        <v/>
      </c>
      <c r="G163" s="23" t="str" cm="1">
        <f t="array" ref="G163">IF(G$158="","",IF(F83="","",IF($C9="Ja",(MONTH(G83)-MONTH(F83)+1)/12*(_xlfn.XLOOKUP(G$158,'Oppslag-fane'!$P$12:$P$34,'Oppslag-fane'!$Q$12:$Q$34*D163)))))</f>
        <v/>
      </c>
      <c r="H163" s="23" t="str" cm="1">
        <f t="array" ref="H163">IF(H$158="","",IF(H83="","",IF($C9="Ja",(MONTH(I83)-MONTH(H83)+1)/12*(_xlfn.XLOOKUP(H$158,'Oppslag-fane'!$P$12:$P$34,'Oppslag-fane'!$Q$12:$Q$34*D163)))))</f>
        <v/>
      </c>
      <c r="I163" s="23" t="str" cm="1">
        <f t="array" ref="I163">IF(I$158="","",IF(J83="","",IF($C9="Ja",(MONTH(K83)-MONTH(J83)+1)/12*(_xlfn.XLOOKUP(I$158,'Oppslag-fane'!$P$12:$P$34,'Oppslag-fane'!$Q$12:$Q$34*D163)))))</f>
        <v/>
      </c>
      <c r="J163" s="23" t="str" cm="1">
        <f t="array" ref="J163">IF(J$158="","",IF(L83="","",IF($C9="Ja",(MONTH(M83)-MONTH(L83)+1)/12*(_xlfn.XLOOKUP(J$158,'Oppslag-fane'!$P$12:$P$34,'Oppslag-fane'!$Q$12:$Q$34*D163)))))</f>
        <v/>
      </c>
      <c r="K163" s="23" t="str" cm="1">
        <f t="array" ref="K163">IF(K$158="","",IF(N83="","",IF($C9="Ja",(MONTH(O83)-MONTH(N83)+1)/12*(_xlfn.XLOOKUP(K$158,'Oppslag-fane'!$P$12:$P$34,'Oppslag-fane'!$Q$12:$Q$34*D163)))))</f>
        <v/>
      </c>
      <c r="L163" s="23" t="str" cm="1">
        <f t="array" ref="L163">IF(L$158="","",IF(P83="","",IF($C9="Ja",(MONTH(Q83)-MONTH(P83)+1)/12*(_xlfn.XLOOKUP(L$158,'Oppslag-fane'!$P$12:$P$34,'Oppslag-fane'!$Q$12:$Q$34*D163)))))</f>
        <v/>
      </c>
      <c r="M163" s="23" t="str" cm="1">
        <f t="array" ref="M163">IF(M$158="","",IF(R83="","",IF($C9="Ja",(MONTH(S83)-MONTH(R83)+1)/12*(_xlfn.XLOOKUP(M$158,'Oppslag-fane'!$P$12:$P$34,'Oppslag-fane'!$Q$12:$Q$34*D163)))))</f>
        <v/>
      </c>
      <c r="N163" s="23" t="str" cm="1">
        <f t="array" ref="N163">IF(N$158="","",IF(T83="","",IF($C9="Ja",(MONTH(U83)-MONTH(T83)+1)/12*(_xlfn.XLOOKUP(N$158,'Oppslag-fane'!$P$12:$P$34,'Oppslag-fane'!$Q$12:$Q$34*D163)))))</f>
        <v/>
      </c>
      <c r="O163" s="23" t="str" cm="1">
        <f t="array" ref="O163">IF(O$158="","",IF(V83="","",IF($C9="Ja",(MONTH(W83)-MONTH(V83)+1)/12*(_xlfn.XLOOKUP(O$158,'Oppslag-fane'!$P$12:$P$34,'Oppslag-fane'!$Q$12:$Q$34*D163)))))</f>
        <v/>
      </c>
      <c r="P163" s="23" t="str" cm="1">
        <f t="array" ref="P163">IF(P$158="","",IF(X83="","",IF($C9="Ja",(MONTH(Y83)-MONTH(X83)+1)/12*(_xlfn.XLOOKUP(P$158,'Oppslag-fane'!$P$12:$P$34,'Oppslag-fane'!$Q$12:$Q$34*D163)))))</f>
        <v/>
      </c>
      <c r="Q163" s="23" t="str" cm="1">
        <f t="array" ref="Q163">IF(Q$158="","",IF(Z83="","",IF($C9="Ja",(MONTH(AA83)-MONTH(Z83)+1)/12*(_xlfn.XLOOKUP(Q$158,'Oppslag-fane'!$P$12:$P$34,'Oppslag-fane'!$Q$12:$Q$34*D163)))))</f>
        <v/>
      </c>
      <c r="R163" s="46">
        <f t="shared" si="12"/>
        <v>0</v>
      </c>
      <c r="AI163"/>
      <c r="AJ163"/>
      <c r="AL163" s="33"/>
      <c r="AM163" s="33"/>
    </row>
    <row r="164" spans="1:39" x14ac:dyDescent="0.25">
      <c r="A164">
        <f t="shared" si="9"/>
        <v>0</v>
      </c>
      <c r="B164">
        <f t="shared" si="9"/>
        <v>0</v>
      </c>
      <c r="C164">
        <f t="shared" si="10"/>
        <v>0</v>
      </c>
      <c r="D164" s="32" t="str">
        <f t="shared" si="11"/>
        <v/>
      </c>
      <c r="E164" s="23" t="str" cm="1">
        <f t="array" ref="E164">IF(E$158="","",IF(B84="","",IF($C10="Ja",(MONTH(C84)-MONTH(B84)+1)/12*(_xlfn.XLOOKUP(E$158,'Oppslag-fane'!$P$12:$P$34,'Oppslag-fane'!$Q$12:$Q$34*D164)))))</f>
        <v/>
      </c>
      <c r="F164" s="23" t="str" cm="1">
        <f t="array" ref="F164">IF(F$158="","",IF(D84="","",IF($C10="Ja",(MONTH(E84)-MONTH(D84)+1)/12*(_xlfn.XLOOKUP(F$158,'Oppslag-fane'!$P$12:$P$34,'Oppslag-fane'!$Q$12:$Q$34*D164)))))</f>
        <v/>
      </c>
      <c r="G164" s="23" t="str" cm="1">
        <f t="array" ref="G164">IF(G$158="","",IF(F84="","",IF($C10="Ja",(MONTH(G84)-MONTH(F84)+1)/12*(_xlfn.XLOOKUP(G$158,'Oppslag-fane'!$P$12:$P$34,'Oppslag-fane'!$Q$12:$Q$34*D164)))))</f>
        <v/>
      </c>
      <c r="H164" s="23" t="str" cm="1">
        <f t="array" ref="H164">IF(H$158="","",IF(H84="","",IF($C10="Ja",(MONTH(I84)-MONTH(H84)+1)/12*(_xlfn.XLOOKUP(H$158,'Oppslag-fane'!$P$12:$P$34,'Oppslag-fane'!$Q$12:$Q$34*D164)))))</f>
        <v/>
      </c>
      <c r="I164" s="23" t="str" cm="1">
        <f t="array" ref="I164">IF(I$158="","",IF(J84="","",IF($C10="Ja",(MONTH(K84)-MONTH(J84)+1)/12*(_xlfn.XLOOKUP(I$158,'Oppslag-fane'!$P$12:$P$34,'Oppslag-fane'!$Q$12:$Q$34*D164)))))</f>
        <v/>
      </c>
      <c r="J164" s="23" t="str" cm="1">
        <f t="array" ref="J164">IF(J$158="","",IF(L84="","",IF($C10="Ja",(MONTH(M84)-MONTH(L84)+1)/12*(_xlfn.XLOOKUP(J$158,'Oppslag-fane'!$P$12:$P$34,'Oppslag-fane'!$Q$12:$Q$34*D164)))))</f>
        <v/>
      </c>
      <c r="K164" s="23" t="str" cm="1">
        <f t="array" ref="K164">IF(K$158="","",IF(N84="","",IF($C10="Ja",(MONTH(O84)-MONTH(N84)+1)/12*(_xlfn.XLOOKUP(K$158,'Oppslag-fane'!$P$12:$P$34,'Oppslag-fane'!$Q$12:$Q$34*D164)))))</f>
        <v/>
      </c>
      <c r="L164" s="23" t="str" cm="1">
        <f t="array" ref="L164">IF(L$158="","",IF(P84="","",IF($C10="Ja",(MONTH(Q84)-MONTH(P84)+1)/12*(_xlfn.XLOOKUP(L$158,'Oppslag-fane'!$P$12:$P$34,'Oppslag-fane'!$Q$12:$Q$34*D164)))))</f>
        <v/>
      </c>
      <c r="M164" s="23" t="str" cm="1">
        <f t="array" ref="M164">IF(M$158="","",IF(R84="","",IF($C10="Ja",(MONTH(S84)-MONTH(R84)+1)/12*(_xlfn.XLOOKUP(M$158,'Oppslag-fane'!$P$12:$P$34,'Oppslag-fane'!$Q$12:$Q$34*D164)))))</f>
        <v/>
      </c>
      <c r="N164" s="23" t="str" cm="1">
        <f t="array" ref="N164">IF(N$158="","",IF(T84="","",IF($C10="Ja",(MONTH(U84)-MONTH(T84)+1)/12*(_xlfn.XLOOKUP(N$158,'Oppslag-fane'!$P$12:$P$34,'Oppslag-fane'!$Q$12:$Q$34*D164)))))</f>
        <v/>
      </c>
      <c r="O164" s="23" t="str" cm="1">
        <f t="array" ref="O164">IF(O$158="","",IF(V84="","",IF($C10="Ja",(MONTH(W84)-MONTH(V84)+1)/12*(_xlfn.XLOOKUP(O$158,'Oppslag-fane'!$P$12:$P$34,'Oppslag-fane'!$Q$12:$Q$34*D164)))))</f>
        <v/>
      </c>
      <c r="P164" s="23" t="str" cm="1">
        <f t="array" ref="P164">IF(P$158="","",IF(X84="","",IF($C10="Ja",(MONTH(Y84)-MONTH(X84)+1)/12*(_xlfn.XLOOKUP(P$158,'Oppslag-fane'!$P$12:$P$34,'Oppslag-fane'!$Q$12:$Q$34*D164)))))</f>
        <v/>
      </c>
      <c r="Q164" s="23" t="str" cm="1">
        <f t="array" ref="Q164">IF(Q$158="","",IF(Z84="","",IF($C10="Ja",(MONTH(AA84)-MONTH(Z84)+1)/12*(_xlfn.XLOOKUP(Q$158,'Oppslag-fane'!$P$12:$P$34,'Oppslag-fane'!$Q$12:$Q$34*D164)))))</f>
        <v/>
      </c>
      <c r="R164" s="46">
        <f t="shared" si="12"/>
        <v>0</v>
      </c>
      <c r="AI164"/>
      <c r="AJ164"/>
      <c r="AL164" s="33"/>
      <c r="AM164" s="33"/>
    </row>
    <row r="165" spans="1:39" x14ac:dyDescent="0.25">
      <c r="A165">
        <f t="shared" si="9"/>
        <v>0</v>
      </c>
      <c r="B165">
        <f t="shared" si="9"/>
        <v>0</v>
      </c>
      <c r="C165">
        <f t="shared" si="10"/>
        <v>0</v>
      </c>
      <c r="D165" s="32" t="str">
        <f t="shared" si="11"/>
        <v/>
      </c>
      <c r="E165" s="23" t="str" cm="1">
        <f t="array" ref="E165">IF(E$158="","",IF(B85="","",IF($C11="Ja",(MONTH(C85)-MONTH(B85)+1)/12*(_xlfn.XLOOKUP(E$158,'Oppslag-fane'!$P$12:$P$34,'Oppslag-fane'!$Q$12:$Q$34*D165)))))</f>
        <v/>
      </c>
      <c r="F165" s="23" t="str" cm="1">
        <f t="array" ref="F165">IF(F$158="","",IF(D85="","",IF($C11="Ja",(MONTH(E85)-MONTH(D85)+1)/12*(_xlfn.XLOOKUP(F$158,'Oppslag-fane'!$P$12:$P$34,'Oppslag-fane'!$Q$12:$Q$34*D165)))))</f>
        <v/>
      </c>
      <c r="G165" s="23" t="str" cm="1">
        <f t="array" ref="G165">IF(G$158="","",IF(F85="","",IF($C11="Ja",(MONTH(G85)-MONTH(F85)+1)/12*(_xlfn.XLOOKUP(G$158,'Oppslag-fane'!$P$12:$P$34,'Oppslag-fane'!$Q$12:$Q$34*D165)))))</f>
        <v/>
      </c>
      <c r="H165" s="23" t="str" cm="1">
        <f t="array" ref="H165">IF(H$158="","",IF(H85="","",IF($C11="Ja",(MONTH(I85)-MONTH(H85)+1)/12*(_xlfn.XLOOKUP(H$158,'Oppslag-fane'!$P$12:$P$34,'Oppslag-fane'!$Q$12:$Q$34*D165)))))</f>
        <v/>
      </c>
      <c r="I165" s="23" t="str" cm="1">
        <f t="array" ref="I165">IF(I$158="","",IF(J85="","",IF($C11="Ja",(MONTH(K85)-MONTH(J85)+1)/12*(_xlfn.XLOOKUP(I$158,'Oppslag-fane'!$P$12:$P$34,'Oppslag-fane'!$Q$12:$Q$34*D165)))))</f>
        <v/>
      </c>
      <c r="J165" s="23" t="str" cm="1">
        <f t="array" ref="J165">IF(J$158="","",IF(L85="","",IF($C11="Ja",(MONTH(M85)-MONTH(L85)+1)/12*(_xlfn.XLOOKUP(J$158,'Oppslag-fane'!$P$12:$P$34,'Oppslag-fane'!$Q$12:$Q$34*D165)))))</f>
        <v/>
      </c>
      <c r="K165" s="23" t="str" cm="1">
        <f t="array" ref="K165">IF(K$158="","",IF(N85="","",IF($C11="Ja",(MONTH(O85)-MONTH(N85)+1)/12*(_xlfn.XLOOKUP(K$158,'Oppslag-fane'!$P$12:$P$34,'Oppslag-fane'!$Q$12:$Q$34*D165)))))</f>
        <v/>
      </c>
      <c r="L165" s="23" t="str" cm="1">
        <f t="array" ref="L165">IF(L$158="","",IF(P85="","",IF($C11="Ja",(MONTH(Q85)-MONTH(P85)+1)/12*(_xlfn.XLOOKUP(L$158,'Oppslag-fane'!$P$12:$P$34,'Oppslag-fane'!$Q$12:$Q$34*D165)))))</f>
        <v/>
      </c>
      <c r="M165" s="23" t="str" cm="1">
        <f t="array" ref="M165">IF(M$158="","",IF(R85="","",IF($C11="Ja",(MONTH(S85)-MONTH(R85)+1)/12*(_xlfn.XLOOKUP(M$158,'Oppslag-fane'!$P$12:$P$34,'Oppslag-fane'!$Q$12:$Q$34*D165)))))</f>
        <v/>
      </c>
      <c r="N165" s="23" t="str" cm="1">
        <f t="array" ref="N165">IF(N$158="","",IF(T85="","",IF($C11="Ja",(MONTH(U85)-MONTH(T85)+1)/12*(_xlfn.XLOOKUP(N$158,'Oppslag-fane'!$P$12:$P$34,'Oppslag-fane'!$Q$12:$Q$34*D165)))))</f>
        <v/>
      </c>
      <c r="O165" s="23" t="str" cm="1">
        <f t="array" ref="O165">IF(O$158="","",IF(V85="","",IF($C11="Ja",(MONTH(W85)-MONTH(V85)+1)/12*(_xlfn.XLOOKUP(O$158,'Oppslag-fane'!$P$12:$P$34,'Oppslag-fane'!$Q$12:$Q$34*D165)))))</f>
        <v/>
      </c>
      <c r="P165" s="23" t="str" cm="1">
        <f t="array" ref="P165">IF(P$158="","",IF(X85="","",IF($C11="Ja",(MONTH(Y85)-MONTH(X85)+1)/12*(_xlfn.XLOOKUP(P$158,'Oppslag-fane'!$P$12:$P$34,'Oppslag-fane'!$Q$12:$Q$34*D165)))))</f>
        <v/>
      </c>
      <c r="Q165" s="23" t="str" cm="1">
        <f t="array" ref="Q165">IF(Q$158="","",IF(Z85="","",IF($C11="Ja",(MONTH(AA85)-MONTH(Z85)+1)/12*(_xlfn.XLOOKUP(Q$158,'Oppslag-fane'!$P$12:$P$34,'Oppslag-fane'!$Q$12:$Q$34*D165)))))</f>
        <v/>
      </c>
      <c r="R165" s="46">
        <f t="shared" si="12"/>
        <v>0</v>
      </c>
      <c r="AI165"/>
      <c r="AJ165"/>
      <c r="AL165" s="33"/>
      <c r="AM165" s="33"/>
    </row>
    <row r="166" spans="1:39" x14ac:dyDescent="0.25">
      <c r="A166">
        <f t="shared" si="9"/>
        <v>0</v>
      </c>
      <c r="B166">
        <f t="shared" si="9"/>
        <v>0</v>
      </c>
      <c r="C166">
        <f t="shared" si="10"/>
        <v>0</v>
      </c>
      <c r="D166" s="32" t="str">
        <f t="shared" si="11"/>
        <v/>
      </c>
      <c r="E166" s="23" t="str" cm="1">
        <f t="array" ref="E166">IF(E$158="","",IF(B86="","",IF($C12="Ja",(MONTH(C86)-MONTH(B86)+1)/12*(_xlfn.XLOOKUP(E$158,'Oppslag-fane'!$P$12:$P$34,'Oppslag-fane'!$Q$12:$Q$34*D166)))))</f>
        <v/>
      </c>
      <c r="F166" s="23" t="str" cm="1">
        <f t="array" ref="F166">IF(F$158="","",IF(D86="","",IF($C12="Ja",(MONTH(E86)-MONTH(D86)+1)/12*(_xlfn.XLOOKUP(F$158,'Oppslag-fane'!$P$12:$P$34,'Oppslag-fane'!$Q$12:$Q$34*D166)))))</f>
        <v/>
      </c>
      <c r="G166" s="23" t="str" cm="1">
        <f t="array" ref="G166">IF(G$158="","",IF(F86="","",IF($C12="Ja",(MONTH(G86)-MONTH(F86)+1)/12*(_xlfn.XLOOKUP(G$158,'Oppslag-fane'!$P$12:$P$34,'Oppslag-fane'!$Q$12:$Q$34*D166)))))</f>
        <v/>
      </c>
      <c r="H166" s="23" t="str" cm="1">
        <f t="array" ref="H166">IF(H$158="","",IF(H86="","",IF($C12="Ja",(MONTH(I86)-MONTH(H86)+1)/12*(_xlfn.XLOOKUP(H$158,'Oppslag-fane'!$P$12:$P$34,'Oppslag-fane'!$Q$12:$Q$34*D166)))))</f>
        <v/>
      </c>
      <c r="I166" s="23" t="str" cm="1">
        <f t="array" ref="I166">IF(I$158="","",IF(J86="","",IF($C12="Ja",(MONTH(K86)-MONTH(J86)+1)/12*(_xlfn.XLOOKUP(I$158,'Oppslag-fane'!$P$12:$P$34,'Oppslag-fane'!$Q$12:$Q$34*D166)))))</f>
        <v/>
      </c>
      <c r="J166" s="23" t="str" cm="1">
        <f t="array" ref="J166">IF(J$158="","",IF(L86="","",IF($C12="Ja",(MONTH(M86)-MONTH(L86)+1)/12*(_xlfn.XLOOKUP(J$158,'Oppslag-fane'!$P$12:$P$34,'Oppslag-fane'!$Q$12:$Q$34*D166)))))</f>
        <v/>
      </c>
      <c r="K166" s="23" t="str" cm="1">
        <f t="array" ref="K166">IF(K$158="","",IF(N86="","",IF($C12="Ja",(MONTH(O86)-MONTH(N86)+1)/12*(_xlfn.XLOOKUP(K$158,'Oppslag-fane'!$P$12:$P$34,'Oppslag-fane'!$Q$12:$Q$34*D166)))))</f>
        <v/>
      </c>
      <c r="L166" s="23" t="str" cm="1">
        <f t="array" ref="L166">IF(L$158="","",IF(P86="","",IF($C12="Ja",(MONTH(Q86)-MONTH(P86)+1)/12*(_xlfn.XLOOKUP(L$158,'Oppslag-fane'!$P$12:$P$34,'Oppslag-fane'!$Q$12:$Q$34*D166)))))</f>
        <v/>
      </c>
      <c r="M166" s="23" t="str" cm="1">
        <f t="array" ref="M166">IF(M$158="","",IF(R86="","",IF($C12="Ja",(MONTH(S86)-MONTH(R86)+1)/12*(_xlfn.XLOOKUP(M$158,'Oppslag-fane'!$P$12:$P$34,'Oppslag-fane'!$Q$12:$Q$34*D166)))))</f>
        <v/>
      </c>
      <c r="N166" s="23" t="str" cm="1">
        <f t="array" ref="N166">IF(N$158="","",IF(T86="","",IF($C12="Ja",(MONTH(U86)-MONTH(T86)+1)/12*(_xlfn.XLOOKUP(N$158,'Oppslag-fane'!$P$12:$P$34,'Oppslag-fane'!$Q$12:$Q$34*D166)))))</f>
        <v/>
      </c>
      <c r="O166" s="23" t="str" cm="1">
        <f t="array" ref="O166">IF(O$158="","",IF(V86="","",IF($C12="Ja",(MONTH(W86)-MONTH(V86)+1)/12*(_xlfn.XLOOKUP(O$158,'Oppslag-fane'!$P$12:$P$34,'Oppslag-fane'!$Q$12:$Q$34*D166)))))</f>
        <v/>
      </c>
      <c r="P166" s="23" t="str" cm="1">
        <f t="array" ref="P166">IF(P$158="","",IF(X86="","",IF($C12="Ja",(MONTH(Y86)-MONTH(X86)+1)/12*(_xlfn.XLOOKUP(P$158,'Oppslag-fane'!$P$12:$P$34,'Oppslag-fane'!$Q$12:$Q$34*D166)))))</f>
        <v/>
      </c>
      <c r="Q166" s="23" t="str" cm="1">
        <f t="array" ref="Q166">IF(Q$158="","",IF(Z86="","",IF($C12="Ja",(MONTH(AA86)-MONTH(Z86)+1)/12*(_xlfn.XLOOKUP(Q$158,'Oppslag-fane'!$P$12:$P$34,'Oppslag-fane'!$Q$12:$Q$34*D166)))))</f>
        <v/>
      </c>
      <c r="R166" s="46">
        <f t="shared" si="12"/>
        <v>0</v>
      </c>
      <c r="AI166"/>
      <c r="AJ166"/>
      <c r="AL166" s="33"/>
      <c r="AM166" s="33"/>
    </row>
    <row r="167" spans="1:39" x14ac:dyDescent="0.25">
      <c r="A167">
        <f t="shared" si="9"/>
        <v>0</v>
      </c>
      <c r="B167">
        <f t="shared" si="9"/>
        <v>0</v>
      </c>
      <c r="C167">
        <f t="shared" si="10"/>
        <v>0</v>
      </c>
      <c r="D167" s="32" t="str">
        <f t="shared" si="11"/>
        <v/>
      </c>
      <c r="E167" s="23" t="str" cm="1">
        <f t="array" ref="E167">IF(E$158="","",IF(B87="","",IF($C13="Ja",(MONTH(C87)-MONTH(B87)+1)/12*(_xlfn.XLOOKUP(E$158,'Oppslag-fane'!$P$12:$P$34,'Oppslag-fane'!$Q$12:$Q$34*D167)))))</f>
        <v/>
      </c>
      <c r="F167" s="23" t="str" cm="1">
        <f t="array" ref="F167">IF(F$158="","",IF(D87="","",IF($C13="Ja",(MONTH(E87)-MONTH(D87)+1)/12*(_xlfn.XLOOKUP(F$158,'Oppslag-fane'!$P$12:$P$34,'Oppslag-fane'!$Q$12:$Q$34*D167)))))</f>
        <v/>
      </c>
      <c r="G167" s="23" t="str" cm="1">
        <f t="array" ref="G167">IF(G$158="","",IF(F87="","",IF($C13="Ja",(MONTH(G87)-MONTH(F87)+1)/12*(_xlfn.XLOOKUP(G$158,'Oppslag-fane'!$P$12:$P$34,'Oppslag-fane'!$Q$12:$Q$34*D167)))))</f>
        <v/>
      </c>
      <c r="H167" s="23" t="str" cm="1">
        <f t="array" ref="H167">IF(H$158="","",IF(H87="","",IF($C13="Ja",(MONTH(I87)-MONTH(H87)+1)/12*(_xlfn.XLOOKUP(H$158,'Oppslag-fane'!$P$12:$P$34,'Oppslag-fane'!$Q$12:$Q$34*D167)))))</f>
        <v/>
      </c>
      <c r="I167" s="23" t="str" cm="1">
        <f t="array" ref="I167">IF(I$158="","",IF(J87="","",IF($C13="Ja",(MONTH(K87)-MONTH(J87)+1)/12*(_xlfn.XLOOKUP(I$158,'Oppslag-fane'!$P$12:$P$34,'Oppslag-fane'!$Q$12:$Q$34*D167)))))</f>
        <v/>
      </c>
      <c r="J167" s="23" t="str" cm="1">
        <f t="array" ref="J167">IF(J$158="","",IF(L87="","",IF($C13="Ja",(MONTH(M87)-MONTH(L87)+1)/12*(_xlfn.XLOOKUP(J$158,'Oppslag-fane'!$P$12:$P$34,'Oppslag-fane'!$Q$12:$Q$34*D167)))))</f>
        <v/>
      </c>
      <c r="K167" s="23" t="str" cm="1">
        <f t="array" ref="K167">IF(K$158="","",IF(N87="","",IF($C13="Ja",(MONTH(O87)-MONTH(N87)+1)/12*(_xlfn.XLOOKUP(K$158,'Oppslag-fane'!$P$12:$P$34,'Oppslag-fane'!$Q$12:$Q$34*D167)))))</f>
        <v/>
      </c>
      <c r="L167" s="23" t="str" cm="1">
        <f t="array" ref="L167">IF(L$158="","",IF(P87="","",IF($C13="Ja",(MONTH(Q87)-MONTH(P87)+1)/12*(_xlfn.XLOOKUP(L$158,'Oppslag-fane'!$P$12:$P$34,'Oppslag-fane'!$Q$12:$Q$34*D167)))))</f>
        <v/>
      </c>
      <c r="M167" s="23" t="str" cm="1">
        <f t="array" ref="M167">IF(M$158="","",IF(R87="","",IF($C13="Ja",(MONTH(S87)-MONTH(R87)+1)/12*(_xlfn.XLOOKUP(M$158,'Oppslag-fane'!$P$12:$P$34,'Oppslag-fane'!$Q$12:$Q$34*D167)))))</f>
        <v/>
      </c>
      <c r="N167" s="23" t="str" cm="1">
        <f t="array" ref="N167">IF(N$158="","",IF(T87="","",IF($C13="Ja",(MONTH(U87)-MONTH(T87)+1)/12*(_xlfn.XLOOKUP(N$158,'Oppslag-fane'!$P$12:$P$34,'Oppslag-fane'!$Q$12:$Q$34*D167)))))</f>
        <v/>
      </c>
      <c r="O167" s="23" t="str" cm="1">
        <f t="array" ref="O167">IF(O$158="","",IF(V87="","",IF($C13="Ja",(MONTH(W87)-MONTH(V87)+1)/12*(_xlfn.XLOOKUP(O$158,'Oppslag-fane'!$P$12:$P$34,'Oppslag-fane'!$Q$12:$Q$34*D167)))))</f>
        <v/>
      </c>
      <c r="P167" s="23" t="str" cm="1">
        <f t="array" ref="P167">IF(P$158="","",IF(X87="","",IF($C13="Ja",(MONTH(Y87)-MONTH(X87)+1)/12*(_xlfn.XLOOKUP(P$158,'Oppslag-fane'!$P$12:$P$34,'Oppslag-fane'!$Q$12:$Q$34*D167)))))</f>
        <v/>
      </c>
      <c r="Q167" s="23" t="str" cm="1">
        <f t="array" ref="Q167">IF(Q$158="","",IF(Z87="","",IF($C13="Ja",(MONTH(AA87)-MONTH(Z87)+1)/12*(_xlfn.XLOOKUP(Q$158,'Oppslag-fane'!$P$12:$P$34,'Oppslag-fane'!$Q$12:$Q$34*D167)))))</f>
        <v/>
      </c>
      <c r="R167" s="46">
        <f t="shared" si="12"/>
        <v>0</v>
      </c>
      <c r="AI167"/>
      <c r="AJ167"/>
      <c r="AL167" s="33"/>
      <c r="AM167" s="33"/>
    </row>
    <row r="168" spans="1:39" x14ac:dyDescent="0.25">
      <c r="A168">
        <f t="shared" si="9"/>
        <v>0</v>
      </c>
      <c r="B168">
        <f t="shared" si="9"/>
        <v>0</v>
      </c>
      <c r="C168">
        <f t="shared" si="10"/>
        <v>0</v>
      </c>
      <c r="D168" s="32" t="str">
        <f t="shared" si="11"/>
        <v/>
      </c>
      <c r="E168" s="23" t="str" cm="1">
        <f t="array" ref="E168">IF(E$158="","",IF(B88="","",IF($C14="Ja",(MONTH(C88)-MONTH(B88)+1)/12*(_xlfn.XLOOKUP(E$158,'Oppslag-fane'!$P$12:$P$34,'Oppslag-fane'!$Q$12:$Q$34*D168)))))</f>
        <v/>
      </c>
      <c r="F168" s="23" t="str" cm="1">
        <f t="array" ref="F168">IF(F$158="","",IF(D88="","",IF($C14="Ja",(MONTH(E88)-MONTH(D88)+1)/12*(_xlfn.XLOOKUP(F$158,'Oppslag-fane'!$P$12:$P$34,'Oppslag-fane'!$Q$12:$Q$34*D168)))))</f>
        <v/>
      </c>
      <c r="G168" s="23" t="str" cm="1">
        <f t="array" ref="G168">IF(G$158="","",IF(F88="","",IF($C14="Ja",(MONTH(G88)-MONTH(F88)+1)/12*(_xlfn.XLOOKUP(G$158,'Oppslag-fane'!$P$12:$P$34,'Oppslag-fane'!$Q$12:$Q$34*D168)))))</f>
        <v/>
      </c>
      <c r="H168" s="23" t="str" cm="1">
        <f t="array" ref="H168">IF(H$158="","",IF(H88="","",IF($C14="Ja",(MONTH(I88)-MONTH(H88)+1)/12*(_xlfn.XLOOKUP(H$158,'Oppslag-fane'!$P$12:$P$34,'Oppslag-fane'!$Q$12:$Q$34*D168)))))</f>
        <v/>
      </c>
      <c r="I168" s="23" t="str" cm="1">
        <f t="array" ref="I168">IF(I$158="","",IF(J88="","",IF($C14="Ja",(MONTH(K88)-MONTH(J88)+1)/12*(_xlfn.XLOOKUP(I$158,'Oppslag-fane'!$P$12:$P$34,'Oppslag-fane'!$Q$12:$Q$34*D168)))))</f>
        <v/>
      </c>
      <c r="J168" s="23" t="str" cm="1">
        <f t="array" ref="J168">IF(J$158="","",IF(L88="","",IF($C14="Ja",(MONTH(M88)-MONTH(L88)+1)/12*(_xlfn.XLOOKUP(J$158,'Oppslag-fane'!$P$12:$P$34,'Oppslag-fane'!$Q$12:$Q$34*D168)))))</f>
        <v/>
      </c>
      <c r="K168" s="23" t="str" cm="1">
        <f t="array" ref="K168">IF(K$158="","",IF(N88="","",IF($C14="Ja",(MONTH(O88)-MONTH(N88)+1)/12*(_xlfn.XLOOKUP(K$158,'Oppslag-fane'!$P$12:$P$34,'Oppslag-fane'!$Q$12:$Q$34*D168)))))</f>
        <v/>
      </c>
      <c r="L168" s="23" t="str" cm="1">
        <f t="array" ref="L168">IF(L$158="","",IF(P88="","",IF($C14="Ja",(MONTH(Q88)-MONTH(P88)+1)/12*(_xlfn.XLOOKUP(L$158,'Oppslag-fane'!$P$12:$P$34,'Oppslag-fane'!$Q$12:$Q$34*D168)))))</f>
        <v/>
      </c>
      <c r="M168" s="23" t="str" cm="1">
        <f t="array" ref="M168">IF(M$158="","",IF(R88="","",IF($C14="Ja",(MONTH(S88)-MONTH(R88)+1)/12*(_xlfn.XLOOKUP(M$158,'Oppslag-fane'!$P$12:$P$34,'Oppslag-fane'!$Q$12:$Q$34*D168)))))</f>
        <v/>
      </c>
      <c r="N168" s="23" t="str" cm="1">
        <f t="array" ref="N168">IF(N$158="","",IF(T88="","",IF($C14="Ja",(MONTH(U88)-MONTH(T88)+1)/12*(_xlfn.XLOOKUP(N$158,'Oppslag-fane'!$P$12:$P$34,'Oppslag-fane'!$Q$12:$Q$34*D168)))))</f>
        <v/>
      </c>
      <c r="O168" s="23" t="str" cm="1">
        <f t="array" ref="O168">IF(O$158="","",IF(V88="","",IF($C14="Ja",(MONTH(W88)-MONTH(V88)+1)/12*(_xlfn.XLOOKUP(O$158,'Oppslag-fane'!$P$12:$P$34,'Oppslag-fane'!$Q$12:$Q$34*D168)))))</f>
        <v/>
      </c>
      <c r="P168" s="23" t="str" cm="1">
        <f t="array" ref="P168">IF(P$158="","",IF(X88="","",IF($C14="Ja",(MONTH(Y88)-MONTH(X88)+1)/12*(_xlfn.XLOOKUP(P$158,'Oppslag-fane'!$P$12:$P$34,'Oppslag-fane'!$Q$12:$Q$34*D168)))))</f>
        <v/>
      </c>
      <c r="Q168" s="23" t="str" cm="1">
        <f t="array" ref="Q168">IF(Q$158="","",IF(Z88="","",IF($C14="Ja",(MONTH(AA88)-MONTH(Z88)+1)/12*(_xlfn.XLOOKUP(Q$158,'Oppslag-fane'!$P$12:$P$34,'Oppslag-fane'!$Q$12:$Q$34*D168)))))</f>
        <v/>
      </c>
      <c r="R168" s="46">
        <f t="shared" si="12"/>
        <v>0</v>
      </c>
      <c r="AI168"/>
      <c r="AJ168"/>
      <c r="AL168" s="33"/>
      <c r="AM168" s="33"/>
    </row>
    <row r="169" spans="1:39" x14ac:dyDescent="0.25">
      <c r="A169">
        <f t="shared" si="9"/>
        <v>0</v>
      </c>
      <c r="B169">
        <f t="shared" si="9"/>
        <v>0</v>
      </c>
      <c r="C169">
        <f t="shared" si="10"/>
        <v>0</v>
      </c>
      <c r="D169" s="32" t="str">
        <f t="shared" si="11"/>
        <v/>
      </c>
      <c r="E169" s="23" t="str" cm="1">
        <f t="array" ref="E169">IF(E$158="","",IF(B89="","",IF($C15="Ja",(MONTH(C89)-MONTH(B89)+1)/12*(_xlfn.XLOOKUP(E$158,'Oppslag-fane'!$P$12:$P$34,'Oppslag-fane'!$Q$12:$Q$34*D169)))))</f>
        <v/>
      </c>
      <c r="F169" s="23" t="str" cm="1">
        <f t="array" ref="F169">IF(F$158="","",IF(D89="","",IF($C15="Ja",(MONTH(E89)-MONTH(D89)+1)/12*(_xlfn.XLOOKUP(F$158,'Oppslag-fane'!$P$12:$P$34,'Oppslag-fane'!$Q$12:$Q$34*D169)))))</f>
        <v/>
      </c>
      <c r="G169" s="23" t="str" cm="1">
        <f t="array" ref="G169">IF(G$158="","",IF(F89="","",IF($C15="Ja",(MONTH(G89)-MONTH(F89)+1)/12*(_xlfn.XLOOKUP(G$158,'Oppslag-fane'!$P$12:$P$34,'Oppslag-fane'!$Q$12:$Q$34*D169)))))</f>
        <v/>
      </c>
      <c r="H169" s="23" t="str" cm="1">
        <f t="array" ref="H169">IF(H$158="","",IF(H89="","",IF($C15="Ja",(MONTH(I89)-MONTH(H89)+1)/12*(_xlfn.XLOOKUP(H$158,'Oppslag-fane'!$P$12:$P$34,'Oppslag-fane'!$Q$12:$Q$34*D169)))))</f>
        <v/>
      </c>
      <c r="I169" s="23" t="str" cm="1">
        <f t="array" ref="I169">IF(I$158="","",IF(J89="","",IF($C15="Ja",(MONTH(K89)-MONTH(J89)+1)/12*(_xlfn.XLOOKUP(I$158,'Oppslag-fane'!$P$12:$P$34,'Oppslag-fane'!$Q$12:$Q$34*D169)))))</f>
        <v/>
      </c>
      <c r="J169" s="23" t="str" cm="1">
        <f t="array" ref="J169">IF(J$158="","",IF(L89="","",IF($C15="Ja",(MONTH(M89)-MONTH(L89)+1)/12*(_xlfn.XLOOKUP(J$158,'Oppslag-fane'!$P$12:$P$34,'Oppslag-fane'!$Q$12:$Q$34*D169)))))</f>
        <v/>
      </c>
      <c r="K169" s="23" t="str" cm="1">
        <f t="array" ref="K169">IF(K$158="","",IF(N89="","",IF($C15="Ja",(MONTH(O89)-MONTH(N89)+1)/12*(_xlfn.XLOOKUP(K$158,'Oppslag-fane'!$P$12:$P$34,'Oppslag-fane'!$Q$12:$Q$34*D169)))))</f>
        <v/>
      </c>
      <c r="L169" s="23" t="str" cm="1">
        <f t="array" ref="L169">IF(L$158="","",IF(P89="","",IF($C15="Ja",(MONTH(Q89)-MONTH(P89)+1)/12*(_xlfn.XLOOKUP(L$158,'Oppslag-fane'!$P$12:$P$34,'Oppslag-fane'!$Q$12:$Q$34*D169)))))</f>
        <v/>
      </c>
      <c r="M169" s="23" t="str" cm="1">
        <f t="array" ref="M169">IF(M$158="","",IF(R89="","",IF($C15="Ja",(MONTH(S89)-MONTH(R89)+1)/12*(_xlfn.XLOOKUP(M$158,'Oppslag-fane'!$P$12:$P$34,'Oppslag-fane'!$Q$12:$Q$34*D169)))))</f>
        <v/>
      </c>
      <c r="N169" s="23" t="str" cm="1">
        <f t="array" ref="N169">IF(N$158="","",IF(T89="","",IF($C15="Ja",(MONTH(U89)-MONTH(T89)+1)/12*(_xlfn.XLOOKUP(N$158,'Oppslag-fane'!$P$12:$P$34,'Oppslag-fane'!$Q$12:$Q$34*D169)))))</f>
        <v/>
      </c>
      <c r="O169" s="23" t="str" cm="1">
        <f t="array" ref="O169">IF(O$158="","",IF(V89="","",IF($C15="Ja",(MONTH(W89)-MONTH(V89)+1)/12*(_xlfn.XLOOKUP(O$158,'Oppslag-fane'!$P$12:$P$34,'Oppslag-fane'!$Q$12:$Q$34*D169)))))</f>
        <v/>
      </c>
      <c r="P169" s="23" t="str" cm="1">
        <f t="array" ref="P169">IF(P$158="","",IF(X89="","",IF($C15="Ja",(MONTH(Y89)-MONTH(X89)+1)/12*(_xlfn.XLOOKUP(P$158,'Oppslag-fane'!$P$12:$P$34,'Oppslag-fane'!$Q$12:$Q$34*D169)))))</f>
        <v/>
      </c>
      <c r="Q169" s="23" t="str" cm="1">
        <f t="array" ref="Q169">IF(Q$158="","",IF(Z89="","",IF($C15="Ja",(MONTH(AA89)-MONTH(Z89)+1)/12*(_xlfn.XLOOKUP(Q$158,'Oppslag-fane'!$P$12:$P$34,'Oppslag-fane'!$Q$12:$Q$34*D169)))))</f>
        <v/>
      </c>
      <c r="R169" s="46">
        <f t="shared" si="12"/>
        <v>0</v>
      </c>
      <c r="AI169"/>
      <c r="AJ169"/>
      <c r="AL169" s="33"/>
      <c r="AM169" s="33"/>
    </row>
    <row r="170" spans="1:39" x14ac:dyDescent="0.25">
      <c r="A170">
        <f t="shared" si="9"/>
        <v>0</v>
      </c>
      <c r="B170">
        <f t="shared" si="9"/>
        <v>0</v>
      </c>
      <c r="C170">
        <f t="shared" si="10"/>
        <v>0</v>
      </c>
      <c r="D170" s="32" t="str">
        <f t="shared" si="11"/>
        <v/>
      </c>
      <c r="E170" s="23" t="str" cm="1">
        <f t="array" ref="E170">IF(E$158="","",IF(B90="","",IF($C16="Ja",(MONTH(C90)-MONTH(B90)+1)/12*(_xlfn.XLOOKUP(E$158,'Oppslag-fane'!$P$12:$P$34,'Oppslag-fane'!$Q$12:$Q$34*D170)))))</f>
        <v/>
      </c>
      <c r="F170" s="23" t="str" cm="1">
        <f t="array" ref="F170">IF(F$158="","",IF(D90="","",IF($C16="Ja",(MONTH(E90)-MONTH(D90)+1)/12*(_xlfn.XLOOKUP(F$158,'Oppslag-fane'!$P$12:$P$34,'Oppslag-fane'!$Q$12:$Q$34*D170)))))</f>
        <v/>
      </c>
      <c r="G170" s="23" t="str" cm="1">
        <f t="array" ref="G170">IF(G$158="","",IF(F90="","",IF($C16="Ja",(MONTH(G90)-MONTH(F90)+1)/12*(_xlfn.XLOOKUP(G$158,'Oppslag-fane'!$P$12:$P$34,'Oppslag-fane'!$Q$12:$Q$34*D170)))))</f>
        <v/>
      </c>
      <c r="H170" s="23" t="str" cm="1">
        <f t="array" ref="H170">IF(H$158="","",IF(H90="","",IF($C16="Ja",(MONTH(I90)-MONTH(H90)+1)/12*(_xlfn.XLOOKUP(H$158,'Oppslag-fane'!$P$12:$P$34,'Oppslag-fane'!$Q$12:$Q$34*D170)))))</f>
        <v/>
      </c>
      <c r="I170" s="23" t="str" cm="1">
        <f t="array" ref="I170">IF(I$158="","",IF(J90="","",IF($C16="Ja",(MONTH(K90)-MONTH(J90)+1)/12*(_xlfn.XLOOKUP(I$158,'Oppslag-fane'!$P$12:$P$34,'Oppslag-fane'!$Q$12:$Q$34*D170)))))</f>
        <v/>
      </c>
      <c r="J170" s="23" t="str" cm="1">
        <f t="array" ref="J170">IF(J$158="","",IF(L90="","",IF($C16="Ja",(MONTH(M90)-MONTH(L90)+1)/12*(_xlfn.XLOOKUP(J$158,'Oppslag-fane'!$P$12:$P$34,'Oppslag-fane'!$Q$12:$Q$34*D170)))))</f>
        <v/>
      </c>
      <c r="K170" s="23" t="str" cm="1">
        <f t="array" ref="K170">IF(K$158="","",IF(N90="","",IF($C16="Ja",(MONTH(O90)-MONTH(N90)+1)/12*(_xlfn.XLOOKUP(K$158,'Oppslag-fane'!$P$12:$P$34,'Oppslag-fane'!$Q$12:$Q$34*D170)))))</f>
        <v/>
      </c>
      <c r="L170" s="23" t="str" cm="1">
        <f t="array" ref="L170">IF(L$158="","",IF(P90="","",IF($C16="Ja",(MONTH(Q90)-MONTH(P90)+1)/12*(_xlfn.XLOOKUP(L$158,'Oppslag-fane'!$P$12:$P$34,'Oppslag-fane'!$Q$12:$Q$34*D170)))))</f>
        <v/>
      </c>
      <c r="M170" s="23" t="str" cm="1">
        <f t="array" ref="M170">IF(M$158="","",IF(R90="","",IF($C16="Ja",(MONTH(S90)-MONTH(R90)+1)/12*(_xlfn.XLOOKUP(M$158,'Oppslag-fane'!$P$12:$P$34,'Oppslag-fane'!$Q$12:$Q$34*D170)))))</f>
        <v/>
      </c>
      <c r="N170" s="23" t="str" cm="1">
        <f t="array" ref="N170">IF(N$158="","",IF(T90="","",IF($C16="Ja",(MONTH(U90)-MONTH(T90)+1)/12*(_xlfn.XLOOKUP(N$158,'Oppslag-fane'!$P$12:$P$34,'Oppslag-fane'!$Q$12:$Q$34*D170)))))</f>
        <v/>
      </c>
      <c r="O170" s="23" t="str" cm="1">
        <f t="array" ref="O170">IF(O$158="","",IF(V90="","",IF($C16="Ja",(MONTH(W90)-MONTH(V90)+1)/12*(_xlfn.XLOOKUP(O$158,'Oppslag-fane'!$P$12:$P$34,'Oppslag-fane'!$Q$12:$Q$34*D170)))))</f>
        <v/>
      </c>
      <c r="P170" s="23" t="str" cm="1">
        <f t="array" ref="P170">IF(P$158="","",IF(X90="","",IF($C16="Ja",(MONTH(Y90)-MONTH(X90)+1)/12*(_xlfn.XLOOKUP(P$158,'Oppslag-fane'!$P$12:$P$34,'Oppslag-fane'!$Q$12:$Q$34*D170)))))</f>
        <v/>
      </c>
      <c r="Q170" s="23" t="str" cm="1">
        <f t="array" ref="Q170">IF(Q$158="","",IF(Z90="","",IF($C16="Ja",(MONTH(AA90)-MONTH(Z90)+1)/12*(_xlfn.XLOOKUP(Q$158,'Oppslag-fane'!$P$12:$P$34,'Oppslag-fane'!$Q$12:$Q$34*D170)))))</f>
        <v/>
      </c>
      <c r="R170" s="46">
        <f t="shared" si="12"/>
        <v>0</v>
      </c>
      <c r="AI170"/>
      <c r="AJ170"/>
      <c r="AL170" s="33"/>
      <c r="AM170" s="33"/>
    </row>
    <row r="171" spans="1:39" x14ac:dyDescent="0.25">
      <c r="A171">
        <f t="shared" si="9"/>
        <v>0</v>
      </c>
      <c r="B171">
        <f t="shared" si="9"/>
        <v>0</v>
      </c>
      <c r="C171">
        <f t="shared" si="10"/>
        <v>0</v>
      </c>
      <c r="D171" s="32" t="str">
        <f t="shared" si="11"/>
        <v/>
      </c>
      <c r="E171" s="23" t="str" cm="1">
        <f t="array" ref="E171">IF(E$158="","",IF(B91="","",IF($C17="Ja",(MONTH(C91)-MONTH(B91)+1)/12*(_xlfn.XLOOKUP(E$158,'Oppslag-fane'!$P$12:$P$34,'Oppslag-fane'!$Q$12:$Q$34*D171)))))</f>
        <v/>
      </c>
      <c r="F171" s="23" t="str" cm="1">
        <f t="array" ref="F171">IF(F$158="","",IF(D91="","",IF($C17="Ja",(MONTH(E91)-MONTH(D91)+1)/12*(_xlfn.XLOOKUP(F$158,'Oppslag-fane'!$P$12:$P$34,'Oppslag-fane'!$Q$12:$Q$34*D171)))))</f>
        <v/>
      </c>
      <c r="G171" s="23" t="str" cm="1">
        <f t="array" ref="G171">IF(G$158="","",IF(F91="","",IF($C17="Ja",(MONTH(G91)-MONTH(F91)+1)/12*(_xlfn.XLOOKUP(G$158,'Oppslag-fane'!$P$12:$P$34,'Oppslag-fane'!$Q$12:$Q$34*D171)))))</f>
        <v/>
      </c>
      <c r="H171" s="23" t="str" cm="1">
        <f t="array" ref="H171">IF(H$158="","",IF(H91="","",IF($C17="Ja",(MONTH(I91)-MONTH(H91)+1)/12*(_xlfn.XLOOKUP(H$158,'Oppslag-fane'!$P$12:$P$34,'Oppslag-fane'!$Q$12:$Q$34*D171)))))</f>
        <v/>
      </c>
      <c r="I171" s="23" t="str" cm="1">
        <f t="array" ref="I171">IF(I$158="","",IF(J91="","",IF($C17="Ja",(MONTH(K91)-MONTH(J91)+1)/12*(_xlfn.XLOOKUP(I$158,'Oppslag-fane'!$P$12:$P$34,'Oppslag-fane'!$Q$12:$Q$34*D171)))))</f>
        <v/>
      </c>
      <c r="J171" s="23" t="str" cm="1">
        <f t="array" ref="J171">IF(J$158="","",IF(L91="","",IF($C17="Ja",(MONTH(M91)-MONTH(L91)+1)/12*(_xlfn.XLOOKUP(J$158,'Oppslag-fane'!$P$12:$P$34,'Oppslag-fane'!$Q$12:$Q$34*D171)))))</f>
        <v/>
      </c>
      <c r="K171" s="23" t="str" cm="1">
        <f t="array" ref="K171">IF(K$158="","",IF(N91="","",IF($C17="Ja",(MONTH(O91)-MONTH(N91)+1)/12*(_xlfn.XLOOKUP(K$158,'Oppslag-fane'!$P$12:$P$34,'Oppslag-fane'!$Q$12:$Q$34*D171)))))</f>
        <v/>
      </c>
      <c r="L171" s="23" t="str" cm="1">
        <f t="array" ref="L171">IF(L$158="","",IF(P91="","",IF($C17="Ja",(MONTH(Q91)-MONTH(P91)+1)/12*(_xlfn.XLOOKUP(L$158,'Oppslag-fane'!$P$12:$P$34,'Oppslag-fane'!$Q$12:$Q$34*D171)))))</f>
        <v/>
      </c>
      <c r="M171" s="23" t="str" cm="1">
        <f t="array" ref="M171">IF(M$158="","",IF(R91="","",IF($C17="Ja",(MONTH(S91)-MONTH(R91)+1)/12*(_xlfn.XLOOKUP(M$158,'Oppslag-fane'!$P$12:$P$34,'Oppslag-fane'!$Q$12:$Q$34*D171)))))</f>
        <v/>
      </c>
      <c r="N171" s="23" t="str" cm="1">
        <f t="array" ref="N171">IF(N$158="","",IF(T91="","",IF($C17="Ja",(MONTH(U91)-MONTH(T91)+1)/12*(_xlfn.XLOOKUP(N$158,'Oppslag-fane'!$P$12:$P$34,'Oppslag-fane'!$Q$12:$Q$34*D171)))))</f>
        <v/>
      </c>
      <c r="O171" s="23" t="str" cm="1">
        <f t="array" ref="O171">IF(O$158="","",IF(V91="","",IF($C17="Ja",(MONTH(W91)-MONTH(V91)+1)/12*(_xlfn.XLOOKUP(O$158,'Oppslag-fane'!$P$12:$P$34,'Oppslag-fane'!$Q$12:$Q$34*D171)))))</f>
        <v/>
      </c>
      <c r="P171" s="23" t="str" cm="1">
        <f t="array" ref="P171">IF(P$158="","",IF(X91="","",IF($C17="Ja",(MONTH(Y91)-MONTH(X91)+1)/12*(_xlfn.XLOOKUP(P$158,'Oppslag-fane'!$P$12:$P$34,'Oppslag-fane'!$Q$12:$Q$34*D171)))))</f>
        <v/>
      </c>
      <c r="Q171" s="23" t="str" cm="1">
        <f t="array" ref="Q171">IF(Q$158="","",IF(Z91="","",IF($C17="Ja",(MONTH(AA91)-MONTH(Z91)+1)/12*(_xlfn.XLOOKUP(Q$158,'Oppslag-fane'!$P$12:$P$34,'Oppslag-fane'!$Q$12:$Q$34*D171)))))</f>
        <v/>
      </c>
      <c r="R171" s="46">
        <f t="shared" si="12"/>
        <v>0</v>
      </c>
      <c r="AI171"/>
      <c r="AJ171"/>
      <c r="AL171" s="33"/>
      <c r="AM171" s="33"/>
    </row>
    <row r="172" spans="1:39" x14ac:dyDescent="0.25">
      <c r="A172">
        <f t="shared" si="9"/>
        <v>0</v>
      </c>
      <c r="B172">
        <f t="shared" si="9"/>
        <v>0</v>
      </c>
      <c r="C172">
        <f t="shared" si="10"/>
        <v>0</v>
      </c>
      <c r="D172" s="32" t="str">
        <f t="shared" si="11"/>
        <v/>
      </c>
      <c r="E172" s="23" t="str" cm="1">
        <f t="array" ref="E172">IF(E$158="","",IF(B92="","",IF($C18="Ja",(MONTH(C92)-MONTH(B92)+1)/12*(_xlfn.XLOOKUP(E$158,'Oppslag-fane'!$P$12:$P$34,'Oppslag-fane'!$Q$12:$Q$34*D172)))))</f>
        <v/>
      </c>
      <c r="F172" s="23" t="str" cm="1">
        <f t="array" ref="F172">IF(F$158="","",IF(D92="","",IF($C18="Ja",(MONTH(E92)-MONTH(D92)+1)/12*(_xlfn.XLOOKUP(F$158,'Oppslag-fane'!$P$12:$P$34,'Oppslag-fane'!$Q$12:$Q$34*D172)))))</f>
        <v/>
      </c>
      <c r="G172" s="23" t="str" cm="1">
        <f t="array" ref="G172">IF(G$158="","",IF(F92="","",IF($C18="Ja",(MONTH(G92)-MONTH(F92)+1)/12*(_xlfn.XLOOKUP(G$158,'Oppslag-fane'!$P$12:$P$34,'Oppslag-fane'!$Q$12:$Q$34*D172)))))</f>
        <v/>
      </c>
      <c r="H172" s="23" t="str" cm="1">
        <f t="array" ref="H172">IF(H$158="","",IF(H92="","",IF($C18="Ja",(MONTH(I92)-MONTH(H92)+1)/12*(_xlfn.XLOOKUP(H$158,'Oppslag-fane'!$P$12:$P$34,'Oppslag-fane'!$Q$12:$Q$34*D172)))))</f>
        <v/>
      </c>
      <c r="I172" s="23" t="str" cm="1">
        <f t="array" ref="I172">IF(I$158="","",IF(J92="","",IF($C18="Ja",(MONTH(K92)-MONTH(J92)+1)/12*(_xlfn.XLOOKUP(I$158,'Oppslag-fane'!$P$12:$P$34,'Oppslag-fane'!$Q$12:$Q$34*D172)))))</f>
        <v/>
      </c>
      <c r="J172" s="23" t="str" cm="1">
        <f t="array" ref="J172">IF(J$158="","",IF(L92="","",IF($C18="Ja",(MONTH(M92)-MONTH(L92)+1)/12*(_xlfn.XLOOKUP(J$158,'Oppslag-fane'!$P$12:$P$34,'Oppslag-fane'!$Q$12:$Q$34*D172)))))</f>
        <v/>
      </c>
      <c r="K172" s="23" t="str" cm="1">
        <f t="array" ref="K172">IF(K$158="","",IF(N92="","",IF($C18="Ja",(MONTH(O92)-MONTH(N92)+1)/12*(_xlfn.XLOOKUP(K$158,'Oppslag-fane'!$P$12:$P$34,'Oppslag-fane'!$Q$12:$Q$34*D172)))))</f>
        <v/>
      </c>
      <c r="L172" s="23" t="str" cm="1">
        <f t="array" ref="L172">IF(L$158="","",IF(P92="","",IF($C18="Ja",(MONTH(Q92)-MONTH(P92)+1)/12*(_xlfn.XLOOKUP(L$158,'Oppslag-fane'!$P$12:$P$34,'Oppslag-fane'!$Q$12:$Q$34*D172)))))</f>
        <v/>
      </c>
      <c r="M172" s="23" t="str" cm="1">
        <f t="array" ref="M172">IF(M$158="","",IF(R92="","",IF($C18="Ja",(MONTH(S92)-MONTH(R92)+1)/12*(_xlfn.XLOOKUP(M$158,'Oppslag-fane'!$P$12:$P$34,'Oppslag-fane'!$Q$12:$Q$34*D172)))))</f>
        <v/>
      </c>
      <c r="N172" s="23" t="str" cm="1">
        <f t="array" ref="N172">IF(N$158="","",IF(T92="","",IF($C18="Ja",(MONTH(U92)-MONTH(T92)+1)/12*(_xlfn.XLOOKUP(N$158,'Oppslag-fane'!$P$12:$P$34,'Oppslag-fane'!$Q$12:$Q$34*D172)))))</f>
        <v/>
      </c>
      <c r="O172" s="23" t="str" cm="1">
        <f t="array" ref="O172">IF(O$158="","",IF(V92="","",IF($C18="Ja",(MONTH(W92)-MONTH(V92)+1)/12*(_xlfn.XLOOKUP(O$158,'Oppslag-fane'!$P$12:$P$34,'Oppslag-fane'!$Q$12:$Q$34*D172)))))</f>
        <v/>
      </c>
      <c r="P172" s="23" t="str" cm="1">
        <f t="array" ref="P172">IF(P$158="","",IF(X92="","",IF($C18="Ja",(MONTH(Y92)-MONTH(X92)+1)/12*(_xlfn.XLOOKUP(P$158,'Oppslag-fane'!$P$12:$P$34,'Oppslag-fane'!$Q$12:$Q$34*D172)))))</f>
        <v/>
      </c>
      <c r="Q172" s="23" t="str" cm="1">
        <f t="array" ref="Q172">IF(Q$158="","",IF(Z92="","",IF($C18="Ja",(MONTH(AA92)-MONTH(Z92)+1)/12*(_xlfn.XLOOKUP(Q$158,'Oppslag-fane'!$P$12:$P$34,'Oppslag-fane'!$Q$12:$Q$34*D172)))))</f>
        <v/>
      </c>
      <c r="R172" s="46">
        <f t="shared" si="12"/>
        <v>0</v>
      </c>
      <c r="AI172"/>
      <c r="AJ172"/>
      <c r="AL172" s="33"/>
      <c r="AM172" s="33"/>
    </row>
    <row r="173" spans="1:39" x14ac:dyDescent="0.25">
      <c r="A173">
        <f t="shared" si="9"/>
        <v>0</v>
      </c>
      <c r="B173">
        <f t="shared" si="9"/>
        <v>0</v>
      </c>
      <c r="C173">
        <f t="shared" si="10"/>
        <v>0</v>
      </c>
      <c r="D173" s="32" t="str">
        <f t="shared" si="11"/>
        <v/>
      </c>
      <c r="E173" s="23" t="str" cm="1">
        <f t="array" ref="E173">IF(E$158="","",IF(B93="","",IF($C19="Ja",(MONTH(C93)-MONTH(B93)+1)/12*(_xlfn.XLOOKUP(E$158,'Oppslag-fane'!$P$12:$P$34,'Oppslag-fane'!$Q$12:$Q$34*D173)))))</f>
        <v/>
      </c>
      <c r="F173" s="23" t="str" cm="1">
        <f t="array" ref="F173">IF(F$158="","",IF(D93="","",IF($C19="Ja",(MONTH(E93)-MONTH(D93)+1)/12*(_xlfn.XLOOKUP(F$158,'Oppslag-fane'!$P$12:$P$34,'Oppslag-fane'!$Q$12:$Q$34*D173)))))</f>
        <v/>
      </c>
      <c r="G173" s="23" t="str" cm="1">
        <f t="array" ref="G173">IF(G$158="","",IF(F93="","",IF($C19="Ja",(MONTH(G93)-MONTH(F93)+1)/12*(_xlfn.XLOOKUP(G$158,'Oppslag-fane'!$P$12:$P$34,'Oppslag-fane'!$Q$12:$Q$34*D173)))))</f>
        <v/>
      </c>
      <c r="H173" s="23" t="str" cm="1">
        <f t="array" ref="H173">IF(H$158="","",IF(H93="","",IF($C19="Ja",(MONTH(I93)-MONTH(H93)+1)/12*(_xlfn.XLOOKUP(H$158,'Oppslag-fane'!$P$12:$P$34,'Oppslag-fane'!$Q$12:$Q$34*D173)))))</f>
        <v/>
      </c>
      <c r="I173" s="23" t="str" cm="1">
        <f t="array" ref="I173">IF(I$158="","",IF(J93="","",IF($C19="Ja",(MONTH(K93)-MONTH(J93)+1)/12*(_xlfn.XLOOKUP(I$158,'Oppslag-fane'!$P$12:$P$34,'Oppslag-fane'!$Q$12:$Q$34*D173)))))</f>
        <v/>
      </c>
      <c r="J173" s="23" t="str" cm="1">
        <f t="array" ref="J173">IF(J$158="","",IF(L93="","",IF($C19="Ja",(MONTH(M93)-MONTH(L93)+1)/12*(_xlfn.XLOOKUP(J$158,'Oppslag-fane'!$P$12:$P$34,'Oppslag-fane'!$Q$12:$Q$34*D173)))))</f>
        <v/>
      </c>
      <c r="K173" s="23" t="str" cm="1">
        <f t="array" ref="K173">IF(K$158="","",IF(N93="","",IF($C19="Ja",(MONTH(O93)-MONTH(N93)+1)/12*(_xlfn.XLOOKUP(K$158,'Oppslag-fane'!$P$12:$P$34,'Oppslag-fane'!$Q$12:$Q$34*D173)))))</f>
        <v/>
      </c>
      <c r="L173" s="23" t="str" cm="1">
        <f t="array" ref="L173">IF(L$158="","",IF(P93="","",IF($C19="Ja",(MONTH(Q93)-MONTH(P93)+1)/12*(_xlfn.XLOOKUP(L$158,'Oppslag-fane'!$P$12:$P$34,'Oppslag-fane'!$Q$12:$Q$34*D173)))))</f>
        <v/>
      </c>
      <c r="M173" s="23" t="str" cm="1">
        <f t="array" ref="M173">IF(M$158="","",IF(R93="","",IF($C19="Ja",(MONTH(S93)-MONTH(R93)+1)/12*(_xlfn.XLOOKUP(M$158,'Oppslag-fane'!$P$12:$P$34,'Oppslag-fane'!$Q$12:$Q$34*D173)))))</f>
        <v/>
      </c>
      <c r="N173" s="23" t="str" cm="1">
        <f t="array" ref="N173">IF(N$158="","",IF(T93="","",IF($C19="Ja",(MONTH(U93)-MONTH(T93)+1)/12*(_xlfn.XLOOKUP(N$158,'Oppslag-fane'!$P$12:$P$34,'Oppslag-fane'!$Q$12:$Q$34*D173)))))</f>
        <v/>
      </c>
      <c r="O173" s="23" t="str" cm="1">
        <f t="array" ref="O173">IF(O$158="","",IF(V93="","",IF($C19="Ja",(MONTH(W93)-MONTH(V93)+1)/12*(_xlfn.XLOOKUP(O$158,'Oppslag-fane'!$P$12:$P$34,'Oppslag-fane'!$Q$12:$Q$34*D173)))))</f>
        <v/>
      </c>
      <c r="P173" s="23" t="str" cm="1">
        <f t="array" ref="P173">IF(P$158="","",IF(X93="","",IF($C19="Ja",(MONTH(Y93)-MONTH(X93)+1)/12*(_xlfn.XLOOKUP(P$158,'Oppslag-fane'!$P$12:$P$34,'Oppslag-fane'!$Q$12:$Q$34*D173)))))</f>
        <v/>
      </c>
      <c r="Q173" s="23" t="str" cm="1">
        <f t="array" ref="Q173">IF(Q$158="","",IF(Z93="","",IF($C19="Ja",(MONTH(AA93)-MONTH(Z93)+1)/12*(_xlfn.XLOOKUP(Q$158,'Oppslag-fane'!$P$12:$P$34,'Oppslag-fane'!$Q$12:$Q$34*D173)))))</f>
        <v/>
      </c>
      <c r="R173" s="46">
        <f t="shared" si="12"/>
        <v>0</v>
      </c>
      <c r="AI173"/>
      <c r="AJ173"/>
      <c r="AL173" s="33"/>
      <c r="AM173" s="33"/>
    </row>
    <row r="174" spans="1:39" x14ac:dyDescent="0.25">
      <c r="A174">
        <f t="shared" si="9"/>
        <v>0</v>
      </c>
      <c r="B174">
        <f t="shared" si="9"/>
        <v>0</v>
      </c>
      <c r="C174">
        <f t="shared" si="10"/>
        <v>0</v>
      </c>
      <c r="D174" s="32" t="str">
        <f t="shared" si="11"/>
        <v/>
      </c>
      <c r="E174" s="23" t="str" cm="1">
        <f t="array" ref="E174">IF(E$158="","",IF(B94="","",IF($C20="Ja",(MONTH(C94)-MONTH(B94)+1)/12*(_xlfn.XLOOKUP(E$158,'Oppslag-fane'!$P$12:$P$34,'Oppslag-fane'!$Q$12:$Q$34*D174)))))</f>
        <v/>
      </c>
      <c r="F174" s="23" t="str" cm="1">
        <f t="array" ref="F174">IF(F$158="","",IF(D94="","",IF($C20="Ja",(MONTH(E94)-MONTH(D94)+1)/12*(_xlfn.XLOOKUP(F$158,'Oppslag-fane'!$P$12:$P$34,'Oppslag-fane'!$Q$12:$Q$34*D174)))))</f>
        <v/>
      </c>
      <c r="G174" s="23" t="str" cm="1">
        <f t="array" ref="G174">IF(G$158="","",IF(F94="","",IF($C20="Ja",(MONTH(G94)-MONTH(F94)+1)/12*(_xlfn.XLOOKUP(G$158,'Oppslag-fane'!$P$12:$P$34,'Oppslag-fane'!$Q$12:$Q$34*D174)))))</f>
        <v/>
      </c>
      <c r="H174" s="23" t="str" cm="1">
        <f t="array" ref="H174">IF(H$158="","",IF(H94="","",IF($C20="Ja",(MONTH(I94)-MONTH(H94)+1)/12*(_xlfn.XLOOKUP(H$158,'Oppslag-fane'!$P$12:$P$34,'Oppslag-fane'!$Q$12:$Q$34*D174)))))</f>
        <v/>
      </c>
      <c r="I174" s="23" t="str" cm="1">
        <f t="array" ref="I174">IF(I$158="","",IF(J94="","",IF($C20="Ja",(MONTH(K94)-MONTH(J94)+1)/12*(_xlfn.XLOOKUP(I$158,'Oppslag-fane'!$P$12:$P$34,'Oppslag-fane'!$Q$12:$Q$34*D174)))))</f>
        <v/>
      </c>
      <c r="J174" s="23" t="str" cm="1">
        <f t="array" ref="J174">IF(J$158="","",IF(L94="","",IF($C20="Ja",(MONTH(M94)-MONTH(L94)+1)/12*(_xlfn.XLOOKUP(J$158,'Oppslag-fane'!$P$12:$P$34,'Oppslag-fane'!$Q$12:$Q$34*D174)))))</f>
        <v/>
      </c>
      <c r="K174" s="23" t="str" cm="1">
        <f t="array" ref="K174">IF(K$158="","",IF(N94="","",IF($C20="Ja",(MONTH(O94)-MONTH(N94)+1)/12*(_xlfn.XLOOKUP(K$158,'Oppslag-fane'!$P$12:$P$34,'Oppslag-fane'!$Q$12:$Q$34*D174)))))</f>
        <v/>
      </c>
      <c r="L174" s="23" t="str" cm="1">
        <f t="array" ref="L174">IF(L$158="","",IF(P94="","",IF($C20="Ja",(MONTH(Q94)-MONTH(P94)+1)/12*(_xlfn.XLOOKUP(L$158,'Oppslag-fane'!$P$12:$P$34,'Oppslag-fane'!$Q$12:$Q$34*D174)))))</f>
        <v/>
      </c>
      <c r="M174" s="23" t="str" cm="1">
        <f t="array" ref="M174">IF(M$158="","",IF(R94="","",IF($C20="Ja",(MONTH(S94)-MONTH(R94)+1)/12*(_xlfn.XLOOKUP(M$158,'Oppslag-fane'!$P$12:$P$34,'Oppslag-fane'!$Q$12:$Q$34*D174)))))</f>
        <v/>
      </c>
      <c r="N174" s="23" t="str" cm="1">
        <f t="array" ref="N174">IF(N$158="","",IF(T94="","",IF($C20="Ja",(MONTH(U94)-MONTH(T94)+1)/12*(_xlfn.XLOOKUP(N$158,'Oppslag-fane'!$P$12:$P$34,'Oppslag-fane'!$Q$12:$Q$34*D174)))))</f>
        <v/>
      </c>
      <c r="O174" s="23" t="str" cm="1">
        <f t="array" ref="O174">IF(O$158="","",IF(V94="","",IF($C20="Ja",(MONTH(W94)-MONTH(V94)+1)/12*(_xlfn.XLOOKUP(O$158,'Oppslag-fane'!$P$12:$P$34,'Oppslag-fane'!$Q$12:$Q$34*D174)))))</f>
        <v/>
      </c>
      <c r="P174" s="23" t="str" cm="1">
        <f t="array" ref="P174">IF(P$158="","",IF(X94="","",IF($C20="Ja",(MONTH(Y94)-MONTH(X94)+1)/12*(_xlfn.XLOOKUP(P$158,'Oppslag-fane'!$P$12:$P$34,'Oppslag-fane'!$Q$12:$Q$34*D174)))))</f>
        <v/>
      </c>
      <c r="Q174" s="23" t="str" cm="1">
        <f t="array" ref="Q174">IF(Q$158="","",IF(Z94="","",IF($C20="Ja",(MONTH(AA94)-MONTH(Z94)+1)/12*(_xlfn.XLOOKUP(Q$158,'Oppslag-fane'!$P$12:$P$34,'Oppslag-fane'!$Q$12:$Q$34*D174)))))</f>
        <v/>
      </c>
      <c r="R174" s="46">
        <f t="shared" si="12"/>
        <v>0</v>
      </c>
      <c r="AI174"/>
      <c r="AJ174"/>
      <c r="AL174" s="33"/>
      <c r="AM174" s="33"/>
    </row>
    <row r="175" spans="1:39" x14ac:dyDescent="0.25">
      <c r="A175">
        <f t="shared" si="9"/>
        <v>0</v>
      </c>
      <c r="B175">
        <f t="shared" si="9"/>
        <v>0</v>
      </c>
      <c r="C175">
        <f t="shared" si="10"/>
        <v>0</v>
      </c>
      <c r="D175" s="32" t="str">
        <f t="shared" si="11"/>
        <v/>
      </c>
      <c r="E175" s="23" t="str" cm="1">
        <f t="array" ref="E175">IF(E$158="","",IF(B95="","",IF($C21="Ja",(MONTH(C95)-MONTH(B95)+1)/12*(_xlfn.XLOOKUP(E$158,'Oppslag-fane'!$P$12:$P$34,'Oppslag-fane'!$Q$12:$Q$34*D175)))))</f>
        <v/>
      </c>
      <c r="F175" s="23" t="str" cm="1">
        <f t="array" ref="F175">IF(F$158="","",IF(D95="","",IF($C21="Ja",(MONTH(E95)-MONTH(D95)+1)/12*(_xlfn.XLOOKUP(F$158,'Oppslag-fane'!$P$12:$P$34,'Oppslag-fane'!$Q$12:$Q$34*D175)))))</f>
        <v/>
      </c>
      <c r="G175" s="23" t="str" cm="1">
        <f t="array" ref="G175">IF(G$158="","",IF(F95="","",IF($C21="Ja",(MONTH(G95)-MONTH(F95)+1)/12*(_xlfn.XLOOKUP(G$158,'Oppslag-fane'!$P$12:$P$34,'Oppslag-fane'!$Q$12:$Q$34*D175)))))</f>
        <v/>
      </c>
      <c r="H175" s="23" t="str" cm="1">
        <f t="array" ref="H175">IF(H$158="","",IF(H95="","",IF($C21="Ja",(MONTH(I95)-MONTH(H95)+1)/12*(_xlfn.XLOOKUP(H$158,'Oppslag-fane'!$P$12:$P$34,'Oppslag-fane'!$Q$12:$Q$34*D175)))))</f>
        <v/>
      </c>
      <c r="I175" s="23" t="str" cm="1">
        <f t="array" ref="I175">IF(I$158="","",IF(J95="","",IF($C21="Ja",(MONTH(K95)-MONTH(J95)+1)/12*(_xlfn.XLOOKUP(I$158,'Oppslag-fane'!$P$12:$P$34,'Oppslag-fane'!$Q$12:$Q$34*D175)))))</f>
        <v/>
      </c>
      <c r="J175" s="23" t="str" cm="1">
        <f t="array" ref="J175">IF(J$158="","",IF(L95="","",IF($C21="Ja",(MONTH(M95)-MONTH(L95)+1)/12*(_xlfn.XLOOKUP(J$158,'Oppslag-fane'!$P$12:$P$34,'Oppslag-fane'!$Q$12:$Q$34*D175)))))</f>
        <v/>
      </c>
      <c r="K175" s="23" t="str" cm="1">
        <f t="array" ref="K175">IF(K$158="","",IF(N95="","",IF($C21="Ja",(MONTH(O95)-MONTH(N95)+1)/12*(_xlfn.XLOOKUP(K$158,'Oppslag-fane'!$P$12:$P$34,'Oppslag-fane'!$Q$12:$Q$34*D175)))))</f>
        <v/>
      </c>
      <c r="L175" s="23" t="str" cm="1">
        <f t="array" ref="L175">IF(L$158="","",IF(P95="","",IF($C21="Ja",(MONTH(Q95)-MONTH(P95)+1)/12*(_xlfn.XLOOKUP(L$158,'Oppslag-fane'!$P$12:$P$34,'Oppslag-fane'!$Q$12:$Q$34*D175)))))</f>
        <v/>
      </c>
      <c r="M175" s="23" t="str" cm="1">
        <f t="array" ref="M175">IF(M$158="","",IF(R95="","",IF($C21="Ja",(MONTH(S95)-MONTH(R95)+1)/12*(_xlfn.XLOOKUP(M$158,'Oppslag-fane'!$P$12:$P$34,'Oppslag-fane'!$Q$12:$Q$34*D175)))))</f>
        <v/>
      </c>
      <c r="N175" s="23" t="str" cm="1">
        <f t="array" ref="N175">IF(N$158="","",IF(T95="","",IF($C21="Ja",(MONTH(U95)-MONTH(T95)+1)/12*(_xlfn.XLOOKUP(N$158,'Oppslag-fane'!$P$12:$P$34,'Oppslag-fane'!$Q$12:$Q$34*D175)))))</f>
        <v/>
      </c>
      <c r="O175" s="23" t="str" cm="1">
        <f t="array" ref="O175">IF(O$158="","",IF(V95="","",IF($C21="Ja",(MONTH(W95)-MONTH(V95)+1)/12*(_xlfn.XLOOKUP(O$158,'Oppslag-fane'!$P$12:$P$34,'Oppslag-fane'!$Q$12:$Q$34*D175)))))</f>
        <v/>
      </c>
      <c r="P175" s="23" t="str" cm="1">
        <f t="array" ref="P175">IF(P$158="","",IF(X95="","",IF($C21="Ja",(MONTH(Y95)-MONTH(X95)+1)/12*(_xlfn.XLOOKUP(P$158,'Oppslag-fane'!$P$12:$P$34,'Oppslag-fane'!$Q$12:$Q$34*D175)))))</f>
        <v/>
      </c>
      <c r="Q175" s="23" t="str" cm="1">
        <f t="array" ref="Q175">IF(Q$158="","",IF(Z95="","",IF($C21="Ja",(MONTH(AA95)-MONTH(Z95)+1)/12*(_xlfn.XLOOKUP(Q$158,'Oppslag-fane'!$P$12:$P$34,'Oppslag-fane'!$Q$12:$Q$34*D175)))))</f>
        <v/>
      </c>
      <c r="R175" s="46">
        <f t="shared" si="12"/>
        <v>0</v>
      </c>
      <c r="AI175"/>
      <c r="AJ175"/>
      <c r="AL175" s="33"/>
      <c r="AM175" s="33"/>
    </row>
    <row r="176" spans="1:39" x14ac:dyDescent="0.25">
      <c r="A176">
        <f t="shared" si="9"/>
        <v>0</v>
      </c>
      <c r="B176">
        <f t="shared" si="9"/>
        <v>0</v>
      </c>
      <c r="C176">
        <f t="shared" si="10"/>
        <v>0</v>
      </c>
      <c r="D176" s="32" t="str">
        <f t="shared" si="11"/>
        <v/>
      </c>
      <c r="E176" s="23" t="str" cm="1">
        <f t="array" ref="E176">IF(E$158="","",IF(B96="","",IF($C22="Ja",(MONTH(C96)-MONTH(B96)+1)/12*(_xlfn.XLOOKUP(E$158,'Oppslag-fane'!$P$12:$P$34,'Oppslag-fane'!$Q$12:$Q$34*D176)))))</f>
        <v/>
      </c>
      <c r="F176" s="23" t="str" cm="1">
        <f t="array" ref="F176">IF(F$158="","",IF(D96="","",IF($C22="Ja",(MONTH(E96)-MONTH(D96)+1)/12*(_xlfn.XLOOKUP(F$158,'Oppslag-fane'!$P$12:$P$34,'Oppslag-fane'!$Q$12:$Q$34*D176)))))</f>
        <v/>
      </c>
      <c r="G176" s="23" t="str" cm="1">
        <f t="array" ref="G176">IF(G$158="","",IF(F96="","",IF($C22="Ja",(MONTH(G96)-MONTH(F96)+1)/12*(_xlfn.XLOOKUP(G$158,'Oppslag-fane'!$P$12:$P$34,'Oppslag-fane'!$Q$12:$Q$34*D176)))))</f>
        <v/>
      </c>
      <c r="H176" s="23" t="str" cm="1">
        <f t="array" ref="H176">IF(H$158="","",IF(H96="","",IF($C22="Ja",(MONTH(I96)-MONTH(H96)+1)/12*(_xlfn.XLOOKUP(H$158,'Oppslag-fane'!$P$12:$P$34,'Oppslag-fane'!$Q$12:$Q$34*D176)))))</f>
        <v/>
      </c>
      <c r="I176" s="23" t="str" cm="1">
        <f t="array" ref="I176">IF(I$158="","",IF(J96="","",IF($C22="Ja",(MONTH(K96)-MONTH(J96)+1)/12*(_xlfn.XLOOKUP(I$158,'Oppslag-fane'!$P$12:$P$34,'Oppslag-fane'!$Q$12:$Q$34*D176)))))</f>
        <v/>
      </c>
      <c r="J176" s="23" t="str" cm="1">
        <f t="array" ref="J176">IF(J$158="","",IF(L96="","",IF($C22="Ja",(MONTH(M96)-MONTH(L96)+1)/12*(_xlfn.XLOOKUP(J$158,'Oppslag-fane'!$P$12:$P$34,'Oppslag-fane'!$Q$12:$Q$34*D176)))))</f>
        <v/>
      </c>
      <c r="K176" s="23" t="str" cm="1">
        <f t="array" ref="K176">IF(K$158="","",IF(N96="","",IF($C22="Ja",(MONTH(O96)-MONTH(N96)+1)/12*(_xlfn.XLOOKUP(K$158,'Oppslag-fane'!$P$12:$P$34,'Oppslag-fane'!$Q$12:$Q$34*D176)))))</f>
        <v/>
      </c>
      <c r="L176" s="23" t="str" cm="1">
        <f t="array" ref="L176">IF(L$158="","",IF(P96="","",IF($C22="Ja",(MONTH(Q96)-MONTH(P96)+1)/12*(_xlfn.XLOOKUP(L$158,'Oppslag-fane'!$P$12:$P$34,'Oppslag-fane'!$Q$12:$Q$34*D176)))))</f>
        <v/>
      </c>
      <c r="M176" s="23" t="str" cm="1">
        <f t="array" ref="M176">IF(M$158="","",IF(R96="","",IF($C22="Ja",(MONTH(S96)-MONTH(R96)+1)/12*(_xlfn.XLOOKUP(M$158,'Oppslag-fane'!$P$12:$P$34,'Oppslag-fane'!$Q$12:$Q$34*D176)))))</f>
        <v/>
      </c>
      <c r="N176" s="23" t="str" cm="1">
        <f t="array" ref="N176">IF(N$158="","",IF(T96="","",IF($C22="Ja",(MONTH(U96)-MONTH(T96)+1)/12*(_xlfn.XLOOKUP(N$158,'Oppslag-fane'!$P$12:$P$34,'Oppslag-fane'!$Q$12:$Q$34*D176)))))</f>
        <v/>
      </c>
      <c r="O176" s="23" t="str" cm="1">
        <f t="array" ref="O176">IF(O$158="","",IF(V96="","",IF($C22="Ja",(MONTH(W96)-MONTH(V96)+1)/12*(_xlfn.XLOOKUP(O$158,'Oppslag-fane'!$P$12:$P$34,'Oppslag-fane'!$Q$12:$Q$34*D176)))))</f>
        <v/>
      </c>
      <c r="P176" s="23" t="str" cm="1">
        <f t="array" ref="P176">IF(P$158="","",IF(X96="","",IF($C22="Ja",(MONTH(Y96)-MONTH(X96)+1)/12*(_xlfn.XLOOKUP(P$158,'Oppslag-fane'!$P$12:$P$34,'Oppslag-fane'!$Q$12:$Q$34*D176)))))</f>
        <v/>
      </c>
      <c r="Q176" s="23" t="str" cm="1">
        <f t="array" ref="Q176">IF(Q$158="","",IF(Z96="","",IF($C22="Ja",(MONTH(AA96)-MONTH(Z96)+1)/12*(_xlfn.XLOOKUP(Q$158,'Oppslag-fane'!$P$12:$P$34,'Oppslag-fane'!$Q$12:$Q$34*D176)))))</f>
        <v/>
      </c>
      <c r="R176" s="46">
        <f t="shared" si="12"/>
        <v>0</v>
      </c>
      <c r="AI176"/>
      <c r="AJ176"/>
      <c r="AL176" s="33"/>
      <c r="AM176" s="33"/>
    </row>
    <row r="177" spans="1:39" x14ac:dyDescent="0.25">
      <c r="A177">
        <f t="shared" si="9"/>
        <v>0</v>
      </c>
      <c r="B177">
        <f t="shared" si="9"/>
        <v>0</v>
      </c>
      <c r="C177">
        <f t="shared" si="10"/>
        <v>0</v>
      </c>
      <c r="D177" s="32" t="str">
        <f t="shared" si="11"/>
        <v/>
      </c>
      <c r="E177" s="23" t="str" cm="1">
        <f t="array" ref="E177">IF(E$158="","",IF(B97="","",IF($C23="Ja",(MONTH(C97)-MONTH(B97)+1)/12*(_xlfn.XLOOKUP(E$158,'Oppslag-fane'!$P$12:$P$34,'Oppslag-fane'!$Q$12:$Q$34*D177)))))</f>
        <v/>
      </c>
      <c r="F177" s="23" t="str" cm="1">
        <f t="array" ref="F177">IF(F$158="","",IF(D97="","",IF($C23="Ja",(MONTH(E97)-MONTH(D97)+1)/12*(_xlfn.XLOOKUP(F$158,'Oppslag-fane'!$P$12:$P$34,'Oppslag-fane'!$Q$12:$Q$34*D177)))))</f>
        <v/>
      </c>
      <c r="G177" s="23" t="str" cm="1">
        <f t="array" ref="G177">IF(G$158="","",IF(F97="","",IF($C23="Ja",(MONTH(G97)-MONTH(F97)+1)/12*(_xlfn.XLOOKUP(G$158,'Oppslag-fane'!$P$12:$P$34,'Oppslag-fane'!$Q$12:$Q$34*D177)))))</f>
        <v/>
      </c>
      <c r="H177" s="23" t="str" cm="1">
        <f t="array" ref="H177">IF(H$158="","",IF(H97="","",IF($C23="Ja",(MONTH(I97)-MONTH(H97)+1)/12*(_xlfn.XLOOKUP(H$158,'Oppslag-fane'!$P$12:$P$34,'Oppslag-fane'!$Q$12:$Q$34*D177)))))</f>
        <v/>
      </c>
      <c r="I177" s="23" t="str" cm="1">
        <f t="array" ref="I177">IF(I$158="","",IF(J97="","",IF($C23="Ja",(MONTH(K97)-MONTH(J97)+1)/12*(_xlfn.XLOOKUP(I$158,'Oppslag-fane'!$P$12:$P$34,'Oppslag-fane'!$Q$12:$Q$34*D177)))))</f>
        <v/>
      </c>
      <c r="J177" s="23" t="str" cm="1">
        <f t="array" ref="J177">IF(J$158="","",IF(L97="","",IF($C23="Ja",(MONTH(M97)-MONTH(L97)+1)/12*(_xlfn.XLOOKUP(J$158,'Oppslag-fane'!$P$12:$P$34,'Oppslag-fane'!$Q$12:$Q$34*D177)))))</f>
        <v/>
      </c>
      <c r="K177" s="23" t="str" cm="1">
        <f t="array" ref="K177">IF(K$158="","",IF(N97="","",IF($C23="Ja",(MONTH(O97)-MONTH(N97)+1)/12*(_xlfn.XLOOKUP(K$158,'Oppslag-fane'!$P$12:$P$34,'Oppslag-fane'!$Q$12:$Q$34*D177)))))</f>
        <v/>
      </c>
      <c r="L177" s="23" t="str" cm="1">
        <f t="array" ref="L177">IF(L$158="","",IF(P97="","",IF($C23="Ja",(MONTH(Q97)-MONTH(P97)+1)/12*(_xlfn.XLOOKUP(L$158,'Oppslag-fane'!$P$12:$P$34,'Oppslag-fane'!$Q$12:$Q$34*D177)))))</f>
        <v/>
      </c>
      <c r="M177" s="23" t="str" cm="1">
        <f t="array" ref="M177">IF(M$158="","",IF(R97="","",IF($C23="Ja",(MONTH(S97)-MONTH(R97)+1)/12*(_xlfn.XLOOKUP(M$158,'Oppslag-fane'!$P$12:$P$34,'Oppslag-fane'!$Q$12:$Q$34*D177)))))</f>
        <v/>
      </c>
      <c r="N177" s="23" t="str" cm="1">
        <f t="array" ref="N177">IF(N$158="","",IF(T97="","",IF($C23="Ja",(MONTH(U97)-MONTH(T97)+1)/12*(_xlfn.XLOOKUP(N$158,'Oppslag-fane'!$P$12:$P$34,'Oppslag-fane'!$Q$12:$Q$34*D177)))))</f>
        <v/>
      </c>
      <c r="O177" s="23" t="str" cm="1">
        <f t="array" ref="O177">IF(O$158="","",IF(V97="","",IF($C23="Ja",(MONTH(W97)-MONTH(V97)+1)/12*(_xlfn.XLOOKUP(O$158,'Oppslag-fane'!$P$12:$P$34,'Oppslag-fane'!$Q$12:$Q$34*D177)))))</f>
        <v/>
      </c>
      <c r="P177" s="23" t="str" cm="1">
        <f t="array" ref="P177">IF(P$158="","",IF(X97="","",IF($C23="Ja",(MONTH(Y97)-MONTH(X97)+1)/12*(_xlfn.XLOOKUP(P$158,'Oppslag-fane'!$P$12:$P$34,'Oppslag-fane'!$Q$12:$Q$34*D177)))))</f>
        <v/>
      </c>
      <c r="Q177" s="23" t="str" cm="1">
        <f t="array" ref="Q177">IF(Q$158="","",IF(Z97="","",IF($C23="Ja",(MONTH(AA97)-MONTH(Z97)+1)/12*(_xlfn.XLOOKUP(Q$158,'Oppslag-fane'!$P$12:$P$34,'Oppslag-fane'!$Q$12:$Q$34*D177)))))</f>
        <v/>
      </c>
      <c r="R177" s="46">
        <f t="shared" si="12"/>
        <v>0</v>
      </c>
      <c r="AI177"/>
      <c r="AJ177"/>
      <c r="AL177" s="33"/>
      <c r="AM177" s="33"/>
    </row>
    <row r="178" spans="1:39" x14ac:dyDescent="0.25">
      <c r="A178">
        <f t="shared" si="9"/>
        <v>0</v>
      </c>
      <c r="B178">
        <f t="shared" si="9"/>
        <v>0</v>
      </c>
      <c r="C178">
        <f t="shared" si="10"/>
        <v>0</v>
      </c>
      <c r="D178" s="32" t="str">
        <f t="shared" si="11"/>
        <v/>
      </c>
      <c r="E178" s="23" t="str" cm="1">
        <f t="array" ref="E178">IF(E$158="","",IF(B98="","",IF($C24="Ja",(MONTH(C98)-MONTH(B98)+1)/12*(_xlfn.XLOOKUP(E$158,'Oppslag-fane'!$P$12:$P$34,'Oppslag-fane'!$Q$12:$Q$34*D178)))))</f>
        <v/>
      </c>
      <c r="F178" s="23" t="str" cm="1">
        <f t="array" ref="F178">IF(F$158="","",IF(D98="","",IF($C24="Ja",(MONTH(E98)-MONTH(D98)+1)/12*(_xlfn.XLOOKUP(F$158,'Oppslag-fane'!$P$12:$P$34,'Oppslag-fane'!$Q$12:$Q$34*D178)))))</f>
        <v/>
      </c>
      <c r="G178" s="23" t="str" cm="1">
        <f t="array" ref="G178">IF(G$158="","",IF(F98="","",IF($C24="Ja",(MONTH(G98)-MONTH(F98)+1)/12*(_xlfn.XLOOKUP(G$158,'Oppslag-fane'!$P$12:$P$34,'Oppslag-fane'!$Q$12:$Q$34*D178)))))</f>
        <v/>
      </c>
      <c r="H178" s="23" t="str" cm="1">
        <f t="array" ref="H178">IF(H$158="","",IF(H98="","",IF($C24="Ja",(MONTH(I98)-MONTH(H98)+1)/12*(_xlfn.XLOOKUP(H$158,'Oppslag-fane'!$P$12:$P$34,'Oppslag-fane'!$Q$12:$Q$34*D178)))))</f>
        <v/>
      </c>
      <c r="I178" s="23" t="str" cm="1">
        <f t="array" ref="I178">IF(I$158="","",IF(J98="","",IF($C24="Ja",(MONTH(K98)-MONTH(J98)+1)/12*(_xlfn.XLOOKUP(I$158,'Oppslag-fane'!$P$12:$P$34,'Oppslag-fane'!$Q$12:$Q$34*D178)))))</f>
        <v/>
      </c>
      <c r="J178" s="23" t="str" cm="1">
        <f t="array" ref="J178">IF(J$158="","",IF(L98="","",IF($C24="Ja",(MONTH(M98)-MONTH(L98)+1)/12*(_xlfn.XLOOKUP(J$158,'Oppslag-fane'!$P$12:$P$34,'Oppslag-fane'!$Q$12:$Q$34*D178)))))</f>
        <v/>
      </c>
      <c r="K178" s="23" t="str" cm="1">
        <f t="array" ref="K178">IF(K$158="","",IF(N98="","",IF($C24="Ja",(MONTH(O98)-MONTH(N98)+1)/12*(_xlfn.XLOOKUP(K$158,'Oppslag-fane'!$P$12:$P$34,'Oppslag-fane'!$Q$12:$Q$34*D178)))))</f>
        <v/>
      </c>
      <c r="L178" s="23" t="str" cm="1">
        <f t="array" ref="L178">IF(L$158="","",IF(P98="","",IF($C24="Ja",(MONTH(Q98)-MONTH(P98)+1)/12*(_xlfn.XLOOKUP(L$158,'Oppslag-fane'!$P$12:$P$34,'Oppslag-fane'!$Q$12:$Q$34*D178)))))</f>
        <v/>
      </c>
      <c r="M178" s="23" t="str" cm="1">
        <f t="array" ref="M178">IF(M$158="","",IF(R98="","",IF($C24="Ja",(MONTH(S98)-MONTH(R98)+1)/12*(_xlfn.XLOOKUP(M$158,'Oppslag-fane'!$P$12:$P$34,'Oppslag-fane'!$Q$12:$Q$34*D178)))))</f>
        <v/>
      </c>
      <c r="N178" s="23" t="str" cm="1">
        <f t="array" ref="N178">IF(N$158="","",IF(T98="","",IF($C24="Ja",(MONTH(U98)-MONTH(T98)+1)/12*(_xlfn.XLOOKUP(N$158,'Oppslag-fane'!$P$12:$P$34,'Oppslag-fane'!$Q$12:$Q$34*D178)))))</f>
        <v/>
      </c>
      <c r="O178" s="23" t="str" cm="1">
        <f t="array" ref="O178">IF(O$158="","",IF(V98="","",IF($C24="Ja",(MONTH(W98)-MONTH(V98)+1)/12*(_xlfn.XLOOKUP(O$158,'Oppslag-fane'!$P$12:$P$34,'Oppslag-fane'!$Q$12:$Q$34*D178)))))</f>
        <v/>
      </c>
      <c r="P178" s="23" t="str" cm="1">
        <f t="array" ref="P178">IF(P$158="","",IF(X98="","",IF($C24="Ja",(MONTH(Y98)-MONTH(X98)+1)/12*(_xlfn.XLOOKUP(P$158,'Oppslag-fane'!$P$12:$P$34,'Oppslag-fane'!$Q$12:$Q$34*D178)))))</f>
        <v/>
      </c>
      <c r="Q178" s="23" t="str" cm="1">
        <f t="array" ref="Q178">IF(Q$158="","",IF(Z98="","",IF($C24="Ja",(MONTH(AA98)-MONTH(Z98)+1)/12*(_xlfn.XLOOKUP(Q$158,'Oppslag-fane'!$P$12:$P$34,'Oppslag-fane'!$Q$12:$Q$34*D178)))))</f>
        <v/>
      </c>
      <c r="R178" s="46">
        <f t="shared" si="12"/>
        <v>0</v>
      </c>
      <c r="AI178"/>
      <c r="AJ178"/>
      <c r="AL178" s="33"/>
      <c r="AM178" s="33"/>
    </row>
    <row r="179" spans="1:39" x14ac:dyDescent="0.25">
      <c r="A179">
        <f t="shared" si="9"/>
        <v>0</v>
      </c>
      <c r="B179">
        <f t="shared" si="9"/>
        <v>0</v>
      </c>
      <c r="C179">
        <f t="shared" si="10"/>
        <v>0</v>
      </c>
      <c r="D179" s="32" t="str">
        <f t="shared" si="11"/>
        <v/>
      </c>
      <c r="E179" s="23" t="str" cm="1">
        <f t="array" ref="E179">IF(E$158="","",IF(B99="","",IF($C25="Ja",(MONTH(C99)-MONTH(B99)+1)/12*(_xlfn.XLOOKUP(E$158,'Oppslag-fane'!$P$12:$P$34,'Oppslag-fane'!$Q$12:$Q$34*D179)))))</f>
        <v/>
      </c>
      <c r="F179" s="23" t="str" cm="1">
        <f t="array" ref="F179">IF(F$158="","",IF(D99="","",IF($C25="Ja",(MONTH(E99)-MONTH(D99)+1)/12*(_xlfn.XLOOKUP(F$158,'Oppslag-fane'!$P$12:$P$34,'Oppslag-fane'!$Q$12:$Q$34*D179)))))</f>
        <v/>
      </c>
      <c r="G179" s="23" t="str" cm="1">
        <f t="array" ref="G179">IF(G$158="","",IF(F99="","",IF($C25="Ja",(MONTH(G99)-MONTH(F99)+1)/12*(_xlfn.XLOOKUP(G$158,'Oppslag-fane'!$P$12:$P$34,'Oppslag-fane'!$Q$12:$Q$34*D179)))))</f>
        <v/>
      </c>
      <c r="H179" s="23" t="str" cm="1">
        <f t="array" ref="H179">IF(H$158="","",IF(H99="","",IF($C25="Ja",(MONTH(I99)-MONTH(H99)+1)/12*(_xlfn.XLOOKUP(H$158,'Oppslag-fane'!$P$12:$P$34,'Oppslag-fane'!$Q$12:$Q$34*D179)))))</f>
        <v/>
      </c>
      <c r="I179" s="23" t="str" cm="1">
        <f t="array" ref="I179">IF(I$158="","",IF(J99="","",IF($C25="Ja",(MONTH(K99)-MONTH(J99)+1)/12*(_xlfn.XLOOKUP(I$158,'Oppslag-fane'!$P$12:$P$34,'Oppslag-fane'!$Q$12:$Q$34*D179)))))</f>
        <v/>
      </c>
      <c r="J179" s="23" t="str" cm="1">
        <f t="array" ref="J179">IF(J$158="","",IF(L99="","",IF($C25="Ja",(MONTH(M99)-MONTH(L99)+1)/12*(_xlfn.XLOOKUP(J$158,'Oppslag-fane'!$P$12:$P$34,'Oppslag-fane'!$Q$12:$Q$34*D179)))))</f>
        <v/>
      </c>
      <c r="K179" s="23" t="str" cm="1">
        <f t="array" ref="K179">IF(K$158="","",IF(N99="","",IF($C25="Ja",(MONTH(O99)-MONTH(N99)+1)/12*(_xlfn.XLOOKUP(K$158,'Oppslag-fane'!$P$12:$P$34,'Oppslag-fane'!$Q$12:$Q$34*D179)))))</f>
        <v/>
      </c>
      <c r="L179" s="23" t="str" cm="1">
        <f t="array" ref="L179">IF(L$158="","",IF(P99="","",IF($C25="Ja",(MONTH(Q99)-MONTH(P99)+1)/12*(_xlfn.XLOOKUP(L$158,'Oppslag-fane'!$P$12:$P$34,'Oppslag-fane'!$Q$12:$Q$34*D179)))))</f>
        <v/>
      </c>
      <c r="M179" s="23" t="str" cm="1">
        <f t="array" ref="M179">IF(M$158="","",IF(R99="","",IF($C25="Ja",(MONTH(S99)-MONTH(R99)+1)/12*(_xlfn.XLOOKUP(M$158,'Oppslag-fane'!$P$12:$P$34,'Oppslag-fane'!$Q$12:$Q$34*D179)))))</f>
        <v/>
      </c>
      <c r="N179" s="23" t="str" cm="1">
        <f t="array" ref="N179">IF(N$158="","",IF(T99="","",IF($C25="Ja",(MONTH(U99)-MONTH(T99)+1)/12*(_xlfn.XLOOKUP(N$158,'Oppslag-fane'!$P$12:$P$34,'Oppslag-fane'!$Q$12:$Q$34*D179)))))</f>
        <v/>
      </c>
      <c r="O179" s="23" t="str" cm="1">
        <f t="array" ref="O179">IF(O$158="","",IF(V99="","",IF($C25="Ja",(MONTH(W99)-MONTH(V99)+1)/12*(_xlfn.XLOOKUP(O$158,'Oppslag-fane'!$P$12:$P$34,'Oppslag-fane'!$Q$12:$Q$34*D179)))))</f>
        <v/>
      </c>
      <c r="P179" s="23" t="str" cm="1">
        <f t="array" ref="P179">IF(P$158="","",IF(X99="","",IF($C25="Ja",(MONTH(Y99)-MONTH(X99)+1)/12*(_xlfn.XLOOKUP(P$158,'Oppslag-fane'!$P$12:$P$34,'Oppslag-fane'!$Q$12:$Q$34*D179)))))</f>
        <v/>
      </c>
      <c r="Q179" s="23" t="str" cm="1">
        <f t="array" ref="Q179">IF(Q$158="","",IF(Z99="","",IF($C25="Ja",(MONTH(AA99)-MONTH(Z99)+1)/12*(_xlfn.XLOOKUP(Q$158,'Oppslag-fane'!$P$12:$P$34,'Oppslag-fane'!$Q$12:$Q$34*D179)))))</f>
        <v/>
      </c>
      <c r="R179" s="46">
        <f t="shared" si="12"/>
        <v>0</v>
      </c>
      <c r="AI179"/>
      <c r="AJ179"/>
      <c r="AL179" s="33"/>
      <c r="AM179" s="33"/>
    </row>
    <row r="180" spans="1:39" x14ac:dyDescent="0.25">
      <c r="A180">
        <f t="shared" si="9"/>
        <v>0</v>
      </c>
      <c r="B180">
        <f t="shared" si="9"/>
        <v>0</v>
      </c>
      <c r="C180">
        <f t="shared" si="10"/>
        <v>0</v>
      </c>
      <c r="D180" s="32" t="str">
        <f t="shared" si="11"/>
        <v/>
      </c>
      <c r="E180" s="23" t="str" cm="1">
        <f t="array" ref="E180">IF(E$158="","",IF(B100="","",IF($C26="Ja",(MONTH(C100)-MONTH(B100)+1)/12*(_xlfn.XLOOKUP(E$158,'Oppslag-fane'!$P$12:$P$34,'Oppslag-fane'!$Q$12:$Q$34*D180)))))</f>
        <v/>
      </c>
      <c r="F180" s="23" t="str" cm="1">
        <f t="array" ref="F180">IF(F$158="","",IF(D100="","",IF($C26="Ja",(MONTH(E100)-MONTH(D100)+1)/12*(_xlfn.XLOOKUP(F$158,'Oppslag-fane'!$P$12:$P$34,'Oppslag-fane'!$Q$12:$Q$34*D180)))))</f>
        <v/>
      </c>
      <c r="G180" s="23" t="str" cm="1">
        <f t="array" ref="G180">IF(G$158="","",IF(F100="","",IF($C26="Ja",(MONTH(G100)-MONTH(F100)+1)/12*(_xlfn.XLOOKUP(G$158,'Oppslag-fane'!$P$12:$P$34,'Oppslag-fane'!$Q$12:$Q$34*D180)))))</f>
        <v/>
      </c>
      <c r="H180" s="23" t="str" cm="1">
        <f t="array" ref="H180">IF(H$158="","",IF(H100="","",IF($C26="Ja",(MONTH(I100)-MONTH(H100)+1)/12*(_xlfn.XLOOKUP(H$158,'Oppslag-fane'!$P$12:$P$34,'Oppslag-fane'!$Q$12:$Q$34*D180)))))</f>
        <v/>
      </c>
      <c r="I180" s="23" t="str" cm="1">
        <f t="array" ref="I180">IF(I$158="","",IF(J100="","",IF($C26="Ja",(MONTH(K100)-MONTH(J100)+1)/12*(_xlfn.XLOOKUP(I$158,'Oppslag-fane'!$P$12:$P$34,'Oppslag-fane'!$Q$12:$Q$34*D180)))))</f>
        <v/>
      </c>
      <c r="J180" s="23" t="str" cm="1">
        <f t="array" ref="J180">IF(J$158="","",IF(L100="","",IF($C26="Ja",(MONTH(M100)-MONTH(L100)+1)/12*(_xlfn.XLOOKUP(J$158,'Oppslag-fane'!$P$12:$P$34,'Oppslag-fane'!$Q$12:$Q$34*D180)))))</f>
        <v/>
      </c>
      <c r="K180" s="23" t="str" cm="1">
        <f t="array" ref="K180">IF(K$158="","",IF(N100="","",IF($C26="Ja",(MONTH(O100)-MONTH(N100)+1)/12*(_xlfn.XLOOKUP(K$158,'Oppslag-fane'!$P$12:$P$34,'Oppslag-fane'!$Q$12:$Q$34*D180)))))</f>
        <v/>
      </c>
      <c r="L180" s="23" t="str" cm="1">
        <f t="array" ref="L180">IF(L$158="","",IF(P100="","",IF($C26="Ja",(MONTH(Q100)-MONTH(P100)+1)/12*(_xlfn.XLOOKUP(L$158,'Oppslag-fane'!$P$12:$P$34,'Oppslag-fane'!$Q$12:$Q$34*D180)))))</f>
        <v/>
      </c>
      <c r="M180" s="23" t="str" cm="1">
        <f t="array" ref="M180">IF(M$158="","",IF(R100="","",IF($C26="Ja",(MONTH(S100)-MONTH(R100)+1)/12*(_xlfn.XLOOKUP(M$158,'Oppslag-fane'!$P$12:$P$34,'Oppslag-fane'!$Q$12:$Q$34*D180)))))</f>
        <v/>
      </c>
      <c r="N180" s="23" t="str" cm="1">
        <f t="array" ref="N180">IF(N$158="","",IF(T100="","",IF($C26="Ja",(MONTH(U100)-MONTH(T100)+1)/12*(_xlfn.XLOOKUP(N$158,'Oppslag-fane'!$P$12:$P$34,'Oppslag-fane'!$Q$12:$Q$34*D180)))))</f>
        <v/>
      </c>
      <c r="O180" s="23" t="str" cm="1">
        <f t="array" ref="O180">IF(O$158="","",IF(V100="","",IF($C26="Ja",(MONTH(W100)-MONTH(V100)+1)/12*(_xlfn.XLOOKUP(O$158,'Oppslag-fane'!$P$12:$P$34,'Oppslag-fane'!$Q$12:$Q$34*D180)))))</f>
        <v/>
      </c>
      <c r="P180" s="23" t="str" cm="1">
        <f t="array" ref="P180">IF(P$158="","",IF(X100="","",IF($C26="Ja",(MONTH(Y100)-MONTH(X100)+1)/12*(_xlfn.XLOOKUP(P$158,'Oppslag-fane'!$P$12:$P$34,'Oppslag-fane'!$Q$12:$Q$34*D180)))))</f>
        <v/>
      </c>
      <c r="Q180" s="23" t="str" cm="1">
        <f t="array" ref="Q180">IF(Q$158="","",IF(Z100="","",IF($C26="Ja",(MONTH(AA100)-MONTH(Z100)+1)/12*(_xlfn.XLOOKUP(Q$158,'Oppslag-fane'!$P$12:$P$34,'Oppslag-fane'!$Q$12:$Q$34*D180)))))</f>
        <v/>
      </c>
      <c r="R180" s="46">
        <f t="shared" si="12"/>
        <v>0</v>
      </c>
      <c r="AI180"/>
      <c r="AJ180"/>
      <c r="AL180" s="33"/>
      <c r="AM180" s="33"/>
    </row>
    <row r="181" spans="1:39" x14ac:dyDescent="0.25">
      <c r="A181">
        <f t="shared" si="9"/>
        <v>0</v>
      </c>
      <c r="B181">
        <f t="shared" si="9"/>
        <v>0</v>
      </c>
      <c r="C181">
        <f t="shared" si="10"/>
        <v>0</v>
      </c>
      <c r="D181" s="32" t="str">
        <f t="shared" si="11"/>
        <v/>
      </c>
      <c r="E181" s="23" t="str" cm="1">
        <f t="array" ref="E181">IF(E$158="","",IF(B101="","",IF($C27="Ja",(MONTH(C101)-MONTH(B101)+1)/12*(_xlfn.XLOOKUP(E$158,'Oppslag-fane'!$P$12:$P$34,'Oppslag-fane'!$Q$12:$Q$34*D181)))))</f>
        <v/>
      </c>
      <c r="F181" s="23" t="str" cm="1">
        <f t="array" ref="F181">IF(F$158="","",IF(D101="","",IF($C27="Ja",(MONTH(E101)-MONTH(D101)+1)/12*(_xlfn.XLOOKUP(F$158,'Oppslag-fane'!$P$12:$P$34,'Oppslag-fane'!$Q$12:$Q$34*D181)))))</f>
        <v/>
      </c>
      <c r="G181" s="23" t="str" cm="1">
        <f t="array" ref="G181">IF(G$158="","",IF(F101="","",IF($C27="Ja",(MONTH(G101)-MONTH(F101)+1)/12*(_xlfn.XLOOKUP(G$158,'Oppslag-fane'!$P$12:$P$34,'Oppslag-fane'!$Q$12:$Q$34*D181)))))</f>
        <v/>
      </c>
      <c r="H181" s="23" t="str" cm="1">
        <f t="array" ref="H181">IF(H$158="","",IF(H101="","",IF($C27="Ja",(MONTH(I101)-MONTH(H101)+1)/12*(_xlfn.XLOOKUP(H$158,'Oppslag-fane'!$P$12:$P$34,'Oppslag-fane'!$Q$12:$Q$34*D181)))))</f>
        <v/>
      </c>
      <c r="I181" s="23" t="str" cm="1">
        <f t="array" ref="I181">IF(I$158="","",IF(J101="","",IF($C27="Ja",(MONTH(K101)-MONTH(J101)+1)/12*(_xlfn.XLOOKUP(I$158,'Oppslag-fane'!$P$12:$P$34,'Oppslag-fane'!$Q$12:$Q$34*D181)))))</f>
        <v/>
      </c>
      <c r="J181" s="23" t="str" cm="1">
        <f t="array" ref="J181">IF(J$158="","",IF(L101="","",IF($C27="Ja",(MONTH(M101)-MONTH(L101)+1)/12*(_xlfn.XLOOKUP(J$158,'Oppslag-fane'!$P$12:$P$34,'Oppslag-fane'!$Q$12:$Q$34*D181)))))</f>
        <v/>
      </c>
      <c r="K181" s="23" t="str" cm="1">
        <f t="array" ref="K181">IF(K$158="","",IF(N101="","",IF($C27="Ja",(MONTH(O101)-MONTH(N101)+1)/12*(_xlfn.XLOOKUP(K$158,'Oppslag-fane'!$P$12:$P$34,'Oppslag-fane'!$Q$12:$Q$34*D181)))))</f>
        <v/>
      </c>
      <c r="L181" s="23" t="str" cm="1">
        <f t="array" ref="L181">IF(L$158="","",IF(P101="","",IF($C27="Ja",(MONTH(Q101)-MONTH(P101)+1)/12*(_xlfn.XLOOKUP(L$158,'Oppslag-fane'!$P$12:$P$34,'Oppslag-fane'!$Q$12:$Q$34*D181)))))</f>
        <v/>
      </c>
      <c r="M181" s="23" t="str" cm="1">
        <f t="array" ref="M181">IF(M$158="","",IF(R101="","",IF($C27="Ja",(MONTH(S101)-MONTH(R101)+1)/12*(_xlfn.XLOOKUP(M$158,'Oppslag-fane'!$P$12:$P$34,'Oppslag-fane'!$Q$12:$Q$34*D181)))))</f>
        <v/>
      </c>
      <c r="N181" s="23" t="str" cm="1">
        <f t="array" ref="N181">IF(N$158="","",IF(T101="","",IF($C27="Ja",(MONTH(U101)-MONTH(T101)+1)/12*(_xlfn.XLOOKUP(N$158,'Oppslag-fane'!$P$12:$P$34,'Oppslag-fane'!$Q$12:$Q$34*D181)))))</f>
        <v/>
      </c>
      <c r="O181" s="23" t="str" cm="1">
        <f t="array" ref="O181">IF(O$158="","",IF(V101="","",IF($C27="Ja",(MONTH(W101)-MONTH(V101)+1)/12*(_xlfn.XLOOKUP(O$158,'Oppslag-fane'!$P$12:$P$34,'Oppslag-fane'!$Q$12:$Q$34*D181)))))</f>
        <v/>
      </c>
      <c r="P181" s="23" t="str" cm="1">
        <f t="array" ref="P181">IF(P$158="","",IF(X101="","",IF($C27="Ja",(MONTH(Y101)-MONTH(X101)+1)/12*(_xlfn.XLOOKUP(P$158,'Oppslag-fane'!$P$12:$P$34,'Oppslag-fane'!$Q$12:$Q$34*D181)))))</f>
        <v/>
      </c>
      <c r="Q181" s="23" t="str" cm="1">
        <f t="array" ref="Q181">IF(Q$158="","",IF(Z101="","",IF($C27="Ja",(MONTH(AA101)-MONTH(Z101)+1)/12*(_xlfn.XLOOKUP(Q$158,'Oppslag-fane'!$P$12:$P$34,'Oppslag-fane'!$Q$12:$Q$34*D181)))))</f>
        <v/>
      </c>
      <c r="R181" s="46">
        <f t="shared" si="12"/>
        <v>0</v>
      </c>
      <c r="AI181"/>
      <c r="AJ181"/>
      <c r="AL181" s="33"/>
      <c r="AM181" s="33"/>
    </row>
    <row r="182" spans="1:39" x14ac:dyDescent="0.25">
      <c r="A182">
        <f t="shared" si="9"/>
        <v>0</v>
      </c>
      <c r="B182">
        <f t="shared" si="9"/>
        <v>0</v>
      </c>
      <c r="C182">
        <f t="shared" si="10"/>
        <v>0</v>
      </c>
      <c r="D182" s="32" t="str">
        <f t="shared" si="11"/>
        <v/>
      </c>
      <c r="E182" s="23" t="str" cm="1">
        <f t="array" ref="E182">IF(E$158="","",IF(B102="","",IF($C28="Ja",(MONTH(C102)-MONTH(B102)+1)/12*(_xlfn.XLOOKUP(E$158,'Oppslag-fane'!$P$12:$P$34,'Oppslag-fane'!$Q$12:$Q$34*D182)))))</f>
        <v/>
      </c>
      <c r="F182" s="23" t="str" cm="1">
        <f t="array" ref="F182">IF(F$158="","",IF(D102="","",IF($C28="Ja",(MONTH(E102)-MONTH(D102)+1)/12*(_xlfn.XLOOKUP(F$158,'Oppslag-fane'!$P$12:$P$34,'Oppslag-fane'!$Q$12:$Q$34*D182)))))</f>
        <v/>
      </c>
      <c r="G182" s="23" t="str" cm="1">
        <f t="array" ref="G182">IF(G$158="","",IF(F102="","",IF($C28="Ja",(MONTH(G102)-MONTH(F102)+1)/12*(_xlfn.XLOOKUP(G$158,'Oppslag-fane'!$P$12:$P$34,'Oppslag-fane'!$Q$12:$Q$34*D182)))))</f>
        <v/>
      </c>
      <c r="H182" s="23" t="str" cm="1">
        <f t="array" ref="H182">IF(H$158="","",IF(H102="","",IF($C28="Ja",(MONTH(I102)-MONTH(H102)+1)/12*(_xlfn.XLOOKUP(H$158,'Oppslag-fane'!$P$12:$P$34,'Oppslag-fane'!$Q$12:$Q$34*D182)))))</f>
        <v/>
      </c>
      <c r="I182" s="23" t="str" cm="1">
        <f t="array" ref="I182">IF(I$158="","",IF(J102="","",IF($C28="Ja",(MONTH(K102)-MONTH(J102)+1)/12*(_xlfn.XLOOKUP(I$158,'Oppslag-fane'!$P$12:$P$34,'Oppslag-fane'!$Q$12:$Q$34*D182)))))</f>
        <v/>
      </c>
      <c r="J182" s="23" t="str" cm="1">
        <f t="array" ref="J182">IF(J$158="","",IF(L102="","",IF($C28="Ja",(MONTH(M102)-MONTH(L102)+1)/12*(_xlfn.XLOOKUP(J$158,'Oppslag-fane'!$P$12:$P$34,'Oppslag-fane'!$Q$12:$Q$34*D182)))))</f>
        <v/>
      </c>
      <c r="K182" s="23" t="str" cm="1">
        <f t="array" ref="K182">IF(K$158="","",IF(N102="","",IF($C28="Ja",(MONTH(O102)-MONTH(N102)+1)/12*(_xlfn.XLOOKUP(K$158,'Oppslag-fane'!$P$12:$P$34,'Oppslag-fane'!$Q$12:$Q$34*D182)))))</f>
        <v/>
      </c>
      <c r="L182" s="23" t="str" cm="1">
        <f t="array" ref="L182">IF(L$158="","",IF(P102="","",IF($C28="Ja",(MONTH(Q102)-MONTH(P102)+1)/12*(_xlfn.XLOOKUP(L$158,'Oppslag-fane'!$P$12:$P$34,'Oppslag-fane'!$Q$12:$Q$34*D182)))))</f>
        <v/>
      </c>
      <c r="M182" s="23" t="str" cm="1">
        <f t="array" ref="M182">IF(M$158="","",IF(R102="","",IF($C28="Ja",(MONTH(S102)-MONTH(R102)+1)/12*(_xlfn.XLOOKUP(M$158,'Oppslag-fane'!$P$12:$P$34,'Oppslag-fane'!$Q$12:$Q$34*D182)))))</f>
        <v/>
      </c>
      <c r="N182" s="23" t="str" cm="1">
        <f t="array" ref="N182">IF(N$158="","",IF(T102="","",IF($C28="Ja",(MONTH(U102)-MONTH(T102)+1)/12*(_xlfn.XLOOKUP(N$158,'Oppslag-fane'!$P$12:$P$34,'Oppslag-fane'!$Q$12:$Q$34*D182)))))</f>
        <v/>
      </c>
      <c r="O182" s="23" t="str" cm="1">
        <f t="array" ref="O182">IF(O$158="","",IF(V102="","",IF($C28="Ja",(MONTH(W102)-MONTH(V102)+1)/12*(_xlfn.XLOOKUP(O$158,'Oppslag-fane'!$P$12:$P$34,'Oppslag-fane'!$Q$12:$Q$34*D182)))))</f>
        <v/>
      </c>
      <c r="P182" s="23" t="str" cm="1">
        <f t="array" ref="P182">IF(P$158="","",IF(X102="","",IF($C28="Ja",(MONTH(Y102)-MONTH(X102)+1)/12*(_xlfn.XLOOKUP(P$158,'Oppslag-fane'!$P$12:$P$34,'Oppslag-fane'!$Q$12:$Q$34*D182)))))</f>
        <v/>
      </c>
      <c r="Q182" s="23" t="str" cm="1">
        <f t="array" ref="Q182">IF(Q$158="","",IF(Z102="","",IF($C28="Ja",(MONTH(AA102)-MONTH(Z102)+1)/12*(_xlfn.XLOOKUP(Q$158,'Oppslag-fane'!$P$12:$P$34,'Oppslag-fane'!$Q$12:$Q$34*D182)))))</f>
        <v/>
      </c>
      <c r="R182" s="46">
        <f t="shared" si="12"/>
        <v>0</v>
      </c>
      <c r="AI182"/>
      <c r="AJ182"/>
      <c r="AL182" s="33"/>
      <c r="AM182" s="33"/>
    </row>
    <row r="183" spans="1:39" x14ac:dyDescent="0.25">
      <c r="A183">
        <f t="shared" si="9"/>
        <v>0</v>
      </c>
      <c r="B183">
        <f t="shared" si="9"/>
        <v>0</v>
      </c>
      <c r="C183">
        <f t="shared" si="10"/>
        <v>0</v>
      </c>
      <c r="D183" s="32" t="str">
        <f t="shared" si="11"/>
        <v/>
      </c>
      <c r="E183" s="23" t="str" cm="1">
        <f t="array" ref="E183">IF(E$158="","",IF(B103="","",IF($C29="Ja",(MONTH(C103)-MONTH(B103)+1)/12*(_xlfn.XLOOKUP(E$158,'Oppslag-fane'!$P$12:$P$34,'Oppslag-fane'!$Q$12:$Q$34*D183)))))</f>
        <v/>
      </c>
      <c r="F183" s="23" t="str" cm="1">
        <f t="array" ref="F183">IF(F$158="","",IF(D103="","",IF($C29="Ja",(MONTH(E103)-MONTH(D103)+1)/12*(_xlfn.XLOOKUP(F$158,'Oppslag-fane'!$P$12:$P$34,'Oppslag-fane'!$Q$12:$Q$34*D183)))))</f>
        <v/>
      </c>
      <c r="G183" s="23" t="str" cm="1">
        <f t="array" ref="G183">IF(G$158="","",IF(F103="","",IF($C29="Ja",(MONTH(G103)-MONTH(F103)+1)/12*(_xlfn.XLOOKUP(G$158,'Oppslag-fane'!$P$12:$P$34,'Oppslag-fane'!$Q$12:$Q$34*D183)))))</f>
        <v/>
      </c>
      <c r="H183" s="23" t="str" cm="1">
        <f t="array" ref="H183">IF(H$158="","",IF(H103="","",IF($C29="Ja",(MONTH(I103)-MONTH(H103)+1)/12*(_xlfn.XLOOKUP(H$158,'Oppslag-fane'!$P$12:$P$34,'Oppslag-fane'!$Q$12:$Q$34*D183)))))</f>
        <v/>
      </c>
      <c r="I183" s="23" t="str" cm="1">
        <f t="array" ref="I183">IF(I$158="","",IF(J103="","",IF($C29="Ja",(MONTH(K103)-MONTH(J103)+1)/12*(_xlfn.XLOOKUP(I$158,'Oppslag-fane'!$P$12:$P$34,'Oppslag-fane'!$Q$12:$Q$34*D183)))))</f>
        <v/>
      </c>
      <c r="J183" s="23" t="str" cm="1">
        <f t="array" ref="J183">IF(J$158="","",IF(L103="","",IF($C29="Ja",(MONTH(M103)-MONTH(L103)+1)/12*(_xlfn.XLOOKUP(J$158,'Oppslag-fane'!$P$12:$P$34,'Oppslag-fane'!$Q$12:$Q$34*D183)))))</f>
        <v/>
      </c>
      <c r="K183" s="23" t="str" cm="1">
        <f t="array" ref="K183">IF(K$158="","",IF(N103="","",IF($C29="Ja",(MONTH(O103)-MONTH(N103)+1)/12*(_xlfn.XLOOKUP(K$158,'Oppslag-fane'!$P$12:$P$34,'Oppslag-fane'!$Q$12:$Q$34*D183)))))</f>
        <v/>
      </c>
      <c r="L183" s="23" t="str" cm="1">
        <f t="array" ref="L183">IF(L$158="","",IF(P103="","",IF($C29="Ja",(MONTH(Q103)-MONTH(P103)+1)/12*(_xlfn.XLOOKUP(L$158,'Oppslag-fane'!$P$12:$P$34,'Oppslag-fane'!$Q$12:$Q$34*D183)))))</f>
        <v/>
      </c>
      <c r="M183" s="23" t="str" cm="1">
        <f t="array" ref="M183">IF(M$158="","",IF(R103="","",IF($C29="Ja",(MONTH(S103)-MONTH(R103)+1)/12*(_xlfn.XLOOKUP(M$158,'Oppslag-fane'!$P$12:$P$34,'Oppslag-fane'!$Q$12:$Q$34*D183)))))</f>
        <v/>
      </c>
      <c r="N183" s="23" t="str" cm="1">
        <f t="array" ref="N183">IF(N$158="","",IF(T103="","",IF($C29="Ja",(MONTH(U103)-MONTH(T103)+1)/12*(_xlfn.XLOOKUP(N$158,'Oppslag-fane'!$P$12:$P$34,'Oppslag-fane'!$Q$12:$Q$34*D183)))))</f>
        <v/>
      </c>
      <c r="O183" s="23" t="str" cm="1">
        <f t="array" ref="O183">IF(O$158="","",IF(V103="","",IF($C29="Ja",(MONTH(W103)-MONTH(V103)+1)/12*(_xlfn.XLOOKUP(O$158,'Oppslag-fane'!$P$12:$P$34,'Oppslag-fane'!$Q$12:$Q$34*D183)))))</f>
        <v/>
      </c>
      <c r="P183" s="23" t="str" cm="1">
        <f t="array" ref="P183">IF(P$158="","",IF(X103="","",IF($C29="Ja",(MONTH(Y103)-MONTH(X103)+1)/12*(_xlfn.XLOOKUP(P$158,'Oppslag-fane'!$P$12:$P$34,'Oppslag-fane'!$Q$12:$Q$34*D183)))))</f>
        <v/>
      </c>
      <c r="Q183" s="23" t="str" cm="1">
        <f t="array" ref="Q183">IF(Q$158="","",IF(Z103="","",IF($C29="Ja",(MONTH(AA103)-MONTH(Z103)+1)/12*(_xlfn.XLOOKUP(Q$158,'Oppslag-fane'!$P$12:$P$34,'Oppslag-fane'!$Q$12:$Q$34*D183)))))</f>
        <v/>
      </c>
      <c r="R183" s="46">
        <f t="shared" si="12"/>
        <v>0</v>
      </c>
      <c r="AI183"/>
      <c r="AJ183"/>
      <c r="AL183" s="33"/>
      <c r="AM183" s="33"/>
    </row>
    <row r="184" spans="1:39" x14ac:dyDescent="0.25">
      <c r="A184">
        <f t="shared" si="9"/>
        <v>0</v>
      </c>
      <c r="B184">
        <f t="shared" si="9"/>
        <v>0</v>
      </c>
      <c r="C184">
        <f t="shared" si="10"/>
        <v>0</v>
      </c>
      <c r="D184" s="32" t="str">
        <f t="shared" si="11"/>
        <v/>
      </c>
      <c r="E184" s="23" t="str" cm="1">
        <f t="array" ref="E184">IF(E$158="","",IF(B104="","",IF($C30="Ja",(MONTH(C104)-MONTH(B104)+1)/12*(_xlfn.XLOOKUP(E$158,'Oppslag-fane'!$P$12:$P$34,'Oppslag-fane'!$Q$12:$Q$34*D184)))))</f>
        <v/>
      </c>
      <c r="F184" s="23" t="str" cm="1">
        <f t="array" ref="F184">IF(F$158="","",IF(D104="","",IF($C30="Ja",(MONTH(E104)-MONTH(D104)+1)/12*(_xlfn.XLOOKUP(F$158,'Oppslag-fane'!$P$12:$P$34,'Oppslag-fane'!$Q$12:$Q$34*D184)))))</f>
        <v/>
      </c>
      <c r="G184" s="23" t="str" cm="1">
        <f t="array" ref="G184">IF(G$158="","",IF(F104="","",IF($C30="Ja",(MONTH(G104)-MONTH(F104)+1)/12*(_xlfn.XLOOKUP(G$158,'Oppslag-fane'!$P$12:$P$34,'Oppslag-fane'!$Q$12:$Q$34*D184)))))</f>
        <v/>
      </c>
      <c r="H184" s="23" t="str" cm="1">
        <f t="array" ref="H184">IF(H$158="","",IF(H104="","",IF($C30="Ja",(MONTH(I104)-MONTH(H104)+1)/12*(_xlfn.XLOOKUP(H$158,'Oppslag-fane'!$P$12:$P$34,'Oppslag-fane'!$Q$12:$Q$34*D184)))))</f>
        <v/>
      </c>
      <c r="I184" s="23" t="str" cm="1">
        <f t="array" ref="I184">IF(I$158="","",IF(J104="","",IF($C30="Ja",(MONTH(K104)-MONTH(J104)+1)/12*(_xlfn.XLOOKUP(I$158,'Oppslag-fane'!$P$12:$P$34,'Oppslag-fane'!$Q$12:$Q$34*D184)))))</f>
        <v/>
      </c>
      <c r="J184" s="23" t="str" cm="1">
        <f t="array" ref="J184">IF(J$158="","",IF(L104="","",IF($C30="Ja",(MONTH(M104)-MONTH(L104)+1)/12*(_xlfn.XLOOKUP(J$158,'Oppslag-fane'!$P$12:$P$34,'Oppslag-fane'!$Q$12:$Q$34*D184)))))</f>
        <v/>
      </c>
      <c r="K184" s="23" t="str" cm="1">
        <f t="array" ref="K184">IF(K$158="","",IF(N104="","",IF($C30="Ja",(MONTH(O104)-MONTH(N104)+1)/12*(_xlfn.XLOOKUP(K$158,'Oppslag-fane'!$P$12:$P$34,'Oppslag-fane'!$Q$12:$Q$34*D184)))))</f>
        <v/>
      </c>
      <c r="L184" s="23" t="str" cm="1">
        <f t="array" ref="L184">IF(L$158="","",IF(P104="","",IF($C30="Ja",(MONTH(Q104)-MONTH(P104)+1)/12*(_xlfn.XLOOKUP(L$158,'Oppslag-fane'!$P$12:$P$34,'Oppslag-fane'!$Q$12:$Q$34*D184)))))</f>
        <v/>
      </c>
      <c r="M184" s="23" t="str" cm="1">
        <f t="array" ref="M184">IF(M$158="","",IF(R104="","",IF($C30="Ja",(MONTH(S104)-MONTH(R104)+1)/12*(_xlfn.XLOOKUP(M$158,'Oppslag-fane'!$P$12:$P$34,'Oppslag-fane'!$Q$12:$Q$34*D184)))))</f>
        <v/>
      </c>
      <c r="N184" s="23" t="str" cm="1">
        <f t="array" ref="N184">IF(N$158="","",IF(T104="","",IF($C30="Ja",(MONTH(U104)-MONTH(T104)+1)/12*(_xlfn.XLOOKUP(N$158,'Oppslag-fane'!$P$12:$P$34,'Oppslag-fane'!$Q$12:$Q$34*D184)))))</f>
        <v/>
      </c>
      <c r="O184" s="23" t="str" cm="1">
        <f t="array" ref="O184">IF(O$158="","",IF(V104="","",IF($C30="Ja",(MONTH(W104)-MONTH(V104)+1)/12*(_xlfn.XLOOKUP(O$158,'Oppslag-fane'!$P$12:$P$34,'Oppslag-fane'!$Q$12:$Q$34*D184)))))</f>
        <v/>
      </c>
      <c r="P184" s="23" t="str" cm="1">
        <f t="array" ref="P184">IF(P$158="","",IF(X104="","",IF($C30="Ja",(MONTH(Y104)-MONTH(X104)+1)/12*(_xlfn.XLOOKUP(P$158,'Oppslag-fane'!$P$12:$P$34,'Oppslag-fane'!$Q$12:$Q$34*D184)))))</f>
        <v/>
      </c>
      <c r="Q184" s="23" t="str" cm="1">
        <f t="array" ref="Q184">IF(Q$158="","",IF(Z104="","",IF($C30="Ja",(MONTH(AA104)-MONTH(Z104)+1)/12*(_xlfn.XLOOKUP(Q$158,'Oppslag-fane'!$P$12:$P$34,'Oppslag-fane'!$Q$12:$Q$34*D184)))))</f>
        <v/>
      </c>
      <c r="R184" s="46">
        <f t="shared" si="12"/>
        <v>0</v>
      </c>
      <c r="AI184"/>
      <c r="AJ184"/>
      <c r="AL184" s="33"/>
      <c r="AM184" s="33"/>
    </row>
    <row r="185" spans="1:39" x14ac:dyDescent="0.25">
      <c r="A185">
        <f t="shared" si="9"/>
        <v>0</v>
      </c>
      <c r="B185">
        <f t="shared" si="9"/>
        <v>0</v>
      </c>
      <c r="C185">
        <f t="shared" si="10"/>
        <v>0</v>
      </c>
      <c r="D185" s="32" t="str">
        <f t="shared" si="11"/>
        <v/>
      </c>
      <c r="E185" s="23" t="str" cm="1">
        <f t="array" ref="E185">IF(E$158="","",IF(B105="","",IF($C31="Ja",(MONTH(C105)-MONTH(B105)+1)/12*(_xlfn.XLOOKUP(E$158,'Oppslag-fane'!$P$12:$P$34,'Oppslag-fane'!$Q$12:$Q$34*D185)))))</f>
        <v/>
      </c>
      <c r="F185" s="23" t="str" cm="1">
        <f t="array" ref="F185">IF(F$158="","",IF(D105="","",IF($C31="Ja",(MONTH(E105)-MONTH(D105)+1)/12*(_xlfn.XLOOKUP(F$158,'Oppslag-fane'!$P$12:$P$34,'Oppslag-fane'!$Q$12:$Q$34*D185)))))</f>
        <v/>
      </c>
      <c r="G185" s="23" t="str" cm="1">
        <f t="array" ref="G185">IF(G$158="","",IF(F105="","",IF($C31="Ja",(MONTH(G105)-MONTH(F105)+1)/12*(_xlfn.XLOOKUP(G$158,'Oppslag-fane'!$P$12:$P$34,'Oppslag-fane'!$Q$12:$Q$34*D185)))))</f>
        <v/>
      </c>
      <c r="H185" s="23" t="str" cm="1">
        <f t="array" ref="H185">IF(H$158="","",IF(H105="","",IF($C31="Ja",(MONTH(I105)-MONTH(H105)+1)/12*(_xlfn.XLOOKUP(H$158,'Oppslag-fane'!$P$12:$P$34,'Oppslag-fane'!$Q$12:$Q$34*D185)))))</f>
        <v/>
      </c>
      <c r="I185" s="23" t="str" cm="1">
        <f t="array" ref="I185">IF(I$158="","",IF(J105="","",IF($C31="Ja",(MONTH(K105)-MONTH(J105)+1)/12*(_xlfn.XLOOKUP(I$158,'Oppslag-fane'!$P$12:$P$34,'Oppslag-fane'!$Q$12:$Q$34*D185)))))</f>
        <v/>
      </c>
      <c r="J185" s="23" t="str" cm="1">
        <f t="array" ref="J185">IF(J$158="","",IF(L105="","",IF($C31="Ja",(MONTH(M105)-MONTH(L105)+1)/12*(_xlfn.XLOOKUP(J$158,'Oppslag-fane'!$P$12:$P$34,'Oppslag-fane'!$Q$12:$Q$34*D185)))))</f>
        <v/>
      </c>
      <c r="K185" s="23" t="str" cm="1">
        <f t="array" ref="K185">IF(K$158="","",IF(N105="","",IF($C31="Ja",(MONTH(O105)-MONTH(N105)+1)/12*(_xlfn.XLOOKUP(K$158,'Oppslag-fane'!$P$12:$P$34,'Oppslag-fane'!$Q$12:$Q$34*D185)))))</f>
        <v/>
      </c>
      <c r="L185" s="23" t="str" cm="1">
        <f t="array" ref="L185">IF(L$158="","",IF(P105="","",IF($C31="Ja",(MONTH(Q105)-MONTH(P105)+1)/12*(_xlfn.XLOOKUP(L$158,'Oppslag-fane'!$P$12:$P$34,'Oppslag-fane'!$Q$12:$Q$34*D185)))))</f>
        <v/>
      </c>
      <c r="M185" s="23" t="str" cm="1">
        <f t="array" ref="M185">IF(M$158="","",IF(R105="","",IF($C31="Ja",(MONTH(S105)-MONTH(R105)+1)/12*(_xlfn.XLOOKUP(M$158,'Oppslag-fane'!$P$12:$P$34,'Oppslag-fane'!$Q$12:$Q$34*D185)))))</f>
        <v/>
      </c>
      <c r="N185" s="23" t="str" cm="1">
        <f t="array" ref="N185">IF(N$158="","",IF(T105="","",IF($C31="Ja",(MONTH(U105)-MONTH(T105)+1)/12*(_xlfn.XLOOKUP(N$158,'Oppslag-fane'!$P$12:$P$34,'Oppslag-fane'!$Q$12:$Q$34*D185)))))</f>
        <v/>
      </c>
      <c r="O185" s="23" t="str" cm="1">
        <f t="array" ref="O185">IF(O$158="","",IF(V105="","",IF($C31="Ja",(MONTH(W105)-MONTH(V105)+1)/12*(_xlfn.XLOOKUP(O$158,'Oppslag-fane'!$P$12:$P$34,'Oppslag-fane'!$Q$12:$Q$34*D185)))))</f>
        <v/>
      </c>
      <c r="P185" s="23" t="str" cm="1">
        <f t="array" ref="P185">IF(P$158="","",IF(X105="","",IF($C31="Ja",(MONTH(Y105)-MONTH(X105)+1)/12*(_xlfn.XLOOKUP(P$158,'Oppslag-fane'!$P$12:$P$34,'Oppslag-fane'!$Q$12:$Q$34*D185)))))</f>
        <v/>
      </c>
      <c r="Q185" s="23" t="str" cm="1">
        <f t="array" ref="Q185">IF(Q$158="","",IF(Z105="","",IF($C31="Ja",(MONTH(AA105)-MONTH(Z105)+1)/12*(_xlfn.XLOOKUP(Q$158,'Oppslag-fane'!$P$12:$P$34,'Oppslag-fane'!$Q$12:$Q$34*D185)))))</f>
        <v/>
      </c>
      <c r="R185" s="46">
        <f t="shared" si="12"/>
        <v>0</v>
      </c>
      <c r="AI185"/>
      <c r="AJ185"/>
      <c r="AL185" s="33"/>
      <c r="AM185" s="33"/>
    </row>
    <row r="186" spans="1:39" x14ac:dyDescent="0.25">
      <c r="A186">
        <f t="shared" si="9"/>
        <v>0</v>
      </c>
      <c r="B186">
        <f t="shared" si="9"/>
        <v>0</v>
      </c>
      <c r="C186">
        <f t="shared" si="10"/>
        <v>0</v>
      </c>
      <c r="D186" s="32" t="str">
        <f t="shared" si="11"/>
        <v/>
      </c>
      <c r="E186" s="23" t="str" cm="1">
        <f t="array" ref="E186">IF(E$158="","",IF(B106="","",IF($C32="Ja",(MONTH(C106)-MONTH(B106)+1)/12*(_xlfn.XLOOKUP(E$158,'Oppslag-fane'!$P$12:$P$34,'Oppslag-fane'!$Q$12:$Q$34*D186)))))</f>
        <v/>
      </c>
      <c r="F186" s="23" t="str" cm="1">
        <f t="array" ref="F186">IF(F$158="","",IF(D106="","",IF($C32="Ja",(MONTH(E106)-MONTH(D106)+1)/12*(_xlfn.XLOOKUP(F$158,'Oppslag-fane'!$P$12:$P$34,'Oppslag-fane'!$Q$12:$Q$34*D186)))))</f>
        <v/>
      </c>
      <c r="G186" s="23" t="str" cm="1">
        <f t="array" ref="G186">IF(G$158="","",IF(F106="","",IF($C32="Ja",(MONTH(G106)-MONTH(F106)+1)/12*(_xlfn.XLOOKUP(G$158,'Oppslag-fane'!$P$12:$P$34,'Oppslag-fane'!$Q$12:$Q$34*D186)))))</f>
        <v/>
      </c>
      <c r="H186" s="23" t="str" cm="1">
        <f t="array" ref="H186">IF(H$158="","",IF(H106="","",IF($C32="Ja",(MONTH(I106)-MONTH(H106)+1)/12*(_xlfn.XLOOKUP(H$158,'Oppslag-fane'!$P$12:$P$34,'Oppslag-fane'!$Q$12:$Q$34*D186)))))</f>
        <v/>
      </c>
      <c r="I186" s="23" t="str" cm="1">
        <f t="array" ref="I186">IF(I$158="","",IF(J106="","",IF($C32="Ja",(MONTH(K106)-MONTH(J106)+1)/12*(_xlfn.XLOOKUP(I$158,'Oppslag-fane'!$P$12:$P$34,'Oppslag-fane'!$Q$12:$Q$34*D186)))))</f>
        <v/>
      </c>
      <c r="J186" s="23" t="str" cm="1">
        <f t="array" ref="J186">IF(J$158="","",IF(L106="","",IF($C32="Ja",(MONTH(M106)-MONTH(L106)+1)/12*(_xlfn.XLOOKUP(J$158,'Oppslag-fane'!$P$12:$P$34,'Oppslag-fane'!$Q$12:$Q$34*D186)))))</f>
        <v/>
      </c>
      <c r="K186" s="23" t="str" cm="1">
        <f t="array" ref="K186">IF(K$158="","",IF(N106="","",IF($C32="Ja",(MONTH(O106)-MONTH(N106)+1)/12*(_xlfn.XLOOKUP(K$158,'Oppslag-fane'!$P$12:$P$34,'Oppslag-fane'!$Q$12:$Q$34*D186)))))</f>
        <v/>
      </c>
      <c r="L186" s="23" t="str" cm="1">
        <f t="array" ref="L186">IF(L$158="","",IF(P106="","",IF($C32="Ja",(MONTH(Q106)-MONTH(P106)+1)/12*(_xlfn.XLOOKUP(L$158,'Oppslag-fane'!$P$12:$P$34,'Oppslag-fane'!$Q$12:$Q$34*D186)))))</f>
        <v/>
      </c>
      <c r="M186" s="23" t="str" cm="1">
        <f t="array" ref="M186">IF(M$158="","",IF(R106="","",IF($C32="Ja",(MONTH(S106)-MONTH(R106)+1)/12*(_xlfn.XLOOKUP(M$158,'Oppslag-fane'!$P$12:$P$34,'Oppslag-fane'!$Q$12:$Q$34*D186)))))</f>
        <v/>
      </c>
      <c r="N186" s="23" t="str" cm="1">
        <f t="array" ref="N186">IF(N$158="","",IF(T106="","",IF($C32="Ja",(MONTH(U106)-MONTH(T106)+1)/12*(_xlfn.XLOOKUP(N$158,'Oppslag-fane'!$P$12:$P$34,'Oppslag-fane'!$Q$12:$Q$34*D186)))))</f>
        <v/>
      </c>
      <c r="O186" s="23" t="str" cm="1">
        <f t="array" ref="O186">IF(O$158="","",IF(V106="","",IF($C32="Ja",(MONTH(W106)-MONTH(V106)+1)/12*(_xlfn.XLOOKUP(O$158,'Oppslag-fane'!$P$12:$P$34,'Oppslag-fane'!$Q$12:$Q$34*D186)))))</f>
        <v/>
      </c>
      <c r="P186" s="23" t="str" cm="1">
        <f t="array" ref="P186">IF(P$158="","",IF(X106="","",IF($C32="Ja",(MONTH(Y106)-MONTH(X106)+1)/12*(_xlfn.XLOOKUP(P$158,'Oppslag-fane'!$P$12:$P$34,'Oppslag-fane'!$Q$12:$Q$34*D186)))))</f>
        <v/>
      </c>
      <c r="Q186" s="23" t="str" cm="1">
        <f t="array" ref="Q186">IF(Q$158="","",IF(Z106="","",IF($C32="Ja",(MONTH(AA106)-MONTH(Z106)+1)/12*(_xlfn.XLOOKUP(Q$158,'Oppslag-fane'!$P$12:$P$34,'Oppslag-fane'!$Q$12:$Q$34*D186)))))</f>
        <v/>
      </c>
      <c r="R186" s="46">
        <f t="shared" si="12"/>
        <v>0</v>
      </c>
      <c r="AI186"/>
      <c r="AJ186"/>
      <c r="AL186" s="33"/>
      <c r="AM186" s="33"/>
    </row>
    <row r="187" spans="1:39" x14ac:dyDescent="0.25">
      <c r="A187">
        <f t="shared" si="9"/>
        <v>0</v>
      </c>
      <c r="B187">
        <f t="shared" si="9"/>
        <v>0</v>
      </c>
      <c r="C187">
        <f t="shared" si="10"/>
        <v>0</v>
      </c>
      <c r="D187" s="32" t="str">
        <f t="shared" si="11"/>
        <v/>
      </c>
      <c r="E187" s="23" t="str" cm="1">
        <f t="array" ref="E187">IF(E$158="","",IF(B107="","",IF($C33="Ja",(MONTH(C107)-MONTH(B107)+1)/12*(_xlfn.XLOOKUP(E$158,'Oppslag-fane'!$P$12:$P$34,'Oppslag-fane'!$Q$12:$Q$34*D187)))))</f>
        <v/>
      </c>
      <c r="F187" s="23" t="str" cm="1">
        <f t="array" ref="F187">IF(F$158="","",IF(D107="","",IF($C33="Ja",(MONTH(E107)-MONTH(D107)+1)/12*(_xlfn.XLOOKUP(F$158,'Oppslag-fane'!$P$12:$P$34,'Oppslag-fane'!$Q$12:$Q$34*D187)))))</f>
        <v/>
      </c>
      <c r="G187" s="23" t="str" cm="1">
        <f t="array" ref="G187">IF(G$158="","",IF(F107="","",IF($C33="Ja",(MONTH(G107)-MONTH(F107)+1)/12*(_xlfn.XLOOKUP(G$158,'Oppslag-fane'!$P$12:$P$34,'Oppslag-fane'!$Q$12:$Q$34*D187)))))</f>
        <v/>
      </c>
      <c r="H187" s="23" t="str" cm="1">
        <f t="array" ref="H187">IF(H$158="","",IF(H107="","",IF($C33="Ja",(MONTH(I107)-MONTH(H107)+1)/12*(_xlfn.XLOOKUP(H$158,'Oppslag-fane'!$P$12:$P$34,'Oppslag-fane'!$Q$12:$Q$34*D187)))))</f>
        <v/>
      </c>
      <c r="I187" s="23" t="str" cm="1">
        <f t="array" ref="I187">IF(I$158="","",IF(J107="","",IF($C33="Ja",(MONTH(K107)-MONTH(J107)+1)/12*(_xlfn.XLOOKUP(I$158,'Oppslag-fane'!$P$12:$P$34,'Oppslag-fane'!$Q$12:$Q$34*D187)))))</f>
        <v/>
      </c>
      <c r="J187" s="23" t="str" cm="1">
        <f t="array" ref="J187">IF(J$158="","",IF(L107="","",IF($C33="Ja",(MONTH(M107)-MONTH(L107)+1)/12*(_xlfn.XLOOKUP(J$158,'Oppslag-fane'!$P$12:$P$34,'Oppslag-fane'!$Q$12:$Q$34*D187)))))</f>
        <v/>
      </c>
      <c r="K187" s="23" t="str" cm="1">
        <f t="array" ref="K187">IF(K$158="","",IF(N107="","",IF($C33="Ja",(MONTH(O107)-MONTH(N107)+1)/12*(_xlfn.XLOOKUP(K$158,'Oppslag-fane'!$P$12:$P$34,'Oppslag-fane'!$Q$12:$Q$34*D187)))))</f>
        <v/>
      </c>
      <c r="L187" s="23" t="str" cm="1">
        <f t="array" ref="L187">IF(L$158="","",IF(P107="","",IF($C33="Ja",(MONTH(Q107)-MONTH(P107)+1)/12*(_xlfn.XLOOKUP(L$158,'Oppslag-fane'!$P$12:$P$34,'Oppslag-fane'!$Q$12:$Q$34*D187)))))</f>
        <v/>
      </c>
      <c r="M187" s="23" t="str" cm="1">
        <f t="array" ref="M187">IF(M$158="","",IF(R107="","",IF($C33="Ja",(MONTH(S107)-MONTH(R107)+1)/12*(_xlfn.XLOOKUP(M$158,'Oppslag-fane'!$P$12:$P$34,'Oppslag-fane'!$Q$12:$Q$34*D187)))))</f>
        <v/>
      </c>
      <c r="N187" s="23" t="str" cm="1">
        <f t="array" ref="N187">IF(N$158="","",IF(T107="","",IF($C33="Ja",(MONTH(U107)-MONTH(T107)+1)/12*(_xlfn.XLOOKUP(N$158,'Oppslag-fane'!$P$12:$P$34,'Oppslag-fane'!$Q$12:$Q$34*D187)))))</f>
        <v/>
      </c>
      <c r="O187" s="23" t="str" cm="1">
        <f t="array" ref="O187">IF(O$158="","",IF(V107="","",IF($C33="Ja",(MONTH(W107)-MONTH(V107)+1)/12*(_xlfn.XLOOKUP(O$158,'Oppslag-fane'!$P$12:$P$34,'Oppslag-fane'!$Q$12:$Q$34*D187)))))</f>
        <v/>
      </c>
      <c r="P187" s="23" t="str" cm="1">
        <f t="array" ref="P187">IF(P$158="","",IF(X107="","",IF($C33="Ja",(MONTH(Y107)-MONTH(X107)+1)/12*(_xlfn.XLOOKUP(P$158,'Oppslag-fane'!$P$12:$P$34,'Oppslag-fane'!$Q$12:$Q$34*D187)))))</f>
        <v/>
      </c>
      <c r="Q187" s="23" t="str" cm="1">
        <f t="array" ref="Q187">IF(Q$158="","",IF(Z107="","",IF($C33="Ja",(MONTH(AA107)-MONTH(Z107)+1)/12*(_xlfn.XLOOKUP(Q$158,'Oppslag-fane'!$P$12:$P$34,'Oppslag-fane'!$Q$12:$Q$34*D187)))))</f>
        <v/>
      </c>
      <c r="R187" s="46">
        <f t="shared" si="12"/>
        <v>0</v>
      </c>
      <c r="AI187"/>
      <c r="AJ187"/>
      <c r="AL187" s="33"/>
      <c r="AM187" s="33"/>
    </row>
    <row r="188" spans="1:39" x14ac:dyDescent="0.25">
      <c r="A188">
        <f t="shared" si="9"/>
        <v>0</v>
      </c>
      <c r="B188">
        <f t="shared" si="9"/>
        <v>0</v>
      </c>
      <c r="C188">
        <f t="shared" si="10"/>
        <v>0</v>
      </c>
      <c r="D188" s="32" t="str">
        <f t="shared" si="11"/>
        <v/>
      </c>
      <c r="E188" s="23" t="str" cm="1">
        <f t="array" ref="E188">IF(E$158="","",IF(B108="","",IF($C34="Ja",(MONTH(C108)-MONTH(B108)+1)/12*(_xlfn.XLOOKUP(E$158,'Oppslag-fane'!$P$12:$P$34,'Oppslag-fane'!$Q$12:$Q$34*D188)))))</f>
        <v/>
      </c>
      <c r="F188" s="23" t="str" cm="1">
        <f t="array" ref="F188">IF(F$158="","",IF(D108="","",IF($C34="Ja",(MONTH(E108)-MONTH(D108)+1)/12*(_xlfn.XLOOKUP(F$158,'Oppslag-fane'!$P$12:$P$34,'Oppslag-fane'!$Q$12:$Q$34*D188)))))</f>
        <v/>
      </c>
      <c r="G188" s="23" t="str" cm="1">
        <f t="array" ref="G188">IF(G$158="","",IF(F108="","",IF($C34="Ja",(MONTH(G108)-MONTH(F108)+1)/12*(_xlfn.XLOOKUP(G$158,'Oppslag-fane'!$P$12:$P$34,'Oppslag-fane'!$Q$12:$Q$34*D188)))))</f>
        <v/>
      </c>
      <c r="H188" s="23" t="str" cm="1">
        <f t="array" ref="H188">IF(H$158="","",IF(H108="","",IF($C34="Ja",(MONTH(I108)-MONTH(H108)+1)/12*(_xlfn.XLOOKUP(H$158,'Oppslag-fane'!$P$12:$P$34,'Oppslag-fane'!$Q$12:$Q$34*D188)))))</f>
        <v/>
      </c>
      <c r="I188" s="23" t="str" cm="1">
        <f t="array" ref="I188">IF(I$158="","",IF(J108="","",IF($C34="Ja",(MONTH(K108)-MONTH(J108)+1)/12*(_xlfn.XLOOKUP(I$158,'Oppslag-fane'!$P$12:$P$34,'Oppslag-fane'!$Q$12:$Q$34*D188)))))</f>
        <v/>
      </c>
      <c r="J188" s="23" t="str" cm="1">
        <f t="array" ref="J188">IF(J$158="","",IF(L108="","",IF($C34="Ja",(MONTH(M108)-MONTH(L108)+1)/12*(_xlfn.XLOOKUP(J$158,'Oppslag-fane'!$P$12:$P$34,'Oppslag-fane'!$Q$12:$Q$34*D188)))))</f>
        <v/>
      </c>
      <c r="K188" s="23" t="str" cm="1">
        <f t="array" ref="K188">IF(K$158="","",IF(N108="","",IF($C34="Ja",(MONTH(O108)-MONTH(N108)+1)/12*(_xlfn.XLOOKUP(K$158,'Oppslag-fane'!$P$12:$P$34,'Oppslag-fane'!$Q$12:$Q$34*D188)))))</f>
        <v/>
      </c>
      <c r="L188" s="23" t="str" cm="1">
        <f t="array" ref="L188">IF(L$158="","",IF(P108="","",IF($C34="Ja",(MONTH(Q108)-MONTH(P108)+1)/12*(_xlfn.XLOOKUP(L$158,'Oppslag-fane'!$P$12:$P$34,'Oppslag-fane'!$Q$12:$Q$34*D188)))))</f>
        <v/>
      </c>
      <c r="M188" s="23" t="str" cm="1">
        <f t="array" ref="M188">IF(M$158="","",IF(R108="","",IF($C34="Ja",(MONTH(S108)-MONTH(R108)+1)/12*(_xlfn.XLOOKUP(M$158,'Oppslag-fane'!$P$12:$P$34,'Oppslag-fane'!$Q$12:$Q$34*D188)))))</f>
        <v/>
      </c>
      <c r="N188" s="23" t="str" cm="1">
        <f t="array" ref="N188">IF(N$158="","",IF(T108="","",IF($C34="Ja",(MONTH(U108)-MONTH(T108)+1)/12*(_xlfn.XLOOKUP(N$158,'Oppslag-fane'!$P$12:$P$34,'Oppslag-fane'!$Q$12:$Q$34*D188)))))</f>
        <v/>
      </c>
      <c r="O188" s="23" t="str" cm="1">
        <f t="array" ref="O188">IF(O$158="","",IF(V108="","",IF($C34="Ja",(MONTH(W108)-MONTH(V108)+1)/12*(_xlfn.XLOOKUP(O$158,'Oppslag-fane'!$P$12:$P$34,'Oppslag-fane'!$Q$12:$Q$34*D188)))))</f>
        <v/>
      </c>
      <c r="P188" s="23" t="str" cm="1">
        <f t="array" ref="P188">IF(P$158="","",IF(X108="","",IF($C34="Ja",(MONTH(Y108)-MONTH(X108)+1)/12*(_xlfn.XLOOKUP(P$158,'Oppslag-fane'!$P$12:$P$34,'Oppslag-fane'!$Q$12:$Q$34*D188)))))</f>
        <v/>
      </c>
      <c r="Q188" s="23" t="str" cm="1">
        <f t="array" ref="Q188">IF(Q$158="","",IF(Z108="","",IF($C34="Ja",(MONTH(AA108)-MONTH(Z108)+1)/12*(_xlfn.XLOOKUP(Q$158,'Oppslag-fane'!$P$12:$P$34,'Oppslag-fane'!$Q$12:$Q$34*D188)))))</f>
        <v/>
      </c>
      <c r="R188" s="46">
        <f t="shared" si="12"/>
        <v>0</v>
      </c>
      <c r="AI188"/>
      <c r="AJ188"/>
      <c r="AL188" s="33"/>
      <c r="AM188" s="33"/>
    </row>
    <row r="189" spans="1:39" x14ac:dyDescent="0.25">
      <c r="A189">
        <f t="shared" si="9"/>
        <v>0</v>
      </c>
      <c r="B189">
        <f t="shared" si="9"/>
        <v>0</v>
      </c>
      <c r="C189">
        <f t="shared" si="10"/>
        <v>0</v>
      </c>
      <c r="D189" s="32" t="str">
        <f t="shared" si="11"/>
        <v/>
      </c>
      <c r="E189" s="23" t="str" cm="1">
        <f t="array" ref="E189">IF(E$158="","",IF(B109="","",IF($C35="Ja",(MONTH(C109)-MONTH(B109)+1)/12*(_xlfn.XLOOKUP(E$158,'Oppslag-fane'!$P$12:$P$34,'Oppslag-fane'!$Q$12:$Q$34*D189)))))</f>
        <v/>
      </c>
      <c r="F189" s="23" t="str" cm="1">
        <f t="array" ref="F189">IF(F$158="","",IF(D109="","",IF($C35="Ja",(MONTH(E109)-MONTH(D109)+1)/12*(_xlfn.XLOOKUP(F$158,'Oppslag-fane'!$P$12:$P$34,'Oppslag-fane'!$Q$12:$Q$34*D189)))))</f>
        <v/>
      </c>
      <c r="G189" s="23" t="str" cm="1">
        <f t="array" ref="G189">IF(G$158="","",IF(F109="","",IF($C35="Ja",(MONTH(G109)-MONTH(F109)+1)/12*(_xlfn.XLOOKUP(G$158,'Oppslag-fane'!$P$12:$P$34,'Oppslag-fane'!$Q$12:$Q$34*D189)))))</f>
        <v/>
      </c>
      <c r="H189" s="23" t="str" cm="1">
        <f t="array" ref="H189">IF(H$158="","",IF(H109="","",IF($C35="Ja",(MONTH(I109)-MONTH(H109)+1)/12*(_xlfn.XLOOKUP(H$158,'Oppslag-fane'!$P$12:$P$34,'Oppslag-fane'!$Q$12:$Q$34*D189)))))</f>
        <v/>
      </c>
      <c r="I189" s="23" t="str" cm="1">
        <f t="array" ref="I189">IF(I$158="","",IF(J109="","",IF($C35="Ja",(MONTH(K109)-MONTH(J109)+1)/12*(_xlfn.XLOOKUP(I$158,'Oppslag-fane'!$P$12:$P$34,'Oppslag-fane'!$Q$12:$Q$34*D189)))))</f>
        <v/>
      </c>
      <c r="J189" s="23" t="str" cm="1">
        <f t="array" ref="J189">IF(J$158="","",IF(L109="","",IF($C35="Ja",(MONTH(M109)-MONTH(L109)+1)/12*(_xlfn.XLOOKUP(J$158,'Oppslag-fane'!$P$12:$P$34,'Oppslag-fane'!$Q$12:$Q$34*D189)))))</f>
        <v/>
      </c>
      <c r="K189" s="23" t="str" cm="1">
        <f t="array" ref="K189">IF(K$158="","",IF(N109="","",IF($C35="Ja",(MONTH(O109)-MONTH(N109)+1)/12*(_xlfn.XLOOKUP(K$158,'Oppslag-fane'!$P$12:$P$34,'Oppslag-fane'!$Q$12:$Q$34*D189)))))</f>
        <v/>
      </c>
      <c r="L189" s="23" t="str" cm="1">
        <f t="array" ref="L189">IF(L$158="","",IF(P109="","",IF($C35="Ja",(MONTH(Q109)-MONTH(P109)+1)/12*(_xlfn.XLOOKUP(L$158,'Oppslag-fane'!$P$12:$P$34,'Oppslag-fane'!$Q$12:$Q$34*D189)))))</f>
        <v/>
      </c>
      <c r="M189" s="23" t="str" cm="1">
        <f t="array" ref="M189">IF(M$158="","",IF(R109="","",IF($C35="Ja",(MONTH(S109)-MONTH(R109)+1)/12*(_xlfn.XLOOKUP(M$158,'Oppslag-fane'!$P$12:$P$34,'Oppslag-fane'!$Q$12:$Q$34*D189)))))</f>
        <v/>
      </c>
      <c r="N189" s="23" t="str" cm="1">
        <f t="array" ref="N189">IF(N$158="","",IF(T109="","",IF($C35="Ja",(MONTH(U109)-MONTH(T109)+1)/12*(_xlfn.XLOOKUP(N$158,'Oppslag-fane'!$P$12:$P$34,'Oppslag-fane'!$Q$12:$Q$34*D189)))))</f>
        <v/>
      </c>
      <c r="O189" s="23" t="str" cm="1">
        <f t="array" ref="O189">IF(O$158="","",IF(V109="","",IF($C35="Ja",(MONTH(W109)-MONTH(V109)+1)/12*(_xlfn.XLOOKUP(O$158,'Oppslag-fane'!$P$12:$P$34,'Oppslag-fane'!$Q$12:$Q$34*D189)))))</f>
        <v/>
      </c>
      <c r="P189" s="23" t="str" cm="1">
        <f t="array" ref="P189">IF(P$158="","",IF(X109="","",IF($C35="Ja",(MONTH(Y109)-MONTH(X109)+1)/12*(_xlfn.XLOOKUP(P$158,'Oppslag-fane'!$P$12:$P$34,'Oppslag-fane'!$Q$12:$Q$34*D189)))))</f>
        <v/>
      </c>
      <c r="Q189" s="23" t="str" cm="1">
        <f t="array" ref="Q189">IF(Q$158="","",IF(Z109="","",IF($C35="Ja",(MONTH(AA109)-MONTH(Z109)+1)/12*(_xlfn.XLOOKUP(Q$158,'Oppslag-fane'!$P$12:$P$34,'Oppslag-fane'!$Q$12:$Q$34*D189)))))</f>
        <v/>
      </c>
      <c r="R189" s="46">
        <f t="shared" si="12"/>
        <v>0</v>
      </c>
      <c r="AI189"/>
      <c r="AJ189"/>
      <c r="AL189" s="33"/>
      <c r="AM189" s="33"/>
    </row>
    <row r="190" spans="1:39" x14ac:dyDescent="0.25">
      <c r="A190">
        <f t="shared" si="9"/>
        <v>0</v>
      </c>
      <c r="B190">
        <f t="shared" si="9"/>
        <v>0</v>
      </c>
      <c r="C190">
        <f t="shared" si="10"/>
        <v>0</v>
      </c>
      <c r="D190" s="32" t="str">
        <f t="shared" si="11"/>
        <v/>
      </c>
      <c r="E190" s="23" t="str" cm="1">
        <f t="array" ref="E190">IF(E$158="","",IF(B110="","",IF($C36="Ja",(MONTH(C110)-MONTH(B110)+1)/12*(_xlfn.XLOOKUP(E$158,'Oppslag-fane'!$P$12:$P$34,'Oppslag-fane'!$Q$12:$Q$34*D190)))))</f>
        <v/>
      </c>
      <c r="F190" s="23" t="str" cm="1">
        <f t="array" ref="F190">IF(F$158="","",IF(D110="","",IF($C36="Ja",(MONTH(E110)-MONTH(D110)+1)/12*(_xlfn.XLOOKUP(F$158,'Oppslag-fane'!$P$12:$P$34,'Oppslag-fane'!$Q$12:$Q$34*D190)))))</f>
        <v/>
      </c>
      <c r="G190" s="23" t="str" cm="1">
        <f t="array" ref="G190">IF(G$158="","",IF(F110="","",IF($C36="Ja",(MONTH(G110)-MONTH(F110)+1)/12*(_xlfn.XLOOKUP(G$158,'Oppslag-fane'!$P$12:$P$34,'Oppslag-fane'!$Q$12:$Q$34*D190)))))</f>
        <v/>
      </c>
      <c r="H190" s="23" t="str" cm="1">
        <f t="array" ref="H190">IF(H$158="","",IF(H110="","",IF($C36="Ja",(MONTH(I110)-MONTH(H110)+1)/12*(_xlfn.XLOOKUP(H$158,'Oppslag-fane'!$P$12:$P$34,'Oppslag-fane'!$Q$12:$Q$34*D190)))))</f>
        <v/>
      </c>
      <c r="I190" s="23" t="str" cm="1">
        <f t="array" ref="I190">IF(I$158="","",IF(J110="","",IF($C36="Ja",(MONTH(K110)-MONTH(J110)+1)/12*(_xlfn.XLOOKUP(I$158,'Oppslag-fane'!$P$12:$P$34,'Oppslag-fane'!$Q$12:$Q$34*D190)))))</f>
        <v/>
      </c>
      <c r="J190" s="23" t="str" cm="1">
        <f t="array" ref="J190">IF(J$158="","",IF(L110="","",IF($C36="Ja",(MONTH(M110)-MONTH(L110)+1)/12*(_xlfn.XLOOKUP(J$158,'Oppslag-fane'!$P$12:$P$34,'Oppslag-fane'!$Q$12:$Q$34*D190)))))</f>
        <v/>
      </c>
      <c r="K190" s="23" t="str" cm="1">
        <f t="array" ref="K190">IF(K$158="","",IF(N110="","",IF($C36="Ja",(MONTH(O110)-MONTH(N110)+1)/12*(_xlfn.XLOOKUP(K$158,'Oppslag-fane'!$P$12:$P$34,'Oppslag-fane'!$Q$12:$Q$34*D190)))))</f>
        <v/>
      </c>
      <c r="L190" s="23" t="str" cm="1">
        <f t="array" ref="L190">IF(L$158="","",IF(P110="","",IF($C36="Ja",(MONTH(Q110)-MONTH(P110)+1)/12*(_xlfn.XLOOKUP(L$158,'Oppslag-fane'!$P$12:$P$34,'Oppslag-fane'!$Q$12:$Q$34*D190)))))</f>
        <v/>
      </c>
      <c r="M190" s="23" t="str" cm="1">
        <f t="array" ref="M190">IF(M$158="","",IF(R110="","",IF($C36="Ja",(MONTH(S110)-MONTH(R110)+1)/12*(_xlfn.XLOOKUP(M$158,'Oppslag-fane'!$P$12:$P$34,'Oppslag-fane'!$Q$12:$Q$34*D190)))))</f>
        <v/>
      </c>
      <c r="N190" s="23" t="str" cm="1">
        <f t="array" ref="N190">IF(N$158="","",IF(T110="","",IF($C36="Ja",(MONTH(U110)-MONTH(T110)+1)/12*(_xlfn.XLOOKUP(N$158,'Oppslag-fane'!$P$12:$P$34,'Oppslag-fane'!$Q$12:$Q$34*D190)))))</f>
        <v/>
      </c>
      <c r="O190" s="23" t="str" cm="1">
        <f t="array" ref="O190">IF(O$158="","",IF(V110="","",IF($C36="Ja",(MONTH(W110)-MONTH(V110)+1)/12*(_xlfn.XLOOKUP(O$158,'Oppslag-fane'!$P$12:$P$34,'Oppslag-fane'!$Q$12:$Q$34*D190)))))</f>
        <v/>
      </c>
      <c r="P190" s="23" t="str" cm="1">
        <f t="array" ref="P190">IF(P$158="","",IF(X110="","",IF($C36="Ja",(MONTH(Y110)-MONTH(X110)+1)/12*(_xlfn.XLOOKUP(P$158,'Oppslag-fane'!$P$12:$P$34,'Oppslag-fane'!$Q$12:$Q$34*D190)))))</f>
        <v/>
      </c>
      <c r="Q190" s="23" t="str" cm="1">
        <f t="array" ref="Q190">IF(Q$158="","",IF(Z110="","",IF($C36="Ja",(MONTH(AA110)-MONTH(Z110)+1)/12*(_xlfn.XLOOKUP(Q$158,'Oppslag-fane'!$P$12:$P$34,'Oppslag-fane'!$Q$12:$Q$34*D190)))))</f>
        <v/>
      </c>
      <c r="R190" s="46">
        <f t="shared" si="12"/>
        <v>0</v>
      </c>
      <c r="AI190"/>
      <c r="AJ190"/>
      <c r="AL190" s="33"/>
      <c r="AM190" s="33"/>
    </row>
    <row r="191" spans="1:39" x14ac:dyDescent="0.25">
      <c r="A191">
        <f t="shared" si="9"/>
        <v>0</v>
      </c>
      <c r="B191">
        <f t="shared" si="9"/>
        <v>0</v>
      </c>
      <c r="C191">
        <f t="shared" si="10"/>
        <v>0</v>
      </c>
      <c r="D191" s="32" t="str">
        <f t="shared" si="11"/>
        <v/>
      </c>
      <c r="E191" s="23" t="str" cm="1">
        <f t="array" ref="E191">IF(E$158="","",IF(B111="","",IF($C37="Ja",(MONTH(C111)-MONTH(B111)+1)/12*(_xlfn.XLOOKUP(E$158,'Oppslag-fane'!$P$12:$P$34,'Oppslag-fane'!$Q$12:$Q$34*D191)))))</f>
        <v/>
      </c>
      <c r="F191" s="23" t="str" cm="1">
        <f t="array" ref="F191">IF(F$158="","",IF(D111="","",IF($C37="Ja",(MONTH(E111)-MONTH(D111)+1)/12*(_xlfn.XLOOKUP(F$158,'Oppslag-fane'!$P$12:$P$34,'Oppslag-fane'!$Q$12:$Q$34*D191)))))</f>
        <v/>
      </c>
      <c r="G191" s="23" t="str" cm="1">
        <f t="array" ref="G191">IF(G$158="","",IF(F111="","",IF($C37="Ja",(MONTH(G111)-MONTH(F111)+1)/12*(_xlfn.XLOOKUP(G$158,'Oppslag-fane'!$P$12:$P$34,'Oppslag-fane'!$Q$12:$Q$34*D191)))))</f>
        <v/>
      </c>
      <c r="H191" s="23" t="str" cm="1">
        <f t="array" ref="H191">IF(H$158="","",IF(H111="","",IF($C37="Ja",(MONTH(I111)-MONTH(H111)+1)/12*(_xlfn.XLOOKUP(H$158,'Oppslag-fane'!$P$12:$P$34,'Oppslag-fane'!$Q$12:$Q$34*D191)))))</f>
        <v/>
      </c>
      <c r="I191" s="23" t="str" cm="1">
        <f t="array" ref="I191">IF(I$158="","",IF(J111="","",IF($C37="Ja",(MONTH(K111)-MONTH(J111)+1)/12*(_xlfn.XLOOKUP(I$158,'Oppslag-fane'!$P$12:$P$34,'Oppslag-fane'!$Q$12:$Q$34*D191)))))</f>
        <v/>
      </c>
      <c r="J191" s="23" t="str" cm="1">
        <f t="array" ref="J191">IF(J$158="","",IF(L111="","",IF($C37="Ja",(MONTH(M111)-MONTH(L111)+1)/12*(_xlfn.XLOOKUP(J$158,'Oppslag-fane'!$P$12:$P$34,'Oppslag-fane'!$Q$12:$Q$34*D191)))))</f>
        <v/>
      </c>
      <c r="K191" s="23" t="str" cm="1">
        <f t="array" ref="K191">IF(K$158="","",IF(N111="","",IF($C37="Ja",(MONTH(O111)-MONTH(N111)+1)/12*(_xlfn.XLOOKUP(K$158,'Oppslag-fane'!$P$12:$P$34,'Oppslag-fane'!$Q$12:$Q$34*D191)))))</f>
        <v/>
      </c>
      <c r="L191" s="23" t="str" cm="1">
        <f t="array" ref="L191">IF(L$158="","",IF(P111="","",IF($C37="Ja",(MONTH(Q111)-MONTH(P111)+1)/12*(_xlfn.XLOOKUP(L$158,'Oppslag-fane'!$P$12:$P$34,'Oppslag-fane'!$Q$12:$Q$34*D191)))))</f>
        <v/>
      </c>
      <c r="M191" s="23" t="str" cm="1">
        <f t="array" ref="M191">IF(M$158="","",IF(R111="","",IF($C37="Ja",(MONTH(S111)-MONTH(R111)+1)/12*(_xlfn.XLOOKUP(M$158,'Oppslag-fane'!$P$12:$P$34,'Oppslag-fane'!$Q$12:$Q$34*D191)))))</f>
        <v/>
      </c>
      <c r="N191" s="23" t="str" cm="1">
        <f t="array" ref="N191">IF(N$158="","",IF(T111="","",IF($C37="Ja",(MONTH(U111)-MONTH(T111)+1)/12*(_xlfn.XLOOKUP(N$158,'Oppslag-fane'!$P$12:$P$34,'Oppslag-fane'!$Q$12:$Q$34*D191)))))</f>
        <v/>
      </c>
      <c r="O191" s="23" t="str" cm="1">
        <f t="array" ref="O191">IF(O$158="","",IF(V111="","",IF($C37="Ja",(MONTH(W111)-MONTH(V111)+1)/12*(_xlfn.XLOOKUP(O$158,'Oppslag-fane'!$P$12:$P$34,'Oppslag-fane'!$Q$12:$Q$34*D191)))))</f>
        <v/>
      </c>
      <c r="P191" s="23" t="str" cm="1">
        <f t="array" ref="P191">IF(P$158="","",IF(X111="","",IF($C37="Ja",(MONTH(Y111)-MONTH(X111)+1)/12*(_xlfn.XLOOKUP(P$158,'Oppslag-fane'!$P$12:$P$34,'Oppslag-fane'!$Q$12:$Q$34*D191)))))</f>
        <v/>
      </c>
      <c r="Q191" s="23" t="str" cm="1">
        <f t="array" ref="Q191">IF(Q$158="","",IF(Z111="","",IF($C37="Ja",(MONTH(AA111)-MONTH(Z111)+1)/12*(_xlfn.XLOOKUP(Q$158,'Oppslag-fane'!$P$12:$P$34,'Oppslag-fane'!$Q$12:$Q$34*D191)))))</f>
        <v/>
      </c>
      <c r="R191" s="46">
        <f t="shared" si="12"/>
        <v>0</v>
      </c>
      <c r="AI191"/>
      <c r="AJ191"/>
      <c r="AL191" s="33"/>
      <c r="AM191" s="33"/>
    </row>
    <row r="192" spans="1:39" x14ac:dyDescent="0.25">
      <c r="A192">
        <f t="shared" si="9"/>
        <v>0</v>
      </c>
      <c r="B192">
        <f t="shared" si="9"/>
        <v>0</v>
      </c>
      <c r="C192">
        <f t="shared" si="10"/>
        <v>0</v>
      </c>
      <c r="D192" s="32" t="str">
        <f t="shared" si="11"/>
        <v/>
      </c>
      <c r="E192" s="23" t="str" cm="1">
        <f t="array" ref="E192">IF(E$158="","",IF(B112="","",IF($C38="Ja",(MONTH(C112)-MONTH(B112)+1)/12*(_xlfn.XLOOKUP(E$158,'Oppslag-fane'!$P$12:$P$34,'Oppslag-fane'!$Q$12:$Q$34*D192)))))</f>
        <v/>
      </c>
      <c r="F192" s="23" t="str" cm="1">
        <f t="array" ref="F192">IF(F$158="","",IF(D112="","",IF($C38="Ja",(MONTH(E112)-MONTH(D112)+1)/12*(_xlfn.XLOOKUP(F$158,'Oppslag-fane'!$P$12:$P$34,'Oppslag-fane'!$Q$12:$Q$34*D192)))))</f>
        <v/>
      </c>
      <c r="G192" s="23" t="str" cm="1">
        <f t="array" ref="G192">IF(G$158="","",IF(F112="","",IF($C38="Ja",(MONTH(G112)-MONTH(F112)+1)/12*(_xlfn.XLOOKUP(G$158,'Oppslag-fane'!$P$12:$P$34,'Oppslag-fane'!$Q$12:$Q$34*D192)))))</f>
        <v/>
      </c>
      <c r="H192" s="23" t="str" cm="1">
        <f t="array" ref="H192">IF(H$158="","",IF(H112="","",IF($C38="Ja",(MONTH(I112)-MONTH(H112)+1)/12*(_xlfn.XLOOKUP(H$158,'Oppslag-fane'!$P$12:$P$34,'Oppslag-fane'!$Q$12:$Q$34*D192)))))</f>
        <v/>
      </c>
      <c r="I192" s="23" t="str" cm="1">
        <f t="array" ref="I192">IF(I$158="","",IF(J112="","",IF($C38="Ja",(MONTH(K112)-MONTH(J112)+1)/12*(_xlfn.XLOOKUP(I$158,'Oppslag-fane'!$P$12:$P$34,'Oppslag-fane'!$Q$12:$Q$34*D192)))))</f>
        <v/>
      </c>
      <c r="J192" s="23" t="str" cm="1">
        <f t="array" ref="J192">IF(J$158="","",IF(L112="","",IF($C38="Ja",(MONTH(M112)-MONTH(L112)+1)/12*(_xlfn.XLOOKUP(J$158,'Oppslag-fane'!$P$12:$P$34,'Oppslag-fane'!$Q$12:$Q$34*D192)))))</f>
        <v/>
      </c>
      <c r="K192" s="23" t="str" cm="1">
        <f t="array" ref="K192">IF(K$158="","",IF(N112="","",IF($C38="Ja",(MONTH(O112)-MONTH(N112)+1)/12*(_xlfn.XLOOKUP(K$158,'Oppslag-fane'!$P$12:$P$34,'Oppslag-fane'!$Q$12:$Q$34*D192)))))</f>
        <v/>
      </c>
      <c r="L192" s="23" t="str" cm="1">
        <f t="array" ref="L192">IF(L$158="","",IF(P112="","",IF($C38="Ja",(MONTH(Q112)-MONTH(P112)+1)/12*(_xlfn.XLOOKUP(L$158,'Oppslag-fane'!$P$12:$P$34,'Oppslag-fane'!$Q$12:$Q$34*D192)))))</f>
        <v/>
      </c>
      <c r="M192" s="23" t="str" cm="1">
        <f t="array" ref="M192">IF(M$158="","",IF(R112="","",IF($C38="Ja",(MONTH(S112)-MONTH(R112)+1)/12*(_xlfn.XLOOKUP(M$158,'Oppslag-fane'!$P$12:$P$34,'Oppslag-fane'!$Q$12:$Q$34*D192)))))</f>
        <v/>
      </c>
      <c r="N192" s="23" t="str" cm="1">
        <f t="array" ref="N192">IF(N$158="","",IF(T112="","",IF($C38="Ja",(MONTH(U112)-MONTH(T112)+1)/12*(_xlfn.XLOOKUP(N$158,'Oppslag-fane'!$P$12:$P$34,'Oppslag-fane'!$Q$12:$Q$34*D192)))))</f>
        <v/>
      </c>
      <c r="O192" s="23" t="str" cm="1">
        <f t="array" ref="O192">IF(O$158="","",IF(V112="","",IF($C38="Ja",(MONTH(W112)-MONTH(V112)+1)/12*(_xlfn.XLOOKUP(O$158,'Oppslag-fane'!$P$12:$P$34,'Oppslag-fane'!$Q$12:$Q$34*D192)))))</f>
        <v/>
      </c>
      <c r="P192" s="23" t="str" cm="1">
        <f t="array" ref="P192">IF(P$158="","",IF(X112="","",IF($C38="Ja",(MONTH(Y112)-MONTH(X112)+1)/12*(_xlfn.XLOOKUP(P$158,'Oppslag-fane'!$P$12:$P$34,'Oppslag-fane'!$Q$12:$Q$34*D192)))))</f>
        <v/>
      </c>
      <c r="Q192" s="23" t="str" cm="1">
        <f t="array" ref="Q192">IF(Q$158="","",IF(Z112="","",IF($C38="Ja",(MONTH(AA112)-MONTH(Z112)+1)/12*(_xlfn.XLOOKUP(Q$158,'Oppslag-fane'!$P$12:$P$34,'Oppslag-fane'!$Q$12:$Q$34*D192)))))</f>
        <v/>
      </c>
      <c r="R192" s="46">
        <f t="shared" si="12"/>
        <v>0</v>
      </c>
      <c r="AI192"/>
      <c r="AJ192"/>
      <c r="AL192" s="33"/>
      <c r="AM192" s="33"/>
    </row>
    <row r="193" spans="1:39" x14ac:dyDescent="0.25">
      <c r="A193">
        <f t="shared" si="9"/>
        <v>0</v>
      </c>
      <c r="B193">
        <f t="shared" si="9"/>
        <v>0</v>
      </c>
      <c r="C193">
        <f t="shared" si="10"/>
        <v>0</v>
      </c>
      <c r="D193" s="32" t="str">
        <f t="shared" si="11"/>
        <v/>
      </c>
      <c r="E193" s="23" t="str" cm="1">
        <f t="array" ref="E193">IF(E$158="","",IF(B113="","",IF($C39="Ja",(MONTH(C113)-MONTH(B113)+1)/12*(_xlfn.XLOOKUP(E$158,'Oppslag-fane'!$P$12:$P$34,'Oppslag-fane'!$Q$12:$Q$34*D193)))))</f>
        <v/>
      </c>
      <c r="F193" s="23" t="str" cm="1">
        <f t="array" ref="F193">IF(F$158="","",IF(D113="","",IF($C39="Ja",(MONTH(E113)-MONTH(D113)+1)/12*(_xlfn.XLOOKUP(F$158,'Oppslag-fane'!$P$12:$P$34,'Oppslag-fane'!$Q$12:$Q$34*D193)))))</f>
        <v/>
      </c>
      <c r="G193" s="23" t="str" cm="1">
        <f t="array" ref="G193">IF(G$158="","",IF(F113="","",IF($C39="Ja",(MONTH(G113)-MONTH(F113)+1)/12*(_xlfn.XLOOKUP(G$158,'Oppslag-fane'!$P$12:$P$34,'Oppslag-fane'!$Q$12:$Q$34*D193)))))</f>
        <v/>
      </c>
      <c r="H193" s="23" t="str" cm="1">
        <f t="array" ref="H193">IF(H$158="","",IF(H113="","",IF($C39="Ja",(MONTH(I113)-MONTH(H113)+1)/12*(_xlfn.XLOOKUP(H$158,'Oppslag-fane'!$P$12:$P$34,'Oppslag-fane'!$Q$12:$Q$34*D193)))))</f>
        <v/>
      </c>
      <c r="I193" s="23" t="str" cm="1">
        <f t="array" ref="I193">IF(I$158="","",IF(J113="","",IF($C39="Ja",(MONTH(K113)-MONTH(J113)+1)/12*(_xlfn.XLOOKUP(I$158,'Oppslag-fane'!$P$12:$P$34,'Oppslag-fane'!$Q$12:$Q$34*D193)))))</f>
        <v/>
      </c>
      <c r="J193" s="23" t="str" cm="1">
        <f t="array" ref="J193">IF(J$158="","",IF(L113="","",IF($C39="Ja",(MONTH(M113)-MONTH(L113)+1)/12*(_xlfn.XLOOKUP(J$158,'Oppslag-fane'!$P$12:$P$34,'Oppslag-fane'!$Q$12:$Q$34*D193)))))</f>
        <v/>
      </c>
      <c r="K193" s="23" t="str" cm="1">
        <f t="array" ref="K193">IF(K$158="","",IF(N113="","",IF($C39="Ja",(MONTH(O113)-MONTH(N113)+1)/12*(_xlfn.XLOOKUP(K$158,'Oppslag-fane'!$P$12:$P$34,'Oppslag-fane'!$Q$12:$Q$34*D193)))))</f>
        <v/>
      </c>
      <c r="L193" s="23" t="str" cm="1">
        <f t="array" ref="L193">IF(L$158="","",IF(P113="","",IF($C39="Ja",(MONTH(Q113)-MONTH(P113)+1)/12*(_xlfn.XLOOKUP(L$158,'Oppslag-fane'!$P$12:$P$34,'Oppslag-fane'!$Q$12:$Q$34*D193)))))</f>
        <v/>
      </c>
      <c r="M193" s="23" t="str" cm="1">
        <f t="array" ref="M193">IF(M$158="","",IF(R113="","",IF($C39="Ja",(MONTH(S113)-MONTH(R113)+1)/12*(_xlfn.XLOOKUP(M$158,'Oppslag-fane'!$P$12:$P$34,'Oppslag-fane'!$Q$12:$Q$34*D193)))))</f>
        <v/>
      </c>
      <c r="N193" s="23" t="str" cm="1">
        <f t="array" ref="N193">IF(N$158="","",IF(T113="","",IF($C39="Ja",(MONTH(U113)-MONTH(T113)+1)/12*(_xlfn.XLOOKUP(N$158,'Oppslag-fane'!$P$12:$P$34,'Oppslag-fane'!$Q$12:$Q$34*D193)))))</f>
        <v/>
      </c>
      <c r="O193" s="23" t="str" cm="1">
        <f t="array" ref="O193">IF(O$158="","",IF(V113="","",IF($C39="Ja",(MONTH(W113)-MONTH(V113)+1)/12*(_xlfn.XLOOKUP(O$158,'Oppslag-fane'!$P$12:$P$34,'Oppslag-fane'!$Q$12:$Q$34*D193)))))</f>
        <v/>
      </c>
      <c r="P193" s="23" t="str" cm="1">
        <f t="array" ref="P193">IF(P$158="","",IF(X113="","",IF($C39="Ja",(MONTH(Y113)-MONTH(X113)+1)/12*(_xlfn.XLOOKUP(P$158,'Oppslag-fane'!$P$12:$P$34,'Oppslag-fane'!$Q$12:$Q$34*D193)))))</f>
        <v/>
      </c>
      <c r="Q193" s="23" t="str" cm="1">
        <f t="array" ref="Q193">IF(Q$158="","",IF(Z113="","",IF($C39="Ja",(MONTH(AA113)-MONTH(Z113)+1)/12*(_xlfn.XLOOKUP(Q$158,'Oppslag-fane'!$P$12:$P$34,'Oppslag-fane'!$Q$12:$Q$34*D193)))))</f>
        <v/>
      </c>
      <c r="R193" s="46">
        <f t="shared" si="12"/>
        <v>0</v>
      </c>
      <c r="AI193"/>
      <c r="AJ193"/>
      <c r="AL193" s="33"/>
      <c r="AM193" s="33"/>
    </row>
    <row r="194" spans="1:39" x14ac:dyDescent="0.25">
      <c r="A194">
        <f t="shared" si="9"/>
        <v>0</v>
      </c>
      <c r="B194">
        <f t="shared" si="9"/>
        <v>0</v>
      </c>
      <c r="C194">
        <f t="shared" si="10"/>
        <v>0</v>
      </c>
      <c r="D194" s="32" t="str">
        <f t="shared" si="11"/>
        <v/>
      </c>
      <c r="E194" s="23" t="str" cm="1">
        <f t="array" ref="E194">IF(E$158="","",IF(B114="","",IF($C40="Ja",(MONTH(C114)-MONTH(B114)+1)/12*(_xlfn.XLOOKUP(E$158,'Oppslag-fane'!$P$12:$P$34,'Oppslag-fane'!$Q$12:$Q$34*D194)))))</f>
        <v/>
      </c>
      <c r="F194" s="23" t="str" cm="1">
        <f t="array" ref="F194">IF(F$158="","",IF(D114="","",IF($C40="Ja",(MONTH(E114)-MONTH(D114)+1)/12*(_xlfn.XLOOKUP(F$158,'Oppslag-fane'!$P$12:$P$34,'Oppslag-fane'!$Q$12:$Q$34*D194)))))</f>
        <v/>
      </c>
      <c r="G194" s="23" t="str" cm="1">
        <f t="array" ref="G194">IF(G$158="","",IF(F114="","",IF($C40="Ja",(MONTH(G114)-MONTH(F114)+1)/12*(_xlfn.XLOOKUP(G$158,'Oppslag-fane'!$P$12:$P$34,'Oppslag-fane'!$Q$12:$Q$34*D194)))))</f>
        <v/>
      </c>
      <c r="H194" s="23" t="str" cm="1">
        <f t="array" ref="H194">IF(H$158="","",IF(H114="","",IF($C40="Ja",(MONTH(I114)-MONTH(H114)+1)/12*(_xlfn.XLOOKUP(H$158,'Oppslag-fane'!$P$12:$P$34,'Oppslag-fane'!$Q$12:$Q$34*D194)))))</f>
        <v/>
      </c>
      <c r="I194" s="23" t="str" cm="1">
        <f t="array" ref="I194">IF(I$158="","",IF(J114="","",IF($C40="Ja",(MONTH(K114)-MONTH(J114)+1)/12*(_xlfn.XLOOKUP(I$158,'Oppslag-fane'!$P$12:$P$34,'Oppslag-fane'!$Q$12:$Q$34*D194)))))</f>
        <v/>
      </c>
      <c r="J194" s="23" t="str" cm="1">
        <f t="array" ref="J194">IF(J$158="","",IF(L114="","",IF($C40="Ja",(MONTH(M114)-MONTH(L114)+1)/12*(_xlfn.XLOOKUP(J$158,'Oppslag-fane'!$P$12:$P$34,'Oppslag-fane'!$Q$12:$Q$34*D194)))))</f>
        <v/>
      </c>
      <c r="K194" s="23" t="str" cm="1">
        <f t="array" ref="K194">IF(K$158="","",IF(N114="","",IF($C40="Ja",(MONTH(O114)-MONTH(N114)+1)/12*(_xlfn.XLOOKUP(K$158,'Oppslag-fane'!$P$12:$P$34,'Oppslag-fane'!$Q$12:$Q$34*D194)))))</f>
        <v/>
      </c>
      <c r="L194" s="23" t="str" cm="1">
        <f t="array" ref="L194">IF(L$158="","",IF(P114="","",IF($C40="Ja",(MONTH(Q114)-MONTH(P114)+1)/12*(_xlfn.XLOOKUP(L$158,'Oppslag-fane'!$P$12:$P$34,'Oppslag-fane'!$Q$12:$Q$34*D194)))))</f>
        <v/>
      </c>
      <c r="M194" s="23" t="str" cm="1">
        <f t="array" ref="M194">IF(M$158="","",IF(R114="","",IF($C40="Ja",(MONTH(S114)-MONTH(R114)+1)/12*(_xlfn.XLOOKUP(M$158,'Oppslag-fane'!$P$12:$P$34,'Oppslag-fane'!$Q$12:$Q$34*D194)))))</f>
        <v/>
      </c>
      <c r="N194" s="23" t="str" cm="1">
        <f t="array" ref="N194">IF(N$158="","",IF(T114="","",IF($C40="Ja",(MONTH(U114)-MONTH(T114)+1)/12*(_xlfn.XLOOKUP(N$158,'Oppslag-fane'!$P$12:$P$34,'Oppslag-fane'!$Q$12:$Q$34*D194)))))</f>
        <v/>
      </c>
      <c r="O194" s="23" t="str" cm="1">
        <f t="array" ref="O194">IF(O$158="","",IF(V114="","",IF($C40="Ja",(MONTH(W114)-MONTH(V114)+1)/12*(_xlfn.XLOOKUP(O$158,'Oppslag-fane'!$P$12:$P$34,'Oppslag-fane'!$Q$12:$Q$34*D194)))))</f>
        <v/>
      </c>
      <c r="P194" s="23" t="str" cm="1">
        <f t="array" ref="P194">IF(P$158="","",IF(X114="","",IF($C40="Ja",(MONTH(Y114)-MONTH(X114)+1)/12*(_xlfn.XLOOKUP(P$158,'Oppslag-fane'!$P$12:$P$34,'Oppslag-fane'!$Q$12:$Q$34*D194)))))</f>
        <v/>
      </c>
      <c r="Q194" s="23" t="str" cm="1">
        <f t="array" ref="Q194">IF(Q$158="","",IF(Z114="","",IF($C40="Ja",(MONTH(AA114)-MONTH(Z114)+1)/12*(_xlfn.XLOOKUP(Q$158,'Oppslag-fane'!$P$12:$P$34,'Oppslag-fane'!$Q$12:$Q$34*D194)))))</f>
        <v/>
      </c>
      <c r="R194" s="46">
        <f t="shared" si="12"/>
        <v>0</v>
      </c>
      <c r="AI194"/>
      <c r="AJ194"/>
      <c r="AL194" s="33"/>
      <c r="AM194" s="33"/>
    </row>
    <row r="195" spans="1:39" x14ac:dyDescent="0.25">
      <c r="A195">
        <f t="shared" si="9"/>
        <v>0</v>
      </c>
      <c r="B195">
        <f t="shared" si="9"/>
        <v>0</v>
      </c>
      <c r="C195">
        <f t="shared" si="10"/>
        <v>0</v>
      </c>
      <c r="D195" s="32" t="str">
        <f t="shared" si="11"/>
        <v/>
      </c>
      <c r="E195" s="23" t="str" cm="1">
        <f t="array" ref="E195">IF(E$158="","",IF(B115="","",IF($C41="Ja",(MONTH(C115)-MONTH(B115)+1)/12*(_xlfn.XLOOKUP(E$158,'Oppslag-fane'!$P$12:$P$34,'Oppslag-fane'!$Q$12:$Q$34*D195)))))</f>
        <v/>
      </c>
      <c r="F195" s="23" t="str" cm="1">
        <f t="array" ref="F195">IF(F$158="","",IF(D115="","",IF($C41="Ja",(MONTH(E115)-MONTH(D115)+1)/12*(_xlfn.XLOOKUP(F$158,'Oppslag-fane'!$P$12:$P$34,'Oppslag-fane'!$Q$12:$Q$34*D195)))))</f>
        <v/>
      </c>
      <c r="G195" s="23" t="str" cm="1">
        <f t="array" ref="G195">IF(G$158="","",IF(F115="","",IF($C41="Ja",(MONTH(G115)-MONTH(F115)+1)/12*(_xlfn.XLOOKUP(G$158,'Oppslag-fane'!$P$12:$P$34,'Oppslag-fane'!$Q$12:$Q$34*D195)))))</f>
        <v/>
      </c>
      <c r="H195" s="23" t="str" cm="1">
        <f t="array" ref="H195">IF(H$158="","",IF(H115="","",IF($C41="Ja",(MONTH(I115)-MONTH(H115)+1)/12*(_xlfn.XLOOKUP(H$158,'Oppslag-fane'!$P$12:$P$34,'Oppslag-fane'!$Q$12:$Q$34*D195)))))</f>
        <v/>
      </c>
      <c r="I195" s="23" t="str" cm="1">
        <f t="array" ref="I195">IF(I$158="","",IF(J115="","",IF($C41="Ja",(MONTH(K115)-MONTH(J115)+1)/12*(_xlfn.XLOOKUP(I$158,'Oppslag-fane'!$P$12:$P$34,'Oppslag-fane'!$Q$12:$Q$34*D195)))))</f>
        <v/>
      </c>
      <c r="J195" s="23" t="str" cm="1">
        <f t="array" ref="J195">IF(J$158="","",IF(L115="","",IF($C41="Ja",(MONTH(M115)-MONTH(L115)+1)/12*(_xlfn.XLOOKUP(J$158,'Oppslag-fane'!$P$12:$P$34,'Oppslag-fane'!$Q$12:$Q$34*D195)))))</f>
        <v/>
      </c>
      <c r="K195" s="23" t="str" cm="1">
        <f t="array" ref="K195">IF(K$158="","",IF(N115="","",IF($C41="Ja",(MONTH(O115)-MONTH(N115)+1)/12*(_xlfn.XLOOKUP(K$158,'Oppslag-fane'!$P$12:$P$34,'Oppslag-fane'!$Q$12:$Q$34*D195)))))</f>
        <v/>
      </c>
      <c r="L195" s="23" t="str" cm="1">
        <f t="array" ref="L195">IF(L$158="","",IF(P115="","",IF($C41="Ja",(MONTH(Q115)-MONTH(P115)+1)/12*(_xlfn.XLOOKUP(L$158,'Oppslag-fane'!$P$12:$P$34,'Oppslag-fane'!$Q$12:$Q$34*D195)))))</f>
        <v/>
      </c>
      <c r="M195" s="23" t="str" cm="1">
        <f t="array" ref="M195">IF(M$158="","",IF(R115="","",IF($C41="Ja",(MONTH(S115)-MONTH(R115)+1)/12*(_xlfn.XLOOKUP(M$158,'Oppslag-fane'!$P$12:$P$34,'Oppslag-fane'!$Q$12:$Q$34*D195)))))</f>
        <v/>
      </c>
      <c r="N195" s="23" t="str" cm="1">
        <f t="array" ref="N195">IF(N$158="","",IF(T115="","",IF($C41="Ja",(MONTH(U115)-MONTH(T115)+1)/12*(_xlfn.XLOOKUP(N$158,'Oppslag-fane'!$P$12:$P$34,'Oppslag-fane'!$Q$12:$Q$34*D195)))))</f>
        <v/>
      </c>
      <c r="O195" s="23" t="str" cm="1">
        <f t="array" ref="O195">IF(O$158="","",IF(V115="","",IF($C41="Ja",(MONTH(W115)-MONTH(V115)+1)/12*(_xlfn.XLOOKUP(O$158,'Oppslag-fane'!$P$12:$P$34,'Oppslag-fane'!$Q$12:$Q$34*D195)))))</f>
        <v/>
      </c>
      <c r="P195" s="23" t="str" cm="1">
        <f t="array" ref="P195">IF(P$158="","",IF(X115="","",IF($C41="Ja",(MONTH(Y115)-MONTH(X115)+1)/12*(_xlfn.XLOOKUP(P$158,'Oppslag-fane'!$P$12:$P$34,'Oppslag-fane'!$Q$12:$Q$34*D195)))))</f>
        <v/>
      </c>
      <c r="Q195" s="23" t="str" cm="1">
        <f t="array" ref="Q195">IF(Q$158="","",IF(Z115="","",IF($C41="Ja",(MONTH(AA115)-MONTH(Z115)+1)/12*(_xlfn.XLOOKUP(Q$158,'Oppslag-fane'!$P$12:$P$34,'Oppslag-fane'!$Q$12:$Q$34*D195)))))</f>
        <v/>
      </c>
      <c r="R195" s="46">
        <f t="shared" si="12"/>
        <v>0</v>
      </c>
      <c r="AI195"/>
      <c r="AJ195"/>
      <c r="AL195" s="33"/>
      <c r="AM195" s="33"/>
    </row>
    <row r="196" spans="1:39" x14ac:dyDescent="0.25">
      <c r="A196">
        <f t="shared" si="9"/>
        <v>0</v>
      </c>
      <c r="B196">
        <f t="shared" si="9"/>
        <v>0</v>
      </c>
      <c r="C196">
        <f t="shared" si="10"/>
        <v>0</v>
      </c>
      <c r="D196" s="32" t="str">
        <f t="shared" si="11"/>
        <v/>
      </c>
      <c r="E196" s="23" t="str" cm="1">
        <f t="array" ref="E196">IF(E$158="","",IF(B116="","",IF($C42="Ja",(MONTH(C116)-MONTH(B116)+1)/12*(_xlfn.XLOOKUP(E$158,'Oppslag-fane'!$P$12:$P$34,'Oppslag-fane'!$Q$12:$Q$34*D196)))))</f>
        <v/>
      </c>
      <c r="F196" s="23" t="str" cm="1">
        <f t="array" ref="F196">IF(F$158="","",IF(D116="","",IF($C42="Ja",(MONTH(E116)-MONTH(D116)+1)/12*(_xlfn.XLOOKUP(F$158,'Oppslag-fane'!$P$12:$P$34,'Oppslag-fane'!$Q$12:$Q$34*D196)))))</f>
        <v/>
      </c>
      <c r="G196" s="23" t="str" cm="1">
        <f t="array" ref="G196">IF(G$158="","",IF(F116="","",IF($C42="Ja",(MONTH(G116)-MONTH(F116)+1)/12*(_xlfn.XLOOKUP(G$158,'Oppslag-fane'!$P$12:$P$34,'Oppslag-fane'!$Q$12:$Q$34*D196)))))</f>
        <v/>
      </c>
      <c r="H196" s="23" t="str" cm="1">
        <f t="array" ref="H196">IF(H$158="","",IF(H116="","",IF($C42="Ja",(MONTH(I116)-MONTH(H116)+1)/12*(_xlfn.XLOOKUP(H$158,'Oppslag-fane'!$P$12:$P$34,'Oppslag-fane'!$Q$12:$Q$34*D196)))))</f>
        <v/>
      </c>
      <c r="I196" s="23" t="str" cm="1">
        <f t="array" ref="I196">IF(I$158="","",IF(J116="","",IF($C42="Ja",(MONTH(K116)-MONTH(J116)+1)/12*(_xlfn.XLOOKUP(I$158,'Oppslag-fane'!$P$12:$P$34,'Oppslag-fane'!$Q$12:$Q$34*D196)))))</f>
        <v/>
      </c>
      <c r="J196" s="23" t="str" cm="1">
        <f t="array" ref="J196">IF(J$158="","",IF(L116="","",IF($C42="Ja",(MONTH(M116)-MONTH(L116)+1)/12*(_xlfn.XLOOKUP(J$158,'Oppslag-fane'!$P$12:$P$34,'Oppslag-fane'!$Q$12:$Q$34*D196)))))</f>
        <v/>
      </c>
      <c r="K196" s="23" t="str" cm="1">
        <f t="array" ref="K196">IF(K$158="","",IF(N116="","",IF($C42="Ja",(MONTH(O116)-MONTH(N116)+1)/12*(_xlfn.XLOOKUP(K$158,'Oppslag-fane'!$P$12:$P$34,'Oppslag-fane'!$Q$12:$Q$34*D196)))))</f>
        <v/>
      </c>
      <c r="L196" s="23" t="str" cm="1">
        <f t="array" ref="L196">IF(L$158="","",IF(P116="","",IF($C42="Ja",(MONTH(Q116)-MONTH(P116)+1)/12*(_xlfn.XLOOKUP(L$158,'Oppslag-fane'!$P$12:$P$34,'Oppslag-fane'!$Q$12:$Q$34*D196)))))</f>
        <v/>
      </c>
      <c r="M196" s="23" t="str" cm="1">
        <f t="array" ref="M196">IF(M$158="","",IF(R116="","",IF($C42="Ja",(MONTH(S116)-MONTH(R116)+1)/12*(_xlfn.XLOOKUP(M$158,'Oppslag-fane'!$P$12:$P$34,'Oppslag-fane'!$Q$12:$Q$34*D196)))))</f>
        <v/>
      </c>
      <c r="N196" s="23" t="str" cm="1">
        <f t="array" ref="N196">IF(N$158="","",IF(T116="","",IF($C42="Ja",(MONTH(U116)-MONTH(T116)+1)/12*(_xlfn.XLOOKUP(N$158,'Oppslag-fane'!$P$12:$P$34,'Oppslag-fane'!$Q$12:$Q$34*D196)))))</f>
        <v/>
      </c>
      <c r="O196" s="23" t="str" cm="1">
        <f t="array" ref="O196">IF(O$158="","",IF(V116="","",IF($C42="Ja",(MONTH(W116)-MONTH(V116)+1)/12*(_xlfn.XLOOKUP(O$158,'Oppslag-fane'!$P$12:$P$34,'Oppslag-fane'!$Q$12:$Q$34*D196)))))</f>
        <v/>
      </c>
      <c r="P196" s="23" t="str" cm="1">
        <f t="array" ref="P196">IF(P$158="","",IF(X116="","",IF($C42="Ja",(MONTH(Y116)-MONTH(X116)+1)/12*(_xlfn.XLOOKUP(P$158,'Oppslag-fane'!$P$12:$P$34,'Oppslag-fane'!$Q$12:$Q$34*D196)))))</f>
        <v/>
      </c>
      <c r="Q196" s="23" t="str" cm="1">
        <f t="array" ref="Q196">IF(Q$158="","",IF(Z116="","",IF($C42="Ja",(MONTH(AA116)-MONTH(Z116)+1)/12*(_xlfn.XLOOKUP(Q$158,'Oppslag-fane'!$P$12:$P$34,'Oppslag-fane'!$Q$12:$Q$34*D196)))))</f>
        <v/>
      </c>
      <c r="R196" s="46">
        <f t="shared" si="12"/>
        <v>0</v>
      </c>
      <c r="AI196"/>
      <c r="AJ196"/>
      <c r="AL196" s="33"/>
      <c r="AM196" s="33"/>
    </row>
    <row r="197" spans="1:39" x14ac:dyDescent="0.25">
      <c r="A197">
        <f t="shared" si="9"/>
        <v>0</v>
      </c>
      <c r="B197">
        <f t="shared" si="9"/>
        <v>0</v>
      </c>
      <c r="C197">
        <f t="shared" si="10"/>
        <v>0</v>
      </c>
      <c r="D197" s="32" t="str">
        <f t="shared" si="11"/>
        <v/>
      </c>
      <c r="E197" s="23" t="str" cm="1">
        <f t="array" ref="E197">IF(E$158="","",IF(B117="","",IF($C43="Ja",(MONTH(C117)-MONTH(B117)+1)/12*(_xlfn.XLOOKUP(E$158,'Oppslag-fane'!$P$12:$P$34,'Oppslag-fane'!$Q$12:$Q$34*D197)))))</f>
        <v/>
      </c>
      <c r="F197" s="23" t="str" cm="1">
        <f t="array" ref="F197">IF(F$158="","",IF(D117="","",IF($C43="Ja",(MONTH(E117)-MONTH(D117)+1)/12*(_xlfn.XLOOKUP(F$158,'Oppslag-fane'!$P$12:$P$34,'Oppslag-fane'!$Q$12:$Q$34*D197)))))</f>
        <v/>
      </c>
      <c r="G197" s="23" t="str" cm="1">
        <f t="array" ref="G197">IF(G$158="","",IF(F117="","",IF($C43="Ja",(MONTH(G117)-MONTH(F117)+1)/12*(_xlfn.XLOOKUP(G$158,'Oppslag-fane'!$P$12:$P$34,'Oppslag-fane'!$Q$12:$Q$34*D197)))))</f>
        <v/>
      </c>
      <c r="H197" s="23" t="str" cm="1">
        <f t="array" ref="H197">IF(H$158="","",IF(H117="","",IF($C43="Ja",(MONTH(I117)-MONTH(H117)+1)/12*(_xlfn.XLOOKUP(H$158,'Oppslag-fane'!$P$12:$P$34,'Oppslag-fane'!$Q$12:$Q$34*D197)))))</f>
        <v/>
      </c>
      <c r="I197" s="23" t="str" cm="1">
        <f t="array" ref="I197">IF(I$158="","",IF(J117="","",IF($C43="Ja",(MONTH(K117)-MONTH(J117)+1)/12*(_xlfn.XLOOKUP(I$158,'Oppslag-fane'!$P$12:$P$34,'Oppslag-fane'!$Q$12:$Q$34*D197)))))</f>
        <v/>
      </c>
      <c r="J197" s="23" t="str" cm="1">
        <f t="array" ref="J197">IF(J$158="","",IF(L117="","",IF($C43="Ja",(MONTH(M117)-MONTH(L117)+1)/12*(_xlfn.XLOOKUP(J$158,'Oppslag-fane'!$P$12:$P$34,'Oppslag-fane'!$Q$12:$Q$34*D197)))))</f>
        <v/>
      </c>
      <c r="K197" s="23" t="str" cm="1">
        <f t="array" ref="K197">IF(K$158="","",IF(N117="","",IF($C43="Ja",(MONTH(O117)-MONTH(N117)+1)/12*(_xlfn.XLOOKUP(K$158,'Oppslag-fane'!$P$12:$P$34,'Oppslag-fane'!$Q$12:$Q$34*D197)))))</f>
        <v/>
      </c>
      <c r="L197" s="23" t="str" cm="1">
        <f t="array" ref="L197">IF(L$158="","",IF(P117="","",IF($C43="Ja",(MONTH(Q117)-MONTH(P117)+1)/12*(_xlfn.XLOOKUP(L$158,'Oppslag-fane'!$P$12:$P$34,'Oppslag-fane'!$Q$12:$Q$34*D197)))))</f>
        <v/>
      </c>
      <c r="M197" s="23" t="str" cm="1">
        <f t="array" ref="M197">IF(M$158="","",IF(R117="","",IF($C43="Ja",(MONTH(S117)-MONTH(R117)+1)/12*(_xlfn.XLOOKUP(M$158,'Oppslag-fane'!$P$12:$P$34,'Oppslag-fane'!$Q$12:$Q$34*D197)))))</f>
        <v/>
      </c>
      <c r="N197" s="23" t="str" cm="1">
        <f t="array" ref="N197">IF(N$158="","",IF(T117="","",IF($C43="Ja",(MONTH(U117)-MONTH(T117)+1)/12*(_xlfn.XLOOKUP(N$158,'Oppslag-fane'!$P$12:$P$34,'Oppslag-fane'!$Q$12:$Q$34*D197)))))</f>
        <v/>
      </c>
      <c r="O197" s="23" t="str" cm="1">
        <f t="array" ref="O197">IF(O$158="","",IF(V117="","",IF($C43="Ja",(MONTH(W117)-MONTH(V117)+1)/12*(_xlfn.XLOOKUP(O$158,'Oppslag-fane'!$P$12:$P$34,'Oppslag-fane'!$Q$12:$Q$34*D197)))))</f>
        <v/>
      </c>
      <c r="P197" s="23" t="str" cm="1">
        <f t="array" ref="P197">IF(P$158="","",IF(X117="","",IF($C43="Ja",(MONTH(Y117)-MONTH(X117)+1)/12*(_xlfn.XLOOKUP(P$158,'Oppslag-fane'!$P$12:$P$34,'Oppslag-fane'!$Q$12:$Q$34*D197)))))</f>
        <v/>
      </c>
      <c r="Q197" s="23" t="str" cm="1">
        <f t="array" ref="Q197">IF(Q$158="","",IF(Z117="","",IF($C43="Ja",(MONTH(AA117)-MONTH(Z117)+1)/12*(_xlfn.XLOOKUP(Q$158,'Oppslag-fane'!$P$12:$P$34,'Oppslag-fane'!$Q$12:$Q$34*D197)))))</f>
        <v/>
      </c>
      <c r="R197" s="46">
        <f t="shared" si="12"/>
        <v>0</v>
      </c>
      <c r="AI197"/>
      <c r="AJ197"/>
      <c r="AL197" s="33"/>
      <c r="AM197" s="33"/>
    </row>
    <row r="198" spans="1:39" x14ac:dyDescent="0.25">
      <c r="A198">
        <f t="shared" si="9"/>
        <v>0</v>
      </c>
      <c r="B198">
        <f t="shared" si="9"/>
        <v>0</v>
      </c>
      <c r="C198">
        <f t="shared" si="10"/>
        <v>0</v>
      </c>
      <c r="D198" s="32" t="str">
        <f t="shared" si="11"/>
        <v/>
      </c>
      <c r="E198" s="23" t="str" cm="1">
        <f t="array" ref="E198">IF(E$158="","",IF(B118="","",IF($C44="Ja",(MONTH(C118)-MONTH(B118)+1)/12*(_xlfn.XLOOKUP(E$158,'Oppslag-fane'!$P$12:$P$34,'Oppslag-fane'!$Q$12:$Q$34*D198)))))</f>
        <v/>
      </c>
      <c r="F198" s="23" t="str" cm="1">
        <f t="array" ref="F198">IF(F$158="","",IF(D118="","",IF($C44="Ja",(MONTH(E118)-MONTH(D118)+1)/12*(_xlfn.XLOOKUP(F$158,'Oppslag-fane'!$P$12:$P$34,'Oppslag-fane'!$Q$12:$Q$34*D198)))))</f>
        <v/>
      </c>
      <c r="G198" s="23" t="str" cm="1">
        <f t="array" ref="G198">IF(G$158="","",IF(F118="","",IF($C44="Ja",(MONTH(G118)-MONTH(F118)+1)/12*(_xlfn.XLOOKUP(G$158,'Oppslag-fane'!$P$12:$P$34,'Oppslag-fane'!$Q$12:$Q$34*D198)))))</f>
        <v/>
      </c>
      <c r="H198" s="23" t="str" cm="1">
        <f t="array" ref="H198">IF(H$158="","",IF(H118="","",IF($C44="Ja",(MONTH(I118)-MONTH(H118)+1)/12*(_xlfn.XLOOKUP(H$158,'Oppslag-fane'!$P$12:$P$34,'Oppslag-fane'!$Q$12:$Q$34*D198)))))</f>
        <v/>
      </c>
      <c r="I198" s="23" t="str" cm="1">
        <f t="array" ref="I198">IF(I$158="","",IF(J118="","",IF($C44="Ja",(MONTH(K118)-MONTH(J118)+1)/12*(_xlfn.XLOOKUP(I$158,'Oppslag-fane'!$P$12:$P$34,'Oppslag-fane'!$Q$12:$Q$34*D198)))))</f>
        <v/>
      </c>
      <c r="J198" s="23" t="str" cm="1">
        <f t="array" ref="J198">IF(J$158="","",IF(L118="","",IF($C44="Ja",(MONTH(M118)-MONTH(L118)+1)/12*(_xlfn.XLOOKUP(J$158,'Oppslag-fane'!$P$12:$P$34,'Oppslag-fane'!$Q$12:$Q$34*D198)))))</f>
        <v/>
      </c>
      <c r="K198" s="23" t="str" cm="1">
        <f t="array" ref="K198">IF(K$158="","",IF(N118="","",IF($C44="Ja",(MONTH(O118)-MONTH(N118)+1)/12*(_xlfn.XLOOKUP(K$158,'Oppslag-fane'!$P$12:$P$34,'Oppslag-fane'!$Q$12:$Q$34*D198)))))</f>
        <v/>
      </c>
      <c r="L198" s="23" t="str" cm="1">
        <f t="array" ref="L198">IF(L$158="","",IF(P118="","",IF($C44="Ja",(MONTH(Q118)-MONTH(P118)+1)/12*(_xlfn.XLOOKUP(L$158,'Oppslag-fane'!$P$12:$P$34,'Oppslag-fane'!$Q$12:$Q$34*D198)))))</f>
        <v/>
      </c>
      <c r="M198" s="23" t="str" cm="1">
        <f t="array" ref="M198">IF(M$158="","",IF(R118="","",IF($C44="Ja",(MONTH(S118)-MONTH(R118)+1)/12*(_xlfn.XLOOKUP(M$158,'Oppslag-fane'!$P$12:$P$34,'Oppslag-fane'!$Q$12:$Q$34*D198)))))</f>
        <v/>
      </c>
      <c r="N198" s="23" t="str" cm="1">
        <f t="array" ref="N198">IF(N$158="","",IF(T118="","",IF($C44="Ja",(MONTH(U118)-MONTH(T118)+1)/12*(_xlfn.XLOOKUP(N$158,'Oppslag-fane'!$P$12:$P$34,'Oppslag-fane'!$Q$12:$Q$34*D198)))))</f>
        <v/>
      </c>
      <c r="O198" s="23" t="str" cm="1">
        <f t="array" ref="O198">IF(O$158="","",IF(V118="","",IF($C44="Ja",(MONTH(W118)-MONTH(V118)+1)/12*(_xlfn.XLOOKUP(O$158,'Oppslag-fane'!$P$12:$P$34,'Oppslag-fane'!$Q$12:$Q$34*D198)))))</f>
        <v/>
      </c>
      <c r="P198" s="23" t="str" cm="1">
        <f t="array" ref="P198">IF(P$158="","",IF(X118="","",IF($C44="Ja",(MONTH(Y118)-MONTH(X118)+1)/12*(_xlfn.XLOOKUP(P$158,'Oppslag-fane'!$P$12:$P$34,'Oppslag-fane'!$Q$12:$Q$34*D198)))))</f>
        <v/>
      </c>
      <c r="Q198" s="23" t="str" cm="1">
        <f t="array" ref="Q198">IF(Q$158="","",IF(Z118="","",IF($C44="Ja",(MONTH(AA118)-MONTH(Z118)+1)/12*(_xlfn.XLOOKUP(Q$158,'Oppslag-fane'!$P$12:$P$34,'Oppslag-fane'!$Q$12:$Q$34*D198)))))</f>
        <v/>
      </c>
      <c r="R198" s="46">
        <f t="shared" si="12"/>
        <v>0</v>
      </c>
      <c r="AI198"/>
      <c r="AJ198"/>
      <c r="AL198" s="33"/>
      <c r="AM198" s="33"/>
    </row>
    <row r="199" spans="1:39" x14ac:dyDescent="0.25">
      <c r="A199">
        <f t="shared" si="9"/>
        <v>0</v>
      </c>
      <c r="B199">
        <f t="shared" si="9"/>
        <v>0</v>
      </c>
      <c r="C199">
        <f t="shared" si="10"/>
        <v>0</v>
      </c>
      <c r="D199" s="32" t="str">
        <f t="shared" si="11"/>
        <v/>
      </c>
      <c r="E199" s="23" t="str" cm="1">
        <f t="array" ref="E199">IF(E$158="","",IF(B119="","",IF($C45="Ja",(MONTH(C119)-MONTH(B119)+1)/12*(_xlfn.XLOOKUP(E$158,'Oppslag-fane'!$P$12:$P$34,'Oppslag-fane'!$Q$12:$Q$34*D199)))))</f>
        <v/>
      </c>
      <c r="F199" s="23" t="str" cm="1">
        <f t="array" ref="F199">IF(F$158="","",IF(D119="","",IF($C45="Ja",(MONTH(E119)-MONTH(D119)+1)/12*(_xlfn.XLOOKUP(F$158,'Oppslag-fane'!$P$12:$P$34,'Oppslag-fane'!$Q$12:$Q$34*D199)))))</f>
        <v/>
      </c>
      <c r="G199" s="23" t="str" cm="1">
        <f t="array" ref="G199">IF(G$158="","",IF(F119="","",IF($C45="Ja",(MONTH(G119)-MONTH(F119)+1)/12*(_xlfn.XLOOKUP(G$158,'Oppslag-fane'!$P$12:$P$34,'Oppslag-fane'!$Q$12:$Q$34*D199)))))</f>
        <v/>
      </c>
      <c r="H199" s="23" t="str" cm="1">
        <f t="array" ref="H199">IF(H$158="","",IF(H119="","",IF($C45="Ja",(MONTH(I119)-MONTH(H119)+1)/12*(_xlfn.XLOOKUP(H$158,'Oppslag-fane'!$P$12:$P$34,'Oppslag-fane'!$Q$12:$Q$34*D199)))))</f>
        <v/>
      </c>
      <c r="I199" s="23" t="str" cm="1">
        <f t="array" ref="I199">IF(I$158="","",IF(J119="","",IF($C45="Ja",(MONTH(K119)-MONTH(J119)+1)/12*(_xlfn.XLOOKUP(I$158,'Oppslag-fane'!$P$12:$P$34,'Oppslag-fane'!$Q$12:$Q$34*D199)))))</f>
        <v/>
      </c>
      <c r="J199" s="23" t="str" cm="1">
        <f t="array" ref="J199">IF(J$158="","",IF(L119="","",IF($C45="Ja",(MONTH(M119)-MONTH(L119)+1)/12*(_xlfn.XLOOKUP(J$158,'Oppslag-fane'!$P$12:$P$34,'Oppslag-fane'!$Q$12:$Q$34*D199)))))</f>
        <v/>
      </c>
      <c r="K199" s="23" t="str" cm="1">
        <f t="array" ref="K199">IF(K$158="","",IF(N119="","",IF($C45="Ja",(MONTH(O119)-MONTH(N119)+1)/12*(_xlfn.XLOOKUP(K$158,'Oppslag-fane'!$P$12:$P$34,'Oppslag-fane'!$Q$12:$Q$34*D199)))))</f>
        <v/>
      </c>
      <c r="L199" s="23" t="str" cm="1">
        <f t="array" ref="L199">IF(L$158="","",IF(P119="","",IF($C45="Ja",(MONTH(Q119)-MONTH(P119)+1)/12*(_xlfn.XLOOKUP(L$158,'Oppslag-fane'!$P$12:$P$34,'Oppslag-fane'!$Q$12:$Q$34*D199)))))</f>
        <v/>
      </c>
      <c r="M199" s="23" t="str" cm="1">
        <f t="array" ref="M199">IF(M$158="","",IF(R119="","",IF($C45="Ja",(MONTH(S119)-MONTH(R119)+1)/12*(_xlfn.XLOOKUP(M$158,'Oppslag-fane'!$P$12:$P$34,'Oppslag-fane'!$Q$12:$Q$34*D199)))))</f>
        <v/>
      </c>
      <c r="N199" s="23" t="str" cm="1">
        <f t="array" ref="N199">IF(N$158="","",IF(T119="","",IF($C45="Ja",(MONTH(U119)-MONTH(T119)+1)/12*(_xlfn.XLOOKUP(N$158,'Oppslag-fane'!$P$12:$P$34,'Oppslag-fane'!$Q$12:$Q$34*D199)))))</f>
        <v/>
      </c>
      <c r="O199" s="23" t="str" cm="1">
        <f t="array" ref="O199">IF(O$158="","",IF(V119="","",IF($C45="Ja",(MONTH(W119)-MONTH(V119)+1)/12*(_xlfn.XLOOKUP(O$158,'Oppslag-fane'!$P$12:$P$34,'Oppslag-fane'!$Q$12:$Q$34*D199)))))</f>
        <v/>
      </c>
      <c r="P199" s="23" t="str" cm="1">
        <f t="array" ref="P199">IF(P$158="","",IF(X119="","",IF($C45="Ja",(MONTH(Y119)-MONTH(X119)+1)/12*(_xlfn.XLOOKUP(P$158,'Oppslag-fane'!$P$12:$P$34,'Oppslag-fane'!$Q$12:$Q$34*D199)))))</f>
        <v/>
      </c>
      <c r="Q199" s="23" t="str" cm="1">
        <f t="array" ref="Q199">IF(Q$158="","",IF(Z119="","",IF($C45="Ja",(MONTH(AA119)-MONTH(Z119)+1)/12*(_xlfn.XLOOKUP(Q$158,'Oppslag-fane'!$P$12:$P$34,'Oppslag-fane'!$Q$12:$Q$34*D199)))))</f>
        <v/>
      </c>
      <c r="R199" s="46">
        <f t="shared" si="12"/>
        <v>0</v>
      </c>
      <c r="AI199"/>
      <c r="AJ199"/>
      <c r="AL199" s="33"/>
      <c r="AM199" s="33"/>
    </row>
    <row r="200" spans="1:39" x14ac:dyDescent="0.25">
      <c r="A200">
        <f t="shared" si="9"/>
        <v>0</v>
      </c>
      <c r="B200">
        <f t="shared" si="9"/>
        <v>0</v>
      </c>
      <c r="C200">
        <f t="shared" si="10"/>
        <v>0</v>
      </c>
      <c r="D200" s="32" t="str">
        <f t="shared" si="11"/>
        <v/>
      </c>
      <c r="E200" s="23" t="str" cm="1">
        <f t="array" ref="E200">IF(E$158="","",IF(B120="","",IF($C46="Ja",(MONTH(C120)-MONTH(B120)+1)/12*(_xlfn.XLOOKUP(E$158,'Oppslag-fane'!$P$12:$P$34,'Oppslag-fane'!$Q$12:$Q$34*D200)))))</f>
        <v/>
      </c>
      <c r="F200" s="23" t="str" cm="1">
        <f t="array" ref="F200">IF(F$158="","",IF(D120="","",IF($C46="Ja",(MONTH(E120)-MONTH(D120)+1)/12*(_xlfn.XLOOKUP(F$158,'Oppslag-fane'!$P$12:$P$34,'Oppslag-fane'!$Q$12:$Q$34*D200)))))</f>
        <v/>
      </c>
      <c r="G200" s="23" t="str" cm="1">
        <f t="array" ref="G200">IF(G$158="","",IF(F120="","",IF($C46="Ja",(MONTH(G120)-MONTH(F120)+1)/12*(_xlfn.XLOOKUP(G$158,'Oppslag-fane'!$P$12:$P$34,'Oppslag-fane'!$Q$12:$Q$34*D200)))))</f>
        <v/>
      </c>
      <c r="H200" s="23" t="str" cm="1">
        <f t="array" ref="H200">IF(H$158="","",IF(H120="","",IF($C46="Ja",(MONTH(I120)-MONTH(H120)+1)/12*(_xlfn.XLOOKUP(H$158,'Oppslag-fane'!$P$12:$P$34,'Oppslag-fane'!$Q$12:$Q$34*D200)))))</f>
        <v/>
      </c>
      <c r="I200" s="23" t="str" cm="1">
        <f t="array" ref="I200">IF(I$158="","",IF(J120="","",IF($C46="Ja",(MONTH(K120)-MONTH(J120)+1)/12*(_xlfn.XLOOKUP(I$158,'Oppslag-fane'!$P$12:$P$34,'Oppslag-fane'!$Q$12:$Q$34*D200)))))</f>
        <v/>
      </c>
      <c r="J200" s="23" t="str" cm="1">
        <f t="array" ref="J200">IF(J$158="","",IF(L120="","",IF($C46="Ja",(MONTH(M120)-MONTH(L120)+1)/12*(_xlfn.XLOOKUP(J$158,'Oppslag-fane'!$P$12:$P$34,'Oppslag-fane'!$Q$12:$Q$34*D200)))))</f>
        <v/>
      </c>
      <c r="K200" s="23" t="str" cm="1">
        <f t="array" ref="K200">IF(K$158="","",IF(N120="","",IF($C46="Ja",(MONTH(O120)-MONTH(N120)+1)/12*(_xlfn.XLOOKUP(K$158,'Oppslag-fane'!$P$12:$P$34,'Oppslag-fane'!$Q$12:$Q$34*D200)))))</f>
        <v/>
      </c>
      <c r="L200" s="23" t="str" cm="1">
        <f t="array" ref="L200">IF(L$158="","",IF(P120="","",IF($C46="Ja",(MONTH(Q120)-MONTH(P120)+1)/12*(_xlfn.XLOOKUP(L$158,'Oppslag-fane'!$P$12:$P$34,'Oppslag-fane'!$Q$12:$Q$34*D200)))))</f>
        <v/>
      </c>
      <c r="M200" s="23" t="str" cm="1">
        <f t="array" ref="M200">IF(M$158="","",IF(R120="","",IF($C46="Ja",(MONTH(S120)-MONTH(R120)+1)/12*(_xlfn.XLOOKUP(M$158,'Oppslag-fane'!$P$12:$P$34,'Oppslag-fane'!$Q$12:$Q$34*D200)))))</f>
        <v/>
      </c>
      <c r="N200" s="23" t="str" cm="1">
        <f t="array" ref="N200">IF(N$158="","",IF(T120="","",IF($C46="Ja",(MONTH(U120)-MONTH(T120)+1)/12*(_xlfn.XLOOKUP(N$158,'Oppslag-fane'!$P$12:$P$34,'Oppslag-fane'!$Q$12:$Q$34*D200)))))</f>
        <v/>
      </c>
      <c r="O200" s="23" t="str" cm="1">
        <f t="array" ref="O200">IF(O$158="","",IF(V120="","",IF($C46="Ja",(MONTH(W120)-MONTH(V120)+1)/12*(_xlfn.XLOOKUP(O$158,'Oppslag-fane'!$P$12:$P$34,'Oppslag-fane'!$Q$12:$Q$34*D200)))))</f>
        <v/>
      </c>
      <c r="P200" s="23" t="str" cm="1">
        <f t="array" ref="P200">IF(P$158="","",IF(X120="","",IF($C46="Ja",(MONTH(Y120)-MONTH(X120)+1)/12*(_xlfn.XLOOKUP(P$158,'Oppslag-fane'!$P$12:$P$34,'Oppslag-fane'!$Q$12:$Q$34*D200)))))</f>
        <v/>
      </c>
      <c r="Q200" s="23" t="str" cm="1">
        <f t="array" ref="Q200">IF(Q$158="","",IF(Z120="","",IF($C46="Ja",(MONTH(AA120)-MONTH(Z120)+1)/12*(_xlfn.XLOOKUP(Q$158,'Oppslag-fane'!$P$12:$P$34,'Oppslag-fane'!$Q$12:$Q$34*D200)))))</f>
        <v/>
      </c>
      <c r="R200" s="46">
        <f t="shared" si="12"/>
        <v>0</v>
      </c>
      <c r="AI200"/>
      <c r="AJ200"/>
      <c r="AL200" s="33"/>
      <c r="AM200" s="33"/>
    </row>
    <row r="201" spans="1:39" x14ac:dyDescent="0.25">
      <c r="A201">
        <f t="shared" si="9"/>
        <v>0</v>
      </c>
      <c r="B201">
        <f t="shared" si="9"/>
        <v>0</v>
      </c>
      <c r="C201">
        <f t="shared" si="10"/>
        <v>0</v>
      </c>
      <c r="D201" s="32" t="str">
        <f t="shared" si="11"/>
        <v/>
      </c>
      <c r="E201" s="23" t="str" cm="1">
        <f t="array" ref="E201">IF(E$158="","",IF(B121="","",IF($C47="Ja",(MONTH(C121)-MONTH(B121)+1)/12*(_xlfn.XLOOKUP(E$158,'Oppslag-fane'!$P$12:$P$34,'Oppslag-fane'!$Q$12:$Q$34*D201)))))</f>
        <v/>
      </c>
      <c r="F201" s="23" t="str" cm="1">
        <f t="array" ref="F201">IF(F$158="","",IF(D121="","",IF($C47="Ja",(MONTH(E121)-MONTH(D121)+1)/12*(_xlfn.XLOOKUP(F$158,'Oppslag-fane'!$P$12:$P$34,'Oppslag-fane'!$Q$12:$Q$34*D201)))))</f>
        <v/>
      </c>
      <c r="G201" s="23" t="str" cm="1">
        <f t="array" ref="G201">IF(G$158="","",IF(F121="","",IF($C47="Ja",(MONTH(G121)-MONTH(F121)+1)/12*(_xlfn.XLOOKUP(G$158,'Oppslag-fane'!$P$12:$P$34,'Oppslag-fane'!$Q$12:$Q$34*D201)))))</f>
        <v/>
      </c>
      <c r="H201" s="23" t="str" cm="1">
        <f t="array" ref="H201">IF(H$158="","",IF(H121="","",IF($C47="Ja",(MONTH(I121)-MONTH(H121)+1)/12*(_xlfn.XLOOKUP(H$158,'Oppslag-fane'!$P$12:$P$34,'Oppslag-fane'!$Q$12:$Q$34*D201)))))</f>
        <v/>
      </c>
      <c r="I201" s="23" t="str" cm="1">
        <f t="array" ref="I201">IF(I$158="","",IF(J121="","",IF($C47="Ja",(MONTH(K121)-MONTH(J121)+1)/12*(_xlfn.XLOOKUP(I$158,'Oppslag-fane'!$P$12:$P$34,'Oppslag-fane'!$Q$12:$Q$34*D201)))))</f>
        <v/>
      </c>
      <c r="J201" s="23" t="str" cm="1">
        <f t="array" ref="J201">IF(J$158="","",IF(L121="","",IF($C47="Ja",(MONTH(M121)-MONTH(L121)+1)/12*(_xlfn.XLOOKUP(J$158,'Oppslag-fane'!$P$12:$P$34,'Oppslag-fane'!$Q$12:$Q$34*D201)))))</f>
        <v/>
      </c>
      <c r="K201" s="23" t="str" cm="1">
        <f t="array" ref="K201">IF(K$158="","",IF(N121="","",IF($C47="Ja",(MONTH(O121)-MONTH(N121)+1)/12*(_xlfn.XLOOKUP(K$158,'Oppslag-fane'!$P$12:$P$34,'Oppslag-fane'!$Q$12:$Q$34*D201)))))</f>
        <v/>
      </c>
      <c r="L201" s="23" t="str" cm="1">
        <f t="array" ref="L201">IF(L$158="","",IF(P121="","",IF($C47="Ja",(MONTH(Q121)-MONTH(P121)+1)/12*(_xlfn.XLOOKUP(L$158,'Oppslag-fane'!$P$12:$P$34,'Oppslag-fane'!$Q$12:$Q$34*D201)))))</f>
        <v/>
      </c>
      <c r="M201" s="23" t="str" cm="1">
        <f t="array" ref="M201">IF(M$158="","",IF(R121="","",IF($C47="Ja",(MONTH(S121)-MONTH(R121)+1)/12*(_xlfn.XLOOKUP(M$158,'Oppslag-fane'!$P$12:$P$34,'Oppslag-fane'!$Q$12:$Q$34*D201)))))</f>
        <v/>
      </c>
      <c r="N201" s="23" t="str" cm="1">
        <f t="array" ref="N201">IF(N$158="","",IF(T121="","",IF($C47="Ja",(MONTH(U121)-MONTH(T121)+1)/12*(_xlfn.XLOOKUP(N$158,'Oppslag-fane'!$P$12:$P$34,'Oppslag-fane'!$Q$12:$Q$34*D201)))))</f>
        <v/>
      </c>
      <c r="O201" s="23" t="str" cm="1">
        <f t="array" ref="O201">IF(O$158="","",IF(V121="","",IF($C47="Ja",(MONTH(W121)-MONTH(V121)+1)/12*(_xlfn.XLOOKUP(O$158,'Oppslag-fane'!$P$12:$P$34,'Oppslag-fane'!$Q$12:$Q$34*D201)))))</f>
        <v/>
      </c>
      <c r="P201" s="23" t="str" cm="1">
        <f t="array" ref="P201">IF(P$158="","",IF(X121="","",IF($C47="Ja",(MONTH(Y121)-MONTH(X121)+1)/12*(_xlfn.XLOOKUP(P$158,'Oppslag-fane'!$P$12:$P$34,'Oppslag-fane'!$Q$12:$Q$34*D201)))))</f>
        <v/>
      </c>
      <c r="Q201" s="23" t="str" cm="1">
        <f t="array" ref="Q201">IF(Q$158="","",IF(Z121="","",IF($C47="Ja",(MONTH(AA121)-MONTH(Z121)+1)/12*(_xlfn.XLOOKUP(Q$158,'Oppslag-fane'!$P$12:$P$34,'Oppslag-fane'!$Q$12:$Q$34*D201)))))</f>
        <v/>
      </c>
      <c r="R201" s="46">
        <f t="shared" si="12"/>
        <v>0</v>
      </c>
      <c r="AI201"/>
      <c r="AJ201"/>
      <c r="AL201" s="33"/>
      <c r="AM201" s="33"/>
    </row>
    <row r="202" spans="1:39" x14ac:dyDescent="0.25">
      <c r="A202">
        <f t="shared" si="9"/>
        <v>0</v>
      </c>
      <c r="B202">
        <f t="shared" si="9"/>
        <v>0</v>
      </c>
      <c r="C202">
        <f t="shared" si="10"/>
        <v>0</v>
      </c>
      <c r="D202" s="32" t="str">
        <f t="shared" si="11"/>
        <v/>
      </c>
      <c r="E202" s="23" t="str" cm="1">
        <f t="array" ref="E202">IF(E$158="","",IF(B122="","",IF($C48="Ja",(MONTH(C122)-MONTH(B122)+1)/12*(_xlfn.XLOOKUP(E$158,'Oppslag-fane'!$P$12:$P$34,'Oppslag-fane'!$Q$12:$Q$34*D202)))))</f>
        <v/>
      </c>
      <c r="F202" s="23" t="str" cm="1">
        <f t="array" ref="F202">IF(F$158="","",IF(D122="","",IF($C48="Ja",(MONTH(E122)-MONTH(D122)+1)/12*(_xlfn.XLOOKUP(F$158,'Oppslag-fane'!$P$12:$P$34,'Oppslag-fane'!$Q$12:$Q$34*D202)))))</f>
        <v/>
      </c>
      <c r="G202" s="23" t="str" cm="1">
        <f t="array" ref="G202">IF(G$158="","",IF(F122="","",IF($C48="Ja",(MONTH(G122)-MONTH(F122)+1)/12*(_xlfn.XLOOKUP(G$158,'Oppslag-fane'!$P$12:$P$34,'Oppslag-fane'!$Q$12:$Q$34*D202)))))</f>
        <v/>
      </c>
      <c r="H202" s="23" t="str" cm="1">
        <f t="array" ref="H202">IF(H$158="","",IF(H122="","",IF($C48="Ja",(MONTH(I122)-MONTH(H122)+1)/12*(_xlfn.XLOOKUP(H$158,'Oppslag-fane'!$P$12:$P$34,'Oppslag-fane'!$Q$12:$Q$34*D202)))))</f>
        <v/>
      </c>
      <c r="I202" s="23" t="str" cm="1">
        <f t="array" ref="I202">IF(I$158="","",IF(J122="","",IF($C48="Ja",(MONTH(K122)-MONTH(J122)+1)/12*(_xlfn.XLOOKUP(I$158,'Oppslag-fane'!$P$12:$P$34,'Oppslag-fane'!$Q$12:$Q$34*D202)))))</f>
        <v/>
      </c>
      <c r="J202" s="23" t="str" cm="1">
        <f t="array" ref="J202">IF(J$158="","",IF(L122="","",IF($C48="Ja",(MONTH(M122)-MONTH(L122)+1)/12*(_xlfn.XLOOKUP(J$158,'Oppslag-fane'!$P$12:$P$34,'Oppslag-fane'!$Q$12:$Q$34*D202)))))</f>
        <v/>
      </c>
      <c r="K202" s="23" t="str" cm="1">
        <f t="array" ref="K202">IF(K$158="","",IF(N122="","",IF($C48="Ja",(MONTH(O122)-MONTH(N122)+1)/12*(_xlfn.XLOOKUP(K$158,'Oppslag-fane'!$P$12:$P$34,'Oppslag-fane'!$Q$12:$Q$34*D202)))))</f>
        <v/>
      </c>
      <c r="L202" s="23" t="str" cm="1">
        <f t="array" ref="L202">IF(L$158="","",IF(P122="","",IF($C48="Ja",(MONTH(Q122)-MONTH(P122)+1)/12*(_xlfn.XLOOKUP(L$158,'Oppslag-fane'!$P$12:$P$34,'Oppslag-fane'!$Q$12:$Q$34*D202)))))</f>
        <v/>
      </c>
      <c r="M202" s="23" t="str" cm="1">
        <f t="array" ref="M202">IF(M$158="","",IF(R122="","",IF($C48="Ja",(MONTH(S122)-MONTH(R122)+1)/12*(_xlfn.XLOOKUP(M$158,'Oppslag-fane'!$P$12:$P$34,'Oppslag-fane'!$Q$12:$Q$34*D202)))))</f>
        <v/>
      </c>
      <c r="N202" s="23" t="str" cm="1">
        <f t="array" ref="N202">IF(N$158="","",IF(T122="","",IF($C48="Ja",(MONTH(U122)-MONTH(T122)+1)/12*(_xlfn.XLOOKUP(N$158,'Oppslag-fane'!$P$12:$P$34,'Oppslag-fane'!$Q$12:$Q$34*D202)))))</f>
        <v/>
      </c>
      <c r="O202" s="23" t="str" cm="1">
        <f t="array" ref="O202">IF(O$158="","",IF(V122="","",IF($C48="Ja",(MONTH(W122)-MONTH(V122)+1)/12*(_xlfn.XLOOKUP(O$158,'Oppslag-fane'!$P$12:$P$34,'Oppslag-fane'!$Q$12:$Q$34*D202)))))</f>
        <v/>
      </c>
      <c r="P202" s="23" t="str" cm="1">
        <f t="array" ref="P202">IF(P$158="","",IF(X122="","",IF($C48="Ja",(MONTH(Y122)-MONTH(X122)+1)/12*(_xlfn.XLOOKUP(P$158,'Oppslag-fane'!$P$12:$P$34,'Oppslag-fane'!$Q$12:$Q$34*D202)))))</f>
        <v/>
      </c>
      <c r="Q202" s="23" t="str" cm="1">
        <f t="array" ref="Q202">IF(Q$158="","",IF(Z122="","",IF($C48="Ja",(MONTH(AA122)-MONTH(Z122)+1)/12*(_xlfn.XLOOKUP(Q$158,'Oppslag-fane'!$P$12:$P$34,'Oppslag-fane'!$Q$12:$Q$34*D202)))))</f>
        <v/>
      </c>
      <c r="R202" s="46">
        <f t="shared" si="12"/>
        <v>0</v>
      </c>
      <c r="AI202"/>
      <c r="AJ202"/>
      <c r="AL202" s="33"/>
      <c r="AM202" s="33"/>
    </row>
    <row r="203" spans="1:39" x14ac:dyDescent="0.25">
      <c r="A203">
        <f t="shared" si="9"/>
        <v>0</v>
      </c>
      <c r="B203">
        <f t="shared" si="9"/>
        <v>0</v>
      </c>
      <c r="C203">
        <f t="shared" si="10"/>
        <v>0</v>
      </c>
      <c r="D203" s="32" t="str">
        <f t="shared" si="11"/>
        <v/>
      </c>
      <c r="E203" s="23" t="str" cm="1">
        <f t="array" ref="E203">IF(E$158="","",IF(B123="","",IF($C49="Ja",(MONTH(C123)-MONTH(B123)+1)/12*(_xlfn.XLOOKUP(E$158,'Oppslag-fane'!$P$12:$P$34,'Oppslag-fane'!$Q$12:$Q$34*D203)))))</f>
        <v/>
      </c>
      <c r="F203" s="23" t="str" cm="1">
        <f t="array" ref="F203">IF(F$158="","",IF(D123="","",IF($C49="Ja",(MONTH(E123)-MONTH(D123)+1)/12*(_xlfn.XLOOKUP(F$158,'Oppslag-fane'!$P$12:$P$34,'Oppslag-fane'!$Q$12:$Q$34*D203)))))</f>
        <v/>
      </c>
      <c r="G203" s="23" t="str" cm="1">
        <f t="array" ref="G203">IF(G$158="","",IF(F123="","",IF($C49="Ja",(MONTH(G123)-MONTH(F123)+1)/12*(_xlfn.XLOOKUP(G$158,'Oppslag-fane'!$P$12:$P$34,'Oppslag-fane'!$Q$12:$Q$34*D203)))))</f>
        <v/>
      </c>
      <c r="H203" s="23" t="str" cm="1">
        <f t="array" ref="H203">IF(H$158="","",IF(H123="","",IF($C49="Ja",(MONTH(I123)-MONTH(H123)+1)/12*(_xlfn.XLOOKUP(H$158,'Oppslag-fane'!$P$12:$P$34,'Oppslag-fane'!$Q$12:$Q$34*D203)))))</f>
        <v/>
      </c>
      <c r="I203" s="23" t="str" cm="1">
        <f t="array" ref="I203">IF(I$158="","",IF(J123="","",IF($C49="Ja",(MONTH(K123)-MONTH(J123)+1)/12*(_xlfn.XLOOKUP(I$158,'Oppslag-fane'!$P$12:$P$34,'Oppslag-fane'!$Q$12:$Q$34*D203)))))</f>
        <v/>
      </c>
      <c r="J203" s="23" t="str" cm="1">
        <f t="array" ref="J203">IF(J$158="","",IF(L123="","",IF($C49="Ja",(MONTH(M123)-MONTH(L123)+1)/12*(_xlfn.XLOOKUP(J$158,'Oppslag-fane'!$P$12:$P$34,'Oppslag-fane'!$Q$12:$Q$34*D203)))))</f>
        <v/>
      </c>
      <c r="K203" s="23" t="str" cm="1">
        <f t="array" ref="K203">IF(K$158="","",IF(N123="","",IF($C49="Ja",(MONTH(O123)-MONTH(N123)+1)/12*(_xlfn.XLOOKUP(K$158,'Oppslag-fane'!$P$12:$P$34,'Oppslag-fane'!$Q$12:$Q$34*D203)))))</f>
        <v/>
      </c>
      <c r="L203" s="23" t="str" cm="1">
        <f t="array" ref="L203">IF(L$158="","",IF(P123="","",IF($C49="Ja",(MONTH(Q123)-MONTH(P123)+1)/12*(_xlfn.XLOOKUP(L$158,'Oppslag-fane'!$P$12:$P$34,'Oppslag-fane'!$Q$12:$Q$34*D203)))))</f>
        <v/>
      </c>
      <c r="M203" s="23" t="str" cm="1">
        <f t="array" ref="M203">IF(M$158="","",IF(R123="","",IF($C49="Ja",(MONTH(S123)-MONTH(R123)+1)/12*(_xlfn.XLOOKUP(M$158,'Oppslag-fane'!$P$12:$P$34,'Oppslag-fane'!$Q$12:$Q$34*D203)))))</f>
        <v/>
      </c>
      <c r="N203" s="23" t="str" cm="1">
        <f t="array" ref="N203">IF(N$158="","",IF(T123="","",IF($C49="Ja",(MONTH(U123)-MONTH(T123)+1)/12*(_xlfn.XLOOKUP(N$158,'Oppslag-fane'!$P$12:$P$34,'Oppslag-fane'!$Q$12:$Q$34*D203)))))</f>
        <v/>
      </c>
      <c r="O203" s="23" t="str" cm="1">
        <f t="array" ref="O203">IF(O$158="","",IF(V123="","",IF($C49="Ja",(MONTH(W123)-MONTH(V123)+1)/12*(_xlfn.XLOOKUP(O$158,'Oppslag-fane'!$P$12:$P$34,'Oppslag-fane'!$Q$12:$Q$34*D203)))))</f>
        <v/>
      </c>
      <c r="P203" s="23" t="str" cm="1">
        <f t="array" ref="P203">IF(P$158="","",IF(X123="","",IF($C49="Ja",(MONTH(Y123)-MONTH(X123)+1)/12*(_xlfn.XLOOKUP(P$158,'Oppslag-fane'!$P$12:$P$34,'Oppslag-fane'!$Q$12:$Q$34*D203)))))</f>
        <v/>
      </c>
      <c r="Q203" s="23" t="str" cm="1">
        <f t="array" ref="Q203">IF(Q$158="","",IF(Z123="","",IF($C49="Ja",(MONTH(AA123)-MONTH(Z123)+1)/12*(_xlfn.XLOOKUP(Q$158,'Oppslag-fane'!$P$12:$P$34,'Oppslag-fane'!$Q$12:$Q$34*D203)))))</f>
        <v/>
      </c>
      <c r="R203" s="46">
        <f t="shared" si="12"/>
        <v>0</v>
      </c>
      <c r="AI203"/>
      <c r="AJ203"/>
      <c r="AL203" s="33"/>
      <c r="AM203" s="33"/>
    </row>
    <row r="204" spans="1:39" x14ac:dyDescent="0.25">
      <c r="A204">
        <f t="shared" si="9"/>
        <v>0</v>
      </c>
      <c r="B204">
        <f t="shared" si="9"/>
        <v>0</v>
      </c>
      <c r="C204">
        <f t="shared" si="10"/>
        <v>0</v>
      </c>
      <c r="D204" s="32" t="str">
        <f t="shared" si="11"/>
        <v/>
      </c>
      <c r="E204" s="23" t="str" cm="1">
        <f t="array" ref="E204">IF(E$158="","",IF(B124="","",IF($C50="Ja",(MONTH(C124)-MONTH(B124)+1)/12*(_xlfn.XLOOKUP(E$158,'Oppslag-fane'!$P$12:$P$34,'Oppslag-fane'!$Q$12:$Q$34*D204)))))</f>
        <v/>
      </c>
      <c r="F204" s="23" t="str" cm="1">
        <f t="array" ref="F204">IF(F$158="","",IF(D124="","",IF($C50="Ja",(MONTH(E124)-MONTH(D124)+1)/12*(_xlfn.XLOOKUP(F$158,'Oppslag-fane'!$P$12:$P$34,'Oppslag-fane'!$Q$12:$Q$34*D204)))))</f>
        <v/>
      </c>
      <c r="G204" s="23" t="str" cm="1">
        <f t="array" ref="G204">IF(G$158="","",IF(F124="","",IF($C50="Ja",(MONTH(G124)-MONTH(F124)+1)/12*(_xlfn.XLOOKUP(G$158,'Oppslag-fane'!$P$12:$P$34,'Oppslag-fane'!$Q$12:$Q$34*D204)))))</f>
        <v/>
      </c>
      <c r="H204" s="23" t="str" cm="1">
        <f t="array" ref="H204">IF(H$158="","",IF(H124="","",IF($C50="Ja",(MONTH(I124)-MONTH(H124)+1)/12*(_xlfn.XLOOKUP(H$158,'Oppslag-fane'!$P$12:$P$34,'Oppslag-fane'!$Q$12:$Q$34*D204)))))</f>
        <v/>
      </c>
      <c r="I204" s="23" t="str" cm="1">
        <f t="array" ref="I204">IF(I$158="","",IF(J124="","",IF($C50="Ja",(MONTH(K124)-MONTH(J124)+1)/12*(_xlfn.XLOOKUP(I$158,'Oppslag-fane'!$P$12:$P$34,'Oppslag-fane'!$Q$12:$Q$34*D204)))))</f>
        <v/>
      </c>
      <c r="J204" s="23" t="str" cm="1">
        <f t="array" ref="J204">IF(J$158="","",IF(L124="","",IF($C50="Ja",(MONTH(M124)-MONTH(L124)+1)/12*(_xlfn.XLOOKUP(J$158,'Oppslag-fane'!$P$12:$P$34,'Oppslag-fane'!$Q$12:$Q$34*D204)))))</f>
        <v/>
      </c>
      <c r="K204" s="23" t="str" cm="1">
        <f t="array" ref="K204">IF(K$158="","",IF(N124="","",IF($C50="Ja",(MONTH(O124)-MONTH(N124)+1)/12*(_xlfn.XLOOKUP(K$158,'Oppslag-fane'!$P$12:$P$34,'Oppslag-fane'!$Q$12:$Q$34*D204)))))</f>
        <v/>
      </c>
      <c r="L204" s="23" t="str" cm="1">
        <f t="array" ref="L204">IF(L$158="","",IF(P124="","",IF($C50="Ja",(MONTH(Q124)-MONTH(P124)+1)/12*(_xlfn.XLOOKUP(L$158,'Oppslag-fane'!$P$12:$P$34,'Oppslag-fane'!$Q$12:$Q$34*D204)))))</f>
        <v/>
      </c>
      <c r="M204" s="23" t="str" cm="1">
        <f t="array" ref="M204">IF(M$158="","",IF(R124="","",IF($C50="Ja",(MONTH(S124)-MONTH(R124)+1)/12*(_xlfn.XLOOKUP(M$158,'Oppslag-fane'!$P$12:$P$34,'Oppslag-fane'!$Q$12:$Q$34*D204)))))</f>
        <v/>
      </c>
      <c r="N204" s="23" t="str" cm="1">
        <f t="array" ref="N204">IF(N$158="","",IF(T124="","",IF($C50="Ja",(MONTH(U124)-MONTH(T124)+1)/12*(_xlfn.XLOOKUP(N$158,'Oppslag-fane'!$P$12:$P$34,'Oppslag-fane'!$Q$12:$Q$34*D204)))))</f>
        <v/>
      </c>
      <c r="O204" s="23" t="str" cm="1">
        <f t="array" ref="O204">IF(O$158="","",IF(V124="","",IF($C50="Ja",(MONTH(W124)-MONTH(V124)+1)/12*(_xlfn.XLOOKUP(O$158,'Oppslag-fane'!$P$12:$P$34,'Oppslag-fane'!$Q$12:$Q$34*D204)))))</f>
        <v/>
      </c>
      <c r="P204" s="23" t="str" cm="1">
        <f t="array" ref="P204">IF(P$158="","",IF(X124="","",IF($C50="Ja",(MONTH(Y124)-MONTH(X124)+1)/12*(_xlfn.XLOOKUP(P$158,'Oppslag-fane'!$P$12:$P$34,'Oppslag-fane'!$Q$12:$Q$34*D204)))))</f>
        <v/>
      </c>
      <c r="Q204" s="23" t="str" cm="1">
        <f t="array" ref="Q204">IF(Q$158="","",IF(Z124="","",IF($C50="Ja",(MONTH(AA124)-MONTH(Z124)+1)/12*(_xlfn.XLOOKUP(Q$158,'Oppslag-fane'!$P$12:$P$34,'Oppslag-fane'!$Q$12:$Q$34*D204)))))</f>
        <v/>
      </c>
      <c r="R204" s="46">
        <f t="shared" si="12"/>
        <v>0</v>
      </c>
      <c r="AI204"/>
      <c r="AJ204"/>
      <c r="AL204" s="33"/>
      <c r="AM204" s="33"/>
    </row>
    <row r="205" spans="1:39" x14ac:dyDescent="0.25">
      <c r="A205">
        <f t="shared" si="9"/>
        <v>0</v>
      </c>
      <c r="B205">
        <f t="shared" si="9"/>
        <v>0</v>
      </c>
      <c r="C205">
        <f t="shared" si="10"/>
        <v>0</v>
      </c>
      <c r="D205" s="32" t="str">
        <f t="shared" si="11"/>
        <v/>
      </c>
      <c r="E205" s="23" t="str" cm="1">
        <f t="array" ref="E205">IF(E$158="","",IF(B125="","",IF($C51="Ja",(MONTH(C125)-MONTH(B125)+1)/12*(_xlfn.XLOOKUP(E$158,'Oppslag-fane'!$P$12:$P$34,'Oppslag-fane'!$Q$12:$Q$34*D205)))))</f>
        <v/>
      </c>
      <c r="F205" s="23" t="str" cm="1">
        <f t="array" ref="F205">IF(F$158="","",IF(D125="","",IF($C51="Ja",(MONTH(E125)-MONTH(D125)+1)/12*(_xlfn.XLOOKUP(F$158,'Oppslag-fane'!$P$12:$P$34,'Oppslag-fane'!$Q$12:$Q$34*D205)))))</f>
        <v/>
      </c>
      <c r="G205" s="23" t="str" cm="1">
        <f t="array" ref="G205">IF(G$158="","",IF(F125="","",IF($C51="Ja",(MONTH(G125)-MONTH(F125)+1)/12*(_xlfn.XLOOKUP(G$158,'Oppslag-fane'!$P$12:$P$34,'Oppslag-fane'!$Q$12:$Q$34*D205)))))</f>
        <v/>
      </c>
      <c r="H205" s="23" t="str" cm="1">
        <f t="array" ref="H205">IF(H$158="","",IF(H125="","",IF($C51="Ja",(MONTH(I125)-MONTH(H125)+1)/12*(_xlfn.XLOOKUP(H$158,'Oppslag-fane'!$P$12:$P$34,'Oppslag-fane'!$Q$12:$Q$34*D205)))))</f>
        <v/>
      </c>
      <c r="I205" s="23" t="str" cm="1">
        <f t="array" ref="I205">IF(I$158="","",IF(J125="","",IF($C51="Ja",(MONTH(K125)-MONTH(J125)+1)/12*(_xlfn.XLOOKUP(I$158,'Oppslag-fane'!$P$12:$P$34,'Oppslag-fane'!$Q$12:$Q$34*D205)))))</f>
        <v/>
      </c>
      <c r="J205" s="23" t="str" cm="1">
        <f t="array" ref="J205">IF(J$158="","",IF(L125="","",IF($C51="Ja",(MONTH(M125)-MONTH(L125)+1)/12*(_xlfn.XLOOKUP(J$158,'Oppslag-fane'!$P$12:$P$34,'Oppslag-fane'!$Q$12:$Q$34*D205)))))</f>
        <v/>
      </c>
      <c r="K205" s="23" t="str" cm="1">
        <f t="array" ref="K205">IF(K$158="","",IF(N125="","",IF($C51="Ja",(MONTH(O125)-MONTH(N125)+1)/12*(_xlfn.XLOOKUP(K$158,'Oppslag-fane'!$P$12:$P$34,'Oppslag-fane'!$Q$12:$Q$34*D205)))))</f>
        <v/>
      </c>
      <c r="L205" s="23" t="str" cm="1">
        <f t="array" ref="L205">IF(L$158="","",IF(P125="","",IF($C51="Ja",(MONTH(Q125)-MONTH(P125)+1)/12*(_xlfn.XLOOKUP(L$158,'Oppslag-fane'!$P$12:$P$34,'Oppslag-fane'!$Q$12:$Q$34*D205)))))</f>
        <v/>
      </c>
      <c r="M205" s="23" t="str" cm="1">
        <f t="array" ref="M205">IF(M$158="","",IF(R125="","",IF($C51="Ja",(MONTH(S125)-MONTH(R125)+1)/12*(_xlfn.XLOOKUP(M$158,'Oppslag-fane'!$P$12:$P$34,'Oppslag-fane'!$Q$12:$Q$34*D205)))))</f>
        <v/>
      </c>
      <c r="N205" s="23" t="str" cm="1">
        <f t="array" ref="N205">IF(N$158="","",IF(T125="","",IF($C51="Ja",(MONTH(U125)-MONTH(T125)+1)/12*(_xlfn.XLOOKUP(N$158,'Oppslag-fane'!$P$12:$P$34,'Oppslag-fane'!$Q$12:$Q$34*D205)))))</f>
        <v/>
      </c>
      <c r="O205" s="23" t="str" cm="1">
        <f t="array" ref="O205">IF(O$158="","",IF(V125="","",IF($C51="Ja",(MONTH(W125)-MONTH(V125)+1)/12*(_xlfn.XLOOKUP(O$158,'Oppslag-fane'!$P$12:$P$34,'Oppslag-fane'!$Q$12:$Q$34*D205)))))</f>
        <v/>
      </c>
      <c r="P205" s="23" t="str" cm="1">
        <f t="array" ref="P205">IF(P$158="","",IF(X125="","",IF($C51="Ja",(MONTH(Y125)-MONTH(X125)+1)/12*(_xlfn.XLOOKUP(P$158,'Oppslag-fane'!$P$12:$P$34,'Oppslag-fane'!$Q$12:$Q$34*D205)))))</f>
        <v/>
      </c>
      <c r="Q205" s="23" t="str" cm="1">
        <f t="array" ref="Q205">IF(Q$158="","",IF(Z125="","",IF($C51="Ja",(MONTH(AA125)-MONTH(Z125)+1)/12*(_xlfn.XLOOKUP(Q$158,'Oppslag-fane'!$P$12:$P$34,'Oppslag-fane'!$Q$12:$Q$34*D205)))))</f>
        <v/>
      </c>
      <c r="R205" s="46">
        <f t="shared" si="12"/>
        <v>0</v>
      </c>
      <c r="AI205"/>
      <c r="AJ205"/>
      <c r="AL205" s="33"/>
      <c r="AM205" s="33"/>
    </row>
    <row r="206" spans="1:39" x14ac:dyDescent="0.25">
      <c r="A206">
        <f t="shared" si="9"/>
        <v>0</v>
      </c>
      <c r="B206">
        <f t="shared" si="9"/>
        <v>0</v>
      </c>
      <c r="C206">
        <f t="shared" si="10"/>
        <v>0</v>
      </c>
      <c r="D206" s="32" t="str">
        <f t="shared" si="11"/>
        <v/>
      </c>
      <c r="E206" s="23" t="str" cm="1">
        <f t="array" ref="E206">IF(E$158="","",IF(B126="","",IF($C52="Ja",(MONTH(C126)-MONTH(B126)+1)/12*(_xlfn.XLOOKUP(E$158,'Oppslag-fane'!$P$12:$P$34,'Oppslag-fane'!$Q$12:$Q$34*D206)))))</f>
        <v/>
      </c>
      <c r="F206" s="23" t="str" cm="1">
        <f t="array" ref="F206">IF(F$158="","",IF(D126="","",IF($C52="Ja",(MONTH(E126)-MONTH(D126)+1)/12*(_xlfn.XLOOKUP(F$158,'Oppslag-fane'!$P$12:$P$34,'Oppslag-fane'!$Q$12:$Q$34*D206)))))</f>
        <v/>
      </c>
      <c r="G206" s="23" t="str" cm="1">
        <f t="array" ref="G206">IF(G$158="","",IF(F126="","",IF($C52="Ja",(MONTH(G126)-MONTH(F126)+1)/12*(_xlfn.XLOOKUP(G$158,'Oppslag-fane'!$P$12:$P$34,'Oppslag-fane'!$Q$12:$Q$34*D206)))))</f>
        <v/>
      </c>
      <c r="H206" s="23" t="str" cm="1">
        <f t="array" ref="H206">IF(H$158="","",IF(H126="","",IF($C52="Ja",(MONTH(I126)-MONTH(H126)+1)/12*(_xlfn.XLOOKUP(H$158,'Oppslag-fane'!$P$12:$P$34,'Oppslag-fane'!$Q$12:$Q$34*D206)))))</f>
        <v/>
      </c>
      <c r="I206" s="23" t="str" cm="1">
        <f t="array" ref="I206">IF(I$158="","",IF(J126="","",IF($C52="Ja",(MONTH(K126)-MONTH(J126)+1)/12*(_xlfn.XLOOKUP(I$158,'Oppslag-fane'!$P$12:$P$34,'Oppslag-fane'!$Q$12:$Q$34*D206)))))</f>
        <v/>
      </c>
      <c r="J206" s="23" t="str" cm="1">
        <f t="array" ref="J206">IF(J$158="","",IF(L126="","",IF($C52="Ja",(MONTH(M126)-MONTH(L126)+1)/12*(_xlfn.XLOOKUP(J$158,'Oppslag-fane'!$P$12:$P$34,'Oppslag-fane'!$Q$12:$Q$34*D206)))))</f>
        <v/>
      </c>
      <c r="K206" s="23" t="str" cm="1">
        <f t="array" ref="K206">IF(K$158="","",IF(N126="","",IF($C52="Ja",(MONTH(O126)-MONTH(N126)+1)/12*(_xlfn.XLOOKUP(K$158,'Oppslag-fane'!$P$12:$P$34,'Oppslag-fane'!$Q$12:$Q$34*D206)))))</f>
        <v/>
      </c>
      <c r="L206" s="23" t="str" cm="1">
        <f t="array" ref="L206">IF(L$158="","",IF(P126="","",IF($C52="Ja",(MONTH(Q126)-MONTH(P126)+1)/12*(_xlfn.XLOOKUP(L$158,'Oppslag-fane'!$P$12:$P$34,'Oppslag-fane'!$Q$12:$Q$34*D206)))))</f>
        <v/>
      </c>
      <c r="M206" s="23" t="str" cm="1">
        <f t="array" ref="M206">IF(M$158="","",IF(R126="","",IF($C52="Ja",(MONTH(S126)-MONTH(R126)+1)/12*(_xlfn.XLOOKUP(M$158,'Oppslag-fane'!$P$12:$P$34,'Oppslag-fane'!$Q$12:$Q$34*D206)))))</f>
        <v/>
      </c>
      <c r="N206" s="23" t="str" cm="1">
        <f t="array" ref="N206">IF(N$158="","",IF(T126="","",IF($C52="Ja",(MONTH(U126)-MONTH(T126)+1)/12*(_xlfn.XLOOKUP(N$158,'Oppslag-fane'!$P$12:$P$34,'Oppslag-fane'!$Q$12:$Q$34*D206)))))</f>
        <v/>
      </c>
      <c r="O206" s="23" t="str" cm="1">
        <f t="array" ref="O206">IF(O$158="","",IF(V126="","",IF($C52="Ja",(MONTH(W126)-MONTH(V126)+1)/12*(_xlfn.XLOOKUP(O$158,'Oppslag-fane'!$P$12:$P$34,'Oppslag-fane'!$Q$12:$Q$34*D206)))))</f>
        <v/>
      </c>
      <c r="P206" s="23" t="str" cm="1">
        <f t="array" ref="P206">IF(P$158="","",IF(X126="","",IF($C52="Ja",(MONTH(Y126)-MONTH(X126)+1)/12*(_xlfn.XLOOKUP(P$158,'Oppslag-fane'!$P$12:$P$34,'Oppslag-fane'!$Q$12:$Q$34*D206)))))</f>
        <v/>
      </c>
      <c r="Q206" s="23" t="str" cm="1">
        <f t="array" ref="Q206">IF(Q$158="","",IF(Z126="","",IF($C52="Ja",(MONTH(AA126)-MONTH(Z126)+1)/12*(_xlfn.XLOOKUP(Q$158,'Oppslag-fane'!$P$12:$P$34,'Oppslag-fane'!$Q$12:$Q$34*D206)))))</f>
        <v/>
      </c>
      <c r="R206" s="46">
        <f t="shared" si="12"/>
        <v>0</v>
      </c>
      <c r="AI206"/>
      <c r="AJ206"/>
      <c r="AL206" s="33"/>
      <c r="AM206" s="33"/>
    </row>
    <row r="207" spans="1:39" x14ac:dyDescent="0.25">
      <c r="A207">
        <f t="shared" si="9"/>
        <v>0</v>
      </c>
      <c r="B207">
        <f t="shared" si="9"/>
        <v>0</v>
      </c>
      <c r="C207">
        <f t="shared" si="10"/>
        <v>0</v>
      </c>
      <c r="D207" s="32" t="str">
        <f t="shared" si="11"/>
        <v/>
      </c>
      <c r="E207" s="23" t="str" cm="1">
        <f t="array" ref="E207">IF(E$158="","",IF(B127="","",IF($C53="Ja",(MONTH(C127)-MONTH(B127)+1)/12*(_xlfn.XLOOKUP(E$158,'Oppslag-fane'!$P$12:$P$34,'Oppslag-fane'!$Q$12:$Q$34*D207)))))</f>
        <v/>
      </c>
      <c r="F207" s="23" t="str" cm="1">
        <f t="array" ref="F207">IF(F$158="","",IF(D127="","",IF($C53="Ja",(MONTH(E127)-MONTH(D127)+1)/12*(_xlfn.XLOOKUP(F$158,'Oppslag-fane'!$P$12:$P$34,'Oppslag-fane'!$Q$12:$Q$34*D207)))))</f>
        <v/>
      </c>
      <c r="G207" s="23" t="str" cm="1">
        <f t="array" ref="G207">IF(G$158="","",IF(F127="","",IF($C53="Ja",(MONTH(G127)-MONTH(F127)+1)/12*(_xlfn.XLOOKUP(G$158,'Oppslag-fane'!$P$12:$P$34,'Oppslag-fane'!$Q$12:$Q$34*D207)))))</f>
        <v/>
      </c>
      <c r="H207" s="23" t="str" cm="1">
        <f t="array" ref="H207">IF(H$158="","",IF(H127="","",IF($C53="Ja",(MONTH(I127)-MONTH(H127)+1)/12*(_xlfn.XLOOKUP(H$158,'Oppslag-fane'!$P$12:$P$34,'Oppslag-fane'!$Q$12:$Q$34*D207)))))</f>
        <v/>
      </c>
      <c r="I207" s="23" t="str" cm="1">
        <f t="array" ref="I207">IF(I$158="","",IF(J127="","",IF($C53="Ja",(MONTH(K127)-MONTH(J127)+1)/12*(_xlfn.XLOOKUP(I$158,'Oppslag-fane'!$P$12:$P$34,'Oppslag-fane'!$Q$12:$Q$34*D207)))))</f>
        <v/>
      </c>
      <c r="J207" s="23" t="str" cm="1">
        <f t="array" ref="J207">IF(J$158="","",IF(L127="","",IF($C53="Ja",(MONTH(M127)-MONTH(L127)+1)/12*(_xlfn.XLOOKUP(J$158,'Oppslag-fane'!$P$12:$P$34,'Oppslag-fane'!$Q$12:$Q$34*D207)))))</f>
        <v/>
      </c>
      <c r="K207" s="23" t="str" cm="1">
        <f t="array" ref="K207">IF(K$158="","",IF(N127="","",IF($C53="Ja",(MONTH(O127)-MONTH(N127)+1)/12*(_xlfn.XLOOKUP(K$158,'Oppslag-fane'!$P$12:$P$34,'Oppslag-fane'!$Q$12:$Q$34*D207)))))</f>
        <v/>
      </c>
      <c r="L207" s="23" t="str" cm="1">
        <f t="array" ref="L207">IF(L$158="","",IF(P127="","",IF($C53="Ja",(MONTH(Q127)-MONTH(P127)+1)/12*(_xlfn.XLOOKUP(L$158,'Oppslag-fane'!$P$12:$P$34,'Oppslag-fane'!$Q$12:$Q$34*D207)))))</f>
        <v/>
      </c>
      <c r="M207" s="23" t="str" cm="1">
        <f t="array" ref="M207">IF(M$158="","",IF(R127="","",IF($C53="Ja",(MONTH(S127)-MONTH(R127)+1)/12*(_xlfn.XLOOKUP(M$158,'Oppslag-fane'!$P$12:$P$34,'Oppslag-fane'!$Q$12:$Q$34*D207)))))</f>
        <v/>
      </c>
      <c r="N207" s="23" t="str" cm="1">
        <f t="array" ref="N207">IF(N$158="","",IF(T127="","",IF($C53="Ja",(MONTH(U127)-MONTH(T127)+1)/12*(_xlfn.XLOOKUP(N$158,'Oppslag-fane'!$P$12:$P$34,'Oppslag-fane'!$Q$12:$Q$34*D207)))))</f>
        <v/>
      </c>
      <c r="O207" s="23" t="str" cm="1">
        <f t="array" ref="O207">IF(O$158="","",IF(V127="","",IF($C53="Ja",(MONTH(W127)-MONTH(V127)+1)/12*(_xlfn.XLOOKUP(O$158,'Oppslag-fane'!$P$12:$P$34,'Oppslag-fane'!$Q$12:$Q$34*D207)))))</f>
        <v/>
      </c>
      <c r="P207" s="23" t="str" cm="1">
        <f t="array" ref="P207">IF(P$158="","",IF(X127="","",IF($C53="Ja",(MONTH(Y127)-MONTH(X127)+1)/12*(_xlfn.XLOOKUP(P$158,'Oppslag-fane'!$P$12:$P$34,'Oppslag-fane'!$Q$12:$Q$34*D207)))))</f>
        <v/>
      </c>
      <c r="Q207" s="23" t="str" cm="1">
        <f t="array" ref="Q207">IF(Q$158="","",IF(Z127="","",IF($C53="Ja",(MONTH(AA127)-MONTH(Z127)+1)/12*(_xlfn.XLOOKUP(Q$158,'Oppslag-fane'!$P$12:$P$34,'Oppslag-fane'!$Q$12:$Q$34*D207)))))</f>
        <v/>
      </c>
      <c r="R207" s="46">
        <f t="shared" si="12"/>
        <v>0</v>
      </c>
      <c r="AI207"/>
      <c r="AJ207"/>
      <c r="AL207" s="33"/>
      <c r="AM207" s="33"/>
    </row>
    <row r="208" spans="1:39" x14ac:dyDescent="0.25">
      <c r="A208">
        <f t="shared" si="9"/>
        <v>0</v>
      </c>
      <c r="B208">
        <f t="shared" si="9"/>
        <v>0</v>
      </c>
      <c r="C208">
        <f t="shared" si="10"/>
        <v>0</v>
      </c>
      <c r="D208" s="32" t="str">
        <f t="shared" si="11"/>
        <v/>
      </c>
      <c r="E208" s="23" t="str" cm="1">
        <f t="array" ref="E208">IF(E$158="","",IF(B128="","",IF($C54="Ja",(MONTH(C128)-MONTH(B128)+1)/12*(_xlfn.XLOOKUP(E$158,'Oppslag-fane'!$P$12:$P$34,'Oppslag-fane'!$Q$12:$Q$34*D208)))))</f>
        <v/>
      </c>
      <c r="F208" s="23" t="str" cm="1">
        <f t="array" ref="F208">IF(F$158="","",IF(D128="","",IF($C54="Ja",(MONTH(E128)-MONTH(D128)+1)/12*(_xlfn.XLOOKUP(F$158,'Oppslag-fane'!$P$12:$P$34,'Oppslag-fane'!$Q$12:$Q$34*D208)))))</f>
        <v/>
      </c>
      <c r="G208" s="23" t="str" cm="1">
        <f t="array" ref="G208">IF(G$158="","",IF(F128="","",IF($C54="Ja",(MONTH(G128)-MONTH(F128)+1)/12*(_xlfn.XLOOKUP(G$158,'Oppslag-fane'!$P$12:$P$34,'Oppslag-fane'!$Q$12:$Q$34*D208)))))</f>
        <v/>
      </c>
      <c r="H208" s="23" t="str" cm="1">
        <f t="array" ref="H208">IF(H$158="","",IF(H128="","",IF($C54="Ja",(MONTH(I128)-MONTH(H128)+1)/12*(_xlfn.XLOOKUP(H$158,'Oppslag-fane'!$P$12:$P$34,'Oppslag-fane'!$Q$12:$Q$34*D208)))))</f>
        <v/>
      </c>
      <c r="I208" s="23" t="str" cm="1">
        <f t="array" ref="I208">IF(I$158="","",IF(J128="","",IF($C54="Ja",(MONTH(K128)-MONTH(J128)+1)/12*(_xlfn.XLOOKUP(I$158,'Oppslag-fane'!$P$12:$P$34,'Oppslag-fane'!$Q$12:$Q$34*D208)))))</f>
        <v/>
      </c>
      <c r="J208" s="23" t="str" cm="1">
        <f t="array" ref="J208">IF(J$158="","",IF(L128="","",IF($C54="Ja",(MONTH(M128)-MONTH(L128)+1)/12*(_xlfn.XLOOKUP(J$158,'Oppslag-fane'!$P$12:$P$34,'Oppslag-fane'!$Q$12:$Q$34*D208)))))</f>
        <v/>
      </c>
      <c r="K208" s="23" t="str" cm="1">
        <f t="array" ref="K208">IF(K$158="","",IF(N128="","",IF($C54="Ja",(MONTH(O128)-MONTH(N128)+1)/12*(_xlfn.XLOOKUP(K$158,'Oppslag-fane'!$P$12:$P$34,'Oppslag-fane'!$Q$12:$Q$34*D208)))))</f>
        <v/>
      </c>
      <c r="L208" s="23" t="str" cm="1">
        <f t="array" ref="L208">IF(L$158="","",IF(P128="","",IF($C54="Ja",(MONTH(Q128)-MONTH(P128)+1)/12*(_xlfn.XLOOKUP(L$158,'Oppslag-fane'!$P$12:$P$34,'Oppslag-fane'!$Q$12:$Q$34*D208)))))</f>
        <v/>
      </c>
      <c r="M208" s="23" t="str" cm="1">
        <f t="array" ref="M208">IF(M$158="","",IF(R128="","",IF($C54="Ja",(MONTH(S128)-MONTH(R128)+1)/12*(_xlfn.XLOOKUP(M$158,'Oppslag-fane'!$P$12:$P$34,'Oppslag-fane'!$Q$12:$Q$34*D208)))))</f>
        <v/>
      </c>
      <c r="N208" s="23" t="str" cm="1">
        <f t="array" ref="N208">IF(N$158="","",IF(T128="","",IF($C54="Ja",(MONTH(U128)-MONTH(T128)+1)/12*(_xlfn.XLOOKUP(N$158,'Oppslag-fane'!$P$12:$P$34,'Oppslag-fane'!$Q$12:$Q$34*D208)))))</f>
        <v/>
      </c>
      <c r="O208" s="23" t="str" cm="1">
        <f t="array" ref="O208">IF(O$158="","",IF(V128="","",IF($C54="Ja",(MONTH(W128)-MONTH(V128)+1)/12*(_xlfn.XLOOKUP(O$158,'Oppslag-fane'!$P$12:$P$34,'Oppslag-fane'!$Q$12:$Q$34*D208)))))</f>
        <v/>
      </c>
      <c r="P208" s="23" t="str" cm="1">
        <f t="array" ref="P208">IF(P$158="","",IF(X128="","",IF($C54="Ja",(MONTH(Y128)-MONTH(X128)+1)/12*(_xlfn.XLOOKUP(P$158,'Oppslag-fane'!$P$12:$P$34,'Oppslag-fane'!$Q$12:$Q$34*D208)))))</f>
        <v/>
      </c>
      <c r="Q208" s="23" t="str" cm="1">
        <f t="array" ref="Q208">IF(Q$158="","",IF(Z128="","",IF($C54="Ja",(MONTH(AA128)-MONTH(Z128)+1)/12*(_xlfn.XLOOKUP(Q$158,'Oppslag-fane'!$P$12:$P$34,'Oppslag-fane'!$Q$12:$Q$34*D208)))))</f>
        <v/>
      </c>
      <c r="R208" s="46">
        <f t="shared" si="12"/>
        <v>0</v>
      </c>
      <c r="AI208"/>
      <c r="AJ208"/>
      <c r="AL208" s="33"/>
      <c r="AM208" s="33"/>
    </row>
    <row r="209" spans="1:39" x14ac:dyDescent="0.25">
      <c r="A209">
        <f t="shared" si="9"/>
        <v>0</v>
      </c>
      <c r="B209">
        <f t="shared" si="9"/>
        <v>0</v>
      </c>
      <c r="C209">
        <f t="shared" si="10"/>
        <v>0</v>
      </c>
      <c r="D209" s="32" t="str">
        <f t="shared" si="11"/>
        <v/>
      </c>
      <c r="E209" s="23" t="str" cm="1">
        <f t="array" ref="E209">IF(E$158="","",IF(B129="","",IF($C55="Ja",(MONTH(C129)-MONTH(B129)+1)/12*(_xlfn.XLOOKUP(E$158,'Oppslag-fane'!$P$12:$P$34,'Oppslag-fane'!$Q$12:$Q$34*D209)))))</f>
        <v/>
      </c>
      <c r="F209" s="23" t="str" cm="1">
        <f t="array" ref="F209">IF(F$158="","",IF(D129="","",IF($C55="Ja",(MONTH(E129)-MONTH(D129)+1)/12*(_xlfn.XLOOKUP(F$158,'Oppslag-fane'!$P$12:$P$34,'Oppslag-fane'!$Q$12:$Q$34*D209)))))</f>
        <v/>
      </c>
      <c r="G209" s="23" t="str" cm="1">
        <f t="array" ref="G209">IF(G$158="","",IF(F129="","",IF($C55="Ja",(MONTH(G129)-MONTH(F129)+1)/12*(_xlfn.XLOOKUP(G$158,'Oppslag-fane'!$P$12:$P$34,'Oppslag-fane'!$Q$12:$Q$34*D209)))))</f>
        <v/>
      </c>
      <c r="H209" s="23" t="str" cm="1">
        <f t="array" ref="H209">IF(H$158="","",IF(H129="","",IF($C55="Ja",(MONTH(I129)-MONTH(H129)+1)/12*(_xlfn.XLOOKUP(H$158,'Oppslag-fane'!$P$12:$P$34,'Oppslag-fane'!$Q$12:$Q$34*D209)))))</f>
        <v/>
      </c>
      <c r="I209" s="23" t="str" cm="1">
        <f t="array" ref="I209">IF(I$158="","",IF(J129="","",IF($C55="Ja",(MONTH(K129)-MONTH(J129)+1)/12*(_xlfn.XLOOKUP(I$158,'Oppslag-fane'!$P$12:$P$34,'Oppslag-fane'!$Q$12:$Q$34*D209)))))</f>
        <v/>
      </c>
      <c r="J209" s="23" t="str" cm="1">
        <f t="array" ref="J209">IF(J$158="","",IF(L129="","",IF($C55="Ja",(MONTH(M129)-MONTH(L129)+1)/12*(_xlfn.XLOOKUP(J$158,'Oppslag-fane'!$P$12:$P$34,'Oppslag-fane'!$Q$12:$Q$34*D209)))))</f>
        <v/>
      </c>
      <c r="K209" s="23" t="str" cm="1">
        <f t="array" ref="K209">IF(K$158="","",IF(N129="","",IF($C55="Ja",(MONTH(O129)-MONTH(N129)+1)/12*(_xlfn.XLOOKUP(K$158,'Oppslag-fane'!$P$12:$P$34,'Oppslag-fane'!$Q$12:$Q$34*D209)))))</f>
        <v/>
      </c>
      <c r="L209" s="23" t="str" cm="1">
        <f t="array" ref="L209">IF(L$158="","",IF(P129="","",IF($C55="Ja",(MONTH(Q129)-MONTH(P129)+1)/12*(_xlfn.XLOOKUP(L$158,'Oppslag-fane'!$P$12:$P$34,'Oppslag-fane'!$Q$12:$Q$34*D209)))))</f>
        <v/>
      </c>
      <c r="M209" s="23" t="str" cm="1">
        <f t="array" ref="M209">IF(M$158="","",IF(R129="","",IF($C55="Ja",(MONTH(S129)-MONTH(R129)+1)/12*(_xlfn.XLOOKUP(M$158,'Oppslag-fane'!$P$12:$P$34,'Oppslag-fane'!$Q$12:$Q$34*D209)))))</f>
        <v/>
      </c>
      <c r="N209" s="23" t="str" cm="1">
        <f t="array" ref="N209">IF(N$158="","",IF(T129="","",IF($C55="Ja",(MONTH(U129)-MONTH(T129)+1)/12*(_xlfn.XLOOKUP(N$158,'Oppslag-fane'!$P$12:$P$34,'Oppslag-fane'!$Q$12:$Q$34*D209)))))</f>
        <v/>
      </c>
      <c r="O209" s="23" t="str" cm="1">
        <f t="array" ref="O209">IF(O$158="","",IF(V129="","",IF($C55="Ja",(MONTH(W129)-MONTH(V129)+1)/12*(_xlfn.XLOOKUP(O$158,'Oppslag-fane'!$P$12:$P$34,'Oppslag-fane'!$Q$12:$Q$34*D209)))))</f>
        <v/>
      </c>
      <c r="P209" s="23" t="str" cm="1">
        <f t="array" ref="P209">IF(P$158="","",IF(X129="","",IF($C55="Ja",(MONTH(Y129)-MONTH(X129)+1)/12*(_xlfn.XLOOKUP(P$158,'Oppslag-fane'!$P$12:$P$34,'Oppslag-fane'!$Q$12:$Q$34*D209)))))</f>
        <v/>
      </c>
      <c r="Q209" s="23" t="str" cm="1">
        <f t="array" ref="Q209">IF(Q$158="","",IF(Z129="","",IF($C55="Ja",(MONTH(AA129)-MONTH(Z129)+1)/12*(_xlfn.XLOOKUP(Q$158,'Oppslag-fane'!$P$12:$P$34,'Oppslag-fane'!$Q$12:$Q$34*D209)))))</f>
        <v/>
      </c>
      <c r="R209" s="46">
        <f t="shared" si="12"/>
        <v>0</v>
      </c>
      <c r="AI209"/>
      <c r="AJ209"/>
      <c r="AL209" s="33"/>
      <c r="AM209" s="33"/>
    </row>
    <row r="210" spans="1:39" x14ac:dyDescent="0.25">
      <c r="A210">
        <f t="shared" si="9"/>
        <v>0</v>
      </c>
      <c r="B210">
        <f t="shared" si="9"/>
        <v>0</v>
      </c>
      <c r="C210">
        <f t="shared" si="10"/>
        <v>0</v>
      </c>
      <c r="D210" s="32" t="str">
        <f t="shared" si="11"/>
        <v/>
      </c>
      <c r="E210" s="23" t="str" cm="1">
        <f t="array" ref="E210">IF(E$158="","",IF(B130="","",IF($C56="Ja",(MONTH(C130)-MONTH(B130)+1)/12*(_xlfn.XLOOKUP(E$158,'Oppslag-fane'!$P$12:$P$34,'Oppslag-fane'!$Q$12:$Q$34*D210)))))</f>
        <v/>
      </c>
      <c r="F210" s="23" t="str" cm="1">
        <f t="array" ref="F210">IF(F$158="","",IF(D130="","",IF($C56="Ja",(MONTH(E130)-MONTH(D130)+1)/12*(_xlfn.XLOOKUP(F$158,'Oppslag-fane'!$P$12:$P$34,'Oppslag-fane'!$Q$12:$Q$34*D210)))))</f>
        <v/>
      </c>
      <c r="G210" s="23" t="str" cm="1">
        <f t="array" ref="G210">IF(G$158="","",IF(F130="","",IF($C56="Ja",(MONTH(G130)-MONTH(F130)+1)/12*(_xlfn.XLOOKUP(G$158,'Oppslag-fane'!$P$12:$P$34,'Oppslag-fane'!$Q$12:$Q$34*D210)))))</f>
        <v/>
      </c>
      <c r="H210" s="23" t="str" cm="1">
        <f t="array" ref="H210">IF(H$158="","",IF(H130="","",IF($C56="Ja",(MONTH(I130)-MONTH(H130)+1)/12*(_xlfn.XLOOKUP(H$158,'Oppslag-fane'!$P$12:$P$34,'Oppslag-fane'!$Q$12:$Q$34*D210)))))</f>
        <v/>
      </c>
      <c r="I210" s="23" t="str" cm="1">
        <f t="array" ref="I210">IF(I$158="","",IF(J130="","",IF($C56="Ja",(MONTH(K130)-MONTH(J130)+1)/12*(_xlfn.XLOOKUP(I$158,'Oppslag-fane'!$P$12:$P$34,'Oppslag-fane'!$Q$12:$Q$34*D210)))))</f>
        <v/>
      </c>
      <c r="J210" s="23" t="str" cm="1">
        <f t="array" ref="J210">IF(J$158="","",IF(L130="","",IF($C56="Ja",(MONTH(M130)-MONTH(L130)+1)/12*(_xlfn.XLOOKUP(J$158,'Oppslag-fane'!$P$12:$P$34,'Oppslag-fane'!$Q$12:$Q$34*D210)))))</f>
        <v/>
      </c>
      <c r="K210" s="23" t="str" cm="1">
        <f t="array" ref="K210">IF(K$158="","",IF(N130="","",IF($C56="Ja",(MONTH(O130)-MONTH(N130)+1)/12*(_xlfn.XLOOKUP(K$158,'Oppslag-fane'!$P$12:$P$34,'Oppslag-fane'!$Q$12:$Q$34*D210)))))</f>
        <v/>
      </c>
      <c r="L210" s="23" t="str" cm="1">
        <f t="array" ref="L210">IF(L$158="","",IF(P130="","",IF($C56="Ja",(MONTH(Q130)-MONTH(P130)+1)/12*(_xlfn.XLOOKUP(L$158,'Oppslag-fane'!$P$12:$P$34,'Oppslag-fane'!$Q$12:$Q$34*D210)))))</f>
        <v/>
      </c>
      <c r="M210" s="23" t="str" cm="1">
        <f t="array" ref="M210">IF(M$158="","",IF(R130="","",IF($C56="Ja",(MONTH(S130)-MONTH(R130)+1)/12*(_xlfn.XLOOKUP(M$158,'Oppslag-fane'!$P$12:$P$34,'Oppslag-fane'!$Q$12:$Q$34*D210)))))</f>
        <v/>
      </c>
      <c r="N210" s="23" t="str" cm="1">
        <f t="array" ref="N210">IF(N$158="","",IF(T130="","",IF($C56="Ja",(MONTH(U130)-MONTH(T130)+1)/12*(_xlfn.XLOOKUP(N$158,'Oppslag-fane'!$P$12:$P$34,'Oppslag-fane'!$Q$12:$Q$34*D210)))))</f>
        <v/>
      </c>
      <c r="O210" s="23" t="str" cm="1">
        <f t="array" ref="O210">IF(O$158="","",IF(V130="","",IF($C56="Ja",(MONTH(W130)-MONTH(V130)+1)/12*(_xlfn.XLOOKUP(O$158,'Oppslag-fane'!$P$12:$P$34,'Oppslag-fane'!$Q$12:$Q$34*D210)))))</f>
        <v/>
      </c>
      <c r="P210" s="23" t="str" cm="1">
        <f t="array" ref="P210">IF(P$158="","",IF(X130="","",IF($C56="Ja",(MONTH(Y130)-MONTH(X130)+1)/12*(_xlfn.XLOOKUP(P$158,'Oppslag-fane'!$P$12:$P$34,'Oppslag-fane'!$Q$12:$Q$34*D210)))))</f>
        <v/>
      </c>
      <c r="Q210" s="23" t="str" cm="1">
        <f t="array" ref="Q210">IF(Q$158="","",IF(Z130="","",IF($C56="Ja",(MONTH(AA130)-MONTH(Z130)+1)/12*(_xlfn.XLOOKUP(Q$158,'Oppslag-fane'!$P$12:$P$34,'Oppslag-fane'!$Q$12:$Q$34*D210)))))</f>
        <v/>
      </c>
      <c r="R210" s="46">
        <f t="shared" si="12"/>
        <v>0</v>
      </c>
      <c r="AI210"/>
      <c r="AJ210"/>
      <c r="AL210" s="33"/>
      <c r="AM210" s="33"/>
    </row>
    <row r="211" spans="1:39" x14ac:dyDescent="0.25">
      <c r="A211">
        <f t="shared" si="9"/>
        <v>0</v>
      </c>
      <c r="B211">
        <f t="shared" si="9"/>
        <v>0</v>
      </c>
      <c r="C211">
        <f t="shared" si="10"/>
        <v>0</v>
      </c>
      <c r="D211" s="32" t="str">
        <f t="shared" si="11"/>
        <v/>
      </c>
      <c r="E211" s="23" t="str" cm="1">
        <f t="array" ref="E211">IF(E$158="","",IF(B131="","",IF($C57="Ja",(MONTH(C131)-MONTH(B131)+1)/12*(_xlfn.XLOOKUP(E$158,'Oppslag-fane'!$P$12:$P$34,'Oppslag-fane'!$Q$12:$Q$34*D211)))))</f>
        <v/>
      </c>
      <c r="F211" s="23" t="str" cm="1">
        <f t="array" ref="F211">IF(F$158="","",IF(D131="","",IF($C57="Ja",(MONTH(E131)-MONTH(D131)+1)/12*(_xlfn.XLOOKUP(F$158,'Oppslag-fane'!$P$12:$P$34,'Oppslag-fane'!$Q$12:$Q$34*D211)))))</f>
        <v/>
      </c>
      <c r="G211" s="23" t="str" cm="1">
        <f t="array" ref="G211">IF(G$158="","",IF(F131="","",IF($C57="Ja",(MONTH(G131)-MONTH(F131)+1)/12*(_xlfn.XLOOKUP(G$158,'Oppslag-fane'!$P$12:$P$34,'Oppslag-fane'!$Q$12:$Q$34*D211)))))</f>
        <v/>
      </c>
      <c r="H211" s="23" t="str" cm="1">
        <f t="array" ref="H211">IF(H$158="","",IF(H131="","",IF($C57="Ja",(MONTH(I131)-MONTH(H131)+1)/12*(_xlfn.XLOOKUP(H$158,'Oppslag-fane'!$P$12:$P$34,'Oppslag-fane'!$Q$12:$Q$34*D211)))))</f>
        <v/>
      </c>
      <c r="I211" s="23" t="str" cm="1">
        <f t="array" ref="I211">IF(I$158="","",IF(J131="","",IF($C57="Ja",(MONTH(K131)-MONTH(J131)+1)/12*(_xlfn.XLOOKUP(I$158,'Oppslag-fane'!$P$12:$P$34,'Oppslag-fane'!$Q$12:$Q$34*D211)))))</f>
        <v/>
      </c>
      <c r="J211" s="23" t="str" cm="1">
        <f t="array" ref="J211">IF(J$158="","",IF(L131="","",IF($C57="Ja",(MONTH(M131)-MONTH(L131)+1)/12*(_xlfn.XLOOKUP(J$158,'Oppslag-fane'!$P$12:$P$34,'Oppslag-fane'!$Q$12:$Q$34*D211)))))</f>
        <v/>
      </c>
      <c r="K211" s="23" t="str" cm="1">
        <f t="array" ref="K211">IF(K$158="","",IF(N131="","",IF($C57="Ja",(MONTH(O131)-MONTH(N131)+1)/12*(_xlfn.XLOOKUP(K$158,'Oppslag-fane'!$P$12:$P$34,'Oppslag-fane'!$Q$12:$Q$34*D211)))))</f>
        <v/>
      </c>
      <c r="L211" s="23" t="str" cm="1">
        <f t="array" ref="L211">IF(L$158="","",IF(P131="","",IF($C57="Ja",(MONTH(Q131)-MONTH(P131)+1)/12*(_xlfn.XLOOKUP(L$158,'Oppslag-fane'!$P$12:$P$34,'Oppslag-fane'!$Q$12:$Q$34*D211)))))</f>
        <v/>
      </c>
      <c r="M211" s="23" t="str" cm="1">
        <f t="array" ref="M211">IF(M$158="","",IF(R131="","",IF($C57="Ja",(MONTH(S131)-MONTH(R131)+1)/12*(_xlfn.XLOOKUP(M$158,'Oppslag-fane'!$P$12:$P$34,'Oppslag-fane'!$Q$12:$Q$34*D211)))))</f>
        <v/>
      </c>
      <c r="N211" s="23" t="str" cm="1">
        <f t="array" ref="N211">IF(N$158="","",IF(T131="","",IF($C57="Ja",(MONTH(U131)-MONTH(T131)+1)/12*(_xlfn.XLOOKUP(N$158,'Oppslag-fane'!$P$12:$P$34,'Oppslag-fane'!$Q$12:$Q$34*D211)))))</f>
        <v/>
      </c>
      <c r="O211" s="23" t="str" cm="1">
        <f t="array" ref="O211">IF(O$158="","",IF(V131="","",IF($C57="Ja",(MONTH(W131)-MONTH(V131)+1)/12*(_xlfn.XLOOKUP(O$158,'Oppslag-fane'!$P$12:$P$34,'Oppslag-fane'!$Q$12:$Q$34*D211)))))</f>
        <v/>
      </c>
      <c r="P211" s="23" t="str" cm="1">
        <f t="array" ref="P211">IF(P$158="","",IF(X131="","",IF($C57="Ja",(MONTH(Y131)-MONTH(X131)+1)/12*(_xlfn.XLOOKUP(P$158,'Oppslag-fane'!$P$12:$P$34,'Oppslag-fane'!$Q$12:$Q$34*D211)))))</f>
        <v/>
      </c>
      <c r="Q211" s="23" t="str" cm="1">
        <f t="array" ref="Q211">IF(Q$158="","",IF(Z131="","",IF($C57="Ja",(MONTH(AA131)-MONTH(Z131)+1)/12*(_xlfn.XLOOKUP(Q$158,'Oppslag-fane'!$P$12:$P$34,'Oppslag-fane'!$Q$12:$Q$34*D211)))))</f>
        <v/>
      </c>
      <c r="R211" s="46">
        <f t="shared" si="12"/>
        <v>0</v>
      </c>
      <c r="AI211"/>
      <c r="AJ211"/>
      <c r="AL211" s="33"/>
      <c r="AM211" s="33"/>
    </row>
    <row r="212" spans="1:39" x14ac:dyDescent="0.25">
      <c r="A212">
        <f t="shared" si="9"/>
        <v>0</v>
      </c>
      <c r="B212">
        <f t="shared" si="9"/>
        <v>0</v>
      </c>
      <c r="C212">
        <f t="shared" si="10"/>
        <v>0</v>
      </c>
      <c r="D212" s="32" t="str">
        <f t="shared" si="11"/>
        <v/>
      </c>
      <c r="E212" s="23" t="str" cm="1">
        <f t="array" ref="E212">IF(E$158="","",IF(B132="","",IF($C58="Ja",(MONTH(C132)-MONTH(B132)+1)/12*(_xlfn.XLOOKUP(E$158,'Oppslag-fane'!$P$12:$P$34,'Oppslag-fane'!$Q$12:$Q$34*D212)))))</f>
        <v/>
      </c>
      <c r="F212" s="23" t="str" cm="1">
        <f t="array" ref="F212">IF(F$158="","",IF(D132="","",IF($C58="Ja",(MONTH(E132)-MONTH(D132)+1)/12*(_xlfn.XLOOKUP(F$158,'Oppslag-fane'!$P$12:$P$34,'Oppslag-fane'!$Q$12:$Q$34*D212)))))</f>
        <v/>
      </c>
      <c r="G212" s="23" t="str" cm="1">
        <f t="array" ref="G212">IF(G$158="","",IF(F132="","",IF($C58="Ja",(MONTH(G132)-MONTH(F132)+1)/12*(_xlfn.XLOOKUP(G$158,'Oppslag-fane'!$P$12:$P$34,'Oppslag-fane'!$Q$12:$Q$34*D212)))))</f>
        <v/>
      </c>
      <c r="H212" s="23" t="str" cm="1">
        <f t="array" ref="H212">IF(H$158="","",IF(H132="","",IF($C58="Ja",(MONTH(I132)-MONTH(H132)+1)/12*(_xlfn.XLOOKUP(H$158,'Oppslag-fane'!$P$12:$P$34,'Oppslag-fane'!$Q$12:$Q$34*D212)))))</f>
        <v/>
      </c>
      <c r="I212" s="23" t="str" cm="1">
        <f t="array" ref="I212">IF(I$158="","",IF(J132="","",IF($C58="Ja",(MONTH(K132)-MONTH(J132)+1)/12*(_xlfn.XLOOKUP(I$158,'Oppslag-fane'!$P$12:$P$34,'Oppslag-fane'!$Q$12:$Q$34*D212)))))</f>
        <v/>
      </c>
      <c r="J212" s="23" t="str" cm="1">
        <f t="array" ref="J212">IF(J$158="","",IF(L132="","",IF($C58="Ja",(MONTH(M132)-MONTH(L132)+1)/12*(_xlfn.XLOOKUP(J$158,'Oppslag-fane'!$P$12:$P$34,'Oppslag-fane'!$Q$12:$Q$34*D212)))))</f>
        <v/>
      </c>
      <c r="K212" s="23" t="str" cm="1">
        <f t="array" ref="K212">IF(K$158="","",IF(N132="","",IF($C58="Ja",(MONTH(O132)-MONTH(N132)+1)/12*(_xlfn.XLOOKUP(K$158,'Oppslag-fane'!$P$12:$P$34,'Oppslag-fane'!$Q$12:$Q$34*D212)))))</f>
        <v/>
      </c>
      <c r="L212" s="23" t="str" cm="1">
        <f t="array" ref="L212">IF(L$158="","",IF(P132="","",IF($C58="Ja",(MONTH(Q132)-MONTH(P132)+1)/12*(_xlfn.XLOOKUP(L$158,'Oppslag-fane'!$P$12:$P$34,'Oppslag-fane'!$Q$12:$Q$34*D212)))))</f>
        <v/>
      </c>
      <c r="M212" s="23" t="str" cm="1">
        <f t="array" ref="M212">IF(M$158="","",IF(R132="","",IF($C58="Ja",(MONTH(S132)-MONTH(R132)+1)/12*(_xlfn.XLOOKUP(M$158,'Oppslag-fane'!$P$12:$P$34,'Oppslag-fane'!$Q$12:$Q$34*D212)))))</f>
        <v/>
      </c>
      <c r="N212" s="23" t="str" cm="1">
        <f t="array" ref="N212">IF(N$158="","",IF(T132="","",IF($C58="Ja",(MONTH(U132)-MONTH(T132)+1)/12*(_xlfn.XLOOKUP(N$158,'Oppslag-fane'!$P$12:$P$34,'Oppslag-fane'!$Q$12:$Q$34*D212)))))</f>
        <v/>
      </c>
      <c r="O212" s="23" t="str" cm="1">
        <f t="array" ref="O212">IF(O$158="","",IF(V132="","",IF($C58="Ja",(MONTH(W132)-MONTH(V132)+1)/12*(_xlfn.XLOOKUP(O$158,'Oppslag-fane'!$P$12:$P$34,'Oppslag-fane'!$Q$12:$Q$34*D212)))))</f>
        <v/>
      </c>
      <c r="P212" s="23" t="str" cm="1">
        <f t="array" ref="P212">IF(P$158="","",IF(X132="","",IF($C58="Ja",(MONTH(Y132)-MONTH(X132)+1)/12*(_xlfn.XLOOKUP(P$158,'Oppslag-fane'!$P$12:$P$34,'Oppslag-fane'!$Q$12:$Q$34*D212)))))</f>
        <v/>
      </c>
      <c r="Q212" s="23" t="str" cm="1">
        <f t="array" ref="Q212">IF(Q$158="","",IF(Z132="","",IF($C58="Ja",(MONTH(AA132)-MONTH(Z132)+1)/12*(_xlfn.XLOOKUP(Q$158,'Oppslag-fane'!$P$12:$P$34,'Oppslag-fane'!$Q$12:$Q$34*D212)))))</f>
        <v/>
      </c>
      <c r="R212" s="46">
        <f t="shared" si="12"/>
        <v>0</v>
      </c>
      <c r="AI212"/>
      <c r="AJ212"/>
      <c r="AL212" s="33"/>
      <c r="AM212" s="33"/>
    </row>
    <row r="213" spans="1:39" x14ac:dyDescent="0.25">
      <c r="A213">
        <f t="shared" si="9"/>
        <v>0</v>
      </c>
      <c r="B213">
        <f t="shared" si="9"/>
        <v>0</v>
      </c>
      <c r="C213">
        <f t="shared" si="10"/>
        <v>0</v>
      </c>
      <c r="D213" s="32" t="str">
        <f t="shared" si="11"/>
        <v/>
      </c>
      <c r="E213" s="23" t="str" cm="1">
        <f t="array" ref="E213">IF(E$158="","",IF(B133="","",IF($C59="Ja",(MONTH(C133)-MONTH(B133)+1)/12*(_xlfn.XLOOKUP(E$158,'Oppslag-fane'!$P$12:$P$34,'Oppslag-fane'!$Q$12:$Q$34*D213)))))</f>
        <v/>
      </c>
      <c r="F213" s="23" t="str" cm="1">
        <f t="array" ref="F213">IF(F$158="","",IF(D133="","",IF($C59="Ja",(MONTH(E133)-MONTH(D133)+1)/12*(_xlfn.XLOOKUP(F$158,'Oppslag-fane'!$P$12:$P$34,'Oppslag-fane'!$Q$12:$Q$34*D213)))))</f>
        <v/>
      </c>
      <c r="G213" s="23" t="str" cm="1">
        <f t="array" ref="G213">IF(G$158="","",IF(F133="","",IF($C59="Ja",(MONTH(G133)-MONTH(F133)+1)/12*(_xlfn.XLOOKUP(G$158,'Oppslag-fane'!$P$12:$P$34,'Oppslag-fane'!$Q$12:$Q$34*D213)))))</f>
        <v/>
      </c>
      <c r="H213" s="23" t="str" cm="1">
        <f t="array" ref="H213">IF(H$158="","",IF(H133="","",IF($C59="Ja",(MONTH(I133)-MONTH(H133)+1)/12*(_xlfn.XLOOKUP(H$158,'Oppslag-fane'!$P$12:$P$34,'Oppslag-fane'!$Q$12:$Q$34*D213)))))</f>
        <v/>
      </c>
      <c r="I213" s="23" t="str" cm="1">
        <f t="array" ref="I213">IF(I$158="","",IF(J133="","",IF($C59="Ja",(MONTH(K133)-MONTH(J133)+1)/12*(_xlfn.XLOOKUP(I$158,'Oppslag-fane'!$P$12:$P$34,'Oppslag-fane'!$Q$12:$Q$34*D213)))))</f>
        <v/>
      </c>
      <c r="J213" s="23" t="str" cm="1">
        <f t="array" ref="J213">IF(J$158="","",IF(L133="","",IF($C59="Ja",(MONTH(M133)-MONTH(L133)+1)/12*(_xlfn.XLOOKUP(J$158,'Oppslag-fane'!$P$12:$P$34,'Oppslag-fane'!$Q$12:$Q$34*D213)))))</f>
        <v/>
      </c>
      <c r="K213" s="23" t="str" cm="1">
        <f t="array" ref="K213">IF(K$158="","",IF(N133="","",IF($C59="Ja",(MONTH(O133)-MONTH(N133)+1)/12*(_xlfn.XLOOKUP(K$158,'Oppslag-fane'!$P$12:$P$34,'Oppslag-fane'!$Q$12:$Q$34*D213)))))</f>
        <v/>
      </c>
      <c r="L213" s="23" t="str" cm="1">
        <f t="array" ref="L213">IF(L$158="","",IF(P133="","",IF($C59="Ja",(MONTH(Q133)-MONTH(P133)+1)/12*(_xlfn.XLOOKUP(L$158,'Oppslag-fane'!$P$12:$P$34,'Oppslag-fane'!$Q$12:$Q$34*D213)))))</f>
        <v/>
      </c>
      <c r="M213" s="23" t="str" cm="1">
        <f t="array" ref="M213">IF(M$158="","",IF(R133="","",IF($C59="Ja",(MONTH(S133)-MONTH(R133)+1)/12*(_xlfn.XLOOKUP(M$158,'Oppslag-fane'!$P$12:$P$34,'Oppslag-fane'!$Q$12:$Q$34*D213)))))</f>
        <v/>
      </c>
      <c r="N213" s="23" t="str" cm="1">
        <f t="array" ref="N213">IF(N$158="","",IF(T133="","",IF($C59="Ja",(MONTH(U133)-MONTH(T133)+1)/12*(_xlfn.XLOOKUP(N$158,'Oppslag-fane'!$P$12:$P$34,'Oppslag-fane'!$Q$12:$Q$34*D213)))))</f>
        <v/>
      </c>
      <c r="O213" s="23" t="str" cm="1">
        <f t="array" ref="O213">IF(O$158="","",IF(V133="","",IF($C59="Ja",(MONTH(W133)-MONTH(V133)+1)/12*(_xlfn.XLOOKUP(O$158,'Oppslag-fane'!$P$12:$P$34,'Oppslag-fane'!$Q$12:$Q$34*D213)))))</f>
        <v/>
      </c>
      <c r="P213" s="23" t="str" cm="1">
        <f t="array" ref="P213">IF(P$158="","",IF(X133="","",IF($C59="Ja",(MONTH(Y133)-MONTH(X133)+1)/12*(_xlfn.XLOOKUP(P$158,'Oppslag-fane'!$P$12:$P$34,'Oppslag-fane'!$Q$12:$Q$34*D213)))))</f>
        <v/>
      </c>
      <c r="Q213" s="23" t="str" cm="1">
        <f t="array" ref="Q213">IF(Q$158="","",IF(Z133="","",IF($C59="Ja",(MONTH(AA133)-MONTH(Z133)+1)/12*(_xlfn.XLOOKUP(Q$158,'Oppslag-fane'!$P$12:$P$34,'Oppslag-fane'!$Q$12:$Q$34*D213)))))</f>
        <v/>
      </c>
      <c r="R213" s="46">
        <f t="shared" si="12"/>
        <v>0</v>
      </c>
      <c r="AI213"/>
      <c r="AJ213"/>
      <c r="AL213" s="33"/>
      <c r="AM213" s="33"/>
    </row>
    <row r="214" spans="1:39" x14ac:dyDescent="0.25">
      <c r="A214">
        <f t="shared" si="9"/>
        <v>0</v>
      </c>
      <c r="B214">
        <f t="shared" si="9"/>
        <v>0</v>
      </c>
      <c r="C214">
        <f t="shared" si="10"/>
        <v>0</v>
      </c>
      <c r="D214" s="32" t="str">
        <f t="shared" si="11"/>
        <v/>
      </c>
      <c r="E214" s="23" t="str" cm="1">
        <f t="array" ref="E214">IF(E$158="","",IF(B134="","",IF($C60="Ja",(MONTH(C134)-MONTH(B134)+1)/12*(_xlfn.XLOOKUP(E$158,'Oppslag-fane'!$P$12:$P$34,'Oppslag-fane'!$Q$12:$Q$34*D214)))))</f>
        <v/>
      </c>
      <c r="F214" s="23" t="str" cm="1">
        <f t="array" ref="F214">IF(F$158="","",IF(D134="","",IF($C60="Ja",(MONTH(E134)-MONTH(D134)+1)/12*(_xlfn.XLOOKUP(F$158,'Oppslag-fane'!$P$12:$P$34,'Oppslag-fane'!$Q$12:$Q$34*D214)))))</f>
        <v/>
      </c>
      <c r="G214" s="23" t="str" cm="1">
        <f t="array" ref="G214">IF(G$158="","",IF(F134="","",IF($C60="Ja",(MONTH(G134)-MONTH(F134)+1)/12*(_xlfn.XLOOKUP(G$158,'Oppslag-fane'!$P$12:$P$34,'Oppslag-fane'!$Q$12:$Q$34*D214)))))</f>
        <v/>
      </c>
      <c r="H214" s="23" t="str" cm="1">
        <f t="array" ref="H214">IF(H$158="","",IF(H134="","",IF($C60="Ja",(MONTH(I134)-MONTH(H134)+1)/12*(_xlfn.XLOOKUP(H$158,'Oppslag-fane'!$P$12:$P$34,'Oppslag-fane'!$Q$12:$Q$34*D214)))))</f>
        <v/>
      </c>
      <c r="I214" s="23" t="str" cm="1">
        <f t="array" ref="I214">IF(I$158="","",IF(J134="","",IF($C60="Ja",(MONTH(K134)-MONTH(J134)+1)/12*(_xlfn.XLOOKUP(I$158,'Oppslag-fane'!$P$12:$P$34,'Oppslag-fane'!$Q$12:$Q$34*D214)))))</f>
        <v/>
      </c>
      <c r="J214" s="23" t="str" cm="1">
        <f t="array" ref="J214">IF(J$158="","",IF(L134="","",IF($C60="Ja",(MONTH(M134)-MONTH(L134)+1)/12*(_xlfn.XLOOKUP(J$158,'Oppslag-fane'!$P$12:$P$34,'Oppslag-fane'!$Q$12:$Q$34*D214)))))</f>
        <v/>
      </c>
      <c r="K214" s="23" t="str" cm="1">
        <f t="array" ref="K214">IF(K$158="","",IF(N134="","",IF($C60="Ja",(MONTH(O134)-MONTH(N134)+1)/12*(_xlfn.XLOOKUP(K$158,'Oppslag-fane'!$P$12:$P$34,'Oppslag-fane'!$Q$12:$Q$34*D214)))))</f>
        <v/>
      </c>
      <c r="L214" s="23" t="str" cm="1">
        <f t="array" ref="L214">IF(L$158="","",IF(P134="","",IF($C60="Ja",(MONTH(Q134)-MONTH(P134)+1)/12*(_xlfn.XLOOKUP(L$158,'Oppslag-fane'!$P$12:$P$34,'Oppslag-fane'!$Q$12:$Q$34*D214)))))</f>
        <v/>
      </c>
      <c r="M214" s="23" t="str" cm="1">
        <f t="array" ref="M214">IF(M$158="","",IF(R134="","",IF($C60="Ja",(MONTH(S134)-MONTH(R134)+1)/12*(_xlfn.XLOOKUP(M$158,'Oppslag-fane'!$P$12:$P$34,'Oppslag-fane'!$Q$12:$Q$34*D214)))))</f>
        <v/>
      </c>
      <c r="N214" s="23" t="str" cm="1">
        <f t="array" ref="N214">IF(N$158="","",IF(T134="","",IF($C60="Ja",(MONTH(U134)-MONTH(T134)+1)/12*(_xlfn.XLOOKUP(N$158,'Oppslag-fane'!$P$12:$P$34,'Oppslag-fane'!$Q$12:$Q$34*D214)))))</f>
        <v/>
      </c>
      <c r="O214" s="23" t="str" cm="1">
        <f t="array" ref="O214">IF(O$158="","",IF(V134="","",IF($C60="Ja",(MONTH(W134)-MONTH(V134)+1)/12*(_xlfn.XLOOKUP(O$158,'Oppslag-fane'!$P$12:$P$34,'Oppslag-fane'!$Q$12:$Q$34*D214)))))</f>
        <v/>
      </c>
      <c r="P214" s="23" t="str" cm="1">
        <f t="array" ref="P214">IF(P$158="","",IF(X134="","",IF($C60="Ja",(MONTH(Y134)-MONTH(X134)+1)/12*(_xlfn.XLOOKUP(P$158,'Oppslag-fane'!$P$12:$P$34,'Oppslag-fane'!$Q$12:$Q$34*D214)))))</f>
        <v/>
      </c>
      <c r="Q214" s="23" t="str" cm="1">
        <f t="array" ref="Q214">IF(Q$158="","",IF(Z134="","",IF($C60="Ja",(MONTH(AA134)-MONTH(Z134)+1)/12*(_xlfn.XLOOKUP(Q$158,'Oppslag-fane'!$P$12:$P$34,'Oppslag-fane'!$Q$12:$Q$34*D214)))))</f>
        <v/>
      </c>
      <c r="R214" s="46">
        <f t="shared" si="12"/>
        <v>0</v>
      </c>
      <c r="AI214"/>
      <c r="AJ214"/>
      <c r="AL214" s="33"/>
      <c r="AM214" s="33"/>
    </row>
    <row r="215" spans="1:39" x14ac:dyDescent="0.25">
      <c r="A215">
        <f t="shared" si="9"/>
        <v>0</v>
      </c>
      <c r="B215">
        <f t="shared" si="9"/>
        <v>0</v>
      </c>
      <c r="C215">
        <f t="shared" si="10"/>
        <v>0</v>
      </c>
      <c r="D215" s="32" t="str">
        <f t="shared" si="11"/>
        <v/>
      </c>
      <c r="E215" s="23" t="str" cm="1">
        <f t="array" ref="E215">IF(E$158="","",IF(B135="","",IF($C61="Ja",(MONTH(C135)-MONTH(B135)+1)/12*(_xlfn.XLOOKUP(E$158,'Oppslag-fane'!$P$12:$P$34,'Oppslag-fane'!$Q$12:$Q$34*D215)))))</f>
        <v/>
      </c>
      <c r="F215" s="23" t="str" cm="1">
        <f t="array" ref="F215">IF(F$158="","",IF(D135="","",IF($C61="Ja",(MONTH(E135)-MONTH(D135)+1)/12*(_xlfn.XLOOKUP(F$158,'Oppslag-fane'!$P$12:$P$34,'Oppslag-fane'!$Q$12:$Q$34*D215)))))</f>
        <v/>
      </c>
      <c r="G215" s="23" t="str" cm="1">
        <f t="array" ref="G215">IF(G$158="","",IF(F135="","",IF($C61="Ja",(MONTH(G135)-MONTH(F135)+1)/12*(_xlfn.XLOOKUP(G$158,'Oppslag-fane'!$P$12:$P$34,'Oppslag-fane'!$Q$12:$Q$34*D215)))))</f>
        <v/>
      </c>
      <c r="H215" s="23" t="str" cm="1">
        <f t="array" ref="H215">IF(H$158="","",IF(H135="","",IF($C61="Ja",(MONTH(I135)-MONTH(H135)+1)/12*(_xlfn.XLOOKUP(H$158,'Oppslag-fane'!$P$12:$P$34,'Oppslag-fane'!$Q$12:$Q$34*D215)))))</f>
        <v/>
      </c>
      <c r="I215" s="23" t="str" cm="1">
        <f t="array" ref="I215">IF(I$158="","",IF(J135="","",IF($C61="Ja",(MONTH(K135)-MONTH(J135)+1)/12*(_xlfn.XLOOKUP(I$158,'Oppslag-fane'!$P$12:$P$34,'Oppslag-fane'!$Q$12:$Q$34*D215)))))</f>
        <v/>
      </c>
      <c r="J215" s="23" t="str" cm="1">
        <f t="array" ref="J215">IF(J$158="","",IF(L135="","",IF($C61="Ja",(MONTH(M135)-MONTH(L135)+1)/12*(_xlfn.XLOOKUP(J$158,'Oppslag-fane'!$P$12:$P$34,'Oppslag-fane'!$Q$12:$Q$34*D215)))))</f>
        <v/>
      </c>
      <c r="K215" s="23" t="str" cm="1">
        <f t="array" ref="K215">IF(K$158="","",IF(N135="","",IF($C61="Ja",(MONTH(O135)-MONTH(N135)+1)/12*(_xlfn.XLOOKUP(K$158,'Oppslag-fane'!$P$12:$P$34,'Oppslag-fane'!$Q$12:$Q$34*D215)))))</f>
        <v/>
      </c>
      <c r="L215" s="23" t="str" cm="1">
        <f t="array" ref="L215">IF(L$158="","",IF(P135="","",IF($C61="Ja",(MONTH(Q135)-MONTH(P135)+1)/12*(_xlfn.XLOOKUP(L$158,'Oppslag-fane'!$P$12:$P$34,'Oppslag-fane'!$Q$12:$Q$34*D215)))))</f>
        <v/>
      </c>
      <c r="M215" s="23" t="str" cm="1">
        <f t="array" ref="M215">IF(M$158="","",IF(R135="","",IF($C61="Ja",(MONTH(S135)-MONTH(R135)+1)/12*(_xlfn.XLOOKUP(M$158,'Oppslag-fane'!$P$12:$P$34,'Oppslag-fane'!$Q$12:$Q$34*D215)))))</f>
        <v/>
      </c>
      <c r="N215" s="23" t="str" cm="1">
        <f t="array" ref="N215">IF(N$158="","",IF(T135="","",IF($C61="Ja",(MONTH(U135)-MONTH(T135)+1)/12*(_xlfn.XLOOKUP(N$158,'Oppslag-fane'!$P$12:$P$34,'Oppslag-fane'!$Q$12:$Q$34*D215)))))</f>
        <v/>
      </c>
      <c r="O215" s="23" t="str" cm="1">
        <f t="array" ref="O215">IF(O$158="","",IF(V135="","",IF($C61="Ja",(MONTH(W135)-MONTH(V135)+1)/12*(_xlfn.XLOOKUP(O$158,'Oppslag-fane'!$P$12:$P$34,'Oppslag-fane'!$Q$12:$Q$34*D215)))))</f>
        <v/>
      </c>
      <c r="P215" s="23" t="str" cm="1">
        <f t="array" ref="P215">IF(P$158="","",IF(X135="","",IF($C61="Ja",(MONTH(Y135)-MONTH(X135)+1)/12*(_xlfn.XLOOKUP(P$158,'Oppslag-fane'!$P$12:$P$34,'Oppslag-fane'!$Q$12:$Q$34*D215)))))</f>
        <v/>
      </c>
      <c r="Q215" s="23" t="str" cm="1">
        <f t="array" ref="Q215">IF(Q$158="","",IF(Z135="","",IF($C61="Ja",(MONTH(AA135)-MONTH(Z135)+1)/12*(_xlfn.XLOOKUP(Q$158,'Oppslag-fane'!$P$12:$P$34,'Oppslag-fane'!$Q$12:$Q$34*D215)))))</f>
        <v/>
      </c>
      <c r="R215" s="46">
        <f t="shared" si="12"/>
        <v>0</v>
      </c>
      <c r="AI215"/>
      <c r="AJ215"/>
      <c r="AL215" s="33"/>
      <c r="AM215" s="33"/>
    </row>
    <row r="216" spans="1:39" x14ac:dyDescent="0.25">
      <c r="A216">
        <f t="shared" si="9"/>
        <v>0</v>
      </c>
      <c r="B216">
        <f t="shared" si="9"/>
        <v>0</v>
      </c>
      <c r="C216">
        <f t="shared" si="10"/>
        <v>0</v>
      </c>
      <c r="D216" s="32" t="str">
        <f t="shared" si="11"/>
        <v/>
      </c>
      <c r="E216" s="23" t="str" cm="1">
        <f t="array" ref="E216">IF(E$158="","",IF(B136="","",IF($C62="Ja",(MONTH(C136)-MONTH(B136)+1)/12*(_xlfn.XLOOKUP(E$158,'Oppslag-fane'!$P$12:$P$34,'Oppslag-fane'!$Q$12:$Q$34*D216)))))</f>
        <v/>
      </c>
      <c r="F216" s="23" t="str" cm="1">
        <f t="array" ref="F216">IF(F$158="","",IF(D136="","",IF($C62="Ja",(MONTH(E136)-MONTH(D136)+1)/12*(_xlfn.XLOOKUP(F$158,'Oppslag-fane'!$P$12:$P$34,'Oppslag-fane'!$Q$12:$Q$34*D216)))))</f>
        <v/>
      </c>
      <c r="G216" s="23" t="str" cm="1">
        <f t="array" ref="G216">IF(G$158="","",IF(F136="","",IF($C62="Ja",(MONTH(G136)-MONTH(F136)+1)/12*(_xlfn.XLOOKUP(G$158,'Oppslag-fane'!$P$12:$P$34,'Oppslag-fane'!$Q$12:$Q$34*D216)))))</f>
        <v/>
      </c>
      <c r="H216" s="23" t="str" cm="1">
        <f t="array" ref="H216">IF(H$158="","",IF(H136="","",IF($C62="Ja",(MONTH(I136)-MONTH(H136)+1)/12*(_xlfn.XLOOKUP(H$158,'Oppslag-fane'!$P$12:$P$34,'Oppslag-fane'!$Q$12:$Q$34*D216)))))</f>
        <v/>
      </c>
      <c r="I216" s="23" t="str" cm="1">
        <f t="array" ref="I216">IF(I$158="","",IF(J136="","",IF($C62="Ja",(MONTH(K136)-MONTH(J136)+1)/12*(_xlfn.XLOOKUP(I$158,'Oppslag-fane'!$P$12:$P$34,'Oppslag-fane'!$Q$12:$Q$34*D216)))))</f>
        <v/>
      </c>
      <c r="J216" s="23" t="str" cm="1">
        <f t="array" ref="J216">IF(J$158="","",IF(L136="","",IF($C62="Ja",(MONTH(M136)-MONTH(L136)+1)/12*(_xlfn.XLOOKUP(J$158,'Oppslag-fane'!$P$12:$P$34,'Oppslag-fane'!$Q$12:$Q$34*D216)))))</f>
        <v/>
      </c>
      <c r="K216" s="23" t="str" cm="1">
        <f t="array" ref="K216">IF(K$158="","",IF(N136="","",IF($C62="Ja",(MONTH(O136)-MONTH(N136)+1)/12*(_xlfn.XLOOKUP(K$158,'Oppslag-fane'!$P$12:$P$34,'Oppslag-fane'!$Q$12:$Q$34*D216)))))</f>
        <v/>
      </c>
      <c r="L216" s="23" t="str" cm="1">
        <f t="array" ref="L216">IF(L$158="","",IF(P136="","",IF($C62="Ja",(MONTH(Q136)-MONTH(P136)+1)/12*(_xlfn.XLOOKUP(L$158,'Oppslag-fane'!$P$12:$P$34,'Oppslag-fane'!$Q$12:$Q$34*D216)))))</f>
        <v/>
      </c>
      <c r="M216" s="23" t="str" cm="1">
        <f t="array" ref="M216">IF(M$158="","",IF(R136="","",IF($C62="Ja",(MONTH(S136)-MONTH(R136)+1)/12*(_xlfn.XLOOKUP(M$158,'Oppslag-fane'!$P$12:$P$34,'Oppslag-fane'!$Q$12:$Q$34*D216)))))</f>
        <v/>
      </c>
      <c r="N216" s="23" t="str" cm="1">
        <f t="array" ref="N216">IF(N$158="","",IF(T136="","",IF($C62="Ja",(MONTH(U136)-MONTH(T136)+1)/12*(_xlfn.XLOOKUP(N$158,'Oppslag-fane'!$P$12:$P$34,'Oppslag-fane'!$Q$12:$Q$34*D216)))))</f>
        <v/>
      </c>
      <c r="O216" s="23" t="str" cm="1">
        <f t="array" ref="O216">IF(O$158="","",IF(V136="","",IF($C62="Ja",(MONTH(W136)-MONTH(V136)+1)/12*(_xlfn.XLOOKUP(O$158,'Oppslag-fane'!$P$12:$P$34,'Oppslag-fane'!$Q$12:$Q$34*D216)))))</f>
        <v/>
      </c>
      <c r="P216" s="23" t="str" cm="1">
        <f t="array" ref="P216">IF(P$158="","",IF(X136="","",IF($C62="Ja",(MONTH(Y136)-MONTH(X136)+1)/12*(_xlfn.XLOOKUP(P$158,'Oppslag-fane'!$P$12:$P$34,'Oppslag-fane'!$Q$12:$Q$34*D216)))))</f>
        <v/>
      </c>
      <c r="Q216" s="23" t="str" cm="1">
        <f t="array" ref="Q216">IF(Q$158="","",IF(Z136="","",IF($C62="Ja",(MONTH(AA136)-MONTH(Z136)+1)/12*(_xlfn.XLOOKUP(Q$158,'Oppslag-fane'!$P$12:$P$34,'Oppslag-fane'!$Q$12:$Q$34*D216)))))</f>
        <v/>
      </c>
      <c r="R216" s="46">
        <f t="shared" si="12"/>
        <v>0</v>
      </c>
      <c r="AI216"/>
      <c r="AJ216"/>
      <c r="AL216" s="33"/>
      <c r="AM216" s="33"/>
    </row>
    <row r="217" spans="1:39" x14ac:dyDescent="0.25">
      <c r="A217">
        <f t="shared" si="9"/>
        <v>0</v>
      </c>
      <c r="B217">
        <f t="shared" si="9"/>
        <v>0</v>
      </c>
      <c r="C217">
        <f t="shared" si="10"/>
        <v>0</v>
      </c>
      <c r="D217" s="32" t="str">
        <f t="shared" si="11"/>
        <v/>
      </c>
      <c r="E217" s="23" t="str" cm="1">
        <f t="array" ref="E217">IF(E$158="","",IF(B137="","",IF($C63="Ja",(MONTH(C137)-MONTH(B137)+1)/12*(_xlfn.XLOOKUP(E$158,'Oppslag-fane'!$P$12:$P$34,'Oppslag-fane'!$Q$12:$Q$34*D217)))))</f>
        <v/>
      </c>
      <c r="F217" s="23" t="str" cm="1">
        <f t="array" ref="F217">IF(F$158="","",IF(D137="","",IF($C63="Ja",(MONTH(E137)-MONTH(D137)+1)/12*(_xlfn.XLOOKUP(F$158,'Oppslag-fane'!$P$12:$P$34,'Oppslag-fane'!$Q$12:$Q$34*D217)))))</f>
        <v/>
      </c>
      <c r="G217" s="23" t="str" cm="1">
        <f t="array" ref="G217">IF(G$158="","",IF(F137="","",IF($C63="Ja",(MONTH(G137)-MONTH(F137)+1)/12*(_xlfn.XLOOKUP(G$158,'Oppslag-fane'!$P$12:$P$34,'Oppslag-fane'!$Q$12:$Q$34*D217)))))</f>
        <v/>
      </c>
      <c r="H217" s="23" t="str" cm="1">
        <f t="array" ref="H217">IF(H$158="","",IF(H137="","",IF($C63="Ja",(MONTH(I137)-MONTH(H137)+1)/12*(_xlfn.XLOOKUP(H$158,'Oppslag-fane'!$P$12:$P$34,'Oppslag-fane'!$Q$12:$Q$34*D217)))))</f>
        <v/>
      </c>
      <c r="I217" s="23" t="str" cm="1">
        <f t="array" ref="I217">IF(I$158="","",IF(J137="","",IF($C63="Ja",(MONTH(K137)-MONTH(J137)+1)/12*(_xlfn.XLOOKUP(I$158,'Oppslag-fane'!$P$12:$P$34,'Oppslag-fane'!$Q$12:$Q$34*D217)))))</f>
        <v/>
      </c>
      <c r="J217" s="23" t="str" cm="1">
        <f t="array" ref="J217">IF(J$158="","",IF(L137="","",IF($C63="Ja",(MONTH(M137)-MONTH(L137)+1)/12*(_xlfn.XLOOKUP(J$158,'Oppslag-fane'!$P$12:$P$34,'Oppslag-fane'!$Q$12:$Q$34*D217)))))</f>
        <v/>
      </c>
      <c r="K217" s="23" t="str" cm="1">
        <f t="array" ref="K217">IF(K$158="","",IF(N137="","",IF($C63="Ja",(MONTH(O137)-MONTH(N137)+1)/12*(_xlfn.XLOOKUP(K$158,'Oppslag-fane'!$P$12:$P$34,'Oppslag-fane'!$Q$12:$Q$34*D217)))))</f>
        <v/>
      </c>
      <c r="L217" s="23" t="str" cm="1">
        <f t="array" ref="L217">IF(L$158="","",IF(P137="","",IF($C63="Ja",(MONTH(Q137)-MONTH(P137)+1)/12*(_xlfn.XLOOKUP(L$158,'Oppslag-fane'!$P$12:$P$34,'Oppslag-fane'!$Q$12:$Q$34*D217)))))</f>
        <v/>
      </c>
      <c r="M217" s="23" t="str" cm="1">
        <f t="array" ref="M217">IF(M$158="","",IF(R137="","",IF($C63="Ja",(MONTH(S137)-MONTH(R137)+1)/12*(_xlfn.XLOOKUP(M$158,'Oppslag-fane'!$P$12:$P$34,'Oppslag-fane'!$Q$12:$Q$34*D217)))))</f>
        <v/>
      </c>
      <c r="N217" s="23" t="str" cm="1">
        <f t="array" ref="N217">IF(N$158="","",IF(T137="","",IF($C63="Ja",(MONTH(U137)-MONTH(T137)+1)/12*(_xlfn.XLOOKUP(N$158,'Oppslag-fane'!$P$12:$P$34,'Oppslag-fane'!$Q$12:$Q$34*D217)))))</f>
        <v/>
      </c>
      <c r="O217" s="23" t="str" cm="1">
        <f t="array" ref="O217">IF(O$158="","",IF(V137="","",IF($C63="Ja",(MONTH(W137)-MONTH(V137)+1)/12*(_xlfn.XLOOKUP(O$158,'Oppslag-fane'!$P$12:$P$34,'Oppslag-fane'!$Q$12:$Q$34*D217)))))</f>
        <v/>
      </c>
      <c r="P217" s="23" t="str" cm="1">
        <f t="array" ref="P217">IF(P$158="","",IF(X137="","",IF($C63="Ja",(MONTH(Y137)-MONTH(X137)+1)/12*(_xlfn.XLOOKUP(P$158,'Oppslag-fane'!$P$12:$P$34,'Oppslag-fane'!$Q$12:$Q$34*D217)))))</f>
        <v/>
      </c>
      <c r="Q217" s="23" t="str" cm="1">
        <f t="array" ref="Q217">IF(Q$158="","",IF(Z137="","",IF($C63="Ja",(MONTH(AA137)-MONTH(Z137)+1)/12*(_xlfn.XLOOKUP(Q$158,'Oppslag-fane'!$P$12:$P$34,'Oppslag-fane'!$Q$12:$Q$34*D217)))))</f>
        <v/>
      </c>
      <c r="R217" s="46">
        <f t="shared" si="12"/>
        <v>0</v>
      </c>
      <c r="AI217"/>
      <c r="AJ217"/>
      <c r="AL217" s="33"/>
      <c r="AM217" s="33"/>
    </row>
    <row r="218" spans="1:39" x14ac:dyDescent="0.25">
      <c r="A218">
        <f t="shared" si="9"/>
        <v>0</v>
      </c>
      <c r="B218">
        <f t="shared" si="9"/>
        <v>0</v>
      </c>
      <c r="C218">
        <f t="shared" si="10"/>
        <v>0</v>
      </c>
      <c r="D218" s="32" t="str">
        <f t="shared" si="11"/>
        <v/>
      </c>
      <c r="E218" s="23" t="str" cm="1">
        <f t="array" ref="E218">IF(E$158="","",IF(B138="","",IF($C64="Ja",(MONTH(C138)-MONTH(B138)+1)/12*(_xlfn.XLOOKUP(E$158,'Oppslag-fane'!$P$12:$P$34,'Oppslag-fane'!$Q$12:$Q$34*D218)))))</f>
        <v/>
      </c>
      <c r="F218" s="23" t="str" cm="1">
        <f t="array" ref="F218">IF(F$158="","",IF(D138="","",IF($C64="Ja",(MONTH(E138)-MONTH(D138)+1)/12*(_xlfn.XLOOKUP(F$158,'Oppslag-fane'!$P$12:$P$34,'Oppslag-fane'!$Q$12:$Q$34*D218)))))</f>
        <v/>
      </c>
      <c r="G218" s="23" t="str" cm="1">
        <f t="array" ref="G218">IF(G$158="","",IF(F138="","",IF($C64="Ja",(MONTH(G138)-MONTH(F138)+1)/12*(_xlfn.XLOOKUP(G$158,'Oppslag-fane'!$P$12:$P$34,'Oppslag-fane'!$Q$12:$Q$34*D218)))))</f>
        <v/>
      </c>
      <c r="H218" s="23" t="str" cm="1">
        <f t="array" ref="H218">IF(H$158="","",IF(H138="","",IF($C64="Ja",(MONTH(I138)-MONTH(H138)+1)/12*(_xlfn.XLOOKUP(H$158,'Oppslag-fane'!$P$12:$P$34,'Oppslag-fane'!$Q$12:$Q$34*D218)))))</f>
        <v/>
      </c>
      <c r="I218" s="23" t="str" cm="1">
        <f t="array" ref="I218">IF(I$158="","",IF(J138="","",IF($C64="Ja",(MONTH(K138)-MONTH(J138)+1)/12*(_xlfn.XLOOKUP(I$158,'Oppslag-fane'!$P$12:$P$34,'Oppslag-fane'!$Q$12:$Q$34*D218)))))</f>
        <v/>
      </c>
      <c r="J218" s="23" t="str" cm="1">
        <f t="array" ref="J218">IF(J$158="","",IF(L138="","",IF($C64="Ja",(MONTH(M138)-MONTH(L138)+1)/12*(_xlfn.XLOOKUP(J$158,'Oppslag-fane'!$P$12:$P$34,'Oppslag-fane'!$Q$12:$Q$34*D218)))))</f>
        <v/>
      </c>
      <c r="K218" s="23" t="str" cm="1">
        <f t="array" ref="K218">IF(K$158="","",IF(N138="","",IF($C64="Ja",(MONTH(O138)-MONTH(N138)+1)/12*(_xlfn.XLOOKUP(K$158,'Oppslag-fane'!$P$12:$P$34,'Oppslag-fane'!$Q$12:$Q$34*D218)))))</f>
        <v/>
      </c>
      <c r="L218" s="23" t="str" cm="1">
        <f t="array" ref="L218">IF(L$158="","",IF(P138="","",IF($C64="Ja",(MONTH(Q138)-MONTH(P138)+1)/12*(_xlfn.XLOOKUP(L$158,'Oppslag-fane'!$P$12:$P$34,'Oppslag-fane'!$Q$12:$Q$34*D218)))))</f>
        <v/>
      </c>
      <c r="M218" s="23" t="str" cm="1">
        <f t="array" ref="M218">IF(M$158="","",IF(R138="","",IF($C64="Ja",(MONTH(S138)-MONTH(R138)+1)/12*(_xlfn.XLOOKUP(M$158,'Oppslag-fane'!$P$12:$P$34,'Oppslag-fane'!$Q$12:$Q$34*D218)))))</f>
        <v/>
      </c>
      <c r="N218" s="23" t="str" cm="1">
        <f t="array" ref="N218">IF(N$158="","",IF(T138="","",IF($C64="Ja",(MONTH(U138)-MONTH(T138)+1)/12*(_xlfn.XLOOKUP(N$158,'Oppslag-fane'!$P$12:$P$34,'Oppslag-fane'!$Q$12:$Q$34*D218)))))</f>
        <v/>
      </c>
      <c r="O218" s="23" t="str" cm="1">
        <f t="array" ref="O218">IF(O$158="","",IF(V138="","",IF($C64="Ja",(MONTH(W138)-MONTH(V138)+1)/12*(_xlfn.XLOOKUP(O$158,'Oppslag-fane'!$P$12:$P$34,'Oppslag-fane'!$Q$12:$Q$34*D218)))))</f>
        <v/>
      </c>
      <c r="P218" s="23" t="str" cm="1">
        <f t="array" ref="P218">IF(P$158="","",IF(X138="","",IF($C64="Ja",(MONTH(Y138)-MONTH(X138)+1)/12*(_xlfn.XLOOKUP(P$158,'Oppslag-fane'!$P$12:$P$34,'Oppslag-fane'!$Q$12:$Q$34*D218)))))</f>
        <v/>
      </c>
      <c r="Q218" s="23" t="str" cm="1">
        <f t="array" ref="Q218">IF(Q$158="","",IF(Z138="","",IF($C64="Ja",(MONTH(AA138)-MONTH(Z138)+1)/12*(_xlfn.XLOOKUP(Q$158,'Oppslag-fane'!$P$12:$P$34,'Oppslag-fane'!$Q$12:$Q$34*D218)))))</f>
        <v/>
      </c>
      <c r="R218" s="46">
        <f t="shared" si="12"/>
        <v>0</v>
      </c>
      <c r="AI218"/>
      <c r="AJ218"/>
      <c r="AL218" s="33"/>
      <c r="AM218" s="33"/>
    </row>
    <row r="219" spans="1:39" x14ac:dyDescent="0.25">
      <c r="A219">
        <f t="shared" si="9"/>
        <v>0</v>
      </c>
      <c r="B219">
        <f t="shared" si="9"/>
        <v>0</v>
      </c>
      <c r="C219">
        <f t="shared" si="10"/>
        <v>0</v>
      </c>
      <c r="D219" s="32" t="str">
        <f t="shared" si="11"/>
        <v/>
      </c>
      <c r="E219" s="23" t="str" cm="1">
        <f t="array" ref="E219">IF(E$158="","",IF(B139="","",IF($C65="Ja",(MONTH(C139)-MONTH(B139)+1)/12*(_xlfn.XLOOKUP(E$158,'Oppslag-fane'!$P$12:$P$34,'Oppslag-fane'!$Q$12:$Q$34*D219)))))</f>
        <v/>
      </c>
      <c r="F219" s="23" t="str" cm="1">
        <f t="array" ref="F219">IF(F$158="","",IF(D139="","",IF($C65="Ja",(MONTH(E139)-MONTH(D139)+1)/12*(_xlfn.XLOOKUP(F$158,'Oppslag-fane'!$P$12:$P$34,'Oppslag-fane'!$Q$12:$Q$34*D219)))))</f>
        <v/>
      </c>
      <c r="G219" s="23" t="str" cm="1">
        <f t="array" ref="G219">IF(G$158="","",IF(F139="","",IF($C65="Ja",(MONTH(G139)-MONTH(F139)+1)/12*(_xlfn.XLOOKUP(G$158,'Oppslag-fane'!$P$12:$P$34,'Oppslag-fane'!$Q$12:$Q$34*D219)))))</f>
        <v/>
      </c>
      <c r="H219" s="23" t="str" cm="1">
        <f t="array" ref="H219">IF(H$158="","",IF(H139="","",IF($C65="Ja",(MONTH(I139)-MONTH(H139)+1)/12*(_xlfn.XLOOKUP(H$158,'Oppslag-fane'!$P$12:$P$34,'Oppslag-fane'!$Q$12:$Q$34*D219)))))</f>
        <v/>
      </c>
      <c r="I219" s="23" t="str" cm="1">
        <f t="array" ref="I219">IF(I$158="","",IF(J139="","",IF($C65="Ja",(MONTH(K139)-MONTH(J139)+1)/12*(_xlfn.XLOOKUP(I$158,'Oppslag-fane'!$P$12:$P$34,'Oppslag-fane'!$Q$12:$Q$34*D219)))))</f>
        <v/>
      </c>
      <c r="J219" s="23" t="str" cm="1">
        <f t="array" ref="J219">IF(J$158="","",IF(L139="","",IF($C65="Ja",(MONTH(M139)-MONTH(L139)+1)/12*(_xlfn.XLOOKUP(J$158,'Oppslag-fane'!$P$12:$P$34,'Oppslag-fane'!$Q$12:$Q$34*D219)))))</f>
        <v/>
      </c>
      <c r="K219" s="23" t="str" cm="1">
        <f t="array" ref="K219">IF(K$158="","",IF(N139="","",IF($C65="Ja",(MONTH(O139)-MONTH(N139)+1)/12*(_xlfn.XLOOKUP(K$158,'Oppslag-fane'!$P$12:$P$34,'Oppslag-fane'!$Q$12:$Q$34*D219)))))</f>
        <v/>
      </c>
      <c r="L219" s="23" t="str" cm="1">
        <f t="array" ref="L219">IF(L$158="","",IF(P139="","",IF($C65="Ja",(MONTH(Q139)-MONTH(P139)+1)/12*(_xlfn.XLOOKUP(L$158,'Oppslag-fane'!$P$12:$P$34,'Oppslag-fane'!$Q$12:$Q$34*D219)))))</f>
        <v/>
      </c>
      <c r="M219" s="23" t="str" cm="1">
        <f t="array" ref="M219">IF(M$158="","",IF(R139="","",IF($C65="Ja",(MONTH(S139)-MONTH(R139)+1)/12*(_xlfn.XLOOKUP(M$158,'Oppslag-fane'!$P$12:$P$34,'Oppslag-fane'!$Q$12:$Q$34*D219)))))</f>
        <v/>
      </c>
      <c r="N219" s="23" t="str" cm="1">
        <f t="array" ref="N219">IF(N$158="","",IF(T139="","",IF($C65="Ja",(MONTH(U139)-MONTH(T139)+1)/12*(_xlfn.XLOOKUP(N$158,'Oppslag-fane'!$P$12:$P$34,'Oppslag-fane'!$Q$12:$Q$34*D219)))))</f>
        <v/>
      </c>
      <c r="O219" s="23" t="str" cm="1">
        <f t="array" ref="O219">IF(O$158="","",IF(V139="","",IF($C65="Ja",(MONTH(W139)-MONTH(V139)+1)/12*(_xlfn.XLOOKUP(O$158,'Oppslag-fane'!$P$12:$P$34,'Oppslag-fane'!$Q$12:$Q$34*D219)))))</f>
        <v/>
      </c>
      <c r="P219" s="23" t="str" cm="1">
        <f t="array" ref="P219">IF(P$158="","",IF(X139="","",IF($C65="Ja",(MONTH(Y139)-MONTH(X139)+1)/12*(_xlfn.XLOOKUP(P$158,'Oppslag-fane'!$P$12:$P$34,'Oppslag-fane'!$Q$12:$Q$34*D219)))))</f>
        <v/>
      </c>
      <c r="Q219" s="23" t="str" cm="1">
        <f t="array" ref="Q219">IF(Q$158="","",IF(Z139="","",IF($C65="Ja",(MONTH(AA139)-MONTH(Z139)+1)/12*(_xlfn.XLOOKUP(Q$158,'Oppslag-fane'!$P$12:$P$34,'Oppslag-fane'!$Q$12:$Q$34*D219)))))</f>
        <v/>
      </c>
      <c r="R219" s="46">
        <f t="shared" si="12"/>
        <v>0</v>
      </c>
      <c r="AI219"/>
      <c r="AJ219"/>
      <c r="AL219" s="33"/>
      <c r="AM219" s="33"/>
    </row>
    <row r="220" spans="1:39" x14ac:dyDescent="0.25">
      <c r="A220">
        <f t="shared" si="9"/>
        <v>0</v>
      </c>
      <c r="B220">
        <f t="shared" si="9"/>
        <v>0</v>
      </c>
      <c r="C220">
        <f t="shared" si="10"/>
        <v>0</v>
      </c>
      <c r="D220" s="32" t="str">
        <f t="shared" si="11"/>
        <v/>
      </c>
      <c r="E220" s="23" t="str" cm="1">
        <f t="array" ref="E220">IF(E$158="","",IF(B140="","",IF($C66="Ja",(MONTH(C140)-MONTH(B140)+1)/12*(_xlfn.XLOOKUP(E$158,'Oppslag-fane'!$P$12:$P$34,'Oppslag-fane'!$Q$12:$Q$34*D220)))))</f>
        <v/>
      </c>
      <c r="F220" s="23" t="str" cm="1">
        <f t="array" ref="F220">IF(F$158="","",IF(D140="","",IF($C66="Ja",(MONTH(E140)-MONTH(D140)+1)/12*(_xlfn.XLOOKUP(F$158,'Oppslag-fane'!$P$12:$P$34,'Oppslag-fane'!$Q$12:$Q$34*D220)))))</f>
        <v/>
      </c>
      <c r="G220" s="23" t="str" cm="1">
        <f t="array" ref="G220">IF(G$158="","",IF(F140="","",IF($C66="Ja",(MONTH(G140)-MONTH(F140)+1)/12*(_xlfn.XLOOKUP(G$158,'Oppslag-fane'!$P$12:$P$34,'Oppslag-fane'!$Q$12:$Q$34*D220)))))</f>
        <v/>
      </c>
      <c r="H220" s="23" t="str" cm="1">
        <f t="array" ref="H220">IF(H$158="","",IF(H140="","",IF($C66="Ja",(MONTH(I140)-MONTH(H140)+1)/12*(_xlfn.XLOOKUP(H$158,'Oppslag-fane'!$P$12:$P$34,'Oppslag-fane'!$Q$12:$Q$34*D220)))))</f>
        <v/>
      </c>
      <c r="I220" s="23" t="str" cm="1">
        <f t="array" ref="I220">IF(I$158="","",IF(J140="","",IF($C66="Ja",(MONTH(K140)-MONTH(J140)+1)/12*(_xlfn.XLOOKUP(I$158,'Oppslag-fane'!$P$12:$P$34,'Oppslag-fane'!$Q$12:$Q$34*D220)))))</f>
        <v/>
      </c>
      <c r="J220" s="23" t="str" cm="1">
        <f t="array" ref="J220">IF(J$158="","",IF(L140="","",IF($C66="Ja",(MONTH(M140)-MONTH(L140)+1)/12*(_xlfn.XLOOKUP(J$158,'Oppslag-fane'!$P$12:$P$34,'Oppslag-fane'!$Q$12:$Q$34*D220)))))</f>
        <v/>
      </c>
      <c r="K220" s="23" t="str" cm="1">
        <f t="array" ref="K220">IF(K$158="","",IF(N140="","",IF($C66="Ja",(MONTH(O140)-MONTH(N140)+1)/12*(_xlfn.XLOOKUP(K$158,'Oppslag-fane'!$P$12:$P$34,'Oppslag-fane'!$Q$12:$Q$34*D220)))))</f>
        <v/>
      </c>
      <c r="L220" s="23" t="str" cm="1">
        <f t="array" ref="L220">IF(L$158="","",IF(P140="","",IF($C66="Ja",(MONTH(Q140)-MONTH(P140)+1)/12*(_xlfn.XLOOKUP(L$158,'Oppslag-fane'!$P$12:$P$34,'Oppslag-fane'!$Q$12:$Q$34*D220)))))</f>
        <v/>
      </c>
      <c r="M220" s="23" t="str" cm="1">
        <f t="array" ref="M220">IF(M$158="","",IF(R140="","",IF($C66="Ja",(MONTH(S140)-MONTH(R140)+1)/12*(_xlfn.XLOOKUP(M$158,'Oppslag-fane'!$P$12:$P$34,'Oppslag-fane'!$Q$12:$Q$34*D220)))))</f>
        <v/>
      </c>
      <c r="N220" s="23" t="str" cm="1">
        <f t="array" ref="N220">IF(N$158="","",IF(T140="","",IF($C66="Ja",(MONTH(U140)-MONTH(T140)+1)/12*(_xlfn.XLOOKUP(N$158,'Oppslag-fane'!$P$12:$P$34,'Oppslag-fane'!$Q$12:$Q$34*D220)))))</f>
        <v/>
      </c>
      <c r="O220" s="23" t="str" cm="1">
        <f t="array" ref="O220">IF(O$158="","",IF(V140="","",IF($C66="Ja",(MONTH(W140)-MONTH(V140)+1)/12*(_xlfn.XLOOKUP(O$158,'Oppslag-fane'!$P$12:$P$34,'Oppslag-fane'!$Q$12:$Q$34*D220)))))</f>
        <v/>
      </c>
      <c r="P220" s="23" t="str" cm="1">
        <f t="array" ref="P220">IF(P$158="","",IF(X140="","",IF($C66="Ja",(MONTH(Y140)-MONTH(X140)+1)/12*(_xlfn.XLOOKUP(P$158,'Oppslag-fane'!$P$12:$P$34,'Oppslag-fane'!$Q$12:$Q$34*D220)))))</f>
        <v/>
      </c>
      <c r="Q220" s="23" t="str" cm="1">
        <f t="array" ref="Q220">IF(Q$158="","",IF(Z140="","",IF($C66="Ja",(MONTH(AA140)-MONTH(Z140)+1)/12*(_xlfn.XLOOKUP(Q$158,'Oppslag-fane'!$P$12:$P$34,'Oppslag-fane'!$Q$12:$Q$34*D220)))))</f>
        <v/>
      </c>
      <c r="R220" s="46">
        <f t="shared" si="12"/>
        <v>0</v>
      </c>
      <c r="AI220"/>
      <c r="AJ220"/>
      <c r="AL220" s="33"/>
      <c r="AM220" s="33"/>
    </row>
    <row r="221" spans="1:39" x14ac:dyDescent="0.25">
      <c r="A221">
        <f t="shared" si="9"/>
        <v>0</v>
      </c>
      <c r="B221">
        <f t="shared" si="9"/>
        <v>0</v>
      </c>
      <c r="C221">
        <f t="shared" si="10"/>
        <v>0</v>
      </c>
      <c r="D221" s="32" t="str">
        <f t="shared" si="11"/>
        <v/>
      </c>
      <c r="E221" s="23" t="str" cm="1">
        <f t="array" ref="E221">IF(E$158="","",IF(B141="","",IF($C67="Ja",(MONTH(C141)-MONTH(B141)+1)/12*(_xlfn.XLOOKUP(E$158,'Oppslag-fane'!$P$12:$P$34,'Oppslag-fane'!$Q$12:$Q$34*D221)))))</f>
        <v/>
      </c>
      <c r="F221" s="23" t="str" cm="1">
        <f t="array" ref="F221">IF(F$158="","",IF(D141="","",IF($C67="Ja",(MONTH(E141)-MONTH(D141)+1)/12*(_xlfn.XLOOKUP(F$158,'Oppslag-fane'!$P$12:$P$34,'Oppslag-fane'!$Q$12:$Q$34*D221)))))</f>
        <v/>
      </c>
      <c r="G221" s="23" t="str" cm="1">
        <f t="array" ref="G221">IF(G$158="","",IF(F141="","",IF($C67="Ja",(MONTH(G141)-MONTH(F141)+1)/12*(_xlfn.XLOOKUP(G$158,'Oppslag-fane'!$P$12:$P$34,'Oppslag-fane'!$Q$12:$Q$34*D221)))))</f>
        <v/>
      </c>
      <c r="H221" s="23" t="str" cm="1">
        <f t="array" ref="H221">IF(H$158="","",IF(H141="","",IF($C67="Ja",(MONTH(I141)-MONTH(H141)+1)/12*(_xlfn.XLOOKUP(H$158,'Oppslag-fane'!$P$12:$P$34,'Oppslag-fane'!$Q$12:$Q$34*D221)))))</f>
        <v/>
      </c>
      <c r="I221" s="23" t="str" cm="1">
        <f t="array" ref="I221">IF(I$158="","",IF(J141="","",IF($C67="Ja",(MONTH(K141)-MONTH(J141)+1)/12*(_xlfn.XLOOKUP(I$158,'Oppslag-fane'!$P$12:$P$34,'Oppslag-fane'!$Q$12:$Q$34*D221)))))</f>
        <v/>
      </c>
      <c r="J221" s="23" t="str" cm="1">
        <f t="array" ref="J221">IF(J$158="","",IF(L141="","",IF($C67="Ja",(MONTH(M141)-MONTH(L141)+1)/12*(_xlfn.XLOOKUP(J$158,'Oppslag-fane'!$P$12:$P$34,'Oppslag-fane'!$Q$12:$Q$34*D221)))))</f>
        <v/>
      </c>
      <c r="K221" s="23" t="str" cm="1">
        <f t="array" ref="K221">IF(K$158="","",IF(N141="","",IF($C67="Ja",(MONTH(O141)-MONTH(N141)+1)/12*(_xlfn.XLOOKUP(K$158,'Oppslag-fane'!$P$12:$P$34,'Oppslag-fane'!$Q$12:$Q$34*D221)))))</f>
        <v/>
      </c>
      <c r="L221" s="23" t="str" cm="1">
        <f t="array" ref="L221">IF(L$158="","",IF(P141="","",IF($C67="Ja",(MONTH(Q141)-MONTH(P141)+1)/12*(_xlfn.XLOOKUP(L$158,'Oppslag-fane'!$P$12:$P$34,'Oppslag-fane'!$Q$12:$Q$34*D221)))))</f>
        <v/>
      </c>
      <c r="M221" s="23" t="str" cm="1">
        <f t="array" ref="M221">IF(M$158="","",IF(R141="","",IF($C67="Ja",(MONTH(S141)-MONTH(R141)+1)/12*(_xlfn.XLOOKUP(M$158,'Oppslag-fane'!$P$12:$P$34,'Oppslag-fane'!$Q$12:$Q$34*D221)))))</f>
        <v/>
      </c>
      <c r="N221" s="23" t="str" cm="1">
        <f t="array" ref="N221">IF(N$158="","",IF(T141="","",IF($C67="Ja",(MONTH(U141)-MONTH(T141)+1)/12*(_xlfn.XLOOKUP(N$158,'Oppslag-fane'!$P$12:$P$34,'Oppslag-fane'!$Q$12:$Q$34*D221)))))</f>
        <v/>
      </c>
      <c r="O221" s="23" t="str" cm="1">
        <f t="array" ref="O221">IF(O$158="","",IF(V141="","",IF($C67="Ja",(MONTH(W141)-MONTH(V141)+1)/12*(_xlfn.XLOOKUP(O$158,'Oppslag-fane'!$P$12:$P$34,'Oppslag-fane'!$Q$12:$Q$34*D221)))))</f>
        <v/>
      </c>
      <c r="P221" s="23" t="str" cm="1">
        <f t="array" ref="P221">IF(P$158="","",IF(X141="","",IF($C67="Ja",(MONTH(Y141)-MONTH(X141)+1)/12*(_xlfn.XLOOKUP(P$158,'Oppslag-fane'!$P$12:$P$34,'Oppslag-fane'!$Q$12:$Q$34*D221)))))</f>
        <v/>
      </c>
      <c r="Q221" s="23" t="str" cm="1">
        <f t="array" ref="Q221">IF(Q$158="","",IF(Z141="","",IF($C67="Ja",(MONTH(AA141)-MONTH(Z141)+1)/12*(_xlfn.XLOOKUP(Q$158,'Oppslag-fane'!$P$12:$P$34,'Oppslag-fane'!$Q$12:$Q$34*D221)))))</f>
        <v/>
      </c>
      <c r="R221" s="46">
        <f t="shared" si="12"/>
        <v>0</v>
      </c>
      <c r="AI221"/>
      <c r="AJ221"/>
      <c r="AL221" s="33"/>
      <c r="AM221" s="33"/>
    </row>
    <row r="222" spans="1:39" x14ac:dyDescent="0.25">
      <c r="A222">
        <f t="shared" si="9"/>
        <v>0</v>
      </c>
      <c r="B222">
        <f t="shared" si="9"/>
        <v>0</v>
      </c>
      <c r="C222">
        <f t="shared" si="10"/>
        <v>0</v>
      </c>
      <c r="D222" s="32" t="str">
        <f t="shared" si="11"/>
        <v/>
      </c>
      <c r="E222" s="23" t="str" cm="1">
        <f t="array" ref="E222">IF(E$158="","",IF(B142="","",IF($C68="Ja",(MONTH(C142)-MONTH(B142)+1)/12*(_xlfn.XLOOKUP(E$158,'Oppslag-fane'!$P$12:$P$34,'Oppslag-fane'!$Q$12:$Q$34*D222)))))</f>
        <v/>
      </c>
      <c r="F222" s="23" t="str" cm="1">
        <f t="array" ref="F222">IF(F$158="","",IF(D142="","",IF($C68="Ja",(MONTH(E142)-MONTH(D142)+1)/12*(_xlfn.XLOOKUP(F$158,'Oppslag-fane'!$P$12:$P$34,'Oppslag-fane'!$Q$12:$Q$34*D222)))))</f>
        <v/>
      </c>
      <c r="G222" s="23" t="str" cm="1">
        <f t="array" ref="G222">IF(G$158="","",IF(F142="","",IF($C68="Ja",(MONTH(G142)-MONTH(F142)+1)/12*(_xlfn.XLOOKUP(G$158,'Oppslag-fane'!$P$12:$P$34,'Oppslag-fane'!$Q$12:$Q$34*D222)))))</f>
        <v/>
      </c>
      <c r="H222" s="23" t="str" cm="1">
        <f t="array" ref="H222">IF(H$158="","",IF(H142="","",IF($C68="Ja",(MONTH(I142)-MONTH(H142)+1)/12*(_xlfn.XLOOKUP(H$158,'Oppslag-fane'!$P$12:$P$34,'Oppslag-fane'!$Q$12:$Q$34*D222)))))</f>
        <v/>
      </c>
      <c r="I222" s="23" t="str" cm="1">
        <f t="array" ref="I222">IF(I$158="","",IF(J142="","",IF($C68="Ja",(MONTH(K142)-MONTH(J142)+1)/12*(_xlfn.XLOOKUP(I$158,'Oppslag-fane'!$P$12:$P$34,'Oppslag-fane'!$Q$12:$Q$34*D222)))))</f>
        <v/>
      </c>
      <c r="J222" s="23" t="str" cm="1">
        <f t="array" ref="J222">IF(J$158="","",IF(L142="","",IF($C68="Ja",(MONTH(M142)-MONTH(L142)+1)/12*(_xlfn.XLOOKUP(J$158,'Oppslag-fane'!$P$12:$P$34,'Oppslag-fane'!$Q$12:$Q$34*D222)))))</f>
        <v/>
      </c>
      <c r="K222" s="23" t="str" cm="1">
        <f t="array" ref="K222">IF(K$158="","",IF(N142="","",IF($C68="Ja",(MONTH(O142)-MONTH(N142)+1)/12*(_xlfn.XLOOKUP(K$158,'Oppslag-fane'!$P$12:$P$34,'Oppslag-fane'!$Q$12:$Q$34*D222)))))</f>
        <v/>
      </c>
      <c r="L222" s="23" t="str" cm="1">
        <f t="array" ref="L222">IF(L$158="","",IF(P142="","",IF($C68="Ja",(MONTH(Q142)-MONTH(P142)+1)/12*(_xlfn.XLOOKUP(L$158,'Oppslag-fane'!$P$12:$P$34,'Oppslag-fane'!$Q$12:$Q$34*D222)))))</f>
        <v/>
      </c>
      <c r="M222" s="23" t="str" cm="1">
        <f t="array" ref="M222">IF(M$158="","",IF(R142="","",IF($C68="Ja",(MONTH(S142)-MONTH(R142)+1)/12*(_xlfn.XLOOKUP(M$158,'Oppslag-fane'!$P$12:$P$34,'Oppslag-fane'!$Q$12:$Q$34*D222)))))</f>
        <v/>
      </c>
      <c r="N222" s="23" t="str" cm="1">
        <f t="array" ref="N222">IF(N$158="","",IF(T142="","",IF($C68="Ja",(MONTH(U142)-MONTH(T142)+1)/12*(_xlfn.XLOOKUP(N$158,'Oppslag-fane'!$P$12:$P$34,'Oppslag-fane'!$Q$12:$Q$34*D222)))))</f>
        <v/>
      </c>
      <c r="O222" s="23" t="str" cm="1">
        <f t="array" ref="O222">IF(O$158="","",IF(V142="","",IF($C68="Ja",(MONTH(W142)-MONTH(V142)+1)/12*(_xlfn.XLOOKUP(O$158,'Oppslag-fane'!$P$12:$P$34,'Oppslag-fane'!$Q$12:$Q$34*D222)))))</f>
        <v/>
      </c>
      <c r="P222" s="23" t="str" cm="1">
        <f t="array" ref="P222">IF(P$158="","",IF(X142="","",IF($C68="Ja",(MONTH(Y142)-MONTH(X142)+1)/12*(_xlfn.XLOOKUP(P$158,'Oppslag-fane'!$P$12:$P$34,'Oppslag-fane'!$Q$12:$Q$34*D222)))))</f>
        <v/>
      </c>
      <c r="Q222" s="23" t="str" cm="1">
        <f t="array" ref="Q222">IF(Q$158="","",IF(Z142="","",IF($C68="Ja",(MONTH(AA142)-MONTH(Z142)+1)/12*(_xlfn.XLOOKUP(Q$158,'Oppslag-fane'!$P$12:$P$34,'Oppslag-fane'!$Q$12:$Q$34*D222)))))</f>
        <v/>
      </c>
      <c r="R222" s="46">
        <f t="shared" si="12"/>
        <v>0</v>
      </c>
      <c r="AI222"/>
      <c r="AJ222"/>
      <c r="AL222" s="33"/>
      <c r="AM222" s="33"/>
    </row>
    <row r="223" spans="1:39" x14ac:dyDescent="0.25">
      <c r="A223">
        <f t="shared" si="9"/>
        <v>0</v>
      </c>
      <c r="B223">
        <f t="shared" si="9"/>
        <v>0</v>
      </c>
      <c r="C223">
        <f t="shared" si="10"/>
        <v>0</v>
      </c>
      <c r="D223" s="32" t="str">
        <f t="shared" si="11"/>
        <v/>
      </c>
      <c r="E223" s="23" t="str" cm="1">
        <f t="array" ref="E223">IF(E$158="","",IF(B143="","",IF($C69="Ja",(MONTH(C143)-MONTH(B143)+1)/12*(_xlfn.XLOOKUP(E$158,'Oppslag-fane'!$P$12:$P$34,'Oppslag-fane'!$Q$12:$Q$34*D223)))))</f>
        <v/>
      </c>
      <c r="F223" s="23" t="str" cm="1">
        <f t="array" ref="F223">IF(F$158="","",IF(D143="","",IF($C69="Ja",(MONTH(E143)-MONTH(D143)+1)/12*(_xlfn.XLOOKUP(F$158,'Oppslag-fane'!$P$12:$P$34,'Oppslag-fane'!$Q$12:$Q$34*D223)))))</f>
        <v/>
      </c>
      <c r="G223" s="23" t="str" cm="1">
        <f t="array" ref="G223">IF(G$158="","",IF(F143="","",IF($C69="Ja",(MONTH(G143)-MONTH(F143)+1)/12*(_xlfn.XLOOKUP(G$158,'Oppslag-fane'!$P$12:$P$34,'Oppslag-fane'!$Q$12:$Q$34*D223)))))</f>
        <v/>
      </c>
      <c r="H223" s="23" t="str" cm="1">
        <f t="array" ref="H223">IF(H$158="","",IF(H143="","",IF($C69="Ja",(MONTH(I143)-MONTH(H143)+1)/12*(_xlfn.XLOOKUP(H$158,'Oppslag-fane'!$P$12:$P$34,'Oppslag-fane'!$Q$12:$Q$34*D223)))))</f>
        <v/>
      </c>
      <c r="I223" s="23" t="str" cm="1">
        <f t="array" ref="I223">IF(I$158="","",IF(J143="","",IF($C69="Ja",(MONTH(K143)-MONTH(J143)+1)/12*(_xlfn.XLOOKUP(I$158,'Oppslag-fane'!$P$12:$P$34,'Oppslag-fane'!$Q$12:$Q$34*D223)))))</f>
        <v/>
      </c>
      <c r="J223" s="23" t="str" cm="1">
        <f t="array" ref="J223">IF(J$158="","",IF(L143="","",IF($C69="Ja",(MONTH(M143)-MONTH(L143)+1)/12*(_xlfn.XLOOKUP(J$158,'Oppslag-fane'!$P$12:$P$34,'Oppslag-fane'!$Q$12:$Q$34*D223)))))</f>
        <v/>
      </c>
      <c r="K223" s="23" t="str" cm="1">
        <f t="array" ref="K223">IF(K$158="","",IF(N143="","",IF($C69="Ja",(MONTH(O143)-MONTH(N143)+1)/12*(_xlfn.XLOOKUP(K$158,'Oppslag-fane'!$P$12:$P$34,'Oppslag-fane'!$Q$12:$Q$34*D223)))))</f>
        <v/>
      </c>
      <c r="L223" s="23" t="str" cm="1">
        <f t="array" ref="L223">IF(L$158="","",IF(P143="","",IF($C69="Ja",(MONTH(Q143)-MONTH(P143)+1)/12*(_xlfn.XLOOKUP(L$158,'Oppslag-fane'!$P$12:$P$34,'Oppslag-fane'!$Q$12:$Q$34*D223)))))</f>
        <v/>
      </c>
      <c r="M223" s="23" t="str" cm="1">
        <f t="array" ref="M223">IF(M$158="","",IF(R143="","",IF($C69="Ja",(MONTH(S143)-MONTH(R143)+1)/12*(_xlfn.XLOOKUP(M$158,'Oppslag-fane'!$P$12:$P$34,'Oppslag-fane'!$Q$12:$Q$34*D223)))))</f>
        <v/>
      </c>
      <c r="N223" s="23" t="str" cm="1">
        <f t="array" ref="N223">IF(N$158="","",IF(T143="","",IF($C69="Ja",(MONTH(U143)-MONTH(T143)+1)/12*(_xlfn.XLOOKUP(N$158,'Oppslag-fane'!$P$12:$P$34,'Oppslag-fane'!$Q$12:$Q$34*D223)))))</f>
        <v/>
      </c>
      <c r="O223" s="23" t="str" cm="1">
        <f t="array" ref="O223">IF(O$158="","",IF(V143="","",IF($C69="Ja",(MONTH(W143)-MONTH(V143)+1)/12*(_xlfn.XLOOKUP(O$158,'Oppslag-fane'!$P$12:$P$34,'Oppslag-fane'!$Q$12:$Q$34*D223)))))</f>
        <v/>
      </c>
      <c r="P223" s="23" t="str" cm="1">
        <f t="array" ref="P223">IF(P$158="","",IF(X143="","",IF($C69="Ja",(MONTH(Y143)-MONTH(X143)+1)/12*(_xlfn.XLOOKUP(P$158,'Oppslag-fane'!$P$12:$P$34,'Oppslag-fane'!$Q$12:$Q$34*D223)))))</f>
        <v/>
      </c>
      <c r="Q223" s="23" t="str" cm="1">
        <f t="array" ref="Q223">IF(Q$158="","",IF(Z143="","",IF($C69="Ja",(MONTH(AA143)-MONTH(Z143)+1)/12*(_xlfn.XLOOKUP(Q$158,'Oppslag-fane'!$P$12:$P$34,'Oppslag-fane'!$Q$12:$Q$34*D223)))))</f>
        <v/>
      </c>
      <c r="R223" s="46">
        <f t="shared" si="12"/>
        <v>0</v>
      </c>
      <c r="AI223"/>
      <c r="AJ223"/>
      <c r="AL223" s="33"/>
      <c r="AM223" s="33"/>
    </row>
    <row r="224" spans="1:39" x14ac:dyDescent="0.25">
      <c r="A224">
        <f t="shared" ref="A224:B228" si="13">A70</f>
        <v>0</v>
      </c>
      <c r="B224">
        <f t="shared" si="13"/>
        <v>0</v>
      </c>
      <c r="C224">
        <f t="shared" ref="C224:C228" si="14">E70</f>
        <v>0</v>
      </c>
      <c r="D224" s="32" t="str">
        <f t="shared" ref="D224:D228" si="15">G70</f>
        <v/>
      </c>
      <c r="E224" s="23" t="str" cm="1">
        <f t="array" ref="E224">IF(E$158="","",IF(B144="","",IF($C70="Ja",(MONTH(C144)-MONTH(B144)+1)/12*(_xlfn.XLOOKUP(E$158,'Oppslag-fane'!$P$12:$P$34,'Oppslag-fane'!$Q$12:$Q$34*D224)))))</f>
        <v/>
      </c>
      <c r="F224" s="23" t="str" cm="1">
        <f t="array" ref="F224">IF(F$158="","",IF(D144="","",IF($C70="Ja",(MONTH(E144)-MONTH(D144)+1)/12*(_xlfn.XLOOKUP(F$158,'Oppslag-fane'!$P$12:$P$34,'Oppslag-fane'!$Q$12:$Q$34*D224)))))</f>
        <v/>
      </c>
      <c r="G224" s="23" t="str" cm="1">
        <f t="array" ref="G224">IF(G$158="","",IF(F144="","",IF($C70="Ja",(MONTH(G144)-MONTH(F144)+1)/12*(_xlfn.XLOOKUP(G$158,'Oppslag-fane'!$P$12:$P$34,'Oppslag-fane'!$Q$12:$Q$34*D224)))))</f>
        <v/>
      </c>
      <c r="H224" s="23" t="str" cm="1">
        <f t="array" ref="H224">IF(H$158="","",IF(H144="","",IF($C70="Ja",(MONTH(I144)-MONTH(H144)+1)/12*(_xlfn.XLOOKUP(H$158,'Oppslag-fane'!$P$12:$P$34,'Oppslag-fane'!$Q$12:$Q$34*D224)))))</f>
        <v/>
      </c>
      <c r="I224" s="23" t="str" cm="1">
        <f t="array" ref="I224">IF(I$158="","",IF(J144="","",IF($C70="Ja",(MONTH(K144)-MONTH(J144)+1)/12*(_xlfn.XLOOKUP(I$158,'Oppslag-fane'!$P$12:$P$34,'Oppslag-fane'!$Q$12:$Q$34*D224)))))</f>
        <v/>
      </c>
      <c r="J224" s="23" t="str" cm="1">
        <f t="array" ref="J224">IF(J$158="","",IF(L144="","",IF($C70="Ja",(MONTH(M144)-MONTH(L144)+1)/12*(_xlfn.XLOOKUP(J$158,'Oppslag-fane'!$P$12:$P$34,'Oppslag-fane'!$Q$12:$Q$34*D224)))))</f>
        <v/>
      </c>
      <c r="K224" s="23" t="str" cm="1">
        <f t="array" ref="K224">IF(K$158="","",IF(N144="","",IF($C70="Ja",(MONTH(O144)-MONTH(N144)+1)/12*(_xlfn.XLOOKUP(K$158,'Oppslag-fane'!$P$12:$P$34,'Oppslag-fane'!$Q$12:$Q$34*D224)))))</f>
        <v/>
      </c>
      <c r="L224" s="23" t="str" cm="1">
        <f t="array" ref="L224">IF(L$158="","",IF(P144="","",IF($C70="Ja",(MONTH(Q144)-MONTH(P144)+1)/12*(_xlfn.XLOOKUP(L$158,'Oppslag-fane'!$P$12:$P$34,'Oppslag-fane'!$Q$12:$Q$34*D224)))))</f>
        <v/>
      </c>
      <c r="M224" s="23" t="str" cm="1">
        <f t="array" ref="M224">IF(M$158="","",IF(R144="","",IF($C70="Ja",(MONTH(S144)-MONTH(R144)+1)/12*(_xlfn.XLOOKUP(M$158,'Oppslag-fane'!$P$12:$P$34,'Oppslag-fane'!$Q$12:$Q$34*D224)))))</f>
        <v/>
      </c>
      <c r="N224" s="23" t="str" cm="1">
        <f t="array" ref="N224">IF(N$158="","",IF(T144="","",IF($C70="Ja",(MONTH(U144)-MONTH(T144)+1)/12*(_xlfn.XLOOKUP(N$158,'Oppslag-fane'!$P$12:$P$34,'Oppslag-fane'!$Q$12:$Q$34*D224)))))</f>
        <v/>
      </c>
      <c r="O224" s="23" t="str" cm="1">
        <f t="array" ref="O224">IF(O$158="","",IF(V144="","",IF($C70="Ja",(MONTH(W144)-MONTH(V144)+1)/12*(_xlfn.XLOOKUP(O$158,'Oppslag-fane'!$P$12:$P$34,'Oppslag-fane'!$Q$12:$Q$34*D224)))))</f>
        <v/>
      </c>
      <c r="P224" s="23" t="str" cm="1">
        <f t="array" ref="P224">IF(P$158="","",IF(X144="","",IF($C70="Ja",(MONTH(Y144)-MONTH(X144)+1)/12*(_xlfn.XLOOKUP(P$158,'Oppslag-fane'!$P$12:$P$34,'Oppslag-fane'!$Q$12:$Q$34*D224)))))</f>
        <v/>
      </c>
      <c r="Q224" s="23" t="str" cm="1">
        <f t="array" ref="Q224">IF(Q$158="","",IF(Z144="","",IF($C70="Ja",(MONTH(AA144)-MONTH(Z144)+1)/12*(_xlfn.XLOOKUP(Q$158,'Oppslag-fane'!$P$12:$P$34,'Oppslag-fane'!$Q$12:$Q$34*D224)))))</f>
        <v/>
      </c>
      <c r="R224" s="46">
        <f t="shared" ref="R224:R228" si="16">SUM(E224:Q224)</f>
        <v>0</v>
      </c>
      <c r="AI224"/>
      <c r="AJ224"/>
      <c r="AL224" s="33"/>
      <c r="AM224" s="33"/>
    </row>
    <row r="225" spans="1:39" x14ac:dyDescent="0.25">
      <c r="A225">
        <f t="shared" si="13"/>
        <v>0</v>
      </c>
      <c r="B225">
        <f t="shared" si="13"/>
        <v>0</v>
      </c>
      <c r="C225">
        <f t="shared" si="14"/>
        <v>0</v>
      </c>
      <c r="D225" s="32" t="str">
        <f t="shared" si="15"/>
        <v/>
      </c>
      <c r="E225" s="23" t="str" cm="1">
        <f t="array" ref="E225">IF(E$158="","",IF(B145="","",IF($C71="Ja",(MONTH(C145)-MONTH(B145)+1)/12*(_xlfn.XLOOKUP(E$158,'Oppslag-fane'!$P$12:$P$34,'Oppslag-fane'!$Q$12:$Q$34*D225)))))</f>
        <v/>
      </c>
      <c r="F225" s="23" t="str" cm="1">
        <f t="array" ref="F225">IF(F$158="","",IF(D145="","",IF($C71="Ja",(MONTH(E145)-MONTH(D145)+1)/12*(_xlfn.XLOOKUP(F$158,'Oppslag-fane'!$P$12:$P$34,'Oppslag-fane'!$Q$12:$Q$34*D225)))))</f>
        <v/>
      </c>
      <c r="G225" s="23" t="str" cm="1">
        <f t="array" ref="G225">IF(G$158="","",IF(F145="","",IF($C71="Ja",(MONTH(G145)-MONTH(F145)+1)/12*(_xlfn.XLOOKUP(G$158,'Oppslag-fane'!$P$12:$P$34,'Oppslag-fane'!$Q$12:$Q$34*D225)))))</f>
        <v/>
      </c>
      <c r="H225" s="23" t="str" cm="1">
        <f t="array" ref="H225">IF(H$158="","",IF(H145="","",IF($C71="Ja",(MONTH(I145)-MONTH(H145)+1)/12*(_xlfn.XLOOKUP(H$158,'Oppslag-fane'!$P$12:$P$34,'Oppslag-fane'!$Q$12:$Q$34*D225)))))</f>
        <v/>
      </c>
      <c r="I225" s="23" t="str" cm="1">
        <f t="array" ref="I225">IF(I$158="","",IF(J145="","",IF($C71="Ja",(MONTH(K145)-MONTH(J145)+1)/12*(_xlfn.XLOOKUP(I$158,'Oppslag-fane'!$P$12:$P$34,'Oppslag-fane'!$Q$12:$Q$34*D225)))))</f>
        <v/>
      </c>
      <c r="J225" s="23" t="str" cm="1">
        <f t="array" ref="J225">IF(J$158="","",IF(L145="","",IF($C71="Ja",(MONTH(M145)-MONTH(L145)+1)/12*(_xlfn.XLOOKUP(J$158,'Oppslag-fane'!$P$12:$P$34,'Oppslag-fane'!$Q$12:$Q$34*D225)))))</f>
        <v/>
      </c>
      <c r="K225" s="23" t="str" cm="1">
        <f t="array" ref="K225">IF(K$158="","",IF(N145="","",IF($C71="Ja",(MONTH(O145)-MONTH(N145)+1)/12*(_xlfn.XLOOKUP(K$158,'Oppslag-fane'!$P$12:$P$34,'Oppslag-fane'!$Q$12:$Q$34*D225)))))</f>
        <v/>
      </c>
      <c r="L225" s="23" t="str" cm="1">
        <f t="array" ref="L225">IF(L$158="","",IF(P145="","",IF($C71="Ja",(MONTH(Q145)-MONTH(P145)+1)/12*(_xlfn.XLOOKUP(L$158,'Oppslag-fane'!$P$12:$P$34,'Oppslag-fane'!$Q$12:$Q$34*D225)))))</f>
        <v/>
      </c>
      <c r="M225" s="23" t="str" cm="1">
        <f t="array" ref="M225">IF(M$158="","",IF(R145="","",IF($C71="Ja",(MONTH(S145)-MONTH(R145)+1)/12*(_xlfn.XLOOKUP(M$158,'Oppslag-fane'!$P$12:$P$34,'Oppslag-fane'!$Q$12:$Q$34*D225)))))</f>
        <v/>
      </c>
      <c r="N225" s="23" t="str" cm="1">
        <f t="array" ref="N225">IF(N$158="","",IF(T145="","",IF($C71="Ja",(MONTH(U145)-MONTH(T145)+1)/12*(_xlfn.XLOOKUP(N$158,'Oppslag-fane'!$P$12:$P$34,'Oppslag-fane'!$Q$12:$Q$34*D225)))))</f>
        <v/>
      </c>
      <c r="O225" s="23" t="str" cm="1">
        <f t="array" ref="O225">IF(O$158="","",IF(V145="","",IF($C71="Ja",(MONTH(W145)-MONTH(V145)+1)/12*(_xlfn.XLOOKUP(O$158,'Oppslag-fane'!$P$12:$P$34,'Oppslag-fane'!$Q$12:$Q$34*D225)))))</f>
        <v/>
      </c>
      <c r="P225" s="23" t="str" cm="1">
        <f t="array" ref="P225">IF(P$158="","",IF(X145="","",IF($C71="Ja",(MONTH(Y145)-MONTH(X145)+1)/12*(_xlfn.XLOOKUP(P$158,'Oppslag-fane'!$P$12:$P$34,'Oppslag-fane'!$Q$12:$Q$34*D225)))))</f>
        <v/>
      </c>
      <c r="Q225" s="23" t="str" cm="1">
        <f t="array" ref="Q225">IF(Q$158="","",IF(Z145="","",IF($C71="Ja",(MONTH(AA145)-MONTH(Z145)+1)/12*(_xlfn.XLOOKUP(Q$158,'Oppslag-fane'!$P$12:$P$34,'Oppslag-fane'!$Q$12:$Q$34*D225)))))</f>
        <v/>
      </c>
      <c r="R225" s="46">
        <f t="shared" si="16"/>
        <v>0</v>
      </c>
      <c r="AI225"/>
      <c r="AJ225"/>
      <c r="AL225" s="33"/>
      <c r="AM225" s="33"/>
    </row>
    <row r="226" spans="1:39" x14ac:dyDescent="0.25">
      <c r="A226">
        <f t="shared" si="13"/>
        <v>0</v>
      </c>
      <c r="B226">
        <f t="shared" si="13"/>
        <v>0</v>
      </c>
      <c r="C226">
        <f t="shared" si="14"/>
        <v>0</v>
      </c>
      <c r="D226" s="32" t="str">
        <f t="shared" si="15"/>
        <v/>
      </c>
      <c r="E226" s="23" t="str" cm="1">
        <f t="array" ref="E226">IF(E$158="","",IF(B146="","",IF($C72="Ja",(MONTH(C146)-MONTH(B146)+1)/12*(_xlfn.XLOOKUP(E$158,'Oppslag-fane'!$P$12:$P$34,'Oppslag-fane'!$Q$12:$Q$34*D226)))))</f>
        <v/>
      </c>
      <c r="F226" s="23" t="str" cm="1">
        <f t="array" ref="F226">IF(F$158="","",IF(D146="","",IF($C72="Ja",(MONTH(E146)-MONTH(D146)+1)/12*(_xlfn.XLOOKUP(F$158,'Oppslag-fane'!$P$12:$P$34,'Oppslag-fane'!$Q$12:$Q$34*D226)))))</f>
        <v/>
      </c>
      <c r="G226" s="23" t="str" cm="1">
        <f t="array" ref="G226">IF(G$158="","",IF(F146="","",IF($C72="Ja",(MONTH(G146)-MONTH(F146)+1)/12*(_xlfn.XLOOKUP(G$158,'Oppslag-fane'!$P$12:$P$34,'Oppslag-fane'!$Q$12:$Q$34*D226)))))</f>
        <v/>
      </c>
      <c r="H226" s="23" t="str" cm="1">
        <f t="array" ref="H226">IF(H$158="","",IF(H146="","",IF($C72="Ja",(MONTH(I146)-MONTH(H146)+1)/12*(_xlfn.XLOOKUP(H$158,'Oppslag-fane'!$P$12:$P$34,'Oppslag-fane'!$Q$12:$Q$34*D226)))))</f>
        <v/>
      </c>
      <c r="I226" s="23" t="str" cm="1">
        <f t="array" ref="I226">IF(I$158="","",IF(J146="","",IF($C72="Ja",(MONTH(K146)-MONTH(J146)+1)/12*(_xlfn.XLOOKUP(I$158,'Oppslag-fane'!$P$12:$P$34,'Oppslag-fane'!$Q$12:$Q$34*D226)))))</f>
        <v/>
      </c>
      <c r="J226" s="23" t="str" cm="1">
        <f t="array" ref="J226">IF(J$158="","",IF(L146="","",IF($C72="Ja",(MONTH(M146)-MONTH(L146)+1)/12*(_xlfn.XLOOKUP(J$158,'Oppslag-fane'!$P$12:$P$34,'Oppslag-fane'!$Q$12:$Q$34*D226)))))</f>
        <v/>
      </c>
      <c r="K226" s="23" t="str" cm="1">
        <f t="array" ref="K226">IF(K$158="","",IF(N146="","",IF($C72="Ja",(MONTH(O146)-MONTH(N146)+1)/12*(_xlfn.XLOOKUP(K$158,'Oppslag-fane'!$P$12:$P$34,'Oppslag-fane'!$Q$12:$Q$34*D226)))))</f>
        <v/>
      </c>
      <c r="L226" s="23" t="str" cm="1">
        <f t="array" ref="L226">IF(L$158="","",IF(P146="","",IF($C72="Ja",(MONTH(Q146)-MONTH(P146)+1)/12*(_xlfn.XLOOKUP(L$158,'Oppslag-fane'!$P$12:$P$34,'Oppslag-fane'!$Q$12:$Q$34*D226)))))</f>
        <v/>
      </c>
      <c r="M226" s="23" t="str" cm="1">
        <f t="array" ref="M226">IF(M$158="","",IF(R146="","",IF($C72="Ja",(MONTH(S146)-MONTH(R146)+1)/12*(_xlfn.XLOOKUP(M$158,'Oppslag-fane'!$P$12:$P$34,'Oppslag-fane'!$Q$12:$Q$34*D226)))))</f>
        <v/>
      </c>
      <c r="N226" s="23" t="str" cm="1">
        <f t="array" ref="N226">IF(N$158="","",IF(T146="","",IF($C72="Ja",(MONTH(U146)-MONTH(T146)+1)/12*(_xlfn.XLOOKUP(N$158,'Oppslag-fane'!$P$12:$P$34,'Oppslag-fane'!$Q$12:$Q$34*D226)))))</f>
        <v/>
      </c>
      <c r="O226" s="23" t="str" cm="1">
        <f t="array" ref="O226">IF(O$158="","",IF(V146="","",IF($C72="Ja",(MONTH(W146)-MONTH(V146)+1)/12*(_xlfn.XLOOKUP(O$158,'Oppslag-fane'!$P$12:$P$34,'Oppslag-fane'!$Q$12:$Q$34*D226)))))</f>
        <v/>
      </c>
      <c r="P226" s="23" t="str" cm="1">
        <f t="array" ref="P226">IF(P$158="","",IF(X146="","",IF($C72="Ja",(MONTH(Y146)-MONTH(X146)+1)/12*(_xlfn.XLOOKUP(P$158,'Oppslag-fane'!$P$12:$P$34,'Oppslag-fane'!$Q$12:$Q$34*D226)))))</f>
        <v/>
      </c>
      <c r="Q226" s="23" t="str" cm="1">
        <f t="array" ref="Q226">IF(Q$158="","",IF(Z146="","",IF($C72="Ja",(MONTH(AA146)-MONTH(Z146)+1)/12*(_xlfn.XLOOKUP(Q$158,'Oppslag-fane'!$P$12:$P$34,'Oppslag-fane'!$Q$12:$Q$34*D226)))))</f>
        <v/>
      </c>
      <c r="R226" s="46">
        <f t="shared" si="16"/>
        <v>0</v>
      </c>
      <c r="AI226"/>
      <c r="AJ226"/>
      <c r="AL226" s="33"/>
      <c r="AM226" s="33"/>
    </row>
    <row r="227" spans="1:39" x14ac:dyDescent="0.25">
      <c r="A227">
        <f t="shared" si="13"/>
        <v>0</v>
      </c>
      <c r="B227">
        <f t="shared" si="13"/>
        <v>0</v>
      </c>
      <c r="C227">
        <f t="shared" si="14"/>
        <v>0</v>
      </c>
      <c r="D227" s="32" t="str">
        <f t="shared" si="15"/>
        <v/>
      </c>
      <c r="E227" s="23" t="str" cm="1">
        <f t="array" ref="E227">IF(E$158="","",IF(B147="","",IF($C73="Ja",(MONTH(C147)-MONTH(B147)+1)/12*(_xlfn.XLOOKUP(E$158,'Oppslag-fane'!$P$12:$P$34,'Oppslag-fane'!$Q$12:$Q$34*D227)))))</f>
        <v/>
      </c>
      <c r="F227" s="23" t="str" cm="1">
        <f t="array" ref="F227">IF(F$158="","",IF(D147="","",IF($C73="Ja",(MONTH(E147)-MONTH(D147)+1)/12*(_xlfn.XLOOKUP(F$158,'Oppslag-fane'!$P$12:$P$34,'Oppslag-fane'!$Q$12:$Q$34*D227)))))</f>
        <v/>
      </c>
      <c r="G227" s="23" t="str" cm="1">
        <f t="array" ref="G227">IF(G$158="","",IF(F147="","",IF($C73="Ja",(MONTH(G147)-MONTH(F147)+1)/12*(_xlfn.XLOOKUP(G$158,'Oppslag-fane'!$P$12:$P$34,'Oppslag-fane'!$Q$12:$Q$34*D227)))))</f>
        <v/>
      </c>
      <c r="H227" s="23" t="str" cm="1">
        <f t="array" ref="H227">IF(H$158="","",IF(H147="","",IF($C73="Ja",(MONTH(I147)-MONTH(H147)+1)/12*(_xlfn.XLOOKUP(H$158,'Oppslag-fane'!$P$12:$P$34,'Oppslag-fane'!$Q$12:$Q$34*D227)))))</f>
        <v/>
      </c>
      <c r="I227" s="23" t="str" cm="1">
        <f t="array" ref="I227">IF(I$158="","",IF(J147="","",IF($C73="Ja",(MONTH(K147)-MONTH(J147)+1)/12*(_xlfn.XLOOKUP(I$158,'Oppslag-fane'!$P$12:$P$34,'Oppslag-fane'!$Q$12:$Q$34*D227)))))</f>
        <v/>
      </c>
      <c r="J227" s="23" t="str" cm="1">
        <f t="array" ref="J227">IF(J$158="","",IF(L147="","",IF($C73="Ja",(MONTH(M147)-MONTH(L147)+1)/12*(_xlfn.XLOOKUP(J$158,'Oppslag-fane'!$P$12:$P$34,'Oppslag-fane'!$Q$12:$Q$34*D227)))))</f>
        <v/>
      </c>
      <c r="K227" s="23" t="str" cm="1">
        <f t="array" ref="K227">IF(K$158="","",IF(N147="","",IF($C73="Ja",(MONTH(O147)-MONTH(N147)+1)/12*(_xlfn.XLOOKUP(K$158,'Oppslag-fane'!$P$12:$P$34,'Oppslag-fane'!$Q$12:$Q$34*D227)))))</f>
        <v/>
      </c>
      <c r="L227" s="23" t="str" cm="1">
        <f t="array" ref="L227">IF(L$158="","",IF(P147="","",IF($C73="Ja",(MONTH(Q147)-MONTH(P147)+1)/12*(_xlfn.XLOOKUP(L$158,'Oppslag-fane'!$P$12:$P$34,'Oppslag-fane'!$Q$12:$Q$34*D227)))))</f>
        <v/>
      </c>
      <c r="M227" s="23" t="str" cm="1">
        <f t="array" ref="M227">IF(M$158="","",IF(R147="","",IF($C73="Ja",(MONTH(S147)-MONTH(R147)+1)/12*(_xlfn.XLOOKUP(M$158,'Oppslag-fane'!$P$12:$P$34,'Oppslag-fane'!$Q$12:$Q$34*D227)))))</f>
        <v/>
      </c>
      <c r="N227" s="23" t="str" cm="1">
        <f t="array" ref="N227">IF(N$158="","",IF(T147="","",IF($C73="Ja",(MONTH(U147)-MONTH(T147)+1)/12*(_xlfn.XLOOKUP(N$158,'Oppslag-fane'!$P$12:$P$34,'Oppslag-fane'!$Q$12:$Q$34*D227)))))</f>
        <v/>
      </c>
      <c r="O227" s="23" t="str" cm="1">
        <f t="array" ref="O227">IF(O$158="","",IF(V147="","",IF($C73="Ja",(MONTH(W147)-MONTH(V147)+1)/12*(_xlfn.XLOOKUP(O$158,'Oppslag-fane'!$P$12:$P$34,'Oppslag-fane'!$Q$12:$Q$34*D227)))))</f>
        <v/>
      </c>
      <c r="P227" s="23" t="str" cm="1">
        <f t="array" ref="P227">IF(P$158="","",IF(X147="","",IF($C73="Ja",(MONTH(Y147)-MONTH(X147)+1)/12*(_xlfn.XLOOKUP(P$158,'Oppslag-fane'!$P$12:$P$34,'Oppslag-fane'!$Q$12:$Q$34*D227)))))</f>
        <v/>
      </c>
      <c r="Q227" s="23" t="str" cm="1">
        <f t="array" ref="Q227">IF(Q$158="","",IF(Z147="","",IF($C73="Ja",(MONTH(AA147)-MONTH(Z147)+1)/12*(_xlfn.XLOOKUP(Q$158,'Oppslag-fane'!$P$12:$P$34,'Oppslag-fane'!$Q$12:$Q$34*D227)))))</f>
        <v/>
      </c>
      <c r="R227" s="46">
        <f t="shared" si="16"/>
        <v>0</v>
      </c>
      <c r="AI227"/>
      <c r="AJ227"/>
      <c r="AL227" s="33"/>
      <c r="AM227" s="33"/>
    </row>
    <row r="228" spans="1:39" x14ac:dyDescent="0.25">
      <c r="A228">
        <f t="shared" si="13"/>
        <v>0</v>
      </c>
      <c r="B228">
        <f t="shared" si="13"/>
        <v>0</v>
      </c>
      <c r="C228">
        <f t="shared" si="14"/>
        <v>0</v>
      </c>
      <c r="D228" s="32" t="str">
        <f t="shared" si="15"/>
        <v/>
      </c>
      <c r="E228" s="23" t="str" cm="1">
        <f t="array" ref="E228">IF(E$158="","",IF(B148="","",IF($C74="Ja",(MONTH(C148)-MONTH(B148)+1)/12*(_xlfn.XLOOKUP(E$158,'Oppslag-fane'!$P$12:$P$34,'Oppslag-fane'!$Q$12:$Q$34*D228)))))</f>
        <v/>
      </c>
      <c r="F228" s="23" t="str" cm="1">
        <f t="array" ref="F228">IF(F$158="","",IF(D148="","",IF($C74="Ja",(MONTH(E148)-MONTH(D148)+1)/12*(_xlfn.XLOOKUP(F$158,'Oppslag-fane'!$P$12:$P$34,'Oppslag-fane'!$Q$12:$Q$34*D228)))))</f>
        <v/>
      </c>
      <c r="G228" s="23" t="str" cm="1">
        <f t="array" ref="G228">IF(G$158="","",IF(F148="","",IF($C74="Ja",(MONTH(G148)-MONTH(F148)+1)/12*(_xlfn.XLOOKUP(G$158,'Oppslag-fane'!$P$12:$P$34,'Oppslag-fane'!$Q$12:$Q$34*D228)))))</f>
        <v/>
      </c>
      <c r="H228" s="23" t="str" cm="1">
        <f t="array" ref="H228">IF(H$158="","",IF(H148="","",IF($C74="Ja",(MONTH(I148)-MONTH(H148)+1)/12*(_xlfn.XLOOKUP(H$158,'Oppslag-fane'!$P$12:$P$34,'Oppslag-fane'!$Q$12:$Q$34*D228)))))</f>
        <v/>
      </c>
      <c r="I228" s="23" t="str" cm="1">
        <f t="array" ref="I228">IF(I$158="","",IF(J148="","",IF($C74="Ja",(MONTH(K148)-MONTH(J148)+1)/12*(_xlfn.XLOOKUP(I$158,'Oppslag-fane'!$P$12:$P$34,'Oppslag-fane'!$Q$12:$Q$34*D228)))))</f>
        <v/>
      </c>
      <c r="J228" s="23" t="str" cm="1">
        <f t="array" ref="J228">IF(J$158="","",IF(L148="","",IF($C74="Ja",(MONTH(M148)-MONTH(L148)+1)/12*(_xlfn.XLOOKUP(J$158,'Oppslag-fane'!$P$12:$P$34,'Oppslag-fane'!$Q$12:$Q$34*D228)))))</f>
        <v/>
      </c>
      <c r="K228" s="23" t="str" cm="1">
        <f t="array" ref="K228">IF(K$158="","",IF(N148="","",IF($C74="Ja",(MONTH(O148)-MONTH(N148)+1)/12*(_xlfn.XLOOKUP(K$158,'Oppslag-fane'!$P$12:$P$34,'Oppslag-fane'!$Q$12:$Q$34*D228)))))</f>
        <v/>
      </c>
      <c r="L228" s="23" t="str" cm="1">
        <f t="array" ref="L228">IF(L$158="","",IF(P148="","",IF($C74="Ja",(MONTH(Q148)-MONTH(P148)+1)/12*(_xlfn.XLOOKUP(L$158,'Oppslag-fane'!$P$12:$P$34,'Oppslag-fane'!$Q$12:$Q$34*D228)))))</f>
        <v/>
      </c>
      <c r="M228" s="23" t="str" cm="1">
        <f t="array" ref="M228">IF(M$158="","",IF(R148="","",IF($C74="Ja",(MONTH(S148)-MONTH(R148)+1)/12*(_xlfn.XLOOKUP(M$158,'Oppslag-fane'!$P$12:$P$34,'Oppslag-fane'!$Q$12:$Q$34*D228)))))</f>
        <v/>
      </c>
      <c r="N228" s="23" t="str" cm="1">
        <f t="array" ref="N228">IF(N$158="","",IF(T148="","",IF($C74="Ja",(MONTH(U148)-MONTH(T148)+1)/12*(_xlfn.XLOOKUP(N$158,'Oppslag-fane'!$P$12:$P$34,'Oppslag-fane'!$Q$12:$Q$34*D228)))))</f>
        <v/>
      </c>
      <c r="O228" s="23" t="str" cm="1">
        <f t="array" ref="O228">IF(O$158="","",IF(V148="","",IF($C74="Ja",(MONTH(W148)-MONTH(V148)+1)/12*(_xlfn.XLOOKUP(O$158,'Oppslag-fane'!$P$12:$P$34,'Oppslag-fane'!$Q$12:$Q$34*D228)))))</f>
        <v/>
      </c>
      <c r="P228" s="23" t="str" cm="1">
        <f t="array" ref="P228">IF(P$158="","",IF(X148="","",IF($C74="Ja",(MONTH(Y148)-MONTH(X148)+1)/12*(_xlfn.XLOOKUP(P$158,'Oppslag-fane'!$P$12:$P$34,'Oppslag-fane'!$Q$12:$Q$34*D228)))))</f>
        <v/>
      </c>
      <c r="Q228" s="23" t="str" cm="1">
        <f t="array" ref="Q228">IF(Q$158="","",IF(Z148="","",IF($C74="Ja",(MONTH(AA148)-MONTH(Z148)+1)/12*(_xlfn.XLOOKUP(Q$158,'Oppslag-fane'!$P$12:$P$34,'Oppslag-fane'!$Q$12:$Q$34*D228)))))</f>
        <v/>
      </c>
      <c r="R228" s="46">
        <f t="shared" si="16"/>
        <v>0</v>
      </c>
      <c r="AI228"/>
      <c r="AJ228"/>
      <c r="AL228" s="33"/>
      <c r="AM228" s="33"/>
    </row>
    <row r="229" spans="1:39" x14ac:dyDescent="0.25">
      <c r="E229" s="46">
        <f>SUM(E159:E228)</f>
        <v>0</v>
      </c>
      <c r="F229" s="46">
        <f t="shared" ref="F229:Q229" si="17">SUM(F159:F228)</f>
        <v>0</v>
      </c>
      <c r="G229" s="46">
        <f t="shared" si="17"/>
        <v>0</v>
      </c>
      <c r="H229" s="46">
        <f t="shared" si="17"/>
        <v>0</v>
      </c>
      <c r="I229" s="46">
        <f t="shared" si="17"/>
        <v>0</v>
      </c>
      <c r="J229" s="46">
        <f t="shared" si="17"/>
        <v>0</v>
      </c>
      <c r="K229" s="46">
        <f t="shared" si="17"/>
        <v>0</v>
      </c>
      <c r="L229" s="46">
        <f t="shared" si="17"/>
        <v>0</v>
      </c>
      <c r="M229" s="46">
        <f t="shared" si="17"/>
        <v>0</v>
      </c>
      <c r="N229" s="46">
        <f t="shared" si="17"/>
        <v>0</v>
      </c>
      <c r="O229" s="46">
        <f t="shared" si="17"/>
        <v>0</v>
      </c>
      <c r="P229" s="46">
        <f t="shared" si="17"/>
        <v>0</v>
      </c>
      <c r="Q229" s="46">
        <f t="shared" si="17"/>
        <v>0</v>
      </c>
    </row>
  </sheetData>
  <sheetProtection algorithmName="SHA-512" hashValue="kWxHx8TPJirh6TmzxsMrfcfgGpJexoOt+Hg6WnRD9i0G/BNhWIqcM27ChgpESsJ88jAaT57btZrxfLjy08AsMQ==" saltValue="ieUDMNbfJZU6sHA119Q/uA==" spinCount="100000" sheet="1" objects="1" scenarios="1"/>
  <mergeCells count="26">
    <mergeCell ref="Z77:AA77"/>
    <mergeCell ref="D77:E77"/>
    <mergeCell ref="F77:G77"/>
    <mergeCell ref="H77:I77"/>
    <mergeCell ref="J77:K77"/>
    <mergeCell ref="L77:M77"/>
    <mergeCell ref="N77:O77"/>
    <mergeCell ref="W3:X3"/>
    <mergeCell ref="P77:Q77"/>
    <mergeCell ref="R77:S77"/>
    <mergeCell ref="T77:U77"/>
    <mergeCell ref="V77:W77"/>
    <mergeCell ref="X77:Y77"/>
    <mergeCell ref="O3:P3"/>
    <mergeCell ref="B77:C77"/>
    <mergeCell ref="Q3:R3"/>
    <mergeCell ref="S3:T3"/>
    <mergeCell ref="U3:V3"/>
    <mergeCell ref="K3:L3"/>
    <mergeCell ref="M3:N3"/>
    <mergeCell ref="I3:J3"/>
    <mergeCell ref="Y3:Z3"/>
    <mergeCell ref="AA3:AB3"/>
    <mergeCell ref="AC3:AD3"/>
    <mergeCell ref="AE3:AF3"/>
    <mergeCell ref="AG3:AH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97E9E-BD71-4A78-A8FF-37D50EE83D32}">
  <dimension ref="A1:W77"/>
  <sheetViews>
    <sheetView workbookViewId="0">
      <selection activeCell="F11" sqref="F11"/>
    </sheetView>
  </sheetViews>
  <sheetFormatPr defaultColWidth="11.42578125" defaultRowHeight="15" outlineLevelRow="1" outlineLevelCol="1" x14ac:dyDescent="0.25"/>
  <cols>
    <col min="1" max="1" width="23.7109375" bestFit="1" customWidth="1"/>
    <col min="2" max="2" width="29.7109375" customWidth="1"/>
    <col min="3" max="3" width="16.28515625" customWidth="1"/>
    <col min="4" max="4" width="12.85546875" customWidth="1"/>
    <col min="6" max="6" width="11.5703125" bestFit="1" customWidth="1"/>
    <col min="7" max="7" width="12.85546875" bestFit="1" customWidth="1"/>
    <col min="8" max="8" width="11.42578125" customWidth="1"/>
    <col min="9" max="14" width="11.42578125" customWidth="1" outlineLevel="1"/>
    <col min="15" max="18" width="11.42578125" outlineLevel="1"/>
    <col min="21" max="21" width="8.42578125" customWidth="1"/>
  </cols>
  <sheetData>
    <row r="1" spans="1:23" ht="15.75" thickBot="1" x14ac:dyDescent="0.3"/>
    <row r="2" spans="1:23" x14ac:dyDescent="0.25">
      <c r="A2" s="26" t="s">
        <v>511</v>
      </c>
      <c r="B2" s="41" t="str">
        <f>Prosjektopplysninger!B3</f>
        <v>Budsjettmal</v>
      </c>
      <c r="C2" s="51" t="s">
        <v>561</v>
      </c>
      <c r="D2" s="51"/>
    </row>
    <row r="3" spans="1:23" x14ac:dyDescent="0.25">
      <c r="A3" s="28" t="s">
        <v>500</v>
      </c>
      <c r="B3" s="42" t="str">
        <f>Prosjektopplysninger!B4</f>
        <v>Ola Nordmann</v>
      </c>
    </row>
    <row r="4" spans="1:23" x14ac:dyDescent="0.25">
      <c r="A4" s="28" t="s">
        <v>4</v>
      </c>
      <c r="B4" s="44">
        <f>Prosjektopplysninger!B5</f>
        <v>0</v>
      </c>
    </row>
    <row r="5" spans="1:23" x14ac:dyDescent="0.25">
      <c r="A5" s="28" t="s">
        <v>6</v>
      </c>
      <c r="B5" s="44">
        <f>Prosjektopplysninger!B6</f>
        <v>0</v>
      </c>
    </row>
    <row r="6" spans="1:23" x14ac:dyDescent="0.25">
      <c r="A6" s="28" t="s">
        <v>514</v>
      </c>
      <c r="B6" s="42" t="str">
        <f>Prosjektopplysninger!B7</f>
        <v>Bidrag</v>
      </c>
    </row>
    <row r="7" spans="1:23" ht="15.75" thickBot="1" x14ac:dyDescent="0.3">
      <c r="A7" s="31" t="s">
        <v>516</v>
      </c>
      <c r="B7" s="43">
        <f>Prosjektopplysninger!B8</f>
        <v>0</v>
      </c>
    </row>
    <row r="8" spans="1:23" x14ac:dyDescent="0.25">
      <c r="U8" t="s">
        <v>607</v>
      </c>
      <c r="V8">
        <f>(12*(YEAR(B5)-YEAR(B4))+(MONTH(B5)-MONTH(B4)+1))</f>
        <v>1</v>
      </c>
    </row>
    <row r="9" spans="1:23" x14ac:dyDescent="0.25">
      <c r="U9">
        <v>2023</v>
      </c>
      <c r="V9">
        <f>IF(YEAR($B$4)&gt;YEAR(W9),0,
IF(YEAR($B$4)=YEAR($B$5),MONTH($B$5)-MONTH($B$4)+1,
IF(YEAR($B$4)=YEAR(W9),MONTH(W9)-MONTH($B$4)+1,
IF(YEAR(W9)=YEAR($B$5),MONTH($B$5),
IF(YEAR(W9)&lt;YEAR($B$5),12,0)))))</f>
        <v>1</v>
      </c>
      <c r="W9" s="49">
        <v>45291</v>
      </c>
    </row>
    <row r="10" spans="1:23" x14ac:dyDescent="0.25">
      <c r="A10" s="52" t="s">
        <v>562</v>
      </c>
      <c r="B10" s="52" t="s">
        <v>35</v>
      </c>
      <c r="C10" s="52" t="s">
        <v>2</v>
      </c>
      <c r="D10" s="52" t="s">
        <v>587</v>
      </c>
      <c r="E10" s="52" t="s">
        <v>588</v>
      </c>
      <c r="F10" s="68" t="str">
        <f>IF(Prosjektopplysninger!B5&gt;0,YEAR(Prosjektopplysninger!B5),"")</f>
        <v/>
      </c>
      <c r="G10" s="68" t="str">
        <f>IF(F10="","",IF(F10=YEAR(Prosjektopplysninger!$B$6),"",F10+1))</f>
        <v/>
      </c>
      <c r="H10" s="68" t="str">
        <f>IF(G10="","",IF(G10=YEAR(Prosjektopplysninger!$B$6),"",G10+1))</f>
        <v/>
      </c>
      <c r="I10" s="68" t="str">
        <f>IF(H10="","",IF(H10=YEAR(Prosjektopplysninger!$B$6),"",H10+1))</f>
        <v/>
      </c>
      <c r="J10" s="68" t="str">
        <f>IF(I10="","",IF(I10=YEAR(Prosjektopplysninger!$B$6),"",I10+1))</f>
        <v/>
      </c>
      <c r="K10" s="68" t="str">
        <f>IF(J10="","",IF(J10=YEAR(Prosjektopplysninger!$B$6),"",J10+1))</f>
        <v/>
      </c>
      <c r="L10" s="68" t="str">
        <f>IF(K10="","",IF(K10=YEAR(Prosjektopplysninger!$B$6),"",K10+1))</f>
        <v/>
      </c>
      <c r="M10" s="68" t="str">
        <f>IF(L10="","",IF(L10=YEAR(Prosjektopplysninger!$B$6),"",L10+1))</f>
        <v/>
      </c>
      <c r="N10" s="68" t="str">
        <f>IF(M10="","",IF(M10=YEAR(Prosjektopplysninger!$B$6),"",M10+1))</f>
        <v/>
      </c>
      <c r="O10" s="68" t="str">
        <f>IF(N10="","",IF(N10=YEAR(Prosjektopplysninger!$B$6),"",N10+1))</f>
        <v/>
      </c>
      <c r="P10" s="68" t="str">
        <f>IF(O10="","",IF(O10=YEAR(Prosjektopplysninger!$B$6),"",O10+1))</f>
        <v/>
      </c>
      <c r="Q10" s="68" t="str">
        <f>IF(P10="","",IF(P10=YEAR(Prosjektopplysninger!$B$6),"",P10+1))</f>
        <v/>
      </c>
      <c r="R10" s="68" t="str">
        <f>IF(Q10="","",IF(Q10=YEAR(Prosjektopplysninger!$B$6),"",Q10+1))</f>
        <v/>
      </c>
      <c r="S10" s="52" t="s">
        <v>563</v>
      </c>
      <c r="U10">
        <v>2024</v>
      </c>
      <c r="V10">
        <f t="shared" ref="V10:V21" si="0">IF(YEAR($B$4)&gt;YEAR(W10),0,
IF(YEAR($B$4)=YEAR($B$5),MONTH($B$5)-MONTH($B$4)+1,
IF(YEAR($B$4)=YEAR(W10),MONTH(W10)-MONTH($B$4)+1,
IF(YEAR(W10)=YEAR($B$5),MONTH($B$5),
IF(YEAR(W10)&lt;YEAR($B$5),12,0)))))</f>
        <v>1</v>
      </c>
      <c r="W10" s="49">
        <v>45657</v>
      </c>
    </row>
    <row r="11" spans="1:23" x14ac:dyDescent="0.25">
      <c r="A11" s="53">
        <f>Driftskostnader!A11</f>
        <v>0</v>
      </c>
      <c r="B11" s="53">
        <f>Driftskostnader!B11</f>
        <v>0</v>
      </c>
      <c r="C11" s="76">
        <f>Driftskostnader!C11</f>
        <v>0</v>
      </c>
      <c r="D11" s="53">
        <f>Driftskostnader!E11</f>
        <v>0</v>
      </c>
      <c r="E11" s="65">
        <f>Driftskostnader!F11</f>
        <v>0</v>
      </c>
      <c r="F11" s="77" t="str">
        <f>IF(F$10="","",IF($D11="NEI",Driftskostnader!G11,((VLOOKUP(F$10,$U$9:$W$21,2)/$V$8)*$E11)))</f>
        <v/>
      </c>
      <c r="G11" s="77" t="str">
        <f>IF(G$10="","",IF($D11="NEI",Driftskostnader!H11,((VLOOKUP(G$10,$U$9:$W$21,2)/$V$8)*$E11)))</f>
        <v/>
      </c>
      <c r="H11" s="77" t="str">
        <f>IF(H$10="","",IF($D11="NEI",Driftskostnader!I11,((VLOOKUP(H$10,$U$9:$W$21,2)/$V$8)*$E11)))</f>
        <v/>
      </c>
      <c r="I11" s="77" t="str">
        <f>IF(I$10="","",IF($D11="NEI",Driftskostnader!J11,((VLOOKUP(I$10,$U$9:$W$21,2)/$V$8)*$E11)))</f>
        <v/>
      </c>
      <c r="J11" s="77" t="str">
        <f>IF(J$10="","",IF($D11="NEI",Driftskostnader!K11,((VLOOKUP(J$10,$U$9:$W$21,2)/$V$8)*$E11)))</f>
        <v/>
      </c>
      <c r="K11" s="77" t="str">
        <f>IF(K$10="","",IF($D11="NEI",Driftskostnader!L11,((VLOOKUP(K$10,$U$9:$W$21,2)/$V$8)*$E11)))</f>
        <v/>
      </c>
      <c r="L11" s="77" t="str">
        <f>IF(L$10="","",IF($D11="NEI",Driftskostnader!M11,((VLOOKUP(L$10,$U$9:$W$21,2)/$V$8)*$E11)))</f>
        <v/>
      </c>
      <c r="M11" s="77" t="str">
        <f>IF(M$10="","",IF($D11="NEI",Driftskostnader!N11,((VLOOKUP(M$10,$U$9:$W$21,2)/$V$8)*$E11)))</f>
        <v/>
      </c>
      <c r="N11" s="77" t="str">
        <f>IF(N$10="","",IF($D11="NEI",Driftskostnader!O11,((VLOOKUP(N$10,$U$9:$W$21,2)/$V$8)*$E11)))</f>
        <v/>
      </c>
      <c r="O11" s="77" t="str">
        <f>IF(O$10="","",IF($D11="NEI",Driftskostnader!P11,((VLOOKUP(O$10,$U$9:$W$21,2)/$V$8)*$E11)))</f>
        <v/>
      </c>
      <c r="P11" s="77" t="str">
        <f>IF(P$10="","",IF($D11="NEI",Driftskostnader!Q11,((VLOOKUP(P$10,$U$9:$W$21,2)/$V$8)*$E11)))</f>
        <v/>
      </c>
      <c r="Q11" s="77" t="str">
        <f>IF(Q$10="","",IF($D11="NEI",Driftskostnader!R11,((VLOOKUP(Q$10,$U$9:$W$21,2)/$V$8)*$E11)))</f>
        <v/>
      </c>
      <c r="R11" s="77" t="str">
        <f>IF(R$10="","",IF($D11="NEI",Driftskostnader!S11,((VLOOKUP(R$10,$U$9:$W$21,2)/$V$8)*$E11)))</f>
        <v/>
      </c>
      <c r="S11" s="66">
        <f>SUM(F11:Q11)</f>
        <v>0</v>
      </c>
      <c r="U11">
        <v>2025</v>
      </c>
      <c r="V11">
        <f t="shared" si="0"/>
        <v>1</v>
      </c>
      <c r="W11" s="49">
        <v>46022</v>
      </c>
    </row>
    <row r="12" spans="1:23" x14ac:dyDescent="0.25">
      <c r="A12" s="53">
        <f>Driftskostnader!A12</f>
        <v>0</v>
      </c>
      <c r="B12" s="53">
        <f>Driftskostnader!B12</f>
        <v>0</v>
      </c>
      <c r="C12" s="76">
        <f>Driftskostnader!C12</f>
        <v>0</v>
      </c>
      <c r="D12" s="53">
        <f>Driftskostnader!E12</f>
        <v>0</v>
      </c>
      <c r="E12" s="65">
        <f>Driftskostnader!F12</f>
        <v>0</v>
      </c>
      <c r="F12" s="77" t="str">
        <f>IF(F$10="","",IF($D12="NEI",Driftskostnader!G12,((VLOOKUP(F$10,$U$9:$W$21,2)/$V$8)*$E12)))</f>
        <v/>
      </c>
      <c r="G12" s="77" t="str">
        <f>IF(G$10="","",IF($D12="NEI",Driftskostnader!H12,((VLOOKUP(G$10,$U$9:$W$21,2)/$V$8)*$E12)))</f>
        <v/>
      </c>
      <c r="H12" s="77" t="str">
        <f>IF(H$10="","",IF($D12="NEI",Driftskostnader!I12,((VLOOKUP(H$10,$U$9:$W$21,2)/$V$8)*$E12)))</f>
        <v/>
      </c>
      <c r="I12" s="77" t="str">
        <f>IF(I$10="","",IF($D12="NEI",Driftskostnader!J12,((VLOOKUP(I$10,$U$9:$W$21,2)/$V$8)*$E12)))</f>
        <v/>
      </c>
      <c r="J12" s="77" t="str">
        <f>IF(J$10="","",IF($D12="NEI",Driftskostnader!K12,((VLOOKUP(J$10,$U$9:$W$21,2)/$V$8)*$E12)))</f>
        <v/>
      </c>
      <c r="K12" s="77" t="str">
        <f>IF(K$10="","",IF($D12="NEI",Driftskostnader!L12,((VLOOKUP(K$10,$U$9:$W$21,2)/$V$8)*$E12)))</f>
        <v/>
      </c>
      <c r="L12" s="77" t="str">
        <f>IF(L$10="","",IF($D12="NEI",Driftskostnader!M12,((VLOOKUP(L$10,$U$9:$W$21,2)/$V$8)*$E12)))</f>
        <v/>
      </c>
      <c r="M12" s="77" t="str">
        <f>IF(M$10="","",IF($D12="NEI",Driftskostnader!N12,((VLOOKUP(M$10,$U$9:$W$21,2)/$V$8)*$E12)))</f>
        <v/>
      </c>
      <c r="N12" s="77" t="str">
        <f>IF(N$10="","",IF($D12="NEI",Driftskostnader!O12,((VLOOKUP(N$10,$U$9:$W$21,2)/$V$8)*$E12)))</f>
        <v/>
      </c>
      <c r="O12" s="77" t="str">
        <f>IF(O$10="","",IF($D12="NEI",Driftskostnader!P12,((VLOOKUP(O$10,$U$9:$W$21,2)/$V$8)*$E12)))</f>
        <v/>
      </c>
      <c r="P12" s="77" t="str">
        <f>IF(P$10="","",IF($D12="NEI",Driftskostnader!Q12,((VLOOKUP(P$10,$U$9:$W$21,2)/$V$8)*$E12)))</f>
        <v/>
      </c>
      <c r="Q12" s="77" t="str">
        <f>IF(Q$10="","",IF($D12="NEI",Driftskostnader!R12,((VLOOKUP(Q$10,$U$9:$W$21,2)/$V$8)*$E12)))</f>
        <v/>
      </c>
      <c r="R12" s="77" t="str">
        <f>IF(R$10="","",IF($D12="NEI",Driftskostnader!S12,((VLOOKUP(R$10,$U$9:$W$21,2)/$V$8)*$E12)))</f>
        <v/>
      </c>
      <c r="S12" s="66">
        <f t="shared" ref="S12:S62" si="1">IF(D12="JA",E12,SUM(F12:Q12))</f>
        <v>0</v>
      </c>
      <c r="U12">
        <v>2026</v>
      </c>
      <c r="V12">
        <f t="shared" si="0"/>
        <v>1</v>
      </c>
      <c r="W12" s="49">
        <v>46387</v>
      </c>
    </row>
    <row r="13" spans="1:23" x14ac:dyDescent="0.25">
      <c r="A13" s="53">
        <f>Driftskostnader!A13</f>
        <v>0</v>
      </c>
      <c r="B13" s="53">
        <f>Driftskostnader!B13</f>
        <v>0</v>
      </c>
      <c r="C13" s="76">
        <f>Driftskostnader!C13</f>
        <v>0</v>
      </c>
      <c r="D13" s="53">
        <f>Driftskostnader!E13</f>
        <v>0</v>
      </c>
      <c r="E13" s="65">
        <f>Driftskostnader!F13</f>
        <v>0</v>
      </c>
      <c r="F13" s="77" t="str">
        <f>IF(F$10="","",IF($D13="NEI",Driftskostnader!G13,((VLOOKUP(F$10,$U$9:$W$21,2)/$V$8)*$E13)))</f>
        <v/>
      </c>
      <c r="G13" s="77" t="str">
        <f>IF(G$10="","",IF($D13="NEI",Driftskostnader!H13,((VLOOKUP(G$10,$U$9:$W$21,2)/$V$8)*$E13)))</f>
        <v/>
      </c>
      <c r="H13" s="77" t="str">
        <f>IF(H$10="","",IF($D13="NEI",Driftskostnader!I13,((VLOOKUP(H$10,$U$9:$W$21,2)/$V$8)*$E13)))</f>
        <v/>
      </c>
      <c r="I13" s="77" t="str">
        <f>IF(I$10="","",IF($D13="NEI",Driftskostnader!J13,((VLOOKUP(I$10,$U$9:$W$21,2)/$V$8)*$E13)))</f>
        <v/>
      </c>
      <c r="J13" s="77" t="str">
        <f>IF(J$10="","",IF($D13="NEI",Driftskostnader!K13,((VLOOKUP(J$10,$U$9:$W$21,2)/$V$8)*$E13)))</f>
        <v/>
      </c>
      <c r="K13" s="77" t="str">
        <f>IF(K$10="","",IF($D13="NEI",Driftskostnader!L13,((VLOOKUP(K$10,$U$9:$W$21,2)/$V$8)*$E13)))</f>
        <v/>
      </c>
      <c r="L13" s="77" t="str">
        <f>IF(L$10="","",IF($D13="NEI",Driftskostnader!M13,((VLOOKUP(L$10,$U$9:$W$21,2)/$V$8)*$E13)))</f>
        <v/>
      </c>
      <c r="M13" s="77" t="str">
        <f>IF(M$10="","",IF($D13="NEI",Driftskostnader!N13,((VLOOKUP(M$10,$U$9:$W$21,2)/$V$8)*$E13)))</f>
        <v/>
      </c>
      <c r="N13" s="77" t="str">
        <f>IF(N$10="","",IF($D13="NEI",Driftskostnader!O13,((VLOOKUP(N$10,$U$9:$W$21,2)/$V$8)*$E13)))</f>
        <v/>
      </c>
      <c r="O13" s="77" t="str">
        <f>IF(O$10="","",IF($D13="NEI",Driftskostnader!P13,((VLOOKUP(O$10,$U$9:$W$21,2)/$V$8)*$E13)))</f>
        <v/>
      </c>
      <c r="P13" s="77" t="str">
        <f>IF(P$10="","",IF($D13="NEI",Driftskostnader!Q13,((VLOOKUP(P$10,$U$9:$W$21,2)/$V$8)*$E13)))</f>
        <v/>
      </c>
      <c r="Q13" s="77" t="str">
        <f>IF(Q$10="","",IF($D13="NEI",Driftskostnader!R13,((VLOOKUP(Q$10,$U$9:$W$21,2)/$V$8)*$E13)))</f>
        <v/>
      </c>
      <c r="R13" s="77" t="str">
        <f>IF(R$10="","",IF($D13="NEI",Driftskostnader!S13,((VLOOKUP(R$10,$U$9:$W$21,2)/$V$8)*$E13)))</f>
        <v/>
      </c>
      <c r="S13" s="66">
        <f t="shared" si="1"/>
        <v>0</v>
      </c>
      <c r="U13">
        <v>2027</v>
      </c>
      <c r="V13">
        <f t="shared" si="0"/>
        <v>1</v>
      </c>
      <c r="W13" s="49">
        <v>46752</v>
      </c>
    </row>
    <row r="14" spans="1:23" x14ac:dyDescent="0.25">
      <c r="A14" s="53">
        <f>Driftskostnader!A14</f>
        <v>0</v>
      </c>
      <c r="B14" s="53">
        <f>Driftskostnader!B14</f>
        <v>0</v>
      </c>
      <c r="C14" s="76">
        <f>Driftskostnader!C14</f>
        <v>0</v>
      </c>
      <c r="D14" s="53">
        <f>Driftskostnader!E14</f>
        <v>0</v>
      </c>
      <c r="E14" s="65">
        <f>Driftskostnader!F14</f>
        <v>0</v>
      </c>
      <c r="F14" s="77" t="str">
        <f>IF(F$10="","",IF($D14="NEI",Driftskostnader!G14,((VLOOKUP(F$10,$U$9:$W$21,2)/$V$8)*$E14)))</f>
        <v/>
      </c>
      <c r="G14" s="77" t="str">
        <f>IF(G$10="","",IF($D14="NEI",Driftskostnader!H14,((VLOOKUP(G$10,$U$9:$W$21,2)/$V$8)*$E14)))</f>
        <v/>
      </c>
      <c r="H14" s="77" t="str">
        <f>IF(H$10="","",IF($D14="NEI",Driftskostnader!I14,((VLOOKUP(H$10,$U$9:$W$21,2)/$V$8)*$E14)))</f>
        <v/>
      </c>
      <c r="I14" s="77" t="str">
        <f>IF(I$10="","",IF($D14="NEI",Driftskostnader!J14,((VLOOKUP(I$10,$U$9:$W$21,2)/$V$8)*$E14)))</f>
        <v/>
      </c>
      <c r="J14" s="77" t="str">
        <f>IF(J$10="","",IF($D14="NEI",Driftskostnader!K14,((VLOOKUP(J$10,$U$9:$W$21,2)/$V$8)*$E14)))</f>
        <v/>
      </c>
      <c r="K14" s="77" t="str">
        <f>IF(K$10="","",IF($D14="NEI",Driftskostnader!L14,((VLOOKUP(K$10,$U$9:$W$21,2)/$V$8)*$E14)))</f>
        <v/>
      </c>
      <c r="L14" s="77" t="str">
        <f>IF(L$10="","",IF($D14="NEI",Driftskostnader!M14,((VLOOKUP(L$10,$U$9:$W$21,2)/$V$8)*$E14)))</f>
        <v/>
      </c>
      <c r="M14" s="77" t="str">
        <f>IF(M$10="","",IF($D14="NEI",Driftskostnader!N14,((VLOOKUP(M$10,$U$9:$W$21,2)/$V$8)*$E14)))</f>
        <v/>
      </c>
      <c r="N14" s="77" t="str">
        <f>IF(N$10="","",IF($D14="NEI",Driftskostnader!O14,((VLOOKUP(N$10,$U$9:$W$21,2)/$V$8)*$E14)))</f>
        <v/>
      </c>
      <c r="O14" s="77" t="str">
        <f>IF(O$10="","",IF($D14="NEI",Driftskostnader!P14,((VLOOKUP(O$10,$U$9:$W$21,2)/$V$8)*$E14)))</f>
        <v/>
      </c>
      <c r="P14" s="77" t="str">
        <f>IF(P$10="","",IF($D14="NEI",Driftskostnader!Q14,((VLOOKUP(P$10,$U$9:$W$21,2)/$V$8)*$E14)))</f>
        <v/>
      </c>
      <c r="Q14" s="77" t="str">
        <f>IF(Q$10="","",IF($D14="NEI",Driftskostnader!R14,((VLOOKUP(Q$10,$U$9:$W$21,2)/$V$8)*$E14)))</f>
        <v/>
      </c>
      <c r="R14" s="77" t="str">
        <f>IF(R$10="","",IF($D14="NEI",Driftskostnader!S14,((VLOOKUP(R$10,$U$9:$W$21,2)/$V$8)*$E14)))</f>
        <v/>
      </c>
      <c r="S14" s="66">
        <f t="shared" si="1"/>
        <v>0</v>
      </c>
      <c r="U14">
        <v>2028</v>
      </c>
      <c r="V14">
        <f t="shared" si="0"/>
        <v>1</v>
      </c>
      <c r="W14" s="49">
        <v>47118</v>
      </c>
    </row>
    <row r="15" spans="1:23" x14ac:dyDescent="0.25">
      <c r="A15" s="53">
        <f>Driftskostnader!A15</f>
        <v>0</v>
      </c>
      <c r="B15" s="53">
        <f>Driftskostnader!B15</f>
        <v>0</v>
      </c>
      <c r="C15" s="76">
        <f>Driftskostnader!C15</f>
        <v>0</v>
      </c>
      <c r="D15" s="53">
        <f>Driftskostnader!E15</f>
        <v>0</v>
      </c>
      <c r="E15" s="65">
        <f>Driftskostnader!F15</f>
        <v>0</v>
      </c>
      <c r="F15" s="77" t="str">
        <f>IF(F$10="","",IF($D15="NEI",Driftskostnader!G15,((VLOOKUP(F$10,$U$9:$W$21,2)/$V$8)*$E15)))</f>
        <v/>
      </c>
      <c r="G15" s="77" t="str">
        <f>IF(G$10="","",IF($D15="NEI",Driftskostnader!H15,((VLOOKUP(G$10,$U$9:$W$21,2)/$V$8)*$E15)))</f>
        <v/>
      </c>
      <c r="H15" s="77" t="str">
        <f>IF(H$10="","",IF($D15="NEI",Driftskostnader!I15,((VLOOKUP(H$10,$U$9:$W$21,2)/$V$8)*$E15)))</f>
        <v/>
      </c>
      <c r="I15" s="77" t="str">
        <f>IF(I$10="","",IF($D15="NEI",Driftskostnader!J15,((VLOOKUP(I$10,$U$9:$W$21,2)/$V$8)*$E15)))</f>
        <v/>
      </c>
      <c r="J15" s="77" t="str">
        <f>IF(J$10="","",IF($D15="NEI",Driftskostnader!K15,((VLOOKUP(J$10,$U$9:$W$21,2)/$V$8)*$E15)))</f>
        <v/>
      </c>
      <c r="K15" s="77" t="str">
        <f>IF(K$10="","",IF($D15="NEI",Driftskostnader!L15,((VLOOKUP(K$10,$U$9:$W$21,2)/$V$8)*$E15)))</f>
        <v/>
      </c>
      <c r="L15" s="77" t="str">
        <f>IF(L$10="","",IF($D15="NEI",Driftskostnader!M15,((VLOOKUP(L$10,$U$9:$W$21,2)/$V$8)*$E15)))</f>
        <v/>
      </c>
      <c r="M15" s="77" t="str">
        <f>IF(M$10="","",IF($D15="NEI",Driftskostnader!N15,((VLOOKUP(M$10,$U$9:$W$21,2)/$V$8)*$E15)))</f>
        <v/>
      </c>
      <c r="N15" s="77" t="str">
        <f>IF(N$10="","",IF($D15="NEI",Driftskostnader!O15,((VLOOKUP(N$10,$U$9:$W$21,2)/$V$8)*$E15)))</f>
        <v/>
      </c>
      <c r="O15" s="77" t="str">
        <f>IF(O$10="","",IF($D15="NEI",Driftskostnader!P15,((VLOOKUP(O$10,$U$9:$W$21,2)/$V$8)*$E15)))</f>
        <v/>
      </c>
      <c r="P15" s="77" t="str">
        <f>IF(P$10="","",IF($D15="NEI",Driftskostnader!Q15,((VLOOKUP(P$10,$U$9:$W$21,2)/$V$8)*$E15)))</f>
        <v/>
      </c>
      <c r="Q15" s="77" t="str">
        <f>IF(Q$10="","",IF($D15="NEI",Driftskostnader!R15,((VLOOKUP(Q$10,$U$9:$W$21,2)/$V$8)*$E15)))</f>
        <v/>
      </c>
      <c r="R15" s="77" t="str">
        <f>IF(R$10="","",IF($D15="NEI",Driftskostnader!S15,((VLOOKUP(R$10,$U$9:$W$21,2)/$V$8)*$E15)))</f>
        <v/>
      </c>
      <c r="S15" s="66">
        <f t="shared" si="1"/>
        <v>0</v>
      </c>
      <c r="U15">
        <v>2029</v>
      </c>
      <c r="V15">
        <f t="shared" si="0"/>
        <v>1</v>
      </c>
      <c r="W15" s="49">
        <v>47483</v>
      </c>
    </row>
    <row r="16" spans="1:23" x14ac:dyDescent="0.25">
      <c r="A16" s="53">
        <f>Driftskostnader!A16</f>
        <v>0</v>
      </c>
      <c r="B16" s="53">
        <f>Driftskostnader!B16</f>
        <v>0</v>
      </c>
      <c r="C16" s="76">
        <f>Driftskostnader!C16</f>
        <v>0</v>
      </c>
      <c r="D16" s="53">
        <f>Driftskostnader!E16</f>
        <v>0</v>
      </c>
      <c r="E16" s="65">
        <f>Driftskostnader!F16</f>
        <v>0</v>
      </c>
      <c r="F16" s="77" t="str">
        <f>IF(F$10="","",IF($D16="NEI",Driftskostnader!G16,((VLOOKUP(F$10,$U$9:$W$21,2)/$V$8)*$E16)))</f>
        <v/>
      </c>
      <c r="G16" s="77" t="str">
        <f>IF(G$10="","",IF($D16="NEI",Driftskostnader!H16,((VLOOKUP(G$10,$U$9:$W$21,2)/$V$8)*$E16)))</f>
        <v/>
      </c>
      <c r="H16" s="77" t="str">
        <f>IF(H$10="","",IF($D16="NEI",Driftskostnader!I16,((VLOOKUP(H$10,$U$9:$W$21,2)/$V$8)*$E16)))</f>
        <v/>
      </c>
      <c r="I16" s="77" t="str">
        <f>IF(I$10="","",IF($D16="NEI",Driftskostnader!J16,((VLOOKUP(I$10,$U$9:$W$21,2)/$V$8)*$E16)))</f>
        <v/>
      </c>
      <c r="J16" s="77" t="str">
        <f>IF(J$10="","",IF($D16="NEI",Driftskostnader!K16,((VLOOKUP(J$10,$U$9:$W$21,2)/$V$8)*$E16)))</f>
        <v/>
      </c>
      <c r="K16" s="77" t="str">
        <f>IF(K$10="","",IF($D16="NEI",Driftskostnader!L16,((VLOOKUP(K$10,$U$9:$W$21,2)/$V$8)*$E16)))</f>
        <v/>
      </c>
      <c r="L16" s="77" t="str">
        <f>IF(L$10="","",IF($D16="NEI",Driftskostnader!M16,((VLOOKUP(L$10,$U$9:$W$21,2)/$V$8)*$E16)))</f>
        <v/>
      </c>
      <c r="M16" s="77" t="str">
        <f>IF(M$10="","",IF($D16="NEI",Driftskostnader!N16,((VLOOKUP(M$10,$U$9:$W$21,2)/$V$8)*$E16)))</f>
        <v/>
      </c>
      <c r="N16" s="77" t="str">
        <f>IF(N$10="","",IF($D16="NEI",Driftskostnader!O16,((VLOOKUP(N$10,$U$9:$W$21,2)/$V$8)*$E16)))</f>
        <v/>
      </c>
      <c r="O16" s="77" t="str">
        <f>IF(O$10="","",IF($D16="NEI",Driftskostnader!P16,((VLOOKUP(O$10,$U$9:$W$21,2)/$V$8)*$E16)))</f>
        <v/>
      </c>
      <c r="P16" s="77" t="str">
        <f>IF(P$10="","",IF($D16="NEI",Driftskostnader!Q16,((VLOOKUP(P$10,$U$9:$W$21,2)/$V$8)*$E16)))</f>
        <v/>
      </c>
      <c r="Q16" s="77" t="str">
        <f>IF(Q$10="","",IF($D16="NEI",Driftskostnader!R16,((VLOOKUP(Q$10,$U$9:$W$21,2)/$V$8)*$E16)))</f>
        <v/>
      </c>
      <c r="R16" s="77" t="str">
        <f>IF(R$10="","",IF($D16="NEI",Driftskostnader!S16,((VLOOKUP(R$10,$U$9:$W$21,2)/$V$8)*$E16)))</f>
        <v/>
      </c>
      <c r="S16" s="66">
        <f t="shared" si="1"/>
        <v>0</v>
      </c>
      <c r="U16">
        <v>2030</v>
      </c>
      <c r="V16">
        <f t="shared" si="0"/>
        <v>1</v>
      </c>
      <c r="W16" s="49">
        <v>47848</v>
      </c>
    </row>
    <row r="17" spans="1:23" x14ac:dyDescent="0.25">
      <c r="A17" s="53">
        <f>Driftskostnader!A17</f>
        <v>0</v>
      </c>
      <c r="B17" s="53">
        <f>Driftskostnader!B17</f>
        <v>0</v>
      </c>
      <c r="C17" s="76">
        <f>Driftskostnader!C17</f>
        <v>0</v>
      </c>
      <c r="D17" s="53">
        <f>Driftskostnader!E17</f>
        <v>0</v>
      </c>
      <c r="E17" s="65">
        <f>Driftskostnader!F17</f>
        <v>0</v>
      </c>
      <c r="F17" s="77" t="str">
        <f>IF(F$10="","",IF($D17="NEI",Driftskostnader!G17,((VLOOKUP(F$10,$U$9:$W$21,2)/$V$8)*$E17)))</f>
        <v/>
      </c>
      <c r="G17" s="77" t="str">
        <f>IF(G$10="","",IF($D17="NEI",Driftskostnader!H17,((VLOOKUP(G$10,$U$9:$W$21,2)/$V$8)*$E17)))</f>
        <v/>
      </c>
      <c r="H17" s="77" t="str">
        <f>IF(H$10="","",IF($D17="NEI",Driftskostnader!I17,((VLOOKUP(H$10,$U$9:$W$21,2)/$V$8)*$E17)))</f>
        <v/>
      </c>
      <c r="I17" s="77" t="str">
        <f>IF(I$10="","",IF($D17="NEI",Driftskostnader!J17,((VLOOKUP(I$10,$U$9:$W$21,2)/$V$8)*$E17)))</f>
        <v/>
      </c>
      <c r="J17" s="77" t="str">
        <f>IF(J$10="","",IF($D17="NEI",Driftskostnader!K17,((VLOOKUP(J$10,$U$9:$W$21,2)/$V$8)*$E17)))</f>
        <v/>
      </c>
      <c r="K17" s="77" t="str">
        <f>IF(K$10="","",IF($D17="NEI",Driftskostnader!L17,((VLOOKUP(K$10,$U$9:$W$21,2)/$V$8)*$E17)))</f>
        <v/>
      </c>
      <c r="L17" s="77" t="str">
        <f>IF(L$10="","",IF($D17="NEI",Driftskostnader!M17,((VLOOKUP(L$10,$U$9:$W$21,2)/$V$8)*$E17)))</f>
        <v/>
      </c>
      <c r="M17" s="77" t="str">
        <f>IF(M$10="","",IF($D17="NEI",Driftskostnader!N17,((VLOOKUP(M$10,$U$9:$W$21,2)/$V$8)*$E17)))</f>
        <v/>
      </c>
      <c r="N17" s="77" t="str">
        <f>IF(N$10="","",IF($D17="NEI",Driftskostnader!O17,((VLOOKUP(N$10,$U$9:$W$21,2)/$V$8)*$E17)))</f>
        <v/>
      </c>
      <c r="O17" s="77" t="str">
        <f>IF(O$10="","",IF($D17="NEI",Driftskostnader!P17,((VLOOKUP(O$10,$U$9:$W$21,2)/$V$8)*$E17)))</f>
        <v/>
      </c>
      <c r="P17" s="77" t="str">
        <f>IF(P$10="","",IF($D17="NEI",Driftskostnader!Q17,((VLOOKUP(P$10,$U$9:$W$21,2)/$V$8)*$E17)))</f>
        <v/>
      </c>
      <c r="Q17" s="77" t="str">
        <f>IF(Q$10="","",IF($D17="NEI",Driftskostnader!R17,((VLOOKUP(Q$10,$U$9:$W$21,2)/$V$8)*$E17)))</f>
        <v/>
      </c>
      <c r="R17" s="77" t="str">
        <f>IF(R$10="","",IF($D17="NEI",Driftskostnader!S17,((VLOOKUP(R$10,$U$9:$W$21,2)/$V$8)*$E17)))</f>
        <v/>
      </c>
      <c r="S17" s="66">
        <f t="shared" si="1"/>
        <v>0</v>
      </c>
      <c r="U17">
        <v>2031</v>
      </c>
      <c r="V17">
        <f t="shared" si="0"/>
        <v>1</v>
      </c>
      <c r="W17" s="49">
        <v>48213</v>
      </c>
    </row>
    <row r="18" spans="1:23" x14ac:dyDescent="0.25">
      <c r="A18" s="53">
        <f>Driftskostnader!A18</f>
        <v>0</v>
      </c>
      <c r="B18" s="53">
        <f>Driftskostnader!B18</f>
        <v>0</v>
      </c>
      <c r="C18" s="76">
        <f>Driftskostnader!C18</f>
        <v>0</v>
      </c>
      <c r="D18" s="53">
        <f>Driftskostnader!E18</f>
        <v>0</v>
      </c>
      <c r="E18" s="65">
        <f>Driftskostnader!F18</f>
        <v>0</v>
      </c>
      <c r="F18" s="77" t="str">
        <f>IF(F$10="","",IF($D18="NEI",Driftskostnader!G18,((VLOOKUP(F$10,$U$9:$W$21,2)/$V$8)*$E18)))</f>
        <v/>
      </c>
      <c r="G18" s="77" t="str">
        <f>IF(G$10="","",IF($D18="NEI",Driftskostnader!H18,((VLOOKUP(G$10,$U$9:$W$21,2)/$V$8)*$E18)))</f>
        <v/>
      </c>
      <c r="H18" s="77" t="str">
        <f>IF(H$10="","",IF($D18="NEI",Driftskostnader!I18,((VLOOKUP(H$10,$U$9:$W$21,2)/$V$8)*$E18)))</f>
        <v/>
      </c>
      <c r="I18" s="77" t="str">
        <f>IF(I$10="","",IF($D18="NEI",Driftskostnader!J18,((VLOOKUP(I$10,$U$9:$W$21,2)/$V$8)*$E18)))</f>
        <v/>
      </c>
      <c r="J18" s="77" t="str">
        <f>IF(J$10="","",IF($D18="NEI",Driftskostnader!K18,((VLOOKUP(J$10,$U$9:$W$21,2)/$V$8)*$E18)))</f>
        <v/>
      </c>
      <c r="K18" s="77" t="str">
        <f>IF(K$10="","",IF($D18="NEI",Driftskostnader!L18,((VLOOKUP(K$10,$U$9:$W$21,2)/$V$8)*$E18)))</f>
        <v/>
      </c>
      <c r="L18" s="77" t="str">
        <f>IF(L$10="","",IF($D18="NEI",Driftskostnader!M18,((VLOOKUP(L$10,$U$9:$W$21,2)/$V$8)*$E18)))</f>
        <v/>
      </c>
      <c r="M18" s="77" t="str">
        <f>IF(M$10="","",IF($D18="NEI",Driftskostnader!N18,((VLOOKUP(M$10,$U$9:$W$21,2)/$V$8)*$E18)))</f>
        <v/>
      </c>
      <c r="N18" s="77" t="str">
        <f>IF(N$10="","",IF($D18="NEI",Driftskostnader!O18,((VLOOKUP(N$10,$U$9:$W$21,2)/$V$8)*$E18)))</f>
        <v/>
      </c>
      <c r="O18" s="77" t="str">
        <f>IF(O$10="","",IF($D18="NEI",Driftskostnader!P18,((VLOOKUP(O$10,$U$9:$W$21,2)/$V$8)*$E18)))</f>
        <v/>
      </c>
      <c r="P18" s="77" t="str">
        <f>IF(P$10="","",IF($D18="NEI",Driftskostnader!Q18,((VLOOKUP(P$10,$U$9:$W$21,2)/$V$8)*$E18)))</f>
        <v/>
      </c>
      <c r="Q18" s="77" t="str">
        <f>IF(Q$10="","",IF($D18="NEI",Driftskostnader!R18,((VLOOKUP(Q$10,$U$9:$W$21,2)/$V$8)*$E18)))</f>
        <v/>
      </c>
      <c r="R18" s="77" t="str">
        <f>IF(R$10="","",IF($D18="NEI",Driftskostnader!S18,((VLOOKUP(R$10,$U$9:$W$21,2)/$V$8)*$E18)))</f>
        <v/>
      </c>
      <c r="S18" s="66">
        <f t="shared" si="1"/>
        <v>0</v>
      </c>
      <c r="U18">
        <v>2032</v>
      </c>
      <c r="V18">
        <f t="shared" si="0"/>
        <v>1</v>
      </c>
      <c r="W18" s="49">
        <v>48579</v>
      </c>
    </row>
    <row r="19" spans="1:23" outlineLevel="1" x14ac:dyDescent="0.25">
      <c r="A19" s="53">
        <f>Driftskostnader!A19</f>
        <v>0</v>
      </c>
      <c r="B19" s="53">
        <f>Driftskostnader!B19</f>
        <v>0</v>
      </c>
      <c r="C19" s="76">
        <f>Driftskostnader!C19</f>
        <v>0</v>
      </c>
      <c r="D19" s="53">
        <f>Driftskostnader!E19</f>
        <v>0</v>
      </c>
      <c r="E19" s="65">
        <f>Driftskostnader!F19</f>
        <v>0</v>
      </c>
      <c r="F19" s="77" t="str">
        <f>IF(F$10="","",IF($D19="NEI",Driftskostnader!G19,((VLOOKUP(F$10,$U$9:$W$21,2)/$V$8)*$E19)))</f>
        <v/>
      </c>
      <c r="G19" s="77" t="str">
        <f>IF(G$10="","",IF($D19="NEI",Driftskostnader!H19,((VLOOKUP(G$10,$U$9:$W$21,2)/$V$8)*$E19)))</f>
        <v/>
      </c>
      <c r="H19" s="77" t="str">
        <f>IF(H$10="","",IF($D19="NEI",Driftskostnader!I19,((VLOOKUP(H$10,$U$9:$W$21,2)/$V$8)*$E19)))</f>
        <v/>
      </c>
      <c r="I19" s="77" t="str">
        <f>IF(I$10="","",IF($D19="NEI",Driftskostnader!J19,((VLOOKUP(I$10,$U$9:$W$21,2)/$V$8)*$E19)))</f>
        <v/>
      </c>
      <c r="J19" s="77" t="str">
        <f>IF(J$10="","",IF($D19="NEI",Driftskostnader!K19,((VLOOKUP(J$10,$U$9:$W$21,2)/$V$8)*$E19)))</f>
        <v/>
      </c>
      <c r="K19" s="77" t="str">
        <f>IF(K$10="","",IF($D19="NEI",Driftskostnader!L19,((VLOOKUP(K$10,$U$9:$W$21,2)/$V$8)*$E19)))</f>
        <v/>
      </c>
      <c r="L19" s="77" t="str">
        <f>IF(L$10="","",IF($D19="NEI",Driftskostnader!M19,((VLOOKUP(L$10,$U$9:$W$21,2)/$V$8)*$E19)))</f>
        <v/>
      </c>
      <c r="M19" s="77" t="str">
        <f>IF(M$10="","",IF($D19="NEI",Driftskostnader!N19,((VLOOKUP(M$10,$U$9:$W$21,2)/$V$8)*$E19)))</f>
        <v/>
      </c>
      <c r="N19" s="77" t="str">
        <f>IF(N$10="","",IF($D19="NEI",Driftskostnader!O19,((VLOOKUP(N$10,$U$9:$W$21,2)/$V$8)*$E19)))</f>
        <v/>
      </c>
      <c r="O19" s="77" t="str">
        <f>IF(O$10="","",IF($D19="NEI",Driftskostnader!P19,((VLOOKUP(O$10,$U$9:$W$21,2)/$V$8)*$E19)))</f>
        <v/>
      </c>
      <c r="P19" s="77" t="str">
        <f>IF(P$10="","",IF($D19="NEI",Driftskostnader!Q19,((VLOOKUP(P$10,$U$9:$W$21,2)/$V$8)*$E19)))</f>
        <v/>
      </c>
      <c r="Q19" s="77" t="str">
        <f>IF(Q$10="","",IF($D19="NEI",Driftskostnader!R19,((VLOOKUP(Q$10,$U$9:$W$21,2)/$V$8)*$E19)))</f>
        <v/>
      </c>
      <c r="R19" s="77" t="str">
        <f>IF(R$10="","",IF($D19="NEI",Driftskostnader!S19,((VLOOKUP(R$10,$U$9:$W$21,2)/$V$8)*$E19)))</f>
        <v/>
      </c>
      <c r="S19" s="66">
        <f t="shared" si="1"/>
        <v>0</v>
      </c>
      <c r="U19">
        <v>2033</v>
      </c>
      <c r="V19">
        <f t="shared" si="0"/>
        <v>1</v>
      </c>
      <c r="W19" s="49">
        <v>48944</v>
      </c>
    </row>
    <row r="20" spans="1:23" outlineLevel="1" x14ac:dyDescent="0.25">
      <c r="A20" s="53">
        <f>Driftskostnader!A20</f>
        <v>0</v>
      </c>
      <c r="B20" s="53">
        <f>Driftskostnader!B20</f>
        <v>0</v>
      </c>
      <c r="C20" s="76">
        <f>Driftskostnader!C20</f>
        <v>0</v>
      </c>
      <c r="D20" s="53">
        <f>Driftskostnader!E20</f>
        <v>0</v>
      </c>
      <c r="E20" s="65">
        <f>Driftskostnader!F20</f>
        <v>0</v>
      </c>
      <c r="F20" s="77" t="str">
        <f>IF(F$10="","",IF($D20="NEI",Driftskostnader!G20,((VLOOKUP(F$10,$U$9:$W$21,2)/$V$8)*$E20)))</f>
        <v/>
      </c>
      <c r="G20" s="77" t="str">
        <f>IF(G$10="","",IF($D20="NEI",Driftskostnader!H20,((VLOOKUP(G$10,$U$9:$W$21,2)/$V$8)*$E20)))</f>
        <v/>
      </c>
      <c r="H20" s="77" t="str">
        <f>IF(H$10="","",IF($D20="NEI",Driftskostnader!I20,((VLOOKUP(H$10,$U$9:$W$21,2)/$V$8)*$E20)))</f>
        <v/>
      </c>
      <c r="I20" s="77" t="str">
        <f>IF(I$10="","",IF($D20="NEI",Driftskostnader!J20,((VLOOKUP(I$10,$U$9:$W$21,2)/$V$8)*$E20)))</f>
        <v/>
      </c>
      <c r="J20" s="77" t="str">
        <f>IF(J$10="","",IF($D20="NEI",Driftskostnader!K20,((VLOOKUP(J$10,$U$9:$W$21,2)/$V$8)*$E20)))</f>
        <v/>
      </c>
      <c r="K20" s="77" t="str">
        <f>IF(K$10="","",IF($D20="NEI",Driftskostnader!L20,((VLOOKUP(K$10,$U$9:$W$21,2)/$V$8)*$E20)))</f>
        <v/>
      </c>
      <c r="L20" s="77" t="str">
        <f>IF(L$10="","",IF($D20="NEI",Driftskostnader!M20,((VLOOKUP(L$10,$U$9:$W$21,2)/$V$8)*$E20)))</f>
        <v/>
      </c>
      <c r="M20" s="77" t="str">
        <f>IF(M$10="","",IF($D20="NEI",Driftskostnader!N20,((VLOOKUP(M$10,$U$9:$W$21,2)/$V$8)*$E20)))</f>
        <v/>
      </c>
      <c r="N20" s="77" t="str">
        <f>IF(N$10="","",IF($D20="NEI",Driftskostnader!O20,((VLOOKUP(N$10,$U$9:$W$21,2)/$V$8)*$E20)))</f>
        <v/>
      </c>
      <c r="O20" s="77" t="str">
        <f>IF(O$10="","",IF($D20="NEI",Driftskostnader!P20,((VLOOKUP(O$10,$U$9:$W$21,2)/$V$8)*$E20)))</f>
        <v/>
      </c>
      <c r="P20" s="77" t="str">
        <f>IF(P$10="","",IF($D20="NEI",Driftskostnader!Q20,((VLOOKUP(P$10,$U$9:$W$21,2)/$V$8)*$E20)))</f>
        <v/>
      </c>
      <c r="Q20" s="77" t="str">
        <f>IF(Q$10="","",IF($D20="NEI",Driftskostnader!R20,((VLOOKUP(Q$10,$U$9:$W$21,2)/$V$8)*$E20)))</f>
        <v/>
      </c>
      <c r="R20" s="77" t="str">
        <f>IF(R$10="","",IF($D20="NEI",Driftskostnader!S20,((VLOOKUP(R$10,$U$9:$W$21,2)/$V$8)*$E20)))</f>
        <v/>
      </c>
      <c r="S20" s="66">
        <f t="shared" si="1"/>
        <v>0</v>
      </c>
      <c r="U20">
        <v>2034</v>
      </c>
      <c r="V20">
        <f t="shared" si="0"/>
        <v>1</v>
      </c>
      <c r="W20" s="49">
        <v>49309</v>
      </c>
    </row>
    <row r="21" spans="1:23" outlineLevel="1" x14ac:dyDescent="0.25">
      <c r="A21" s="53">
        <f>Driftskostnader!A21</f>
        <v>0</v>
      </c>
      <c r="B21" s="53">
        <f>Driftskostnader!B21</f>
        <v>0</v>
      </c>
      <c r="C21" s="76">
        <f>Driftskostnader!C21</f>
        <v>0</v>
      </c>
      <c r="D21" s="53">
        <f>Driftskostnader!E21</f>
        <v>0</v>
      </c>
      <c r="E21" s="65">
        <f>Driftskostnader!F21</f>
        <v>0</v>
      </c>
      <c r="F21" s="77" t="str">
        <f>IF(F$10="","",IF($D21="NEI",Driftskostnader!G21,((VLOOKUP(F$10,$U$9:$W$21,2)/$V$8)*$E21)))</f>
        <v/>
      </c>
      <c r="G21" s="77" t="str">
        <f>IF(G$10="","",IF($D21="NEI",Driftskostnader!H21,((VLOOKUP(G$10,$U$9:$W$21,2)/$V$8)*$E21)))</f>
        <v/>
      </c>
      <c r="H21" s="77" t="str">
        <f>IF(H$10="","",IF($D21="NEI",Driftskostnader!I21,((VLOOKUP(H$10,$U$9:$W$21,2)/$V$8)*$E21)))</f>
        <v/>
      </c>
      <c r="I21" s="77" t="str">
        <f>IF(I$10="","",IF($D21="NEI",Driftskostnader!J21,((VLOOKUP(I$10,$U$9:$W$21,2)/$V$8)*$E21)))</f>
        <v/>
      </c>
      <c r="J21" s="77" t="str">
        <f>IF(J$10="","",IF($D21="NEI",Driftskostnader!K21,((VLOOKUP(J$10,$U$9:$W$21,2)/$V$8)*$E21)))</f>
        <v/>
      </c>
      <c r="K21" s="77" t="str">
        <f>IF(K$10="","",IF($D21="NEI",Driftskostnader!L21,((VLOOKUP(K$10,$U$9:$W$21,2)/$V$8)*$E21)))</f>
        <v/>
      </c>
      <c r="L21" s="77" t="str">
        <f>IF(L$10="","",IF($D21="NEI",Driftskostnader!M21,((VLOOKUP(L$10,$U$9:$W$21,2)/$V$8)*$E21)))</f>
        <v/>
      </c>
      <c r="M21" s="77" t="str">
        <f>IF(M$10="","",IF($D21="NEI",Driftskostnader!N21,((VLOOKUP(M$10,$U$9:$W$21,2)/$V$8)*$E21)))</f>
        <v/>
      </c>
      <c r="N21" s="77" t="str">
        <f>IF(N$10="","",IF($D21="NEI",Driftskostnader!O21,((VLOOKUP(N$10,$U$9:$W$21,2)/$V$8)*$E21)))</f>
        <v/>
      </c>
      <c r="O21" s="77" t="str">
        <f>IF(O$10="","",IF($D21="NEI",Driftskostnader!P21,((VLOOKUP(O$10,$U$9:$W$21,2)/$V$8)*$E21)))</f>
        <v/>
      </c>
      <c r="P21" s="77" t="str">
        <f>IF(P$10="","",IF($D21="NEI",Driftskostnader!Q21,((VLOOKUP(P$10,$U$9:$W$21,2)/$V$8)*$E21)))</f>
        <v/>
      </c>
      <c r="Q21" s="77" t="str">
        <f>IF(Q$10="","",IF($D21="NEI",Driftskostnader!R21,((VLOOKUP(Q$10,$U$9:$W$21,2)/$V$8)*$E21)))</f>
        <v/>
      </c>
      <c r="R21" s="77" t="str">
        <f>IF(R$10="","",IF($D21="NEI",Driftskostnader!S21,((VLOOKUP(R$10,$U$9:$W$21,2)/$V$8)*$E21)))</f>
        <v/>
      </c>
      <c r="S21" s="66">
        <f t="shared" si="1"/>
        <v>0</v>
      </c>
      <c r="U21">
        <v>2035</v>
      </c>
      <c r="V21">
        <f t="shared" si="0"/>
        <v>1</v>
      </c>
      <c r="W21" s="49">
        <v>49674</v>
      </c>
    </row>
    <row r="22" spans="1:23" outlineLevel="1" x14ac:dyDescent="0.25">
      <c r="A22" s="53">
        <f>Driftskostnader!A22</f>
        <v>0</v>
      </c>
      <c r="B22" s="53">
        <f>Driftskostnader!B22</f>
        <v>0</v>
      </c>
      <c r="C22" s="76">
        <f>Driftskostnader!C22</f>
        <v>0</v>
      </c>
      <c r="D22" s="53">
        <f>Driftskostnader!E22</f>
        <v>0</v>
      </c>
      <c r="E22" s="65">
        <f>Driftskostnader!F22</f>
        <v>0</v>
      </c>
      <c r="F22" s="77" t="str">
        <f>IF(F$10="","",IF($D22="NEI",Driftskostnader!G22,((VLOOKUP(F$10,$U$9:$W$21,2)/$V$8)*$E22)))</f>
        <v/>
      </c>
      <c r="G22" s="77" t="str">
        <f>IF(G$10="","",IF($D22="NEI",Driftskostnader!H22,((VLOOKUP(G$10,$U$9:$W$21,2)/$V$8)*$E22)))</f>
        <v/>
      </c>
      <c r="H22" s="77" t="str">
        <f>IF(H$10="","",IF($D22="NEI",Driftskostnader!I22,((VLOOKUP(H$10,$U$9:$W$21,2)/$V$8)*$E22)))</f>
        <v/>
      </c>
      <c r="I22" s="77" t="str">
        <f>IF(I$10="","",IF($D22="NEI",Driftskostnader!J22,((VLOOKUP(I$10,$U$9:$W$21,2)/$V$8)*$E22)))</f>
        <v/>
      </c>
      <c r="J22" s="77" t="str">
        <f>IF(J$10="","",IF($D22="NEI",Driftskostnader!K22,((VLOOKUP(J$10,$U$9:$W$21,2)/$V$8)*$E22)))</f>
        <v/>
      </c>
      <c r="K22" s="77" t="str">
        <f>IF(K$10="","",IF($D22="NEI",Driftskostnader!L22,((VLOOKUP(K$10,$U$9:$W$21,2)/$V$8)*$E22)))</f>
        <v/>
      </c>
      <c r="L22" s="77" t="str">
        <f>IF(L$10="","",IF($D22="NEI",Driftskostnader!M22,((VLOOKUP(L$10,$U$9:$W$21,2)/$V$8)*$E22)))</f>
        <v/>
      </c>
      <c r="M22" s="77" t="str">
        <f>IF(M$10="","",IF($D22="NEI",Driftskostnader!N22,((VLOOKUP(M$10,$U$9:$W$21,2)/$V$8)*$E22)))</f>
        <v/>
      </c>
      <c r="N22" s="77" t="str">
        <f>IF(N$10="","",IF($D22="NEI",Driftskostnader!O22,((VLOOKUP(N$10,$U$9:$W$21,2)/$V$8)*$E22)))</f>
        <v/>
      </c>
      <c r="O22" s="77" t="str">
        <f>IF(O$10="","",IF($D22="NEI",Driftskostnader!P22,((VLOOKUP(O$10,$U$9:$W$21,2)/$V$8)*$E22)))</f>
        <v/>
      </c>
      <c r="P22" s="77" t="str">
        <f>IF(P$10="","",IF($D22="NEI",Driftskostnader!Q22,((VLOOKUP(P$10,$U$9:$W$21,2)/$V$8)*$E22)))</f>
        <v/>
      </c>
      <c r="Q22" s="77" t="str">
        <f>IF(Q$10="","",IF($D22="NEI",Driftskostnader!R22,((VLOOKUP(Q$10,$U$9:$W$21,2)/$V$8)*$E22)))</f>
        <v/>
      </c>
      <c r="R22" s="77" t="str">
        <f>IF(R$10="","",IF($D22="NEI",Driftskostnader!S22,((VLOOKUP(R$10,$U$9:$W$21,2)/$V$8)*$E22)))</f>
        <v/>
      </c>
      <c r="S22" s="66">
        <f t="shared" si="1"/>
        <v>0</v>
      </c>
    </row>
    <row r="23" spans="1:23" outlineLevel="1" x14ac:dyDescent="0.25">
      <c r="A23" s="53">
        <f>Driftskostnader!A23</f>
        <v>0</v>
      </c>
      <c r="B23" s="53">
        <f>Driftskostnader!B23</f>
        <v>0</v>
      </c>
      <c r="C23" s="76">
        <f>Driftskostnader!C23</f>
        <v>0</v>
      </c>
      <c r="D23" s="53">
        <f>Driftskostnader!E23</f>
        <v>0</v>
      </c>
      <c r="E23" s="65">
        <f>Driftskostnader!F23</f>
        <v>0</v>
      </c>
      <c r="F23" s="77" t="str">
        <f>IF(F$10="","",IF($D23="NEI",Driftskostnader!G23,((VLOOKUP(F$10,$U$9:$W$21,2)/$V$8)*$E23)))</f>
        <v/>
      </c>
      <c r="G23" s="77" t="str">
        <f>IF(G$10="","",IF($D23="NEI",Driftskostnader!H23,((VLOOKUP(G$10,$U$9:$W$21,2)/$V$8)*$E23)))</f>
        <v/>
      </c>
      <c r="H23" s="77" t="str">
        <f>IF(H$10="","",IF($D23="NEI",Driftskostnader!I23,((VLOOKUP(H$10,$U$9:$W$21,2)/$V$8)*$E23)))</f>
        <v/>
      </c>
      <c r="I23" s="77" t="str">
        <f>IF(I$10="","",IF($D23="NEI",Driftskostnader!J23,((VLOOKUP(I$10,$U$9:$W$21,2)/$V$8)*$E23)))</f>
        <v/>
      </c>
      <c r="J23" s="77" t="str">
        <f>IF(J$10="","",IF($D23="NEI",Driftskostnader!K23,((VLOOKUP(J$10,$U$9:$W$21,2)/$V$8)*$E23)))</f>
        <v/>
      </c>
      <c r="K23" s="77" t="str">
        <f>IF(K$10="","",IF($D23="NEI",Driftskostnader!L23,((VLOOKUP(K$10,$U$9:$W$21,2)/$V$8)*$E23)))</f>
        <v/>
      </c>
      <c r="L23" s="77" t="str">
        <f>IF(L$10="","",IF($D23="NEI",Driftskostnader!M23,((VLOOKUP(L$10,$U$9:$W$21,2)/$V$8)*$E23)))</f>
        <v/>
      </c>
      <c r="M23" s="77" t="str">
        <f>IF(M$10="","",IF($D23="NEI",Driftskostnader!N23,((VLOOKUP(M$10,$U$9:$W$21,2)/$V$8)*$E23)))</f>
        <v/>
      </c>
      <c r="N23" s="77" t="str">
        <f>IF(N$10="","",IF($D23="NEI",Driftskostnader!O23,((VLOOKUP(N$10,$U$9:$W$21,2)/$V$8)*$E23)))</f>
        <v/>
      </c>
      <c r="O23" s="77" t="str">
        <f>IF(O$10="","",IF($D23="NEI",Driftskostnader!P23,((VLOOKUP(O$10,$U$9:$W$21,2)/$V$8)*$E23)))</f>
        <v/>
      </c>
      <c r="P23" s="77" t="str">
        <f>IF(P$10="","",IF($D23="NEI",Driftskostnader!Q23,((VLOOKUP(P$10,$U$9:$W$21,2)/$V$8)*$E23)))</f>
        <v/>
      </c>
      <c r="Q23" s="77" t="str">
        <f>IF(Q$10="","",IF($D23="NEI",Driftskostnader!R23,((VLOOKUP(Q$10,$U$9:$W$21,2)/$V$8)*$E23)))</f>
        <v/>
      </c>
      <c r="R23" s="77" t="str">
        <f>IF(R$10="","",IF($D23="NEI",Driftskostnader!S23,((VLOOKUP(R$10,$U$9:$W$21,2)/$V$8)*$E23)))</f>
        <v/>
      </c>
      <c r="S23" s="66">
        <f t="shared" si="1"/>
        <v>0</v>
      </c>
    </row>
    <row r="24" spans="1:23" outlineLevel="1" x14ac:dyDescent="0.25">
      <c r="A24" s="53">
        <f>Driftskostnader!A24</f>
        <v>0</v>
      </c>
      <c r="B24" s="53">
        <f>Driftskostnader!B24</f>
        <v>0</v>
      </c>
      <c r="C24" s="76">
        <f>Driftskostnader!C24</f>
        <v>0</v>
      </c>
      <c r="D24" s="53">
        <f>Driftskostnader!E24</f>
        <v>0</v>
      </c>
      <c r="E24" s="65">
        <f>Driftskostnader!F24</f>
        <v>0</v>
      </c>
      <c r="F24" s="77" t="str">
        <f>IF(F$10="","",IF($D24="NEI",Driftskostnader!G24,((VLOOKUP(F$10,$U$9:$W$21,2)/$V$8)*$E24)))</f>
        <v/>
      </c>
      <c r="G24" s="77" t="str">
        <f>IF(G$10="","",IF($D24="NEI",Driftskostnader!H24,((VLOOKUP(G$10,$U$9:$W$21,2)/$V$8)*$E24)))</f>
        <v/>
      </c>
      <c r="H24" s="77" t="str">
        <f>IF(H$10="","",IF($D24="NEI",Driftskostnader!I24,((VLOOKUP(H$10,$U$9:$W$21,2)/$V$8)*$E24)))</f>
        <v/>
      </c>
      <c r="I24" s="77" t="str">
        <f>IF(I$10="","",IF($D24="NEI",Driftskostnader!J24,((VLOOKUP(I$10,$U$9:$W$21,2)/$V$8)*$E24)))</f>
        <v/>
      </c>
      <c r="J24" s="77" t="str">
        <f>IF(J$10="","",IF($D24="NEI",Driftskostnader!K24,((VLOOKUP(J$10,$U$9:$W$21,2)/$V$8)*$E24)))</f>
        <v/>
      </c>
      <c r="K24" s="77" t="str">
        <f>IF(K$10="","",IF($D24="NEI",Driftskostnader!L24,((VLOOKUP(K$10,$U$9:$W$21,2)/$V$8)*$E24)))</f>
        <v/>
      </c>
      <c r="L24" s="77" t="str">
        <f>IF(L$10="","",IF($D24="NEI",Driftskostnader!M24,((VLOOKUP(L$10,$U$9:$W$21,2)/$V$8)*$E24)))</f>
        <v/>
      </c>
      <c r="M24" s="77" t="str">
        <f>IF(M$10="","",IF($D24="NEI",Driftskostnader!N24,((VLOOKUP(M$10,$U$9:$W$21,2)/$V$8)*$E24)))</f>
        <v/>
      </c>
      <c r="N24" s="77" t="str">
        <f>IF(N$10="","",IF($D24="NEI",Driftskostnader!O24,((VLOOKUP(N$10,$U$9:$W$21,2)/$V$8)*$E24)))</f>
        <v/>
      </c>
      <c r="O24" s="77" t="str">
        <f>IF(O$10="","",IF($D24="NEI",Driftskostnader!P24,((VLOOKUP(O$10,$U$9:$W$21,2)/$V$8)*$E24)))</f>
        <v/>
      </c>
      <c r="P24" s="77" t="str">
        <f>IF(P$10="","",IF($D24="NEI",Driftskostnader!Q24,((VLOOKUP(P$10,$U$9:$W$21,2)/$V$8)*$E24)))</f>
        <v/>
      </c>
      <c r="Q24" s="77" t="str">
        <f>IF(Q$10="","",IF($D24="NEI",Driftskostnader!R24,((VLOOKUP(Q$10,$U$9:$W$21,2)/$V$8)*$E24)))</f>
        <v/>
      </c>
      <c r="R24" s="77" t="str">
        <f>IF(R$10="","",IF($D24="NEI",Driftskostnader!S24,((VLOOKUP(R$10,$U$9:$W$21,2)/$V$8)*$E24)))</f>
        <v/>
      </c>
      <c r="S24" s="66">
        <f t="shared" si="1"/>
        <v>0</v>
      </c>
    </row>
    <row r="25" spans="1:23" outlineLevel="1" x14ac:dyDescent="0.25">
      <c r="A25" s="53">
        <f>Driftskostnader!A25</f>
        <v>0</v>
      </c>
      <c r="B25" s="53">
        <f>Driftskostnader!B25</f>
        <v>0</v>
      </c>
      <c r="C25" s="76">
        <f>Driftskostnader!C25</f>
        <v>0</v>
      </c>
      <c r="D25" s="53">
        <f>Driftskostnader!E25</f>
        <v>0</v>
      </c>
      <c r="E25" s="65">
        <f>Driftskostnader!F25</f>
        <v>0</v>
      </c>
      <c r="F25" s="77" t="str">
        <f>IF(F$10="","",IF($D25="NEI",Driftskostnader!G25,((VLOOKUP(F$10,$U$9:$W$21,2)/$V$8)*$E25)))</f>
        <v/>
      </c>
      <c r="G25" s="77" t="str">
        <f>IF(G$10="","",IF($D25="NEI",Driftskostnader!H25,((VLOOKUP(G$10,$U$9:$W$21,2)/$V$8)*$E25)))</f>
        <v/>
      </c>
      <c r="H25" s="77" t="str">
        <f>IF(H$10="","",IF($D25="NEI",Driftskostnader!I25,((VLOOKUP(H$10,$U$9:$W$21,2)/$V$8)*$E25)))</f>
        <v/>
      </c>
      <c r="I25" s="77" t="str">
        <f>IF(I$10="","",IF($D25="NEI",Driftskostnader!J25,((VLOOKUP(I$10,$U$9:$W$21,2)/$V$8)*$E25)))</f>
        <v/>
      </c>
      <c r="J25" s="77" t="str">
        <f>IF(J$10="","",IF($D25="NEI",Driftskostnader!K25,((VLOOKUP(J$10,$U$9:$W$21,2)/$V$8)*$E25)))</f>
        <v/>
      </c>
      <c r="K25" s="77" t="str">
        <f>IF(K$10="","",IF($D25="NEI",Driftskostnader!L25,((VLOOKUP(K$10,$U$9:$W$21,2)/$V$8)*$E25)))</f>
        <v/>
      </c>
      <c r="L25" s="77" t="str">
        <f>IF(L$10="","",IF($D25="NEI",Driftskostnader!M25,((VLOOKUP(L$10,$U$9:$W$21,2)/$V$8)*$E25)))</f>
        <v/>
      </c>
      <c r="M25" s="77" t="str">
        <f>IF(M$10="","",IF($D25="NEI",Driftskostnader!N25,((VLOOKUP(M$10,$U$9:$W$21,2)/$V$8)*$E25)))</f>
        <v/>
      </c>
      <c r="N25" s="77" t="str">
        <f>IF(N$10="","",IF($D25="NEI",Driftskostnader!O25,((VLOOKUP(N$10,$U$9:$W$21,2)/$V$8)*$E25)))</f>
        <v/>
      </c>
      <c r="O25" s="77" t="str">
        <f>IF(O$10="","",IF($D25="NEI",Driftskostnader!P25,((VLOOKUP(O$10,$U$9:$W$21,2)/$V$8)*$E25)))</f>
        <v/>
      </c>
      <c r="P25" s="77" t="str">
        <f>IF(P$10="","",IF($D25="NEI",Driftskostnader!Q25,((VLOOKUP(P$10,$U$9:$W$21,2)/$V$8)*$E25)))</f>
        <v/>
      </c>
      <c r="Q25" s="77" t="str">
        <f>IF(Q$10="","",IF($D25="NEI",Driftskostnader!R25,((VLOOKUP(Q$10,$U$9:$W$21,2)/$V$8)*$E25)))</f>
        <v/>
      </c>
      <c r="R25" s="77" t="str">
        <f>IF(R$10="","",IF($D25="NEI",Driftskostnader!S25,((VLOOKUP(R$10,$U$9:$W$21,2)/$V$8)*$E25)))</f>
        <v/>
      </c>
      <c r="S25" s="66">
        <f t="shared" si="1"/>
        <v>0</v>
      </c>
    </row>
    <row r="26" spans="1:23" outlineLevel="1" x14ac:dyDescent="0.25">
      <c r="A26" s="53">
        <f>Driftskostnader!A26</f>
        <v>0</v>
      </c>
      <c r="B26" s="53">
        <f>Driftskostnader!B26</f>
        <v>0</v>
      </c>
      <c r="C26" s="76">
        <f>Driftskostnader!C26</f>
        <v>0</v>
      </c>
      <c r="D26" s="53">
        <f>Driftskostnader!E26</f>
        <v>0</v>
      </c>
      <c r="E26" s="65">
        <f>Driftskostnader!F26</f>
        <v>0</v>
      </c>
      <c r="F26" s="77" t="str">
        <f>IF(F$10="","",IF($D26="NEI",Driftskostnader!G26,((VLOOKUP(F$10,$U$9:$W$21,2)/$V$8)*$E26)))</f>
        <v/>
      </c>
      <c r="G26" s="77" t="str">
        <f>IF(G$10="","",IF($D26="NEI",Driftskostnader!H26,((VLOOKUP(G$10,$U$9:$W$21,2)/$V$8)*$E26)))</f>
        <v/>
      </c>
      <c r="H26" s="77" t="str">
        <f>IF(H$10="","",IF($D26="NEI",Driftskostnader!I26,((VLOOKUP(H$10,$U$9:$W$21,2)/$V$8)*$E26)))</f>
        <v/>
      </c>
      <c r="I26" s="77" t="str">
        <f>IF(I$10="","",IF($D26="NEI",Driftskostnader!J26,((VLOOKUP(I$10,$U$9:$W$21,2)/$V$8)*$E26)))</f>
        <v/>
      </c>
      <c r="J26" s="77" t="str">
        <f>IF(J$10="","",IF($D26="NEI",Driftskostnader!K26,((VLOOKUP(J$10,$U$9:$W$21,2)/$V$8)*$E26)))</f>
        <v/>
      </c>
      <c r="K26" s="77" t="str">
        <f>IF(K$10="","",IF($D26="NEI",Driftskostnader!L26,((VLOOKUP(K$10,$U$9:$W$21,2)/$V$8)*$E26)))</f>
        <v/>
      </c>
      <c r="L26" s="77" t="str">
        <f>IF(L$10="","",IF($D26="NEI",Driftskostnader!M26,((VLOOKUP(L$10,$U$9:$W$21,2)/$V$8)*$E26)))</f>
        <v/>
      </c>
      <c r="M26" s="77" t="str">
        <f>IF(M$10="","",IF($D26="NEI",Driftskostnader!N26,((VLOOKUP(M$10,$U$9:$W$21,2)/$V$8)*$E26)))</f>
        <v/>
      </c>
      <c r="N26" s="77" t="str">
        <f>IF(N$10="","",IF($D26="NEI",Driftskostnader!O26,((VLOOKUP(N$10,$U$9:$W$21,2)/$V$8)*$E26)))</f>
        <v/>
      </c>
      <c r="O26" s="77" t="str">
        <f>IF(O$10="","",IF($D26="NEI",Driftskostnader!P26,((VLOOKUP(O$10,$U$9:$W$21,2)/$V$8)*$E26)))</f>
        <v/>
      </c>
      <c r="P26" s="77" t="str">
        <f>IF(P$10="","",IF($D26="NEI",Driftskostnader!Q26,((VLOOKUP(P$10,$U$9:$W$21,2)/$V$8)*$E26)))</f>
        <v/>
      </c>
      <c r="Q26" s="77" t="str">
        <f>IF(Q$10="","",IF($D26="NEI",Driftskostnader!R26,((VLOOKUP(Q$10,$U$9:$W$21,2)/$V$8)*$E26)))</f>
        <v/>
      </c>
      <c r="R26" s="77" t="str">
        <f>IF(R$10="","",IF($D26="NEI",Driftskostnader!S26,((VLOOKUP(R$10,$U$9:$W$21,2)/$V$8)*$E26)))</f>
        <v/>
      </c>
      <c r="S26" s="66">
        <f t="shared" si="1"/>
        <v>0</v>
      </c>
    </row>
    <row r="27" spans="1:23" outlineLevel="1" x14ac:dyDescent="0.25">
      <c r="A27" s="53">
        <f>Driftskostnader!A27</f>
        <v>0</v>
      </c>
      <c r="B27" s="53">
        <f>Driftskostnader!B27</f>
        <v>0</v>
      </c>
      <c r="C27" s="76">
        <f>Driftskostnader!C27</f>
        <v>0</v>
      </c>
      <c r="D27" s="53">
        <f>Driftskostnader!E27</f>
        <v>0</v>
      </c>
      <c r="E27" s="65">
        <f>Driftskostnader!F27</f>
        <v>0</v>
      </c>
      <c r="F27" s="77" t="str">
        <f>IF(F$10="","",IF($D27="NEI",Driftskostnader!G27,((VLOOKUP(F$10,$U$9:$W$21,2)/$V$8)*$E27)))</f>
        <v/>
      </c>
      <c r="G27" s="77" t="str">
        <f>IF(G$10="","",IF($D27="NEI",Driftskostnader!H27,((VLOOKUP(G$10,$U$9:$W$21,2)/$V$8)*$E27)))</f>
        <v/>
      </c>
      <c r="H27" s="77" t="str">
        <f>IF(H$10="","",IF($D27="NEI",Driftskostnader!I27,((VLOOKUP(H$10,$U$9:$W$21,2)/$V$8)*$E27)))</f>
        <v/>
      </c>
      <c r="I27" s="77" t="str">
        <f>IF(I$10="","",IF($D27="NEI",Driftskostnader!J27,((VLOOKUP(I$10,$U$9:$W$21,2)/$V$8)*$E27)))</f>
        <v/>
      </c>
      <c r="J27" s="77" t="str">
        <f>IF(J$10="","",IF($D27="NEI",Driftskostnader!K27,((VLOOKUP(J$10,$U$9:$W$21,2)/$V$8)*$E27)))</f>
        <v/>
      </c>
      <c r="K27" s="77" t="str">
        <f>IF(K$10="","",IF($D27="NEI",Driftskostnader!L27,((VLOOKUP(K$10,$U$9:$W$21,2)/$V$8)*$E27)))</f>
        <v/>
      </c>
      <c r="L27" s="77" t="str">
        <f>IF(L$10="","",IF($D27="NEI",Driftskostnader!M27,((VLOOKUP(L$10,$U$9:$W$21,2)/$V$8)*$E27)))</f>
        <v/>
      </c>
      <c r="M27" s="77" t="str">
        <f>IF(M$10="","",IF($D27="NEI",Driftskostnader!N27,((VLOOKUP(M$10,$U$9:$W$21,2)/$V$8)*$E27)))</f>
        <v/>
      </c>
      <c r="N27" s="77" t="str">
        <f>IF(N$10="","",IF($D27="NEI",Driftskostnader!O27,((VLOOKUP(N$10,$U$9:$W$21,2)/$V$8)*$E27)))</f>
        <v/>
      </c>
      <c r="O27" s="77" t="str">
        <f>IF(O$10="","",IF($D27="NEI",Driftskostnader!P27,((VLOOKUP(O$10,$U$9:$W$21,2)/$V$8)*$E27)))</f>
        <v/>
      </c>
      <c r="P27" s="77" t="str">
        <f>IF(P$10="","",IF($D27="NEI",Driftskostnader!Q27,((VLOOKUP(P$10,$U$9:$W$21,2)/$V$8)*$E27)))</f>
        <v/>
      </c>
      <c r="Q27" s="77" t="str">
        <f>IF(Q$10="","",IF($D27="NEI",Driftskostnader!R27,((VLOOKUP(Q$10,$U$9:$W$21,2)/$V$8)*$E27)))</f>
        <v/>
      </c>
      <c r="R27" s="77" t="str">
        <f>IF(R$10="","",IF($D27="NEI",Driftskostnader!S27,((VLOOKUP(R$10,$U$9:$W$21,2)/$V$8)*$E27)))</f>
        <v/>
      </c>
      <c r="S27" s="66">
        <f t="shared" si="1"/>
        <v>0</v>
      </c>
    </row>
    <row r="28" spans="1:23" outlineLevel="1" x14ac:dyDescent="0.25">
      <c r="A28" s="53">
        <f>Driftskostnader!A28</f>
        <v>0</v>
      </c>
      <c r="B28" s="53">
        <f>Driftskostnader!B28</f>
        <v>0</v>
      </c>
      <c r="C28" s="76">
        <f>Driftskostnader!C28</f>
        <v>0</v>
      </c>
      <c r="D28" s="53">
        <f>Driftskostnader!E28</f>
        <v>0</v>
      </c>
      <c r="E28" s="65">
        <f>Driftskostnader!F28</f>
        <v>0</v>
      </c>
      <c r="F28" s="77" t="str">
        <f>IF(F$10="","",IF($D28="NEI",Driftskostnader!G28,((VLOOKUP(F$10,$U$9:$W$21,2)/$V$8)*$E28)))</f>
        <v/>
      </c>
      <c r="G28" s="77" t="str">
        <f>IF(G$10="","",IF($D28="NEI",Driftskostnader!H28,((VLOOKUP(G$10,$U$9:$W$21,2)/$V$8)*$E28)))</f>
        <v/>
      </c>
      <c r="H28" s="77" t="str">
        <f>IF(H$10="","",IF($D28="NEI",Driftskostnader!I28,((VLOOKUP(H$10,$U$9:$W$21,2)/$V$8)*$E28)))</f>
        <v/>
      </c>
      <c r="I28" s="77" t="str">
        <f>IF(I$10="","",IF($D28="NEI",Driftskostnader!J28,((VLOOKUP(I$10,$U$9:$W$21,2)/$V$8)*$E28)))</f>
        <v/>
      </c>
      <c r="J28" s="77" t="str">
        <f>IF(J$10="","",IF($D28="NEI",Driftskostnader!K28,((VLOOKUP(J$10,$U$9:$W$21,2)/$V$8)*$E28)))</f>
        <v/>
      </c>
      <c r="K28" s="77" t="str">
        <f>IF(K$10="","",IF($D28="NEI",Driftskostnader!L28,((VLOOKUP(K$10,$U$9:$W$21,2)/$V$8)*$E28)))</f>
        <v/>
      </c>
      <c r="L28" s="77" t="str">
        <f>IF(L$10="","",IF($D28="NEI",Driftskostnader!M28,((VLOOKUP(L$10,$U$9:$W$21,2)/$V$8)*$E28)))</f>
        <v/>
      </c>
      <c r="M28" s="77" t="str">
        <f>IF(M$10="","",IF($D28="NEI",Driftskostnader!N28,((VLOOKUP(M$10,$U$9:$W$21,2)/$V$8)*$E28)))</f>
        <v/>
      </c>
      <c r="N28" s="77" t="str">
        <f>IF(N$10="","",IF($D28="NEI",Driftskostnader!O28,((VLOOKUP(N$10,$U$9:$W$21,2)/$V$8)*$E28)))</f>
        <v/>
      </c>
      <c r="O28" s="77" t="str">
        <f>IF(O$10="","",IF($D28="NEI",Driftskostnader!P28,((VLOOKUP(O$10,$U$9:$W$21,2)/$V$8)*$E28)))</f>
        <v/>
      </c>
      <c r="P28" s="77" t="str">
        <f>IF(P$10="","",IF($D28="NEI",Driftskostnader!Q28,((VLOOKUP(P$10,$U$9:$W$21,2)/$V$8)*$E28)))</f>
        <v/>
      </c>
      <c r="Q28" s="77" t="str">
        <f>IF(Q$10="","",IF($D28="NEI",Driftskostnader!R28,((VLOOKUP(Q$10,$U$9:$W$21,2)/$V$8)*$E28)))</f>
        <v/>
      </c>
      <c r="R28" s="77" t="str">
        <f>IF(R$10="","",IF($D28="NEI",Driftskostnader!S28,((VLOOKUP(R$10,$U$9:$W$21,2)/$V$8)*$E28)))</f>
        <v/>
      </c>
      <c r="S28" s="66">
        <f t="shared" si="1"/>
        <v>0</v>
      </c>
    </row>
    <row r="29" spans="1:23" outlineLevel="1" x14ac:dyDescent="0.25">
      <c r="A29" s="53">
        <f>Driftskostnader!A29</f>
        <v>0</v>
      </c>
      <c r="B29" s="53">
        <f>Driftskostnader!B29</f>
        <v>0</v>
      </c>
      <c r="C29" s="76">
        <f>Driftskostnader!C29</f>
        <v>0</v>
      </c>
      <c r="D29" s="53">
        <f>Driftskostnader!E29</f>
        <v>0</v>
      </c>
      <c r="E29" s="65">
        <f>Driftskostnader!F29</f>
        <v>0</v>
      </c>
      <c r="F29" s="77" t="str">
        <f>IF(F$10="","",IF($D29="NEI",Driftskostnader!G29,((VLOOKUP(F$10,$U$9:$W$21,2)/$V$8)*$E29)))</f>
        <v/>
      </c>
      <c r="G29" s="77" t="str">
        <f>IF(G$10="","",IF($D29="NEI",Driftskostnader!H29,((VLOOKUP(G$10,$U$9:$W$21,2)/$V$8)*$E29)))</f>
        <v/>
      </c>
      <c r="H29" s="77" t="str">
        <f>IF(H$10="","",IF($D29="NEI",Driftskostnader!I29,((VLOOKUP(H$10,$U$9:$W$21,2)/$V$8)*$E29)))</f>
        <v/>
      </c>
      <c r="I29" s="77" t="str">
        <f>IF(I$10="","",IF($D29="NEI",Driftskostnader!J29,((VLOOKUP(I$10,$U$9:$W$21,2)/$V$8)*$E29)))</f>
        <v/>
      </c>
      <c r="J29" s="77" t="str">
        <f>IF(J$10="","",IF($D29="NEI",Driftskostnader!K29,((VLOOKUP(J$10,$U$9:$W$21,2)/$V$8)*$E29)))</f>
        <v/>
      </c>
      <c r="K29" s="77" t="str">
        <f>IF(K$10="","",IF($D29="NEI",Driftskostnader!L29,((VLOOKUP(K$10,$U$9:$W$21,2)/$V$8)*$E29)))</f>
        <v/>
      </c>
      <c r="L29" s="77" t="str">
        <f>IF(L$10="","",IF($D29="NEI",Driftskostnader!M29,((VLOOKUP(L$10,$U$9:$W$21,2)/$V$8)*$E29)))</f>
        <v/>
      </c>
      <c r="M29" s="77" t="str">
        <f>IF(M$10="","",IF($D29="NEI",Driftskostnader!N29,((VLOOKUP(M$10,$U$9:$W$21,2)/$V$8)*$E29)))</f>
        <v/>
      </c>
      <c r="N29" s="77" t="str">
        <f>IF(N$10="","",IF($D29="NEI",Driftskostnader!O29,((VLOOKUP(N$10,$U$9:$W$21,2)/$V$8)*$E29)))</f>
        <v/>
      </c>
      <c r="O29" s="77" t="str">
        <f>IF(O$10="","",IF($D29="NEI",Driftskostnader!P29,((VLOOKUP(O$10,$U$9:$W$21,2)/$V$8)*$E29)))</f>
        <v/>
      </c>
      <c r="P29" s="77" t="str">
        <f>IF(P$10="","",IF($D29="NEI",Driftskostnader!Q29,((VLOOKUP(P$10,$U$9:$W$21,2)/$V$8)*$E29)))</f>
        <v/>
      </c>
      <c r="Q29" s="77" t="str">
        <f>IF(Q$10="","",IF($D29="NEI",Driftskostnader!R29,((VLOOKUP(Q$10,$U$9:$W$21,2)/$V$8)*$E29)))</f>
        <v/>
      </c>
      <c r="R29" s="77" t="str">
        <f>IF(R$10="","",IF($D29="NEI",Driftskostnader!S29,((VLOOKUP(R$10,$U$9:$W$21,2)/$V$8)*$E29)))</f>
        <v/>
      </c>
      <c r="S29" s="66">
        <f t="shared" si="1"/>
        <v>0</v>
      </c>
    </row>
    <row r="30" spans="1:23" outlineLevel="1" x14ac:dyDescent="0.25">
      <c r="A30" s="53">
        <f>Driftskostnader!A30</f>
        <v>0</v>
      </c>
      <c r="B30" s="53">
        <f>Driftskostnader!B30</f>
        <v>0</v>
      </c>
      <c r="C30" s="76">
        <f>Driftskostnader!C30</f>
        <v>0</v>
      </c>
      <c r="D30" s="53">
        <f>Driftskostnader!E30</f>
        <v>0</v>
      </c>
      <c r="E30" s="65">
        <f>Driftskostnader!F30</f>
        <v>0</v>
      </c>
      <c r="F30" s="77" t="str">
        <f>IF(F$10="","",IF($D30="NEI",Driftskostnader!G30,((VLOOKUP(F$10,$U$9:$W$21,2)/$V$8)*$E30)))</f>
        <v/>
      </c>
      <c r="G30" s="77" t="str">
        <f>IF(G$10="","",IF($D30="NEI",Driftskostnader!H30,((VLOOKUP(G$10,$U$9:$W$21,2)/$V$8)*$E30)))</f>
        <v/>
      </c>
      <c r="H30" s="77" t="str">
        <f>IF(H$10="","",IF($D30="NEI",Driftskostnader!I30,((VLOOKUP(H$10,$U$9:$W$21,2)/$V$8)*$E30)))</f>
        <v/>
      </c>
      <c r="I30" s="77" t="str">
        <f>IF(I$10="","",IF($D30="NEI",Driftskostnader!J30,((VLOOKUP(I$10,$U$9:$W$21,2)/$V$8)*$E30)))</f>
        <v/>
      </c>
      <c r="J30" s="77" t="str">
        <f>IF(J$10="","",IF($D30="NEI",Driftskostnader!K30,((VLOOKUP(J$10,$U$9:$W$21,2)/$V$8)*$E30)))</f>
        <v/>
      </c>
      <c r="K30" s="77" t="str">
        <f>IF(K$10="","",IF($D30="NEI",Driftskostnader!L30,((VLOOKUP(K$10,$U$9:$W$21,2)/$V$8)*$E30)))</f>
        <v/>
      </c>
      <c r="L30" s="77" t="str">
        <f>IF(L$10="","",IF($D30="NEI",Driftskostnader!M30,((VLOOKUP(L$10,$U$9:$W$21,2)/$V$8)*$E30)))</f>
        <v/>
      </c>
      <c r="M30" s="77" t="str">
        <f>IF(M$10="","",IF($D30="NEI",Driftskostnader!N30,((VLOOKUP(M$10,$U$9:$W$21,2)/$V$8)*$E30)))</f>
        <v/>
      </c>
      <c r="N30" s="77" t="str">
        <f>IF(N$10="","",IF($D30="NEI",Driftskostnader!O30,((VLOOKUP(N$10,$U$9:$W$21,2)/$V$8)*$E30)))</f>
        <v/>
      </c>
      <c r="O30" s="77" t="str">
        <f>IF(O$10="","",IF($D30="NEI",Driftskostnader!P30,((VLOOKUP(O$10,$U$9:$W$21,2)/$V$8)*$E30)))</f>
        <v/>
      </c>
      <c r="P30" s="77" t="str">
        <f>IF(P$10="","",IF($D30="NEI",Driftskostnader!Q30,((VLOOKUP(P$10,$U$9:$W$21,2)/$V$8)*$E30)))</f>
        <v/>
      </c>
      <c r="Q30" s="77" t="str">
        <f>IF(Q$10="","",IF($D30="NEI",Driftskostnader!R30,((VLOOKUP(Q$10,$U$9:$W$21,2)/$V$8)*$E30)))</f>
        <v/>
      </c>
      <c r="R30" s="77" t="str">
        <f>IF(R$10="","",IF($D30="NEI",Driftskostnader!S30,((VLOOKUP(R$10,$U$9:$W$21,2)/$V$8)*$E30)))</f>
        <v/>
      </c>
      <c r="S30" s="66">
        <f t="shared" si="1"/>
        <v>0</v>
      </c>
    </row>
    <row r="31" spans="1:23" outlineLevel="1" x14ac:dyDescent="0.25">
      <c r="A31" s="53">
        <f>Driftskostnader!A31</f>
        <v>0</v>
      </c>
      <c r="B31" s="53">
        <f>Driftskostnader!B31</f>
        <v>0</v>
      </c>
      <c r="C31" s="76">
        <f>Driftskostnader!C31</f>
        <v>0</v>
      </c>
      <c r="D31" s="53">
        <f>Driftskostnader!E31</f>
        <v>0</v>
      </c>
      <c r="E31" s="65">
        <f>Driftskostnader!F31</f>
        <v>0</v>
      </c>
      <c r="F31" s="77" t="str">
        <f>IF(F$10="","",IF($D31="NEI",Driftskostnader!G31,((VLOOKUP(F$10,$U$9:$W$21,2)/$V$8)*$E31)))</f>
        <v/>
      </c>
      <c r="G31" s="77" t="str">
        <f>IF(G$10="","",IF($D31="NEI",Driftskostnader!H31,((VLOOKUP(G$10,$U$9:$W$21,2)/$V$8)*$E31)))</f>
        <v/>
      </c>
      <c r="H31" s="77" t="str">
        <f>IF(H$10="","",IF($D31="NEI",Driftskostnader!I31,((VLOOKUP(H$10,$U$9:$W$21,2)/$V$8)*$E31)))</f>
        <v/>
      </c>
      <c r="I31" s="77" t="str">
        <f>IF(I$10="","",IF($D31="NEI",Driftskostnader!J31,((VLOOKUP(I$10,$U$9:$W$21,2)/$V$8)*$E31)))</f>
        <v/>
      </c>
      <c r="J31" s="77" t="str">
        <f>IF(J$10="","",IF($D31="NEI",Driftskostnader!K31,((VLOOKUP(J$10,$U$9:$W$21,2)/$V$8)*$E31)))</f>
        <v/>
      </c>
      <c r="K31" s="77" t="str">
        <f>IF(K$10="","",IF($D31="NEI",Driftskostnader!L31,((VLOOKUP(K$10,$U$9:$W$21,2)/$V$8)*$E31)))</f>
        <v/>
      </c>
      <c r="L31" s="77" t="str">
        <f>IF(L$10="","",IF($D31="NEI",Driftskostnader!M31,((VLOOKUP(L$10,$U$9:$W$21,2)/$V$8)*$E31)))</f>
        <v/>
      </c>
      <c r="M31" s="77" t="str">
        <f>IF(M$10="","",IF($D31="NEI",Driftskostnader!N31,((VLOOKUP(M$10,$U$9:$W$21,2)/$V$8)*$E31)))</f>
        <v/>
      </c>
      <c r="N31" s="77" t="str">
        <f>IF(N$10="","",IF($D31="NEI",Driftskostnader!O31,((VLOOKUP(N$10,$U$9:$W$21,2)/$V$8)*$E31)))</f>
        <v/>
      </c>
      <c r="O31" s="77" t="str">
        <f>IF(O$10="","",IF($D31="NEI",Driftskostnader!P31,((VLOOKUP(O$10,$U$9:$W$21,2)/$V$8)*$E31)))</f>
        <v/>
      </c>
      <c r="P31" s="77" t="str">
        <f>IF(P$10="","",IF($D31="NEI",Driftskostnader!Q31,((VLOOKUP(P$10,$U$9:$W$21,2)/$V$8)*$E31)))</f>
        <v/>
      </c>
      <c r="Q31" s="77" t="str">
        <f>IF(Q$10="","",IF($D31="NEI",Driftskostnader!R31,((VLOOKUP(Q$10,$U$9:$W$21,2)/$V$8)*$E31)))</f>
        <v/>
      </c>
      <c r="R31" s="77" t="str">
        <f>IF(R$10="","",IF($D31="NEI",Driftskostnader!S31,((VLOOKUP(R$10,$U$9:$W$21,2)/$V$8)*$E31)))</f>
        <v/>
      </c>
      <c r="S31" s="66">
        <f t="shared" si="1"/>
        <v>0</v>
      </c>
    </row>
    <row r="32" spans="1:23" outlineLevel="1" x14ac:dyDescent="0.25">
      <c r="A32" s="53">
        <f>Driftskostnader!A32</f>
        <v>0</v>
      </c>
      <c r="B32" s="53">
        <f>Driftskostnader!B32</f>
        <v>0</v>
      </c>
      <c r="C32" s="76">
        <f>Driftskostnader!C32</f>
        <v>0</v>
      </c>
      <c r="D32" s="53">
        <f>Driftskostnader!E32</f>
        <v>0</v>
      </c>
      <c r="E32" s="65">
        <f>Driftskostnader!F32</f>
        <v>0</v>
      </c>
      <c r="F32" s="77" t="str">
        <f>IF(F$10="","",IF($D32="NEI",Driftskostnader!G32,((VLOOKUP(F$10,$U$9:$W$21,2)/$V$8)*$E32)))</f>
        <v/>
      </c>
      <c r="G32" s="77" t="str">
        <f>IF(G$10="","",IF($D32="NEI",Driftskostnader!H32,((VLOOKUP(G$10,$U$9:$W$21,2)/$V$8)*$E32)))</f>
        <v/>
      </c>
      <c r="H32" s="77" t="str">
        <f>IF(H$10="","",IF($D32="NEI",Driftskostnader!I32,((VLOOKUP(H$10,$U$9:$W$21,2)/$V$8)*$E32)))</f>
        <v/>
      </c>
      <c r="I32" s="77" t="str">
        <f>IF(I$10="","",IF($D32="NEI",Driftskostnader!J32,((VLOOKUP(I$10,$U$9:$W$21,2)/$V$8)*$E32)))</f>
        <v/>
      </c>
      <c r="J32" s="77" t="str">
        <f>IF(J$10="","",IF($D32="NEI",Driftskostnader!K32,((VLOOKUP(J$10,$U$9:$W$21,2)/$V$8)*$E32)))</f>
        <v/>
      </c>
      <c r="K32" s="77" t="str">
        <f>IF(K$10="","",IF($D32="NEI",Driftskostnader!L32,((VLOOKUP(K$10,$U$9:$W$21,2)/$V$8)*$E32)))</f>
        <v/>
      </c>
      <c r="L32" s="77" t="str">
        <f>IF(L$10="","",IF($D32="NEI",Driftskostnader!M32,((VLOOKUP(L$10,$U$9:$W$21,2)/$V$8)*$E32)))</f>
        <v/>
      </c>
      <c r="M32" s="77" t="str">
        <f>IF(M$10="","",IF($D32="NEI",Driftskostnader!N32,((VLOOKUP(M$10,$U$9:$W$21,2)/$V$8)*$E32)))</f>
        <v/>
      </c>
      <c r="N32" s="77" t="str">
        <f>IF(N$10="","",IF($D32="NEI",Driftskostnader!O32,((VLOOKUP(N$10,$U$9:$W$21,2)/$V$8)*$E32)))</f>
        <v/>
      </c>
      <c r="O32" s="77" t="str">
        <f>IF(O$10="","",IF($D32="NEI",Driftskostnader!P32,((VLOOKUP(O$10,$U$9:$W$21,2)/$V$8)*$E32)))</f>
        <v/>
      </c>
      <c r="P32" s="77" t="str">
        <f>IF(P$10="","",IF($D32="NEI",Driftskostnader!Q32,((VLOOKUP(P$10,$U$9:$W$21,2)/$V$8)*$E32)))</f>
        <v/>
      </c>
      <c r="Q32" s="77" t="str">
        <f>IF(Q$10="","",IF($D32="NEI",Driftskostnader!R32,((VLOOKUP(Q$10,$U$9:$W$21,2)/$V$8)*$E32)))</f>
        <v/>
      </c>
      <c r="R32" s="77" t="str">
        <f>IF(R$10="","",IF($D32="NEI",Driftskostnader!S32,((VLOOKUP(R$10,$U$9:$W$21,2)/$V$8)*$E32)))</f>
        <v/>
      </c>
      <c r="S32" s="66">
        <f t="shared" si="1"/>
        <v>0</v>
      </c>
    </row>
    <row r="33" spans="1:19" outlineLevel="1" x14ac:dyDescent="0.25">
      <c r="A33" s="53">
        <f>Driftskostnader!A33</f>
        <v>0</v>
      </c>
      <c r="B33" s="53">
        <f>Driftskostnader!B33</f>
        <v>0</v>
      </c>
      <c r="C33" s="76">
        <f>Driftskostnader!C33</f>
        <v>0</v>
      </c>
      <c r="D33" s="53">
        <f>Driftskostnader!E33</f>
        <v>0</v>
      </c>
      <c r="E33" s="65">
        <f>Driftskostnader!F33</f>
        <v>0</v>
      </c>
      <c r="F33" s="77" t="str">
        <f>IF(F$10="","",IF($D33="NEI",Driftskostnader!G33,((VLOOKUP(F$10,$U$9:$W$21,2)/$V$8)*$E33)))</f>
        <v/>
      </c>
      <c r="G33" s="77" t="str">
        <f>IF(G$10="","",IF($D33="NEI",Driftskostnader!H33,((VLOOKUP(G$10,$U$9:$W$21,2)/$V$8)*$E33)))</f>
        <v/>
      </c>
      <c r="H33" s="77" t="str">
        <f>IF(H$10="","",IF($D33="NEI",Driftskostnader!I33,((VLOOKUP(H$10,$U$9:$W$21,2)/$V$8)*$E33)))</f>
        <v/>
      </c>
      <c r="I33" s="77" t="str">
        <f>IF(I$10="","",IF($D33="NEI",Driftskostnader!J33,((VLOOKUP(I$10,$U$9:$W$21,2)/$V$8)*$E33)))</f>
        <v/>
      </c>
      <c r="J33" s="77" t="str">
        <f>IF(J$10="","",IF($D33="NEI",Driftskostnader!K33,((VLOOKUP(J$10,$U$9:$W$21,2)/$V$8)*$E33)))</f>
        <v/>
      </c>
      <c r="K33" s="77" t="str">
        <f>IF(K$10="","",IF($D33="NEI",Driftskostnader!L33,((VLOOKUP(K$10,$U$9:$W$21,2)/$V$8)*$E33)))</f>
        <v/>
      </c>
      <c r="L33" s="77" t="str">
        <f>IF(L$10="","",IF($D33="NEI",Driftskostnader!M33,((VLOOKUP(L$10,$U$9:$W$21,2)/$V$8)*$E33)))</f>
        <v/>
      </c>
      <c r="M33" s="77" t="str">
        <f>IF(M$10="","",IF($D33="NEI",Driftskostnader!N33,((VLOOKUP(M$10,$U$9:$W$21,2)/$V$8)*$E33)))</f>
        <v/>
      </c>
      <c r="N33" s="77" t="str">
        <f>IF(N$10="","",IF($D33="NEI",Driftskostnader!O33,((VLOOKUP(N$10,$U$9:$W$21,2)/$V$8)*$E33)))</f>
        <v/>
      </c>
      <c r="O33" s="77" t="str">
        <f>IF(O$10="","",IF($D33="NEI",Driftskostnader!P33,((VLOOKUP(O$10,$U$9:$W$21,2)/$V$8)*$E33)))</f>
        <v/>
      </c>
      <c r="P33" s="77" t="str">
        <f>IF(P$10="","",IF($D33="NEI",Driftskostnader!Q33,((VLOOKUP(P$10,$U$9:$W$21,2)/$V$8)*$E33)))</f>
        <v/>
      </c>
      <c r="Q33" s="77" t="str">
        <f>IF(Q$10="","",IF($D33="NEI",Driftskostnader!R33,((VLOOKUP(Q$10,$U$9:$W$21,2)/$V$8)*$E33)))</f>
        <v/>
      </c>
      <c r="R33" s="77" t="str">
        <f>IF(R$10="","",IF($D33="NEI",Driftskostnader!S33,((VLOOKUP(R$10,$U$9:$W$21,2)/$V$8)*$E33)))</f>
        <v/>
      </c>
      <c r="S33" s="66">
        <f t="shared" si="1"/>
        <v>0</v>
      </c>
    </row>
    <row r="34" spans="1:19" outlineLevel="1" x14ac:dyDescent="0.25">
      <c r="A34" s="53">
        <f>Driftskostnader!A34</f>
        <v>0</v>
      </c>
      <c r="B34" s="53">
        <f>Driftskostnader!B34</f>
        <v>0</v>
      </c>
      <c r="C34" s="76">
        <f>Driftskostnader!C34</f>
        <v>0</v>
      </c>
      <c r="D34" s="53">
        <f>Driftskostnader!E34</f>
        <v>0</v>
      </c>
      <c r="E34" s="65">
        <f>Driftskostnader!F34</f>
        <v>0</v>
      </c>
      <c r="F34" s="77" t="str">
        <f>IF(F$10="","",IF($D34="NEI",Driftskostnader!G34,((VLOOKUP(F$10,$U$9:$W$21,2)/$V$8)*$E34)))</f>
        <v/>
      </c>
      <c r="G34" s="77" t="str">
        <f>IF(G$10="","",IF($D34="NEI",Driftskostnader!H34,((VLOOKUP(G$10,$U$9:$W$21,2)/$V$8)*$E34)))</f>
        <v/>
      </c>
      <c r="H34" s="77" t="str">
        <f>IF(H$10="","",IF($D34="NEI",Driftskostnader!I34,((VLOOKUP(H$10,$U$9:$W$21,2)/$V$8)*$E34)))</f>
        <v/>
      </c>
      <c r="I34" s="77" t="str">
        <f>IF(I$10="","",IF($D34="NEI",Driftskostnader!J34,((VLOOKUP(I$10,$U$9:$W$21,2)/$V$8)*$E34)))</f>
        <v/>
      </c>
      <c r="J34" s="77" t="str">
        <f>IF(J$10="","",IF($D34="NEI",Driftskostnader!K34,((VLOOKUP(J$10,$U$9:$W$21,2)/$V$8)*$E34)))</f>
        <v/>
      </c>
      <c r="K34" s="77" t="str">
        <f>IF(K$10="","",IF($D34="NEI",Driftskostnader!L34,((VLOOKUP(K$10,$U$9:$W$21,2)/$V$8)*$E34)))</f>
        <v/>
      </c>
      <c r="L34" s="77" t="str">
        <f>IF(L$10="","",IF($D34="NEI",Driftskostnader!M34,((VLOOKUP(L$10,$U$9:$W$21,2)/$V$8)*$E34)))</f>
        <v/>
      </c>
      <c r="M34" s="77" t="str">
        <f>IF(M$10="","",IF($D34="NEI",Driftskostnader!N34,((VLOOKUP(M$10,$U$9:$W$21,2)/$V$8)*$E34)))</f>
        <v/>
      </c>
      <c r="N34" s="77" t="str">
        <f>IF(N$10="","",IF($D34="NEI",Driftskostnader!O34,((VLOOKUP(N$10,$U$9:$W$21,2)/$V$8)*$E34)))</f>
        <v/>
      </c>
      <c r="O34" s="77" t="str">
        <f>IF(O$10="","",IF($D34="NEI",Driftskostnader!P34,((VLOOKUP(O$10,$U$9:$W$21,2)/$V$8)*$E34)))</f>
        <v/>
      </c>
      <c r="P34" s="77" t="str">
        <f>IF(P$10="","",IF($D34="NEI",Driftskostnader!Q34,((VLOOKUP(P$10,$U$9:$W$21,2)/$V$8)*$E34)))</f>
        <v/>
      </c>
      <c r="Q34" s="77" t="str">
        <f>IF(Q$10="","",IF($D34="NEI",Driftskostnader!R34,((VLOOKUP(Q$10,$U$9:$W$21,2)/$V$8)*$E34)))</f>
        <v/>
      </c>
      <c r="R34" s="77" t="str">
        <f>IF(R$10="","",IF($D34="NEI",Driftskostnader!S34,((VLOOKUP(R$10,$U$9:$W$21,2)/$V$8)*$E34)))</f>
        <v/>
      </c>
      <c r="S34" s="66">
        <f t="shared" si="1"/>
        <v>0</v>
      </c>
    </row>
    <row r="35" spans="1:19" outlineLevel="1" x14ac:dyDescent="0.25">
      <c r="A35" s="53">
        <f>Driftskostnader!A35</f>
        <v>0</v>
      </c>
      <c r="B35" s="53">
        <f>Driftskostnader!B35</f>
        <v>0</v>
      </c>
      <c r="C35" s="76">
        <f>Driftskostnader!C35</f>
        <v>0</v>
      </c>
      <c r="D35" s="53">
        <f>Driftskostnader!E35</f>
        <v>0</v>
      </c>
      <c r="E35" s="65">
        <f>Driftskostnader!F35</f>
        <v>0</v>
      </c>
      <c r="F35" s="77" t="str">
        <f>IF(F$10="","",IF($D35="NEI",Driftskostnader!G35,((VLOOKUP(F$10,$U$9:$W$21,2)/$V$8)*$E35)))</f>
        <v/>
      </c>
      <c r="G35" s="77" t="str">
        <f>IF(G$10="","",IF($D35="NEI",Driftskostnader!H35,((VLOOKUP(G$10,$U$9:$W$21,2)/$V$8)*$E35)))</f>
        <v/>
      </c>
      <c r="H35" s="77" t="str">
        <f>IF(H$10="","",IF($D35="NEI",Driftskostnader!I35,((VLOOKUP(H$10,$U$9:$W$21,2)/$V$8)*$E35)))</f>
        <v/>
      </c>
      <c r="I35" s="77" t="str">
        <f>IF(I$10="","",IF($D35="NEI",Driftskostnader!J35,((VLOOKUP(I$10,$U$9:$W$21,2)/$V$8)*$E35)))</f>
        <v/>
      </c>
      <c r="J35" s="77" t="str">
        <f>IF(J$10="","",IF($D35="NEI",Driftskostnader!K35,((VLOOKUP(J$10,$U$9:$W$21,2)/$V$8)*$E35)))</f>
        <v/>
      </c>
      <c r="K35" s="77" t="str">
        <f>IF(K$10="","",IF($D35="NEI",Driftskostnader!L35,((VLOOKUP(K$10,$U$9:$W$21,2)/$V$8)*$E35)))</f>
        <v/>
      </c>
      <c r="L35" s="77" t="str">
        <f>IF(L$10="","",IF($D35="NEI",Driftskostnader!M35,((VLOOKUP(L$10,$U$9:$W$21,2)/$V$8)*$E35)))</f>
        <v/>
      </c>
      <c r="M35" s="77" t="str">
        <f>IF(M$10="","",IF($D35="NEI",Driftskostnader!N35,((VLOOKUP(M$10,$U$9:$W$21,2)/$V$8)*$E35)))</f>
        <v/>
      </c>
      <c r="N35" s="77" t="str">
        <f>IF(N$10="","",IF($D35="NEI",Driftskostnader!O35,((VLOOKUP(N$10,$U$9:$W$21,2)/$V$8)*$E35)))</f>
        <v/>
      </c>
      <c r="O35" s="77" t="str">
        <f>IF(O$10="","",IF($D35="NEI",Driftskostnader!P35,((VLOOKUP(O$10,$U$9:$W$21,2)/$V$8)*$E35)))</f>
        <v/>
      </c>
      <c r="P35" s="77" t="str">
        <f>IF(P$10="","",IF($D35="NEI",Driftskostnader!Q35,((VLOOKUP(P$10,$U$9:$W$21,2)/$V$8)*$E35)))</f>
        <v/>
      </c>
      <c r="Q35" s="77" t="str">
        <f>IF(Q$10="","",IF($D35="NEI",Driftskostnader!R35,((VLOOKUP(Q$10,$U$9:$W$21,2)/$V$8)*$E35)))</f>
        <v/>
      </c>
      <c r="R35" s="77" t="str">
        <f>IF(R$10="","",IF($D35="NEI",Driftskostnader!S35,((VLOOKUP(R$10,$U$9:$W$21,2)/$V$8)*$E35)))</f>
        <v/>
      </c>
      <c r="S35" s="66">
        <f t="shared" si="1"/>
        <v>0</v>
      </c>
    </row>
    <row r="36" spans="1:19" outlineLevel="1" x14ac:dyDescent="0.25">
      <c r="A36" s="53">
        <f>Driftskostnader!A36</f>
        <v>0</v>
      </c>
      <c r="B36" s="53">
        <f>Driftskostnader!B36</f>
        <v>0</v>
      </c>
      <c r="C36" s="76">
        <f>Driftskostnader!C36</f>
        <v>0</v>
      </c>
      <c r="D36" s="53">
        <f>Driftskostnader!E36</f>
        <v>0</v>
      </c>
      <c r="E36" s="65">
        <f>Driftskostnader!F36</f>
        <v>0</v>
      </c>
      <c r="F36" s="77" t="str">
        <f>IF(F$10="","",IF($D36="NEI",Driftskostnader!G36,((VLOOKUP(F$10,$U$9:$W$21,2)/$V$8)*$E36)))</f>
        <v/>
      </c>
      <c r="G36" s="77" t="str">
        <f>IF(G$10="","",IF($D36="NEI",Driftskostnader!H36,((VLOOKUP(G$10,$U$9:$W$21,2)/$V$8)*$E36)))</f>
        <v/>
      </c>
      <c r="H36" s="77" t="str">
        <f>IF(H$10="","",IF($D36="NEI",Driftskostnader!I36,((VLOOKUP(H$10,$U$9:$W$21,2)/$V$8)*$E36)))</f>
        <v/>
      </c>
      <c r="I36" s="77" t="str">
        <f>IF(I$10="","",IF($D36="NEI",Driftskostnader!J36,((VLOOKUP(I$10,$U$9:$W$21,2)/$V$8)*$E36)))</f>
        <v/>
      </c>
      <c r="J36" s="77" t="str">
        <f>IF(J$10="","",IF($D36="NEI",Driftskostnader!K36,((VLOOKUP(J$10,$U$9:$W$21,2)/$V$8)*$E36)))</f>
        <v/>
      </c>
      <c r="K36" s="77" t="str">
        <f>IF(K$10="","",IF($D36="NEI",Driftskostnader!L36,((VLOOKUP(K$10,$U$9:$W$21,2)/$V$8)*$E36)))</f>
        <v/>
      </c>
      <c r="L36" s="77" t="str">
        <f>IF(L$10="","",IF($D36="NEI",Driftskostnader!M36,((VLOOKUP(L$10,$U$9:$W$21,2)/$V$8)*$E36)))</f>
        <v/>
      </c>
      <c r="M36" s="77" t="str">
        <f>IF(M$10="","",IF($D36="NEI",Driftskostnader!N36,((VLOOKUP(M$10,$U$9:$W$21,2)/$V$8)*$E36)))</f>
        <v/>
      </c>
      <c r="N36" s="77" t="str">
        <f>IF(N$10="","",IF($D36="NEI",Driftskostnader!O36,((VLOOKUP(N$10,$U$9:$W$21,2)/$V$8)*$E36)))</f>
        <v/>
      </c>
      <c r="O36" s="77" t="str">
        <f>IF(O$10="","",IF($D36="NEI",Driftskostnader!P36,((VLOOKUP(O$10,$U$9:$W$21,2)/$V$8)*$E36)))</f>
        <v/>
      </c>
      <c r="P36" s="77" t="str">
        <f>IF(P$10="","",IF($D36="NEI",Driftskostnader!Q36,((VLOOKUP(P$10,$U$9:$W$21,2)/$V$8)*$E36)))</f>
        <v/>
      </c>
      <c r="Q36" s="77" t="str">
        <f>IF(Q$10="","",IF($D36="NEI",Driftskostnader!R36,((VLOOKUP(Q$10,$U$9:$W$21,2)/$V$8)*$E36)))</f>
        <v/>
      </c>
      <c r="R36" s="77" t="str">
        <f>IF(R$10="","",IF($D36="NEI",Driftskostnader!S36,((VLOOKUP(R$10,$U$9:$W$21,2)/$V$8)*$E36)))</f>
        <v/>
      </c>
      <c r="S36" s="66">
        <f t="shared" si="1"/>
        <v>0</v>
      </c>
    </row>
    <row r="37" spans="1:19" outlineLevel="1" x14ac:dyDescent="0.25">
      <c r="A37" s="53">
        <f>Driftskostnader!A37</f>
        <v>0</v>
      </c>
      <c r="B37" s="53">
        <f>Driftskostnader!B37</f>
        <v>0</v>
      </c>
      <c r="C37" s="76">
        <f>Driftskostnader!C37</f>
        <v>0</v>
      </c>
      <c r="D37" s="53">
        <f>Driftskostnader!E37</f>
        <v>0</v>
      </c>
      <c r="E37" s="65">
        <f>Driftskostnader!F37</f>
        <v>0</v>
      </c>
      <c r="F37" s="77" t="str">
        <f>IF(F$10="","",IF($D37="NEI",Driftskostnader!G37,((VLOOKUP(F$10,$U$9:$W$21,2)/$V$8)*$E37)))</f>
        <v/>
      </c>
      <c r="G37" s="77" t="str">
        <f>IF(G$10="","",IF($D37="NEI",Driftskostnader!H37,((VLOOKUP(G$10,$U$9:$W$21,2)/$V$8)*$E37)))</f>
        <v/>
      </c>
      <c r="H37" s="77" t="str">
        <f>IF(H$10="","",IF($D37="NEI",Driftskostnader!I37,((VLOOKUP(H$10,$U$9:$W$21,2)/$V$8)*$E37)))</f>
        <v/>
      </c>
      <c r="I37" s="77" t="str">
        <f>IF(I$10="","",IF($D37="NEI",Driftskostnader!J37,((VLOOKUP(I$10,$U$9:$W$21,2)/$V$8)*$E37)))</f>
        <v/>
      </c>
      <c r="J37" s="77" t="str">
        <f>IF(J$10="","",IF($D37="NEI",Driftskostnader!K37,((VLOOKUP(J$10,$U$9:$W$21,2)/$V$8)*$E37)))</f>
        <v/>
      </c>
      <c r="K37" s="77" t="str">
        <f>IF(K$10="","",IF($D37="NEI",Driftskostnader!L37,((VLOOKUP(K$10,$U$9:$W$21,2)/$V$8)*$E37)))</f>
        <v/>
      </c>
      <c r="L37" s="77" t="str">
        <f>IF(L$10="","",IF($D37="NEI",Driftskostnader!M37,((VLOOKUP(L$10,$U$9:$W$21,2)/$V$8)*$E37)))</f>
        <v/>
      </c>
      <c r="M37" s="77" t="str">
        <f>IF(M$10="","",IF($D37="NEI",Driftskostnader!N37,((VLOOKUP(M$10,$U$9:$W$21,2)/$V$8)*$E37)))</f>
        <v/>
      </c>
      <c r="N37" s="77" t="str">
        <f>IF(N$10="","",IF($D37="NEI",Driftskostnader!O37,((VLOOKUP(N$10,$U$9:$W$21,2)/$V$8)*$E37)))</f>
        <v/>
      </c>
      <c r="O37" s="77" t="str">
        <f>IF(O$10="","",IF($D37="NEI",Driftskostnader!P37,((VLOOKUP(O$10,$U$9:$W$21,2)/$V$8)*$E37)))</f>
        <v/>
      </c>
      <c r="P37" s="77" t="str">
        <f>IF(P$10="","",IF($D37="NEI",Driftskostnader!Q37,((VLOOKUP(P$10,$U$9:$W$21,2)/$V$8)*$E37)))</f>
        <v/>
      </c>
      <c r="Q37" s="77" t="str">
        <f>IF(Q$10="","",IF($D37="NEI",Driftskostnader!R37,((VLOOKUP(Q$10,$U$9:$W$21,2)/$V$8)*$E37)))</f>
        <v/>
      </c>
      <c r="R37" s="77" t="str">
        <f>IF(R$10="","",IF($D37="NEI",Driftskostnader!S37,((VLOOKUP(R$10,$U$9:$W$21,2)/$V$8)*$E37)))</f>
        <v/>
      </c>
      <c r="S37" s="66">
        <f t="shared" si="1"/>
        <v>0</v>
      </c>
    </row>
    <row r="38" spans="1:19" outlineLevel="1" x14ac:dyDescent="0.25">
      <c r="A38" s="53">
        <f>Driftskostnader!A38</f>
        <v>0</v>
      </c>
      <c r="B38" s="53">
        <f>Driftskostnader!B38</f>
        <v>0</v>
      </c>
      <c r="C38" s="76">
        <f>Driftskostnader!C38</f>
        <v>0</v>
      </c>
      <c r="D38" s="53">
        <f>Driftskostnader!E38</f>
        <v>0</v>
      </c>
      <c r="E38" s="65">
        <f>Driftskostnader!F38</f>
        <v>0</v>
      </c>
      <c r="F38" s="77" t="str">
        <f>IF(F$10="","",IF($D38="NEI",Driftskostnader!G38,((VLOOKUP(F$10,$U$9:$W$21,2)/$V$8)*$E38)))</f>
        <v/>
      </c>
      <c r="G38" s="77" t="str">
        <f>IF(G$10="","",IF($D38="NEI",Driftskostnader!H38,((VLOOKUP(G$10,$U$9:$W$21,2)/$V$8)*$E38)))</f>
        <v/>
      </c>
      <c r="H38" s="77" t="str">
        <f>IF(H$10="","",IF($D38="NEI",Driftskostnader!I38,((VLOOKUP(H$10,$U$9:$W$21,2)/$V$8)*$E38)))</f>
        <v/>
      </c>
      <c r="I38" s="77" t="str">
        <f>IF(I$10="","",IF($D38="NEI",Driftskostnader!J38,((VLOOKUP(I$10,$U$9:$W$21,2)/$V$8)*$E38)))</f>
        <v/>
      </c>
      <c r="J38" s="77" t="str">
        <f>IF(J$10="","",IF($D38="NEI",Driftskostnader!K38,((VLOOKUP(J$10,$U$9:$W$21,2)/$V$8)*$E38)))</f>
        <v/>
      </c>
      <c r="K38" s="77" t="str">
        <f>IF(K$10="","",IF($D38="NEI",Driftskostnader!L38,((VLOOKUP(K$10,$U$9:$W$21,2)/$V$8)*$E38)))</f>
        <v/>
      </c>
      <c r="L38" s="77" t="str">
        <f>IF(L$10="","",IF($D38="NEI",Driftskostnader!M38,((VLOOKUP(L$10,$U$9:$W$21,2)/$V$8)*$E38)))</f>
        <v/>
      </c>
      <c r="M38" s="77" t="str">
        <f>IF(M$10="","",IF($D38="NEI",Driftskostnader!N38,((VLOOKUP(M$10,$U$9:$W$21,2)/$V$8)*$E38)))</f>
        <v/>
      </c>
      <c r="N38" s="77" t="str">
        <f>IF(N$10="","",IF($D38="NEI",Driftskostnader!O38,((VLOOKUP(N$10,$U$9:$W$21,2)/$V$8)*$E38)))</f>
        <v/>
      </c>
      <c r="O38" s="77" t="str">
        <f>IF(O$10="","",IF($D38="NEI",Driftskostnader!P38,((VLOOKUP(O$10,$U$9:$W$21,2)/$V$8)*$E38)))</f>
        <v/>
      </c>
      <c r="P38" s="77" t="str">
        <f>IF(P$10="","",IF($D38="NEI",Driftskostnader!Q38,((VLOOKUP(P$10,$U$9:$W$21,2)/$V$8)*$E38)))</f>
        <v/>
      </c>
      <c r="Q38" s="77" t="str">
        <f>IF(Q$10="","",IF($D38="NEI",Driftskostnader!R38,((VLOOKUP(Q$10,$U$9:$W$21,2)/$V$8)*$E38)))</f>
        <v/>
      </c>
      <c r="R38" s="77" t="str">
        <f>IF(R$10="","",IF($D38="NEI",Driftskostnader!S38,((VLOOKUP(R$10,$U$9:$W$21,2)/$V$8)*$E38)))</f>
        <v/>
      </c>
      <c r="S38" s="66">
        <f t="shared" si="1"/>
        <v>0</v>
      </c>
    </row>
    <row r="39" spans="1:19" outlineLevel="1" x14ac:dyDescent="0.25">
      <c r="A39" s="53">
        <f>Driftskostnader!A39</f>
        <v>0</v>
      </c>
      <c r="B39" s="53">
        <f>Driftskostnader!B39</f>
        <v>0</v>
      </c>
      <c r="C39" s="76">
        <f>Driftskostnader!C39</f>
        <v>0</v>
      </c>
      <c r="D39" s="53">
        <f>Driftskostnader!E39</f>
        <v>0</v>
      </c>
      <c r="E39" s="65">
        <f>Driftskostnader!F39</f>
        <v>0</v>
      </c>
      <c r="F39" s="77" t="str">
        <f>IF(F$10="","",IF($D39="NEI",Driftskostnader!G39,((VLOOKUP(F$10,$U$9:$W$21,2)/$V$8)*$E39)))</f>
        <v/>
      </c>
      <c r="G39" s="77" t="str">
        <f>IF(G$10="","",IF($D39="NEI",Driftskostnader!H39,((VLOOKUP(G$10,$U$9:$W$21,2)/$V$8)*$E39)))</f>
        <v/>
      </c>
      <c r="H39" s="77" t="str">
        <f>IF(H$10="","",IF($D39="NEI",Driftskostnader!I39,((VLOOKUP(H$10,$U$9:$W$21,2)/$V$8)*$E39)))</f>
        <v/>
      </c>
      <c r="I39" s="77" t="str">
        <f>IF(I$10="","",IF($D39="NEI",Driftskostnader!J39,((VLOOKUP(I$10,$U$9:$W$21,2)/$V$8)*$E39)))</f>
        <v/>
      </c>
      <c r="J39" s="77" t="str">
        <f>IF(J$10="","",IF($D39="NEI",Driftskostnader!K39,((VLOOKUP(J$10,$U$9:$W$21,2)/$V$8)*$E39)))</f>
        <v/>
      </c>
      <c r="K39" s="77" t="str">
        <f>IF(K$10="","",IF($D39="NEI",Driftskostnader!L39,((VLOOKUP(K$10,$U$9:$W$21,2)/$V$8)*$E39)))</f>
        <v/>
      </c>
      <c r="L39" s="77" t="str">
        <f>IF(L$10="","",IF($D39="NEI",Driftskostnader!M39,((VLOOKUP(L$10,$U$9:$W$21,2)/$V$8)*$E39)))</f>
        <v/>
      </c>
      <c r="M39" s="77" t="str">
        <f>IF(M$10="","",IF($D39="NEI",Driftskostnader!N39,((VLOOKUP(M$10,$U$9:$W$21,2)/$V$8)*$E39)))</f>
        <v/>
      </c>
      <c r="N39" s="77" t="str">
        <f>IF(N$10="","",IF($D39="NEI",Driftskostnader!O39,((VLOOKUP(N$10,$U$9:$W$21,2)/$V$8)*$E39)))</f>
        <v/>
      </c>
      <c r="O39" s="77" t="str">
        <f>IF(O$10="","",IF($D39="NEI",Driftskostnader!P39,((VLOOKUP(O$10,$U$9:$W$21,2)/$V$8)*$E39)))</f>
        <v/>
      </c>
      <c r="P39" s="77" t="str">
        <f>IF(P$10="","",IF($D39="NEI",Driftskostnader!Q39,((VLOOKUP(P$10,$U$9:$W$21,2)/$V$8)*$E39)))</f>
        <v/>
      </c>
      <c r="Q39" s="77" t="str">
        <f>IF(Q$10="","",IF($D39="NEI",Driftskostnader!R39,((VLOOKUP(Q$10,$U$9:$W$21,2)/$V$8)*$E39)))</f>
        <v/>
      </c>
      <c r="R39" s="77" t="str">
        <f>IF(R$10="","",IF($D39="NEI",Driftskostnader!S39,((VLOOKUP(R$10,$U$9:$W$21,2)/$V$8)*$E39)))</f>
        <v/>
      </c>
      <c r="S39" s="66">
        <f t="shared" si="1"/>
        <v>0</v>
      </c>
    </row>
    <row r="40" spans="1:19" outlineLevel="1" x14ac:dyDescent="0.25">
      <c r="A40" s="53">
        <f>Driftskostnader!A40</f>
        <v>0</v>
      </c>
      <c r="B40" s="53">
        <f>Driftskostnader!B40</f>
        <v>0</v>
      </c>
      <c r="C40" s="76">
        <f>Driftskostnader!C40</f>
        <v>0</v>
      </c>
      <c r="D40" s="53">
        <f>Driftskostnader!E40</f>
        <v>0</v>
      </c>
      <c r="E40" s="65">
        <f>Driftskostnader!F40</f>
        <v>0</v>
      </c>
      <c r="F40" s="77" t="str">
        <f>IF(F$10="","",IF($D40="NEI",Driftskostnader!G40,((VLOOKUP(F$10,$U$9:$W$21,2)/$V$8)*$E40)))</f>
        <v/>
      </c>
      <c r="G40" s="77" t="str">
        <f>IF(G$10="","",IF($D40="NEI",Driftskostnader!H40,((VLOOKUP(G$10,$U$9:$W$21,2)/$V$8)*$E40)))</f>
        <v/>
      </c>
      <c r="H40" s="77" t="str">
        <f>IF(H$10="","",IF($D40="NEI",Driftskostnader!I40,((VLOOKUP(H$10,$U$9:$W$21,2)/$V$8)*$E40)))</f>
        <v/>
      </c>
      <c r="I40" s="77" t="str">
        <f>IF(I$10="","",IF($D40="NEI",Driftskostnader!J40,((VLOOKUP(I$10,$U$9:$W$21,2)/$V$8)*$E40)))</f>
        <v/>
      </c>
      <c r="J40" s="77" t="str">
        <f>IF(J$10="","",IF($D40="NEI",Driftskostnader!K40,((VLOOKUP(J$10,$U$9:$W$21,2)/$V$8)*$E40)))</f>
        <v/>
      </c>
      <c r="K40" s="77" t="str">
        <f>IF(K$10="","",IF($D40="NEI",Driftskostnader!L40,((VLOOKUP(K$10,$U$9:$W$21,2)/$V$8)*$E40)))</f>
        <v/>
      </c>
      <c r="L40" s="77" t="str">
        <f>IF(L$10="","",IF($D40="NEI",Driftskostnader!M40,((VLOOKUP(L$10,$U$9:$W$21,2)/$V$8)*$E40)))</f>
        <v/>
      </c>
      <c r="M40" s="77" t="str">
        <f>IF(M$10="","",IF($D40="NEI",Driftskostnader!N40,((VLOOKUP(M$10,$U$9:$W$21,2)/$V$8)*$E40)))</f>
        <v/>
      </c>
      <c r="N40" s="77" t="str">
        <f>IF(N$10="","",IF($D40="NEI",Driftskostnader!O40,((VLOOKUP(N$10,$U$9:$W$21,2)/$V$8)*$E40)))</f>
        <v/>
      </c>
      <c r="O40" s="77" t="str">
        <f>IF(O$10="","",IF($D40="NEI",Driftskostnader!P40,((VLOOKUP(O$10,$U$9:$W$21,2)/$V$8)*$E40)))</f>
        <v/>
      </c>
      <c r="P40" s="77" t="str">
        <f>IF(P$10="","",IF($D40="NEI",Driftskostnader!Q40,((VLOOKUP(P$10,$U$9:$W$21,2)/$V$8)*$E40)))</f>
        <v/>
      </c>
      <c r="Q40" s="77" t="str">
        <f>IF(Q$10="","",IF($D40="NEI",Driftskostnader!R40,((VLOOKUP(Q$10,$U$9:$W$21,2)/$V$8)*$E40)))</f>
        <v/>
      </c>
      <c r="R40" s="77" t="str">
        <f>IF(R$10="","",IF($D40="NEI",Driftskostnader!S40,((VLOOKUP(R$10,$U$9:$W$21,2)/$V$8)*$E40)))</f>
        <v/>
      </c>
      <c r="S40" s="66">
        <f t="shared" si="1"/>
        <v>0</v>
      </c>
    </row>
    <row r="41" spans="1:19" outlineLevel="1" x14ac:dyDescent="0.25">
      <c r="A41" s="53">
        <f>Driftskostnader!A41</f>
        <v>0</v>
      </c>
      <c r="B41" s="53">
        <f>Driftskostnader!B41</f>
        <v>0</v>
      </c>
      <c r="C41" s="76">
        <f>Driftskostnader!C41</f>
        <v>0</v>
      </c>
      <c r="D41" s="53">
        <f>Driftskostnader!E41</f>
        <v>0</v>
      </c>
      <c r="E41" s="65">
        <f>Driftskostnader!F41</f>
        <v>0</v>
      </c>
      <c r="F41" s="77" t="str">
        <f>IF(F$10="","",IF($D41="NEI",Driftskostnader!G41,((VLOOKUP(F$10,$U$9:$W$21,2)/$V$8)*$E41)))</f>
        <v/>
      </c>
      <c r="G41" s="77" t="str">
        <f>IF(G$10="","",IF($D41="NEI",Driftskostnader!H41,((VLOOKUP(G$10,$U$9:$W$21,2)/$V$8)*$E41)))</f>
        <v/>
      </c>
      <c r="H41" s="77" t="str">
        <f>IF(H$10="","",IF($D41="NEI",Driftskostnader!I41,((VLOOKUP(H$10,$U$9:$W$21,2)/$V$8)*$E41)))</f>
        <v/>
      </c>
      <c r="I41" s="77" t="str">
        <f>IF(I$10="","",IF($D41="NEI",Driftskostnader!J41,((VLOOKUP(I$10,$U$9:$W$21,2)/$V$8)*$E41)))</f>
        <v/>
      </c>
      <c r="J41" s="77" t="str">
        <f>IF(J$10="","",IF($D41="NEI",Driftskostnader!K41,((VLOOKUP(J$10,$U$9:$W$21,2)/$V$8)*$E41)))</f>
        <v/>
      </c>
      <c r="K41" s="77" t="str">
        <f>IF(K$10="","",IF($D41="NEI",Driftskostnader!L41,((VLOOKUP(K$10,$U$9:$W$21,2)/$V$8)*$E41)))</f>
        <v/>
      </c>
      <c r="L41" s="77" t="str">
        <f>IF(L$10="","",IF($D41="NEI",Driftskostnader!M41,((VLOOKUP(L$10,$U$9:$W$21,2)/$V$8)*$E41)))</f>
        <v/>
      </c>
      <c r="M41" s="77" t="str">
        <f>IF(M$10="","",IF($D41="NEI",Driftskostnader!N41,((VLOOKUP(M$10,$U$9:$W$21,2)/$V$8)*$E41)))</f>
        <v/>
      </c>
      <c r="N41" s="77" t="str">
        <f>IF(N$10="","",IF($D41="NEI",Driftskostnader!O41,((VLOOKUP(N$10,$U$9:$W$21,2)/$V$8)*$E41)))</f>
        <v/>
      </c>
      <c r="O41" s="77" t="str">
        <f>IF(O$10="","",IF($D41="NEI",Driftskostnader!P41,((VLOOKUP(O$10,$U$9:$W$21,2)/$V$8)*$E41)))</f>
        <v/>
      </c>
      <c r="P41" s="77" t="str">
        <f>IF(P$10="","",IF($D41="NEI",Driftskostnader!Q41,((VLOOKUP(P$10,$U$9:$W$21,2)/$V$8)*$E41)))</f>
        <v/>
      </c>
      <c r="Q41" s="77" t="str">
        <f>IF(Q$10="","",IF($D41="NEI",Driftskostnader!R41,((VLOOKUP(Q$10,$U$9:$W$21,2)/$V$8)*$E41)))</f>
        <v/>
      </c>
      <c r="R41" s="77" t="str">
        <f>IF(R$10="","",IF($D41="NEI",Driftskostnader!S41,((VLOOKUP(R$10,$U$9:$W$21,2)/$V$8)*$E41)))</f>
        <v/>
      </c>
      <c r="S41" s="66">
        <f t="shared" si="1"/>
        <v>0</v>
      </c>
    </row>
    <row r="42" spans="1:19" outlineLevel="1" x14ac:dyDescent="0.25">
      <c r="A42" s="53">
        <f>Driftskostnader!A42</f>
        <v>0</v>
      </c>
      <c r="B42" s="53">
        <f>Driftskostnader!B42</f>
        <v>0</v>
      </c>
      <c r="C42" s="76">
        <f>Driftskostnader!C42</f>
        <v>0</v>
      </c>
      <c r="D42" s="53">
        <f>Driftskostnader!E42</f>
        <v>0</v>
      </c>
      <c r="E42" s="65">
        <f>Driftskostnader!F42</f>
        <v>0</v>
      </c>
      <c r="F42" s="77" t="str">
        <f>IF(F$10="","",IF($D42="NEI",Driftskostnader!G42,((VLOOKUP(F$10,$U$9:$W$21,2)/$V$8)*$E42)))</f>
        <v/>
      </c>
      <c r="G42" s="77" t="str">
        <f>IF(G$10="","",IF($D42="NEI",Driftskostnader!H42,((VLOOKUP(G$10,$U$9:$W$21,2)/$V$8)*$E42)))</f>
        <v/>
      </c>
      <c r="H42" s="77" t="str">
        <f>IF(H$10="","",IF($D42="NEI",Driftskostnader!I42,((VLOOKUP(H$10,$U$9:$W$21,2)/$V$8)*$E42)))</f>
        <v/>
      </c>
      <c r="I42" s="77" t="str">
        <f>IF(I$10="","",IF($D42="NEI",Driftskostnader!J42,((VLOOKUP(I$10,$U$9:$W$21,2)/$V$8)*$E42)))</f>
        <v/>
      </c>
      <c r="J42" s="77" t="str">
        <f>IF(J$10="","",IF($D42="NEI",Driftskostnader!K42,((VLOOKUP(J$10,$U$9:$W$21,2)/$V$8)*$E42)))</f>
        <v/>
      </c>
      <c r="K42" s="77" t="str">
        <f>IF(K$10="","",IF($D42="NEI",Driftskostnader!L42,((VLOOKUP(K$10,$U$9:$W$21,2)/$V$8)*$E42)))</f>
        <v/>
      </c>
      <c r="L42" s="77" t="str">
        <f>IF(L$10="","",IF($D42="NEI",Driftskostnader!M42,((VLOOKUP(L$10,$U$9:$W$21,2)/$V$8)*$E42)))</f>
        <v/>
      </c>
      <c r="M42" s="77" t="str">
        <f>IF(M$10="","",IF($D42="NEI",Driftskostnader!N42,((VLOOKUP(M$10,$U$9:$W$21,2)/$V$8)*$E42)))</f>
        <v/>
      </c>
      <c r="N42" s="77" t="str">
        <f>IF(N$10="","",IF($D42="NEI",Driftskostnader!O42,((VLOOKUP(N$10,$U$9:$W$21,2)/$V$8)*$E42)))</f>
        <v/>
      </c>
      <c r="O42" s="77" t="str">
        <f>IF(O$10="","",IF($D42="NEI",Driftskostnader!P42,((VLOOKUP(O$10,$U$9:$W$21,2)/$V$8)*$E42)))</f>
        <v/>
      </c>
      <c r="P42" s="77" t="str">
        <f>IF(P$10="","",IF($D42="NEI",Driftskostnader!Q42,((VLOOKUP(P$10,$U$9:$W$21,2)/$V$8)*$E42)))</f>
        <v/>
      </c>
      <c r="Q42" s="77" t="str">
        <f>IF(Q$10="","",IF($D42="NEI",Driftskostnader!R42,((VLOOKUP(Q$10,$U$9:$W$21,2)/$V$8)*$E42)))</f>
        <v/>
      </c>
      <c r="R42" s="77" t="str">
        <f>IF(R$10="","",IF($D42="NEI",Driftskostnader!S42,((VLOOKUP(R$10,$U$9:$W$21,2)/$V$8)*$E42)))</f>
        <v/>
      </c>
      <c r="S42" s="66">
        <f t="shared" si="1"/>
        <v>0</v>
      </c>
    </row>
    <row r="43" spans="1:19" outlineLevel="1" x14ac:dyDescent="0.25">
      <c r="A43" s="53">
        <f>Driftskostnader!A43</f>
        <v>0</v>
      </c>
      <c r="B43" s="53">
        <f>Driftskostnader!B43</f>
        <v>0</v>
      </c>
      <c r="C43" s="76">
        <f>Driftskostnader!C43</f>
        <v>0</v>
      </c>
      <c r="D43" s="53">
        <f>Driftskostnader!E43</f>
        <v>0</v>
      </c>
      <c r="E43" s="65">
        <f>Driftskostnader!F43</f>
        <v>0</v>
      </c>
      <c r="F43" s="77" t="str">
        <f>IF(F$10="","",IF($D43="NEI",Driftskostnader!G43,((VLOOKUP(F$10,$U$9:$W$21,2)/$V$8)*$E43)))</f>
        <v/>
      </c>
      <c r="G43" s="77" t="str">
        <f>IF(G$10="","",IF($D43="NEI",Driftskostnader!H43,((VLOOKUP(G$10,$U$9:$W$21,2)/$V$8)*$E43)))</f>
        <v/>
      </c>
      <c r="H43" s="77" t="str">
        <f>IF(H$10="","",IF($D43="NEI",Driftskostnader!I43,((VLOOKUP(H$10,$U$9:$W$21,2)/$V$8)*$E43)))</f>
        <v/>
      </c>
      <c r="I43" s="77" t="str">
        <f>IF(I$10="","",IF($D43="NEI",Driftskostnader!J43,((VLOOKUP(I$10,$U$9:$W$21,2)/$V$8)*$E43)))</f>
        <v/>
      </c>
      <c r="J43" s="77" t="str">
        <f>IF(J$10="","",IF($D43="NEI",Driftskostnader!K43,((VLOOKUP(J$10,$U$9:$W$21,2)/$V$8)*$E43)))</f>
        <v/>
      </c>
      <c r="K43" s="77" t="str">
        <f>IF(K$10="","",IF($D43="NEI",Driftskostnader!L43,((VLOOKUP(K$10,$U$9:$W$21,2)/$V$8)*$E43)))</f>
        <v/>
      </c>
      <c r="L43" s="77" t="str">
        <f>IF(L$10="","",IF($D43="NEI",Driftskostnader!M43,((VLOOKUP(L$10,$U$9:$W$21,2)/$V$8)*$E43)))</f>
        <v/>
      </c>
      <c r="M43" s="77" t="str">
        <f>IF(M$10="","",IF($D43="NEI",Driftskostnader!N43,((VLOOKUP(M$10,$U$9:$W$21,2)/$V$8)*$E43)))</f>
        <v/>
      </c>
      <c r="N43" s="77" t="str">
        <f>IF(N$10="","",IF($D43="NEI",Driftskostnader!O43,((VLOOKUP(N$10,$U$9:$W$21,2)/$V$8)*$E43)))</f>
        <v/>
      </c>
      <c r="O43" s="77" t="str">
        <f>IF(O$10="","",IF($D43="NEI",Driftskostnader!P43,((VLOOKUP(O$10,$U$9:$W$21,2)/$V$8)*$E43)))</f>
        <v/>
      </c>
      <c r="P43" s="77" t="str">
        <f>IF(P$10="","",IF($D43="NEI",Driftskostnader!Q43,((VLOOKUP(P$10,$U$9:$W$21,2)/$V$8)*$E43)))</f>
        <v/>
      </c>
      <c r="Q43" s="77" t="str">
        <f>IF(Q$10="","",IF($D43="NEI",Driftskostnader!R43,((VLOOKUP(Q$10,$U$9:$W$21,2)/$V$8)*$E43)))</f>
        <v/>
      </c>
      <c r="R43" s="77" t="str">
        <f>IF(R$10="","",IF($D43="NEI",Driftskostnader!S43,((VLOOKUP(R$10,$U$9:$W$21,2)/$V$8)*$E43)))</f>
        <v/>
      </c>
      <c r="S43" s="66">
        <f t="shared" si="1"/>
        <v>0</v>
      </c>
    </row>
    <row r="44" spans="1:19" outlineLevel="1" x14ac:dyDescent="0.25">
      <c r="A44" s="53">
        <f>Driftskostnader!A44</f>
        <v>0</v>
      </c>
      <c r="B44" s="53">
        <f>Driftskostnader!B44</f>
        <v>0</v>
      </c>
      <c r="C44" s="76">
        <f>Driftskostnader!C44</f>
        <v>0</v>
      </c>
      <c r="D44" s="53">
        <f>Driftskostnader!E44</f>
        <v>0</v>
      </c>
      <c r="E44" s="65">
        <f>Driftskostnader!F44</f>
        <v>0</v>
      </c>
      <c r="F44" s="77" t="str">
        <f>IF(F$10="","",IF($D44="NEI",Driftskostnader!G44,((VLOOKUP(F$10,$U$9:$W$21,2)/$V$8)*$E44)))</f>
        <v/>
      </c>
      <c r="G44" s="77" t="str">
        <f>IF(G$10="","",IF($D44="NEI",Driftskostnader!H44,((VLOOKUP(G$10,$U$9:$W$21,2)/$V$8)*$E44)))</f>
        <v/>
      </c>
      <c r="H44" s="77" t="str">
        <f>IF(H$10="","",IF($D44="NEI",Driftskostnader!I44,((VLOOKUP(H$10,$U$9:$W$21,2)/$V$8)*$E44)))</f>
        <v/>
      </c>
      <c r="I44" s="77" t="str">
        <f>IF(I$10="","",IF($D44="NEI",Driftskostnader!J44,((VLOOKUP(I$10,$U$9:$W$21,2)/$V$8)*$E44)))</f>
        <v/>
      </c>
      <c r="J44" s="77" t="str">
        <f>IF(J$10="","",IF($D44="NEI",Driftskostnader!K44,((VLOOKUP(J$10,$U$9:$W$21,2)/$V$8)*$E44)))</f>
        <v/>
      </c>
      <c r="K44" s="77" t="str">
        <f>IF(K$10="","",IF($D44="NEI",Driftskostnader!L44,((VLOOKUP(K$10,$U$9:$W$21,2)/$V$8)*$E44)))</f>
        <v/>
      </c>
      <c r="L44" s="77" t="str">
        <f>IF(L$10="","",IF($D44="NEI",Driftskostnader!M44,((VLOOKUP(L$10,$U$9:$W$21,2)/$V$8)*$E44)))</f>
        <v/>
      </c>
      <c r="M44" s="77" t="str">
        <f>IF(M$10="","",IF($D44="NEI",Driftskostnader!N44,((VLOOKUP(M$10,$U$9:$W$21,2)/$V$8)*$E44)))</f>
        <v/>
      </c>
      <c r="N44" s="77" t="str">
        <f>IF(N$10="","",IF($D44="NEI",Driftskostnader!O44,((VLOOKUP(N$10,$U$9:$W$21,2)/$V$8)*$E44)))</f>
        <v/>
      </c>
      <c r="O44" s="77" t="str">
        <f>IF(O$10="","",IF($D44="NEI",Driftskostnader!P44,((VLOOKUP(O$10,$U$9:$W$21,2)/$V$8)*$E44)))</f>
        <v/>
      </c>
      <c r="P44" s="77" t="str">
        <f>IF(P$10="","",IF($D44="NEI",Driftskostnader!Q44,((VLOOKUP(P$10,$U$9:$W$21,2)/$V$8)*$E44)))</f>
        <v/>
      </c>
      <c r="Q44" s="77" t="str">
        <f>IF(Q$10="","",IF($D44="NEI",Driftskostnader!R44,((VLOOKUP(Q$10,$U$9:$W$21,2)/$V$8)*$E44)))</f>
        <v/>
      </c>
      <c r="R44" s="77" t="str">
        <f>IF(R$10="","",IF($D44="NEI",Driftskostnader!S44,((VLOOKUP(R$10,$U$9:$W$21,2)/$V$8)*$E44)))</f>
        <v/>
      </c>
      <c r="S44" s="66">
        <f t="shared" si="1"/>
        <v>0</v>
      </c>
    </row>
    <row r="45" spans="1:19" outlineLevel="1" x14ac:dyDescent="0.25">
      <c r="A45" s="53">
        <f>Driftskostnader!A45</f>
        <v>0</v>
      </c>
      <c r="B45" s="53">
        <f>Driftskostnader!B45</f>
        <v>0</v>
      </c>
      <c r="C45" s="76">
        <f>Driftskostnader!C45</f>
        <v>0</v>
      </c>
      <c r="D45" s="53">
        <f>Driftskostnader!E45</f>
        <v>0</v>
      </c>
      <c r="E45" s="65">
        <f>Driftskostnader!F45</f>
        <v>0</v>
      </c>
      <c r="F45" s="77" t="str">
        <f>IF(F$10="","",IF($D45="NEI",Driftskostnader!G45,((VLOOKUP(F$10,$U$9:$W$21,2)/$V$8)*$E45)))</f>
        <v/>
      </c>
      <c r="G45" s="77" t="str">
        <f>IF(G$10="","",IF($D45="NEI",Driftskostnader!H45,((VLOOKUP(G$10,$U$9:$W$21,2)/$V$8)*$E45)))</f>
        <v/>
      </c>
      <c r="H45" s="77" t="str">
        <f>IF(H$10="","",IF($D45="NEI",Driftskostnader!I45,((VLOOKUP(H$10,$U$9:$W$21,2)/$V$8)*$E45)))</f>
        <v/>
      </c>
      <c r="I45" s="77" t="str">
        <f>IF(I$10="","",IF($D45="NEI",Driftskostnader!J45,((VLOOKUP(I$10,$U$9:$W$21,2)/$V$8)*$E45)))</f>
        <v/>
      </c>
      <c r="J45" s="77" t="str">
        <f>IF(J$10="","",IF($D45="NEI",Driftskostnader!K45,((VLOOKUP(J$10,$U$9:$W$21,2)/$V$8)*$E45)))</f>
        <v/>
      </c>
      <c r="K45" s="77" t="str">
        <f>IF(K$10="","",IF($D45="NEI",Driftskostnader!L45,((VLOOKUP(K$10,$U$9:$W$21,2)/$V$8)*$E45)))</f>
        <v/>
      </c>
      <c r="L45" s="77" t="str">
        <f>IF(L$10="","",IF($D45="NEI",Driftskostnader!M45,((VLOOKUP(L$10,$U$9:$W$21,2)/$V$8)*$E45)))</f>
        <v/>
      </c>
      <c r="M45" s="77" t="str">
        <f>IF(M$10="","",IF($D45="NEI",Driftskostnader!N45,((VLOOKUP(M$10,$U$9:$W$21,2)/$V$8)*$E45)))</f>
        <v/>
      </c>
      <c r="N45" s="77" t="str">
        <f>IF(N$10="","",IF($D45="NEI",Driftskostnader!O45,((VLOOKUP(N$10,$U$9:$W$21,2)/$V$8)*$E45)))</f>
        <v/>
      </c>
      <c r="O45" s="77" t="str">
        <f>IF(O$10="","",IF($D45="NEI",Driftskostnader!P45,((VLOOKUP(O$10,$U$9:$W$21,2)/$V$8)*$E45)))</f>
        <v/>
      </c>
      <c r="P45" s="77" t="str">
        <f>IF(P$10="","",IF($D45="NEI",Driftskostnader!Q45,((VLOOKUP(P$10,$U$9:$W$21,2)/$V$8)*$E45)))</f>
        <v/>
      </c>
      <c r="Q45" s="77" t="str">
        <f>IF(Q$10="","",IF($D45="NEI",Driftskostnader!R45,((VLOOKUP(Q$10,$U$9:$W$21,2)/$V$8)*$E45)))</f>
        <v/>
      </c>
      <c r="R45" s="77" t="str">
        <f>IF(R$10="","",IF($D45="NEI",Driftskostnader!S45,((VLOOKUP(R$10,$U$9:$W$21,2)/$V$8)*$E45)))</f>
        <v/>
      </c>
      <c r="S45" s="66">
        <f t="shared" si="1"/>
        <v>0</v>
      </c>
    </row>
    <row r="46" spans="1:19" outlineLevel="1" x14ac:dyDescent="0.25">
      <c r="A46" s="53">
        <f>Driftskostnader!A46</f>
        <v>0</v>
      </c>
      <c r="B46" s="53">
        <f>Driftskostnader!B46</f>
        <v>0</v>
      </c>
      <c r="C46" s="76">
        <f>Driftskostnader!C46</f>
        <v>0</v>
      </c>
      <c r="D46" s="53">
        <f>Driftskostnader!E46</f>
        <v>0</v>
      </c>
      <c r="E46" s="65">
        <f>Driftskostnader!F46</f>
        <v>0</v>
      </c>
      <c r="F46" s="77" t="str">
        <f>IF(F$10="","",IF($D46="NEI",Driftskostnader!G46,((VLOOKUP(F$10,$U$9:$W$21,2)/$V$8)*$E46)))</f>
        <v/>
      </c>
      <c r="G46" s="77" t="str">
        <f>IF(G$10="","",IF($D46="NEI",Driftskostnader!H46,((VLOOKUP(G$10,$U$9:$W$21,2)/$V$8)*$E46)))</f>
        <v/>
      </c>
      <c r="H46" s="77" t="str">
        <f>IF(H$10="","",IF($D46="NEI",Driftskostnader!I46,((VLOOKUP(H$10,$U$9:$W$21,2)/$V$8)*$E46)))</f>
        <v/>
      </c>
      <c r="I46" s="77" t="str">
        <f>IF(I$10="","",IF($D46="NEI",Driftskostnader!J46,((VLOOKUP(I$10,$U$9:$W$21,2)/$V$8)*$E46)))</f>
        <v/>
      </c>
      <c r="J46" s="77" t="str">
        <f>IF(J$10="","",IF($D46="NEI",Driftskostnader!K46,((VLOOKUP(J$10,$U$9:$W$21,2)/$V$8)*$E46)))</f>
        <v/>
      </c>
      <c r="K46" s="77" t="str">
        <f>IF(K$10="","",IF($D46="NEI",Driftskostnader!L46,((VLOOKUP(K$10,$U$9:$W$21,2)/$V$8)*$E46)))</f>
        <v/>
      </c>
      <c r="L46" s="77" t="str">
        <f>IF(L$10="","",IF($D46="NEI",Driftskostnader!M46,((VLOOKUP(L$10,$U$9:$W$21,2)/$V$8)*$E46)))</f>
        <v/>
      </c>
      <c r="M46" s="77" t="str">
        <f>IF(M$10="","",IF($D46="NEI",Driftskostnader!N46,((VLOOKUP(M$10,$U$9:$W$21,2)/$V$8)*$E46)))</f>
        <v/>
      </c>
      <c r="N46" s="77" t="str">
        <f>IF(N$10="","",IF($D46="NEI",Driftskostnader!O46,((VLOOKUP(N$10,$U$9:$W$21,2)/$V$8)*$E46)))</f>
        <v/>
      </c>
      <c r="O46" s="77" t="str">
        <f>IF(O$10="","",IF($D46="NEI",Driftskostnader!P46,((VLOOKUP(O$10,$U$9:$W$21,2)/$V$8)*$E46)))</f>
        <v/>
      </c>
      <c r="P46" s="77" t="str">
        <f>IF(P$10="","",IF($D46="NEI",Driftskostnader!Q46,((VLOOKUP(P$10,$U$9:$W$21,2)/$V$8)*$E46)))</f>
        <v/>
      </c>
      <c r="Q46" s="77" t="str">
        <f>IF(Q$10="","",IF($D46="NEI",Driftskostnader!R46,((VLOOKUP(Q$10,$U$9:$W$21,2)/$V$8)*$E46)))</f>
        <v/>
      </c>
      <c r="R46" s="77" t="str">
        <f>IF(R$10="","",IF($D46="NEI",Driftskostnader!S46,((VLOOKUP(R$10,$U$9:$W$21,2)/$V$8)*$E46)))</f>
        <v/>
      </c>
      <c r="S46" s="66">
        <f t="shared" si="1"/>
        <v>0</v>
      </c>
    </row>
    <row r="47" spans="1:19" outlineLevel="1" x14ac:dyDescent="0.25">
      <c r="A47" s="53">
        <f>Driftskostnader!A47</f>
        <v>0</v>
      </c>
      <c r="B47" s="53">
        <f>Driftskostnader!B47</f>
        <v>0</v>
      </c>
      <c r="C47" s="76">
        <f>Driftskostnader!C47</f>
        <v>0</v>
      </c>
      <c r="D47" s="53">
        <f>Driftskostnader!E47</f>
        <v>0</v>
      </c>
      <c r="E47" s="65">
        <f>Driftskostnader!F47</f>
        <v>0</v>
      </c>
      <c r="F47" s="77" t="str">
        <f>IF(F$10="","",IF($D47="NEI",Driftskostnader!G47,((VLOOKUP(F$10,$U$9:$W$21,2)/$V$8)*$E47)))</f>
        <v/>
      </c>
      <c r="G47" s="77" t="str">
        <f>IF(G$10="","",IF($D47="NEI",Driftskostnader!H47,((VLOOKUP(G$10,$U$9:$W$21,2)/$V$8)*$E47)))</f>
        <v/>
      </c>
      <c r="H47" s="77" t="str">
        <f>IF(H$10="","",IF($D47="NEI",Driftskostnader!I47,((VLOOKUP(H$10,$U$9:$W$21,2)/$V$8)*$E47)))</f>
        <v/>
      </c>
      <c r="I47" s="77" t="str">
        <f>IF(I$10="","",IF($D47="NEI",Driftskostnader!J47,((VLOOKUP(I$10,$U$9:$W$21,2)/$V$8)*$E47)))</f>
        <v/>
      </c>
      <c r="J47" s="77" t="str">
        <f>IF(J$10="","",IF($D47="NEI",Driftskostnader!K47,((VLOOKUP(J$10,$U$9:$W$21,2)/$V$8)*$E47)))</f>
        <v/>
      </c>
      <c r="K47" s="77" t="str">
        <f>IF(K$10="","",IF($D47="NEI",Driftskostnader!L47,((VLOOKUP(K$10,$U$9:$W$21,2)/$V$8)*$E47)))</f>
        <v/>
      </c>
      <c r="L47" s="77" t="str">
        <f>IF(L$10="","",IF($D47="NEI",Driftskostnader!M47,((VLOOKUP(L$10,$U$9:$W$21,2)/$V$8)*$E47)))</f>
        <v/>
      </c>
      <c r="M47" s="77" t="str">
        <f>IF(M$10="","",IF($D47="NEI",Driftskostnader!N47,((VLOOKUP(M$10,$U$9:$W$21,2)/$V$8)*$E47)))</f>
        <v/>
      </c>
      <c r="N47" s="77" t="str">
        <f>IF(N$10="","",IF($D47="NEI",Driftskostnader!O47,((VLOOKUP(N$10,$U$9:$W$21,2)/$V$8)*$E47)))</f>
        <v/>
      </c>
      <c r="O47" s="77" t="str">
        <f>IF(O$10="","",IF($D47="NEI",Driftskostnader!P47,((VLOOKUP(O$10,$U$9:$W$21,2)/$V$8)*$E47)))</f>
        <v/>
      </c>
      <c r="P47" s="77" t="str">
        <f>IF(P$10="","",IF($D47="NEI",Driftskostnader!Q47,((VLOOKUP(P$10,$U$9:$W$21,2)/$V$8)*$E47)))</f>
        <v/>
      </c>
      <c r="Q47" s="77" t="str">
        <f>IF(Q$10="","",IF($D47="NEI",Driftskostnader!R47,((VLOOKUP(Q$10,$U$9:$W$21,2)/$V$8)*$E47)))</f>
        <v/>
      </c>
      <c r="R47" s="77" t="str">
        <f>IF(R$10="","",IF($D47="NEI",Driftskostnader!S47,((VLOOKUP(R$10,$U$9:$W$21,2)/$V$8)*$E47)))</f>
        <v/>
      </c>
      <c r="S47" s="66">
        <f t="shared" si="1"/>
        <v>0</v>
      </c>
    </row>
    <row r="48" spans="1:19" outlineLevel="1" x14ac:dyDescent="0.25">
      <c r="A48" s="53">
        <f>Driftskostnader!A48</f>
        <v>0</v>
      </c>
      <c r="B48" s="53">
        <f>Driftskostnader!B48</f>
        <v>0</v>
      </c>
      <c r="C48" s="76">
        <f>Driftskostnader!C48</f>
        <v>0</v>
      </c>
      <c r="D48" s="53">
        <f>Driftskostnader!E48</f>
        <v>0</v>
      </c>
      <c r="E48" s="65">
        <f>Driftskostnader!F48</f>
        <v>0</v>
      </c>
      <c r="F48" s="77" t="str">
        <f>IF(F$10="","",IF($D48="NEI",Driftskostnader!G48,((VLOOKUP(F$10,$U$9:$W$21,2)/$V$8)*$E48)))</f>
        <v/>
      </c>
      <c r="G48" s="77" t="str">
        <f>IF(G$10="","",IF($D48="NEI",Driftskostnader!H48,((VLOOKUP(G$10,$U$9:$W$21,2)/$V$8)*$E48)))</f>
        <v/>
      </c>
      <c r="H48" s="77" t="str">
        <f>IF(H$10="","",IF($D48="NEI",Driftskostnader!I48,((VLOOKUP(H$10,$U$9:$W$21,2)/$V$8)*$E48)))</f>
        <v/>
      </c>
      <c r="I48" s="77" t="str">
        <f>IF(I$10="","",IF($D48="NEI",Driftskostnader!J48,((VLOOKUP(I$10,$U$9:$W$21,2)/$V$8)*$E48)))</f>
        <v/>
      </c>
      <c r="J48" s="77" t="str">
        <f>IF(J$10="","",IF($D48="NEI",Driftskostnader!K48,((VLOOKUP(J$10,$U$9:$W$21,2)/$V$8)*$E48)))</f>
        <v/>
      </c>
      <c r="K48" s="77" t="str">
        <f>IF(K$10="","",IF($D48="NEI",Driftskostnader!L48,((VLOOKUP(K$10,$U$9:$W$21,2)/$V$8)*$E48)))</f>
        <v/>
      </c>
      <c r="L48" s="77" t="str">
        <f>IF(L$10="","",IF($D48="NEI",Driftskostnader!M48,((VLOOKUP(L$10,$U$9:$W$21,2)/$V$8)*$E48)))</f>
        <v/>
      </c>
      <c r="M48" s="77" t="str">
        <f>IF(M$10="","",IF($D48="NEI",Driftskostnader!N48,((VLOOKUP(M$10,$U$9:$W$21,2)/$V$8)*$E48)))</f>
        <v/>
      </c>
      <c r="N48" s="77" t="str">
        <f>IF(N$10="","",IF($D48="NEI",Driftskostnader!O48,((VLOOKUP(N$10,$U$9:$W$21,2)/$V$8)*$E48)))</f>
        <v/>
      </c>
      <c r="O48" s="77" t="str">
        <f>IF(O$10="","",IF($D48="NEI",Driftskostnader!P48,((VLOOKUP(O$10,$U$9:$W$21,2)/$V$8)*$E48)))</f>
        <v/>
      </c>
      <c r="P48" s="77" t="str">
        <f>IF(P$10="","",IF($D48="NEI",Driftskostnader!Q48,((VLOOKUP(P$10,$U$9:$W$21,2)/$V$8)*$E48)))</f>
        <v/>
      </c>
      <c r="Q48" s="77" t="str">
        <f>IF(Q$10="","",IF($D48="NEI",Driftskostnader!R48,((VLOOKUP(Q$10,$U$9:$W$21,2)/$V$8)*$E48)))</f>
        <v/>
      </c>
      <c r="R48" s="77" t="str">
        <f>IF(R$10="","",IF($D48="NEI",Driftskostnader!S48,((VLOOKUP(R$10,$U$9:$W$21,2)/$V$8)*$E48)))</f>
        <v/>
      </c>
      <c r="S48" s="66">
        <f t="shared" si="1"/>
        <v>0</v>
      </c>
    </row>
    <row r="49" spans="1:19" outlineLevel="1" x14ac:dyDescent="0.25">
      <c r="A49" s="53">
        <f>Driftskostnader!A49</f>
        <v>0</v>
      </c>
      <c r="B49" s="53">
        <f>Driftskostnader!B49</f>
        <v>0</v>
      </c>
      <c r="C49" s="76">
        <f>Driftskostnader!C49</f>
        <v>0</v>
      </c>
      <c r="D49" s="53">
        <f>Driftskostnader!E49</f>
        <v>0</v>
      </c>
      <c r="E49" s="65">
        <f>Driftskostnader!F49</f>
        <v>0</v>
      </c>
      <c r="F49" s="77" t="str">
        <f>IF(F$10="","",IF($D49="NEI",Driftskostnader!G49,((VLOOKUP(F$10,$U$9:$W$21,2)/$V$8)*$E49)))</f>
        <v/>
      </c>
      <c r="G49" s="77" t="str">
        <f>IF(G$10="","",IF($D49="NEI",Driftskostnader!H49,((VLOOKUP(G$10,$U$9:$W$21,2)/$V$8)*$E49)))</f>
        <v/>
      </c>
      <c r="H49" s="77" t="str">
        <f>IF(H$10="","",IF($D49="NEI",Driftskostnader!I49,((VLOOKUP(H$10,$U$9:$W$21,2)/$V$8)*$E49)))</f>
        <v/>
      </c>
      <c r="I49" s="77" t="str">
        <f>IF(I$10="","",IF($D49="NEI",Driftskostnader!J49,((VLOOKUP(I$10,$U$9:$W$21,2)/$V$8)*$E49)))</f>
        <v/>
      </c>
      <c r="J49" s="77" t="str">
        <f>IF(J$10="","",IF($D49="NEI",Driftskostnader!K49,((VLOOKUP(J$10,$U$9:$W$21,2)/$V$8)*$E49)))</f>
        <v/>
      </c>
      <c r="K49" s="77" t="str">
        <f>IF(K$10="","",IF($D49="NEI",Driftskostnader!L49,((VLOOKUP(K$10,$U$9:$W$21,2)/$V$8)*$E49)))</f>
        <v/>
      </c>
      <c r="L49" s="77" t="str">
        <f>IF(L$10="","",IF($D49="NEI",Driftskostnader!M49,((VLOOKUP(L$10,$U$9:$W$21,2)/$V$8)*$E49)))</f>
        <v/>
      </c>
      <c r="M49" s="77" t="str">
        <f>IF(M$10="","",IF($D49="NEI",Driftskostnader!N49,((VLOOKUP(M$10,$U$9:$W$21,2)/$V$8)*$E49)))</f>
        <v/>
      </c>
      <c r="N49" s="77" t="str">
        <f>IF(N$10="","",IF($D49="NEI",Driftskostnader!O49,((VLOOKUP(N$10,$U$9:$W$21,2)/$V$8)*$E49)))</f>
        <v/>
      </c>
      <c r="O49" s="77" t="str">
        <f>IF(O$10="","",IF($D49="NEI",Driftskostnader!P49,((VLOOKUP(O$10,$U$9:$W$21,2)/$V$8)*$E49)))</f>
        <v/>
      </c>
      <c r="P49" s="77" t="str">
        <f>IF(P$10="","",IF($D49="NEI",Driftskostnader!Q49,((VLOOKUP(P$10,$U$9:$W$21,2)/$V$8)*$E49)))</f>
        <v/>
      </c>
      <c r="Q49" s="77" t="str">
        <f>IF(Q$10="","",IF($D49="NEI",Driftskostnader!R49,((VLOOKUP(Q$10,$U$9:$W$21,2)/$V$8)*$E49)))</f>
        <v/>
      </c>
      <c r="R49" s="77" t="str">
        <f>IF(R$10="","",IF($D49="NEI",Driftskostnader!S49,((VLOOKUP(R$10,$U$9:$W$21,2)/$V$8)*$E49)))</f>
        <v/>
      </c>
      <c r="S49" s="66">
        <f t="shared" si="1"/>
        <v>0</v>
      </c>
    </row>
    <row r="50" spans="1:19" outlineLevel="1" x14ac:dyDescent="0.25">
      <c r="A50" s="53">
        <f>Driftskostnader!A50</f>
        <v>0</v>
      </c>
      <c r="B50" s="53">
        <f>Driftskostnader!B50</f>
        <v>0</v>
      </c>
      <c r="C50" s="76">
        <f>Driftskostnader!C50</f>
        <v>0</v>
      </c>
      <c r="D50" s="53">
        <f>Driftskostnader!E50</f>
        <v>0</v>
      </c>
      <c r="E50" s="65">
        <f>Driftskostnader!F50</f>
        <v>0</v>
      </c>
      <c r="F50" s="77" t="str">
        <f>IF(F$10="","",IF($D50="NEI",Driftskostnader!G50,((VLOOKUP(F$10,$U$9:$W$21,2)/$V$8)*$E50)))</f>
        <v/>
      </c>
      <c r="G50" s="77" t="str">
        <f>IF(G$10="","",IF($D50="NEI",Driftskostnader!H50,((VLOOKUP(G$10,$U$9:$W$21,2)/$V$8)*$E50)))</f>
        <v/>
      </c>
      <c r="H50" s="77" t="str">
        <f>IF(H$10="","",IF($D50="NEI",Driftskostnader!I50,((VLOOKUP(H$10,$U$9:$W$21,2)/$V$8)*$E50)))</f>
        <v/>
      </c>
      <c r="I50" s="77" t="str">
        <f>IF(I$10="","",IF($D50="NEI",Driftskostnader!J50,((VLOOKUP(I$10,$U$9:$W$21,2)/$V$8)*$E50)))</f>
        <v/>
      </c>
      <c r="J50" s="77" t="str">
        <f>IF(J$10="","",IF($D50="NEI",Driftskostnader!K50,((VLOOKUP(J$10,$U$9:$W$21,2)/$V$8)*$E50)))</f>
        <v/>
      </c>
      <c r="K50" s="77" t="str">
        <f>IF(K$10="","",IF($D50="NEI",Driftskostnader!L50,((VLOOKUP(K$10,$U$9:$W$21,2)/$V$8)*$E50)))</f>
        <v/>
      </c>
      <c r="L50" s="77" t="str">
        <f>IF(L$10="","",IF($D50="NEI",Driftskostnader!M50,((VLOOKUP(L$10,$U$9:$W$21,2)/$V$8)*$E50)))</f>
        <v/>
      </c>
      <c r="M50" s="77" t="str">
        <f>IF(M$10="","",IF($D50="NEI",Driftskostnader!N50,((VLOOKUP(M$10,$U$9:$W$21,2)/$V$8)*$E50)))</f>
        <v/>
      </c>
      <c r="N50" s="77" t="str">
        <f>IF(N$10="","",IF($D50="NEI",Driftskostnader!O50,((VLOOKUP(N$10,$U$9:$W$21,2)/$V$8)*$E50)))</f>
        <v/>
      </c>
      <c r="O50" s="77" t="str">
        <f>IF(O$10="","",IF($D50="NEI",Driftskostnader!P50,((VLOOKUP(O$10,$U$9:$W$21,2)/$V$8)*$E50)))</f>
        <v/>
      </c>
      <c r="P50" s="77" t="str">
        <f>IF(P$10="","",IF($D50="NEI",Driftskostnader!Q50,((VLOOKUP(P$10,$U$9:$W$21,2)/$V$8)*$E50)))</f>
        <v/>
      </c>
      <c r="Q50" s="77" t="str">
        <f>IF(Q$10="","",IF($D50="NEI",Driftskostnader!R50,((VLOOKUP(Q$10,$U$9:$W$21,2)/$V$8)*$E50)))</f>
        <v/>
      </c>
      <c r="R50" s="77" t="str">
        <f>IF(R$10="","",IF($D50="NEI",Driftskostnader!S50,((VLOOKUP(R$10,$U$9:$W$21,2)/$V$8)*$E50)))</f>
        <v/>
      </c>
      <c r="S50" s="66">
        <f t="shared" si="1"/>
        <v>0</v>
      </c>
    </row>
    <row r="51" spans="1:19" outlineLevel="1" x14ac:dyDescent="0.25">
      <c r="A51" s="53">
        <f>Driftskostnader!A51</f>
        <v>0</v>
      </c>
      <c r="B51" s="53">
        <f>Driftskostnader!B51</f>
        <v>0</v>
      </c>
      <c r="C51" s="76">
        <f>Driftskostnader!C51</f>
        <v>0</v>
      </c>
      <c r="D51" s="53">
        <f>Driftskostnader!E51</f>
        <v>0</v>
      </c>
      <c r="E51" s="65">
        <f>Driftskostnader!F51</f>
        <v>0</v>
      </c>
      <c r="F51" s="77" t="str">
        <f>IF(F$10="","",IF($D51="NEI",Driftskostnader!G51,((VLOOKUP(F$10,$U$9:$W$21,2)/$V$8)*$E51)))</f>
        <v/>
      </c>
      <c r="G51" s="77" t="str">
        <f>IF(G$10="","",IF($D51="NEI",Driftskostnader!H51,((VLOOKUP(G$10,$U$9:$W$21,2)/$V$8)*$E51)))</f>
        <v/>
      </c>
      <c r="H51" s="77" t="str">
        <f>IF(H$10="","",IF($D51="NEI",Driftskostnader!I51,((VLOOKUP(H$10,$U$9:$W$21,2)/$V$8)*$E51)))</f>
        <v/>
      </c>
      <c r="I51" s="77" t="str">
        <f>IF(I$10="","",IF($D51="NEI",Driftskostnader!J51,((VLOOKUP(I$10,$U$9:$W$21,2)/$V$8)*$E51)))</f>
        <v/>
      </c>
      <c r="J51" s="77" t="str">
        <f>IF(J$10="","",IF($D51="NEI",Driftskostnader!K51,((VLOOKUP(J$10,$U$9:$W$21,2)/$V$8)*$E51)))</f>
        <v/>
      </c>
      <c r="K51" s="77" t="str">
        <f>IF(K$10="","",IF($D51="NEI",Driftskostnader!L51,((VLOOKUP(K$10,$U$9:$W$21,2)/$V$8)*$E51)))</f>
        <v/>
      </c>
      <c r="L51" s="77" t="str">
        <f>IF(L$10="","",IF($D51="NEI",Driftskostnader!M51,((VLOOKUP(L$10,$U$9:$W$21,2)/$V$8)*$E51)))</f>
        <v/>
      </c>
      <c r="M51" s="77" t="str">
        <f>IF(M$10="","",IF($D51="NEI",Driftskostnader!N51,((VLOOKUP(M$10,$U$9:$W$21,2)/$V$8)*$E51)))</f>
        <v/>
      </c>
      <c r="N51" s="77" t="str">
        <f>IF(N$10="","",IF($D51="NEI",Driftskostnader!O51,((VLOOKUP(N$10,$U$9:$W$21,2)/$V$8)*$E51)))</f>
        <v/>
      </c>
      <c r="O51" s="77" t="str">
        <f>IF(O$10="","",IF($D51="NEI",Driftskostnader!P51,((VLOOKUP(O$10,$U$9:$W$21,2)/$V$8)*$E51)))</f>
        <v/>
      </c>
      <c r="P51" s="77" t="str">
        <f>IF(P$10="","",IF($D51="NEI",Driftskostnader!Q51,((VLOOKUP(P$10,$U$9:$W$21,2)/$V$8)*$E51)))</f>
        <v/>
      </c>
      <c r="Q51" s="77" t="str">
        <f>IF(Q$10="","",IF($D51="NEI",Driftskostnader!R51,((VLOOKUP(Q$10,$U$9:$W$21,2)/$V$8)*$E51)))</f>
        <v/>
      </c>
      <c r="R51" s="77" t="str">
        <f>IF(R$10="","",IF($D51="NEI",Driftskostnader!S51,((VLOOKUP(R$10,$U$9:$W$21,2)/$V$8)*$E51)))</f>
        <v/>
      </c>
      <c r="S51" s="66">
        <f t="shared" si="1"/>
        <v>0</v>
      </c>
    </row>
    <row r="52" spans="1:19" outlineLevel="1" x14ac:dyDescent="0.25">
      <c r="A52" s="53">
        <f>Driftskostnader!A52</f>
        <v>0</v>
      </c>
      <c r="B52" s="53">
        <f>Driftskostnader!B52</f>
        <v>0</v>
      </c>
      <c r="C52" s="76">
        <f>Driftskostnader!C52</f>
        <v>0</v>
      </c>
      <c r="D52" s="53">
        <f>Driftskostnader!E52</f>
        <v>0</v>
      </c>
      <c r="E52" s="65">
        <f>Driftskostnader!F52</f>
        <v>0</v>
      </c>
      <c r="F52" s="77" t="str">
        <f>IF(F$10="","",IF($D52="NEI",Driftskostnader!G52,((VLOOKUP(F$10,$U$9:$W$21,2)/$V$8)*$E52)))</f>
        <v/>
      </c>
      <c r="G52" s="77" t="str">
        <f>IF(G$10="","",IF($D52="NEI",Driftskostnader!H52,((VLOOKUP(G$10,$U$9:$W$21,2)/$V$8)*$E52)))</f>
        <v/>
      </c>
      <c r="H52" s="77" t="str">
        <f>IF(H$10="","",IF($D52="NEI",Driftskostnader!I52,((VLOOKUP(H$10,$U$9:$W$21,2)/$V$8)*$E52)))</f>
        <v/>
      </c>
      <c r="I52" s="77" t="str">
        <f>IF(I$10="","",IF($D52="NEI",Driftskostnader!J52,((VLOOKUP(I$10,$U$9:$W$21,2)/$V$8)*$E52)))</f>
        <v/>
      </c>
      <c r="J52" s="77" t="str">
        <f>IF(J$10="","",IF($D52="NEI",Driftskostnader!K52,((VLOOKUP(J$10,$U$9:$W$21,2)/$V$8)*$E52)))</f>
        <v/>
      </c>
      <c r="K52" s="77" t="str">
        <f>IF(K$10="","",IF($D52="NEI",Driftskostnader!L52,((VLOOKUP(K$10,$U$9:$W$21,2)/$V$8)*$E52)))</f>
        <v/>
      </c>
      <c r="L52" s="77" t="str">
        <f>IF(L$10="","",IF($D52="NEI",Driftskostnader!M52,((VLOOKUP(L$10,$U$9:$W$21,2)/$V$8)*$E52)))</f>
        <v/>
      </c>
      <c r="M52" s="77" t="str">
        <f>IF(M$10="","",IF($D52="NEI",Driftskostnader!N52,((VLOOKUP(M$10,$U$9:$W$21,2)/$V$8)*$E52)))</f>
        <v/>
      </c>
      <c r="N52" s="77" t="str">
        <f>IF(N$10="","",IF($D52="NEI",Driftskostnader!O52,((VLOOKUP(N$10,$U$9:$W$21,2)/$V$8)*$E52)))</f>
        <v/>
      </c>
      <c r="O52" s="77" t="str">
        <f>IF(O$10="","",IF($D52="NEI",Driftskostnader!P52,((VLOOKUP(O$10,$U$9:$W$21,2)/$V$8)*$E52)))</f>
        <v/>
      </c>
      <c r="P52" s="77" t="str">
        <f>IF(P$10="","",IF($D52="NEI",Driftskostnader!Q52,((VLOOKUP(P$10,$U$9:$W$21,2)/$V$8)*$E52)))</f>
        <v/>
      </c>
      <c r="Q52" s="77" t="str">
        <f>IF(Q$10="","",IF($D52="NEI",Driftskostnader!R52,((VLOOKUP(Q$10,$U$9:$W$21,2)/$V$8)*$E52)))</f>
        <v/>
      </c>
      <c r="R52" s="77" t="str">
        <f>IF(R$10="","",IF($D52="NEI",Driftskostnader!S52,((VLOOKUP(R$10,$U$9:$W$21,2)/$V$8)*$E52)))</f>
        <v/>
      </c>
      <c r="S52" s="66">
        <f t="shared" si="1"/>
        <v>0</v>
      </c>
    </row>
    <row r="53" spans="1:19" outlineLevel="1" x14ac:dyDescent="0.25">
      <c r="A53" s="53">
        <f>Driftskostnader!A53</f>
        <v>0</v>
      </c>
      <c r="B53" s="53">
        <f>Driftskostnader!B53</f>
        <v>0</v>
      </c>
      <c r="C53" s="76">
        <f>Driftskostnader!C53</f>
        <v>0</v>
      </c>
      <c r="D53" s="53">
        <f>Driftskostnader!E53</f>
        <v>0</v>
      </c>
      <c r="E53" s="65">
        <f>Driftskostnader!F53</f>
        <v>0</v>
      </c>
      <c r="F53" s="77" t="str">
        <f>IF(F$10="","",IF($D53="NEI",Driftskostnader!G53,((VLOOKUP(F$10,$U$9:$W$21,2)/$V$8)*$E53)))</f>
        <v/>
      </c>
      <c r="G53" s="77" t="str">
        <f>IF(G$10="","",IF($D53="NEI",Driftskostnader!H53,((VLOOKUP(G$10,$U$9:$W$21,2)/$V$8)*$E53)))</f>
        <v/>
      </c>
      <c r="H53" s="77" t="str">
        <f>IF(H$10="","",IF($D53="NEI",Driftskostnader!I53,((VLOOKUP(H$10,$U$9:$W$21,2)/$V$8)*$E53)))</f>
        <v/>
      </c>
      <c r="I53" s="77" t="str">
        <f>IF(I$10="","",IF($D53="NEI",Driftskostnader!J53,((VLOOKUP(I$10,$U$9:$W$21,2)/$V$8)*$E53)))</f>
        <v/>
      </c>
      <c r="J53" s="77" t="str">
        <f>IF(J$10="","",IF($D53="NEI",Driftskostnader!K53,((VLOOKUP(J$10,$U$9:$W$21,2)/$V$8)*$E53)))</f>
        <v/>
      </c>
      <c r="K53" s="77" t="str">
        <f>IF(K$10="","",IF($D53="NEI",Driftskostnader!L53,((VLOOKUP(K$10,$U$9:$W$21,2)/$V$8)*$E53)))</f>
        <v/>
      </c>
      <c r="L53" s="77" t="str">
        <f>IF(L$10="","",IF($D53="NEI",Driftskostnader!M53,((VLOOKUP(L$10,$U$9:$W$21,2)/$V$8)*$E53)))</f>
        <v/>
      </c>
      <c r="M53" s="77" t="str">
        <f>IF(M$10="","",IF($D53="NEI",Driftskostnader!N53,((VLOOKUP(M$10,$U$9:$W$21,2)/$V$8)*$E53)))</f>
        <v/>
      </c>
      <c r="N53" s="77" t="str">
        <f>IF(N$10="","",IF($D53="NEI",Driftskostnader!O53,((VLOOKUP(N$10,$U$9:$W$21,2)/$V$8)*$E53)))</f>
        <v/>
      </c>
      <c r="O53" s="77" t="str">
        <f>IF(O$10="","",IF($D53="NEI",Driftskostnader!P53,((VLOOKUP(O$10,$U$9:$W$21,2)/$V$8)*$E53)))</f>
        <v/>
      </c>
      <c r="P53" s="77" t="str">
        <f>IF(P$10="","",IF($D53="NEI",Driftskostnader!Q53,((VLOOKUP(P$10,$U$9:$W$21,2)/$V$8)*$E53)))</f>
        <v/>
      </c>
      <c r="Q53" s="77" t="str">
        <f>IF(Q$10="","",IF($D53="NEI",Driftskostnader!R53,((VLOOKUP(Q$10,$U$9:$W$21,2)/$V$8)*$E53)))</f>
        <v/>
      </c>
      <c r="R53" s="77" t="str">
        <f>IF(R$10="","",IF($D53="NEI",Driftskostnader!S53,((VLOOKUP(R$10,$U$9:$W$21,2)/$V$8)*$E53)))</f>
        <v/>
      </c>
      <c r="S53" s="66">
        <f t="shared" si="1"/>
        <v>0</v>
      </c>
    </row>
    <row r="54" spans="1:19" outlineLevel="1" x14ac:dyDescent="0.25">
      <c r="A54" s="53">
        <f>Driftskostnader!A54</f>
        <v>0</v>
      </c>
      <c r="B54" s="53">
        <f>Driftskostnader!B54</f>
        <v>0</v>
      </c>
      <c r="C54" s="76">
        <f>Driftskostnader!C54</f>
        <v>0</v>
      </c>
      <c r="D54" s="53">
        <f>Driftskostnader!E54</f>
        <v>0</v>
      </c>
      <c r="E54" s="65">
        <f>Driftskostnader!F54</f>
        <v>0</v>
      </c>
      <c r="F54" s="77" t="str">
        <f>IF(F$10="","",IF($D54="NEI",Driftskostnader!G54,((VLOOKUP(F$10,$U$9:$W$21,2)/$V$8)*$E54)))</f>
        <v/>
      </c>
      <c r="G54" s="77" t="str">
        <f>IF(G$10="","",IF($D54="NEI",Driftskostnader!H54,((VLOOKUP(G$10,$U$9:$W$21,2)/$V$8)*$E54)))</f>
        <v/>
      </c>
      <c r="H54" s="77" t="str">
        <f>IF(H$10="","",IF($D54="NEI",Driftskostnader!I54,((VLOOKUP(H$10,$U$9:$W$21,2)/$V$8)*$E54)))</f>
        <v/>
      </c>
      <c r="I54" s="77" t="str">
        <f>IF(I$10="","",IF($D54="NEI",Driftskostnader!J54,((VLOOKUP(I$10,$U$9:$W$21,2)/$V$8)*$E54)))</f>
        <v/>
      </c>
      <c r="J54" s="77" t="str">
        <f>IF(J$10="","",IF($D54="NEI",Driftskostnader!K54,((VLOOKUP(J$10,$U$9:$W$21,2)/$V$8)*$E54)))</f>
        <v/>
      </c>
      <c r="K54" s="77" t="str">
        <f>IF(K$10="","",IF($D54="NEI",Driftskostnader!L54,((VLOOKUP(K$10,$U$9:$W$21,2)/$V$8)*$E54)))</f>
        <v/>
      </c>
      <c r="L54" s="77" t="str">
        <f>IF(L$10="","",IF($D54="NEI",Driftskostnader!M54,((VLOOKUP(L$10,$U$9:$W$21,2)/$V$8)*$E54)))</f>
        <v/>
      </c>
      <c r="M54" s="77" t="str">
        <f>IF(M$10="","",IF($D54="NEI",Driftskostnader!N54,((VLOOKUP(M$10,$U$9:$W$21,2)/$V$8)*$E54)))</f>
        <v/>
      </c>
      <c r="N54" s="77" t="str">
        <f>IF(N$10="","",IF($D54="NEI",Driftskostnader!O54,((VLOOKUP(N$10,$U$9:$W$21,2)/$V$8)*$E54)))</f>
        <v/>
      </c>
      <c r="O54" s="77" t="str">
        <f>IF(O$10="","",IF($D54="NEI",Driftskostnader!P54,((VLOOKUP(O$10,$U$9:$W$21,2)/$V$8)*$E54)))</f>
        <v/>
      </c>
      <c r="P54" s="77" t="str">
        <f>IF(P$10="","",IF($D54="NEI",Driftskostnader!Q54,((VLOOKUP(P$10,$U$9:$W$21,2)/$V$8)*$E54)))</f>
        <v/>
      </c>
      <c r="Q54" s="77" t="str">
        <f>IF(Q$10="","",IF($D54="NEI",Driftskostnader!R54,((VLOOKUP(Q$10,$U$9:$W$21,2)/$V$8)*$E54)))</f>
        <v/>
      </c>
      <c r="R54" s="77" t="str">
        <f>IF(R$10="","",IF($D54="NEI",Driftskostnader!S54,((VLOOKUP(R$10,$U$9:$W$21,2)/$V$8)*$E54)))</f>
        <v/>
      </c>
      <c r="S54" s="66">
        <f t="shared" si="1"/>
        <v>0</v>
      </c>
    </row>
    <row r="55" spans="1:19" outlineLevel="1" x14ac:dyDescent="0.25">
      <c r="A55" s="53">
        <f>Driftskostnader!A55</f>
        <v>0</v>
      </c>
      <c r="B55" s="53">
        <f>Driftskostnader!B55</f>
        <v>0</v>
      </c>
      <c r="C55" s="76">
        <f>Driftskostnader!C55</f>
        <v>0</v>
      </c>
      <c r="D55" s="53">
        <f>Driftskostnader!E55</f>
        <v>0</v>
      </c>
      <c r="E55" s="65">
        <f>Driftskostnader!F55</f>
        <v>0</v>
      </c>
      <c r="F55" s="77" t="str">
        <f>IF(F$10="","",IF($D55="NEI",Driftskostnader!G55,((VLOOKUP(F$10,$U$9:$W$21,2)/$V$8)*$E55)))</f>
        <v/>
      </c>
      <c r="G55" s="77" t="str">
        <f>IF(G$10="","",IF($D55="NEI",Driftskostnader!H55,((VLOOKUP(G$10,$U$9:$W$21,2)/$V$8)*$E55)))</f>
        <v/>
      </c>
      <c r="H55" s="77" t="str">
        <f>IF(H$10="","",IF($D55="NEI",Driftskostnader!I55,((VLOOKUP(H$10,$U$9:$W$21,2)/$V$8)*$E55)))</f>
        <v/>
      </c>
      <c r="I55" s="77" t="str">
        <f>IF(I$10="","",IF($D55="NEI",Driftskostnader!J55,((VLOOKUP(I$10,$U$9:$W$21,2)/$V$8)*$E55)))</f>
        <v/>
      </c>
      <c r="J55" s="77" t="str">
        <f>IF(J$10="","",IF($D55="NEI",Driftskostnader!K55,((VLOOKUP(J$10,$U$9:$W$21,2)/$V$8)*$E55)))</f>
        <v/>
      </c>
      <c r="K55" s="77" t="str">
        <f>IF(K$10="","",IF($D55="NEI",Driftskostnader!L55,((VLOOKUP(K$10,$U$9:$W$21,2)/$V$8)*$E55)))</f>
        <v/>
      </c>
      <c r="L55" s="77" t="str">
        <f>IF(L$10="","",IF($D55="NEI",Driftskostnader!M55,((VLOOKUP(L$10,$U$9:$W$21,2)/$V$8)*$E55)))</f>
        <v/>
      </c>
      <c r="M55" s="77" t="str">
        <f>IF(M$10="","",IF($D55="NEI",Driftskostnader!N55,((VLOOKUP(M$10,$U$9:$W$21,2)/$V$8)*$E55)))</f>
        <v/>
      </c>
      <c r="N55" s="77" t="str">
        <f>IF(N$10="","",IF($D55="NEI",Driftskostnader!O55,((VLOOKUP(N$10,$U$9:$W$21,2)/$V$8)*$E55)))</f>
        <v/>
      </c>
      <c r="O55" s="77" t="str">
        <f>IF(O$10="","",IF($D55="NEI",Driftskostnader!P55,((VLOOKUP(O$10,$U$9:$W$21,2)/$V$8)*$E55)))</f>
        <v/>
      </c>
      <c r="P55" s="77" t="str">
        <f>IF(P$10="","",IF($D55="NEI",Driftskostnader!Q55,((VLOOKUP(P$10,$U$9:$W$21,2)/$V$8)*$E55)))</f>
        <v/>
      </c>
      <c r="Q55" s="77" t="str">
        <f>IF(Q$10="","",IF($D55="NEI",Driftskostnader!R55,((VLOOKUP(Q$10,$U$9:$W$21,2)/$V$8)*$E55)))</f>
        <v/>
      </c>
      <c r="R55" s="77" t="str">
        <f>IF(R$10="","",IF($D55="NEI",Driftskostnader!S55,((VLOOKUP(R$10,$U$9:$W$21,2)/$V$8)*$E55)))</f>
        <v/>
      </c>
      <c r="S55" s="66">
        <f t="shared" si="1"/>
        <v>0</v>
      </c>
    </row>
    <row r="56" spans="1:19" outlineLevel="1" x14ac:dyDescent="0.25">
      <c r="A56" s="53">
        <f>Driftskostnader!A56</f>
        <v>0</v>
      </c>
      <c r="B56" s="53">
        <f>Driftskostnader!B56</f>
        <v>0</v>
      </c>
      <c r="C56" s="76">
        <f>Driftskostnader!C56</f>
        <v>0</v>
      </c>
      <c r="D56" s="53">
        <f>Driftskostnader!E56</f>
        <v>0</v>
      </c>
      <c r="E56" s="65">
        <f>Driftskostnader!F56</f>
        <v>0</v>
      </c>
      <c r="F56" s="77" t="str">
        <f>IF(F$10="","",IF($D56="NEI",Driftskostnader!G56,((VLOOKUP(F$10,$U$9:$W$21,2)/$V$8)*$E56)))</f>
        <v/>
      </c>
      <c r="G56" s="77" t="str">
        <f>IF(G$10="","",IF($D56="NEI",Driftskostnader!H56,((VLOOKUP(G$10,$U$9:$W$21,2)/$V$8)*$E56)))</f>
        <v/>
      </c>
      <c r="H56" s="77" t="str">
        <f>IF(H$10="","",IF($D56="NEI",Driftskostnader!I56,((VLOOKUP(H$10,$U$9:$W$21,2)/$V$8)*$E56)))</f>
        <v/>
      </c>
      <c r="I56" s="77" t="str">
        <f>IF(I$10="","",IF($D56="NEI",Driftskostnader!J56,((VLOOKUP(I$10,$U$9:$W$21,2)/$V$8)*$E56)))</f>
        <v/>
      </c>
      <c r="J56" s="77" t="str">
        <f>IF(J$10="","",IF($D56="NEI",Driftskostnader!K56,((VLOOKUP(J$10,$U$9:$W$21,2)/$V$8)*$E56)))</f>
        <v/>
      </c>
      <c r="K56" s="77" t="str">
        <f>IF(K$10="","",IF($D56="NEI",Driftskostnader!L56,((VLOOKUP(K$10,$U$9:$W$21,2)/$V$8)*$E56)))</f>
        <v/>
      </c>
      <c r="L56" s="77" t="str">
        <f>IF(L$10="","",IF($D56="NEI",Driftskostnader!M56,((VLOOKUP(L$10,$U$9:$W$21,2)/$V$8)*$E56)))</f>
        <v/>
      </c>
      <c r="M56" s="77" t="str">
        <f>IF(M$10="","",IF($D56="NEI",Driftskostnader!N56,((VLOOKUP(M$10,$U$9:$W$21,2)/$V$8)*$E56)))</f>
        <v/>
      </c>
      <c r="N56" s="77" t="str">
        <f>IF(N$10="","",IF($D56="NEI",Driftskostnader!O56,((VLOOKUP(N$10,$U$9:$W$21,2)/$V$8)*$E56)))</f>
        <v/>
      </c>
      <c r="O56" s="77" t="str">
        <f>IF(O$10="","",IF($D56="NEI",Driftskostnader!P56,((VLOOKUP(O$10,$U$9:$W$21,2)/$V$8)*$E56)))</f>
        <v/>
      </c>
      <c r="P56" s="77" t="str">
        <f>IF(P$10="","",IF($D56="NEI",Driftskostnader!Q56,((VLOOKUP(P$10,$U$9:$W$21,2)/$V$8)*$E56)))</f>
        <v/>
      </c>
      <c r="Q56" s="77" t="str">
        <f>IF(Q$10="","",IF($D56="NEI",Driftskostnader!R56,((VLOOKUP(Q$10,$U$9:$W$21,2)/$V$8)*$E56)))</f>
        <v/>
      </c>
      <c r="R56" s="77" t="str">
        <f>IF(R$10="","",IF($D56="NEI",Driftskostnader!S56,((VLOOKUP(R$10,$U$9:$W$21,2)/$V$8)*$E56)))</f>
        <v/>
      </c>
      <c r="S56" s="66">
        <f t="shared" si="1"/>
        <v>0</v>
      </c>
    </row>
    <row r="57" spans="1:19" outlineLevel="1" x14ac:dyDescent="0.25">
      <c r="A57" s="53">
        <f>Driftskostnader!A57</f>
        <v>0</v>
      </c>
      <c r="B57" s="53">
        <f>Driftskostnader!B57</f>
        <v>0</v>
      </c>
      <c r="C57" s="76">
        <f>Driftskostnader!C57</f>
        <v>0</v>
      </c>
      <c r="D57" s="53">
        <f>Driftskostnader!E57</f>
        <v>0</v>
      </c>
      <c r="E57" s="65">
        <f>Driftskostnader!F57</f>
        <v>0</v>
      </c>
      <c r="F57" s="77" t="str">
        <f>IF(F$10="","",IF($D57="NEI",Driftskostnader!G57,((VLOOKUP(F$10,$U$9:$W$21,2)/$V$8)*$E57)))</f>
        <v/>
      </c>
      <c r="G57" s="77" t="str">
        <f>IF(G$10="","",IF($D57="NEI",Driftskostnader!H57,((VLOOKUP(G$10,$U$9:$W$21,2)/$V$8)*$E57)))</f>
        <v/>
      </c>
      <c r="H57" s="77" t="str">
        <f>IF(H$10="","",IF($D57="NEI",Driftskostnader!I57,((VLOOKUP(H$10,$U$9:$W$21,2)/$V$8)*$E57)))</f>
        <v/>
      </c>
      <c r="I57" s="77" t="str">
        <f>IF(I$10="","",IF($D57="NEI",Driftskostnader!J57,((VLOOKUP(I$10,$U$9:$W$21,2)/$V$8)*$E57)))</f>
        <v/>
      </c>
      <c r="J57" s="77" t="str">
        <f>IF(J$10="","",IF($D57="NEI",Driftskostnader!K57,((VLOOKUP(J$10,$U$9:$W$21,2)/$V$8)*$E57)))</f>
        <v/>
      </c>
      <c r="K57" s="77" t="str">
        <f>IF(K$10="","",IF($D57="NEI",Driftskostnader!L57,((VLOOKUP(K$10,$U$9:$W$21,2)/$V$8)*$E57)))</f>
        <v/>
      </c>
      <c r="L57" s="77" t="str">
        <f>IF(L$10="","",IF($D57="NEI",Driftskostnader!M57,((VLOOKUP(L$10,$U$9:$W$21,2)/$V$8)*$E57)))</f>
        <v/>
      </c>
      <c r="M57" s="77" t="str">
        <f>IF(M$10="","",IF($D57="NEI",Driftskostnader!N57,((VLOOKUP(M$10,$U$9:$W$21,2)/$V$8)*$E57)))</f>
        <v/>
      </c>
      <c r="N57" s="77" t="str">
        <f>IF(N$10="","",IF($D57="NEI",Driftskostnader!O57,((VLOOKUP(N$10,$U$9:$W$21,2)/$V$8)*$E57)))</f>
        <v/>
      </c>
      <c r="O57" s="77" t="str">
        <f>IF(O$10="","",IF($D57="NEI",Driftskostnader!P57,((VLOOKUP(O$10,$U$9:$W$21,2)/$V$8)*$E57)))</f>
        <v/>
      </c>
      <c r="P57" s="77" t="str">
        <f>IF(P$10="","",IF($D57="NEI",Driftskostnader!Q57,((VLOOKUP(P$10,$U$9:$W$21,2)/$V$8)*$E57)))</f>
        <v/>
      </c>
      <c r="Q57" s="77" t="str">
        <f>IF(Q$10="","",IF($D57="NEI",Driftskostnader!R57,((VLOOKUP(Q$10,$U$9:$W$21,2)/$V$8)*$E57)))</f>
        <v/>
      </c>
      <c r="R57" s="77" t="str">
        <f>IF(R$10="","",IF($D57="NEI",Driftskostnader!S57,((VLOOKUP(R$10,$U$9:$W$21,2)/$V$8)*$E57)))</f>
        <v/>
      </c>
      <c r="S57" s="66">
        <f t="shared" si="1"/>
        <v>0</v>
      </c>
    </row>
    <row r="58" spans="1:19" outlineLevel="1" x14ac:dyDescent="0.25">
      <c r="A58" s="53">
        <f>Driftskostnader!A58</f>
        <v>0</v>
      </c>
      <c r="B58" s="53">
        <f>Driftskostnader!B58</f>
        <v>0</v>
      </c>
      <c r="C58" s="76">
        <f>Driftskostnader!C58</f>
        <v>0</v>
      </c>
      <c r="D58" s="53">
        <f>Driftskostnader!E58</f>
        <v>0</v>
      </c>
      <c r="E58" s="65">
        <f>Driftskostnader!F58</f>
        <v>0</v>
      </c>
      <c r="F58" s="77" t="str">
        <f>IF(F$10="","",IF($D58="NEI",Driftskostnader!G58,((VLOOKUP(F$10,$U$9:$W$21,2)/$V$8)*$E58)))</f>
        <v/>
      </c>
      <c r="G58" s="77" t="str">
        <f>IF(G$10="","",IF($D58="NEI",Driftskostnader!H58,((VLOOKUP(G$10,$U$9:$W$21,2)/$V$8)*$E58)))</f>
        <v/>
      </c>
      <c r="H58" s="77" t="str">
        <f>IF(H$10="","",IF($D58="NEI",Driftskostnader!I58,((VLOOKUP(H$10,$U$9:$W$21,2)/$V$8)*$E58)))</f>
        <v/>
      </c>
      <c r="I58" s="77" t="str">
        <f>IF(I$10="","",IF($D58="NEI",Driftskostnader!J58,((VLOOKUP(I$10,$U$9:$W$21,2)/$V$8)*$E58)))</f>
        <v/>
      </c>
      <c r="J58" s="77" t="str">
        <f>IF(J$10="","",IF($D58="NEI",Driftskostnader!K58,((VLOOKUP(J$10,$U$9:$W$21,2)/$V$8)*$E58)))</f>
        <v/>
      </c>
      <c r="K58" s="77" t="str">
        <f>IF(K$10="","",IF($D58="NEI",Driftskostnader!L58,((VLOOKUP(K$10,$U$9:$W$21,2)/$V$8)*$E58)))</f>
        <v/>
      </c>
      <c r="L58" s="77" t="str">
        <f>IF(L$10="","",IF($D58="NEI",Driftskostnader!M58,((VLOOKUP(L$10,$U$9:$W$21,2)/$V$8)*$E58)))</f>
        <v/>
      </c>
      <c r="M58" s="77" t="str">
        <f>IF(M$10="","",IF($D58="NEI",Driftskostnader!N58,((VLOOKUP(M$10,$U$9:$W$21,2)/$V$8)*$E58)))</f>
        <v/>
      </c>
      <c r="N58" s="77" t="str">
        <f>IF(N$10="","",IF($D58="NEI",Driftskostnader!O58,((VLOOKUP(N$10,$U$9:$W$21,2)/$V$8)*$E58)))</f>
        <v/>
      </c>
      <c r="O58" s="77" t="str">
        <f>IF(O$10="","",IF($D58="NEI",Driftskostnader!P58,((VLOOKUP(O$10,$U$9:$W$21,2)/$V$8)*$E58)))</f>
        <v/>
      </c>
      <c r="P58" s="77" t="str">
        <f>IF(P$10="","",IF($D58="NEI",Driftskostnader!Q58,((VLOOKUP(P$10,$U$9:$W$21,2)/$V$8)*$E58)))</f>
        <v/>
      </c>
      <c r="Q58" s="77" t="str">
        <f>IF(Q$10="","",IF($D58="NEI",Driftskostnader!R58,((VLOOKUP(Q$10,$U$9:$W$21,2)/$V$8)*$E58)))</f>
        <v/>
      </c>
      <c r="R58" s="77" t="str">
        <f>IF(R$10="","",IF($D58="NEI",Driftskostnader!S58,((VLOOKUP(R$10,$U$9:$W$21,2)/$V$8)*$E58)))</f>
        <v/>
      </c>
      <c r="S58" s="66">
        <f t="shared" si="1"/>
        <v>0</v>
      </c>
    </row>
    <row r="59" spans="1:19" outlineLevel="1" x14ac:dyDescent="0.25">
      <c r="A59" s="53">
        <f>Driftskostnader!A59</f>
        <v>0</v>
      </c>
      <c r="B59" s="53">
        <f>Driftskostnader!B59</f>
        <v>0</v>
      </c>
      <c r="C59" s="76">
        <f>Driftskostnader!C59</f>
        <v>0</v>
      </c>
      <c r="D59" s="53">
        <f>Driftskostnader!E59</f>
        <v>0</v>
      </c>
      <c r="E59" s="65">
        <f>Driftskostnader!F59</f>
        <v>0</v>
      </c>
      <c r="F59" s="77" t="str">
        <f>IF(F$10="","",IF($D59="NEI",Driftskostnader!G59,((VLOOKUP(F$10,$U$9:$W$21,2)/$V$8)*$E59)))</f>
        <v/>
      </c>
      <c r="G59" s="77" t="str">
        <f>IF(G$10="","",IF($D59="NEI",Driftskostnader!H59,((VLOOKUP(G$10,$U$9:$W$21,2)/$V$8)*$E59)))</f>
        <v/>
      </c>
      <c r="H59" s="77" t="str">
        <f>IF(H$10="","",IF($D59="NEI",Driftskostnader!I59,((VLOOKUP(H$10,$U$9:$W$21,2)/$V$8)*$E59)))</f>
        <v/>
      </c>
      <c r="I59" s="77" t="str">
        <f>IF(I$10="","",IF($D59="NEI",Driftskostnader!J59,((VLOOKUP(I$10,$U$9:$W$21,2)/$V$8)*$E59)))</f>
        <v/>
      </c>
      <c r="J59" s="77" t="str">
        <f>IF(J$10="","",IF($D59="NEI",Driftskostnader!K59,((VLOOKUP(J$10,$U$9:$W$21,2)/$V$8)*$E59)))</f>
        <v/>
      </c>
      <c r="K59" s="77" t="str">
        <f>IF(K$10="","",IF($D59="NEI",Driftskostnader!L59,((VLOOKUP(K$10,$U$9:$W$21,2)/$V$8)*$E59)))</f>
        <v/>
      </c>
      <c r="L59" s="77" t="str">
        <f>IF(L$10="","",IF($D59="NEI",Driftskostnader!M59,((VLOOKUP(L$10,$U$9:$W$21,2)/$V$8)*$E59)))</f>
        <v/>
      </c>
      <c r="M59" s="77" t="str">
        <f>IF(M$10="","",IF($D59="NEI",Driftskostnader!N59,((VLOOKUP(M$10,$U$9:$W$21,2)/$V$8)*$E59)))</f>
        <v/>
      </c>
      <c r="N59" s="77" t="str">
        <f>IF(N$10="","",IF($D59="NEI",Driftskostnader!O59,((VLOOKUP(N$10,$U$9:$W$21,2)/$V$8)*$E59)))</f>
        <v/>
      </c>
      <c r="O59" s="77" t="str">
        <f>IF(O$10="","",IF($D59="NEI",Driftskostnader!P59,((VLOOKUP(O$10,$U$9:$W$21,2)/$V$8)*$E59)))</f>
        <v/>
      </c>
      <c r="P59" s="77" t="str">
        <f>IF(P$10="","",IF($D59="NEI",Driftskostnader!Q59,((VLOOKUP(P$10,$U$9:$W$21,2)/$V$8)*$E59)))</f>
        <v/>
      </c>
      <c r="Q59" s="77" t="str">
        <f>IF(Q$10="","",IF($D59="NEI",Driftskostnader!R59,((VLOOKUP(Q$10,$U$9:$W$21,2)/$V$8)*$E59)))</f>
        <v/>
      </c>
      <c r="R59" s="77" t="str">
        <f>IF(R$10="","",IF($D59="NEI",Driftskostnader!S59,((VLOOKUP(R$10,$U$9:$W$21,2)/$V$8)*$E59)))</f>
        <v/>
      </c>
      <c r="S59" s="66">
        <f t="shared" si="1"/>
        <v>0</v>
      </c>
    </row>
    <row r="60" spans="1:19" outlineLevel="1" x14ac:dyDescent="0.25">
      <c r="A60" s="53">
        <f>Driftskostnader!A60</f>
        <v>0</v>
      </c>
      <c r="B60" s="53">
        <f>Driftskostnader!B60</f>
        <v>0</v>
      </c>
      <c r="C60" s="76">
        <f>Driftskostnader!C60</f>
        <v>0</v>
      </c>
      <c r="D60" s="53">
        <f>Driftskostnader!E60</f>
        <v>0</v>
      </c>
      <c r="E60" s="65">
        <f>Driftskostnader!F60</f>
        <v>0</v>
      </c>
      <c r="F60" s="77" t="str">
        <f>IF(F$10="","",IF($D60="NEI",Driftskostnader!G60,((VLOOKUP(F$10,$U$9:$W$21,2)/$V$8)*$E60)))</f>
        <v/>
      </c>
      <c r="G60" s="77" t="str">
        <f>IF(G$10="","",IF($D60="NEI",Driftskostnader!H60,((VLOOKUP(G$10,$U$9:$W$21,2)/$V$8)*$E60)))</f>
        <v/>
      </c>
      <c r="H60" s="77" t="str">
        <f>IF(H$10="","",IF($D60="NEI",Driftskostnader!I60,((VLOOKUP(H$10,$U$9:$W$21,2)/$V$8)*$E60)))</f>
        <v/>
      </c>
      <c r="I60" s="77" t="str">
        <f>IF(I$10="","",IF($D60="NEI",Driftskostnader!J60,((VLOOKUP(I$10,$U$9:$W$21,2)/$V$8)*$E60)))</f>
        <v/>
      </c>
      <c r="J60" s="77" t="str">
        <f>IF(J$10="","",IF($D60="NEI",Driftskostnader!K60,((VLOOKUP(J$10,$U$9:$W$21,2)/$V$8)*$E60)))</f>
        <v/>
      </c>
      <c r="K60" s="77" t="str">
        <f>IF(K$10="","",IF($D60="NEI",Driftskostnader!L60,((VLOOKUP(K$10,$U$9:$W$21,2)/$V$8)*$E60)))</f>
        <v/>
      </c>
      <c r="L60" s="77" t="str">
        <f>IF(L$10="","",IF($D60="NEI",Driftskostnader!M60,((VLOOKUP(L$10,$U$9:$W$21,2)/$V$8)*$E60)))</f>
        <v/>
      </c>
      <c r="M60" s="77" t="str">
        <f>IF(M$10="","",IF($D60="NEI",Driftskostnader!N60,((VLOOKUP(M$10,$U$9:$W$21,2)/$V$8)*$E60)))</f>
        <v/>
      </c>
      <c r="N60" s="77" t="str">
        <f>IF(N$10="","",IF($D60="NEI",Driftskostnader!O60,((VLOOKUP(N$10,$U$9:$W$21,2)/$V$8)*$E60)))</f>
        <v/>
      </c>
      <c r="O60" s="77" t="str">
        <f>IF(O$10="","",IF($D60="NEI",Driftskostnader!P60,((VLOOKUP(O$10,$U$9:$W$21,2)/$V$8)*$E60)))</f>
        <v/>
      </c>
      <c r="P60" s="77" t="str">
        <f>IF(P$10="","",IF($D60="NEI",Driftskostnader!Q60,((VLOOKUP(P$10,$U$9:$W$21,2)/$V$8)*$E60)))</f>
        <v/>
      </c>
      <c r="Q60" s="77" t="str">
        <f>IF(Q$10="","",IF($D60="NEI",Driftskostnader!R60,((VLOOKUP(Q$10,$U$9:$W$21,2)/$V$8)*$E60)))</f>
        <v/>
      </c>
      <c r="R60" s="77" t="str">
        <f>IF(R$10="","",IF($D60="NEI",Driftskostnader!S60,((VLOOKUP(R$10,$U$9:$W$21,2)/$V$8)*$E60)))</f>
        <v/>
      </c>
      <c r="S60" s="66">
        <f t="shared" si="1"/>
        <v>0</v>
      </c>
    </row>
    <row r="61" spans="1:19" outlineLevel="1" x14ac:dyDescent="0.25">
      <c r="A61" s="53">
        <f>Driftskostnader!A61</f>
        <v>0</v>
      </c>
      <c r="B61" s="53">
        <f>Driftskostnader!B61</f>
        <v>0</v>
      </c>
      <c r="C61" s="76">
        <f>Driftskostnader!C61</f>
        <v>0</v>
      </c>
      <c r="D61" s="53">
        <f>Driftskostnader!E61</f>
        <v>0</v>
      </c>
      <c r="E61" s="65">
        <f>Driftskostnader!F61</f>
        <v>0</v>
      </c>
      <c r="F61" s="77" t="str">
        <f>IF(F$10="","",IF($D61="NEI",Driftskostnader!G61,((VLOOKUP(F$10,$U$9:$W$21,2)/$V$8)*$E61)))</f>
        <v/>
      </c>
      <c r="G61" s="77" t="str">
        <f>IF(G$10="","",IF($D61="NEI",Driftskostnader!H61,((VLOOKUP(G$10,$U$9:$W$21,2)/$V$8)*$E61)))</f>
        <v/>
      </c>
      <c r="H61" s="77" t="str">
        <f>IF(H$10="","",IF($D61="NEI",Driftskostnader!I61,((VLOOKUP(H$10,$U$9:$W$21,2)/$V$8)*$E61)))</f>
        <v/>
      </c>
      <c r="I61" s="77" t="str">
        <f>IF(I$10="","",IF($D61="NEI",Driftskostnader!J61,((VLOOKUP(I$10,$U$9:$W$21,2)/$V$8)*$E61)))</f>
        <v/>
      </c>
      <c r="J61" s="77" t="str">
        <f>IF(J$10="","",IF($D61="NEI",Driftskostnader!K61,((VLOOKUP(J$10,$U$9:$W$21,2)/$V$8)*$E61)))</f>
        <v/>
      </c>
      <c r="K61" s="77" t="str">
        <f>IF(K$10="","",IF($D61="NEI",Driftskostnader!L61,((VLOOKUP(K$10,$U$9:$W$21,2)/$V$8)*$E61)))</f>
        <v/>
      </c>
      <c r="L61" s="77" t="str">
        <f>IF(L$10="","",IF($D61="NEI",Driftskostnader!M61,((VLOOKUP(L$10,$U$9:$W$21,2)/$V$8)*$E61)))</f>
        <v/>
      </c>
      <c r="M61" s="77" t="str">
        <f>IF(M$10="","",IF($D61="NEI",Driftskostnader!N61,((VLOOKUP(M$10,$U$9:$W$21,2)/$V$8)*$E61)))</f>
        <v/>
      </c>
      <c r="N61" s="77" t="str">
        <f>IF(N$10="","",IF($D61="NEI",Driftskostnader!O61,((VLOOKUP(N$10,$U$9:$W$21,2)/$V$8)*$E61)))</f>
        <v/>
      </c>
      <c r="O61" s="77" t="str">
        <f>IF(O$10="","",IF($D61="NEI",Driftskostnader!P61,((VLOOKUP(O$10,$U$9:$W$21,2)/$V$8)*$E61)))</f>
        <v/>
      </c>
      <c r="P61" s="77" t="str">
        <f>IF(P$10="","",IF($D61="NEI",Driftskostnader!Q61,((VLOOKUP(P$10,$U$9:$W$21,2)/$V$8)*$E61)))</f>
        <v/>
      </c>
      <c r="Q61" s="77" t="str">
        <f>IF(Q$10="","",IF($D61="NEI",Driftskostnader!R61,((VLOOKUP(Q$10,$U$9:$W$21,2)/$V$8)*$E61)))</f>
        <v/>
      </c>
      <c r="R61" s="77" t="str">
        <f>IF(R$10="","",IF($D61="NEI",Driftskostnader!S61,((VLOOKUP(R$10,$U$9:$W$21,2)/$V$8)*$E61)))</f>
        <v/>
      </c>
      <c r="S61" s="66">
        <f t="shared" si="1"/>
        <v>0</v>
      </c>
    </row>
    <row r="62" spans="1:19" outlineLevel="1" x14ac:dyDescent="0.25">
      <c r="A62" s="53">
        <f>Driftskostnader!A62</f>
        <v>0</v>
      </c>
      <c r="B62" s="53">
        <f>Driftskostnader!B62</f>
        <v>0</v>
      </c>
      <c r="C62" s="76">
        <f>Driftskostnader!C62</f>
        <v>0</v>
      </c>
      <c r="D62" s="53">
        <f>Driftskostnader!E62</f>
        <v>0</v>
      </c>
      <c r="E62" s="65">
        <f>Driftskostnader!F62</f>
        <v>0</v>
      </c>
      <c r="F62" s="77" t="str">
        <f>IF(F$10="","",IF($D62="NEI",Driftskostnader!G62,((VLOOKUP(F$10,$U$9:$W$21,2)/$V$8)*$E62)))</f>
        <v/>
      </c>
      <c r="G62" s="77" t="str">
        <f>IF(G$10="","",IF($D62="NEI",Driftskostnader!H62,((VLOOKUP(G$10,$U$9:$W$21,2)/$V$8)*$E62)))</f>
        <v/>
      </c>
      <c r="H62" s="77" t="str">
        <f>IF(H$10="","",IF($D62="NEI",Driftskostnader!I62,((VLOOKUP(H$10,$U$9:$W$21,2)/$V$8)*$E62)))</f>
        <v/>
      </c>
      <c r="I62" s="77" t="str">
        <f>IF(I$10="","",IF($D62="NEI",Driftskostnader!J62,((VLOOKUP(I$10,$U$9:$W$21,2)/$V$8)*$E62)))</f>
        <v/>
      </c>
      <c r="J62" s="77" t="str">
        <f>IF(J$10="","",IF($D62="NEI",Driftskostnader!K62,((VLOOKUP(J$10,$U$9:$W$21,2)/$V$8)*$E62)))</f>
        <v/>
      </c>
      <c r="K62" s="77" t="str">
        <f>IF(K$10="","",IF($D62="NEI",Driftskostnader!L62,((VLOOKUP(K$10,$U$9:$W$21,2)/$V$8)*$E62)))</f>
        <v/>
      </c>
      <c r="L62" s="77" t="str">
        <f>IF(L$10="","",IF($D62="NEI",Driftskostnader!M62,((VLOOKUP(L$10,$U$9:$W$21,2)/$V$8)*$E62)))</f>
        <v/>
      </c>
      <c r="M62" s="77" t="str">
        <f>IF(M$10="","",IF($D62="NEI",Driftskostnader!N62,((VLOOKUP(M$10,$U$9:$W$21,2)/$V$8)*$E62)))</f>
        <v/>
      </c>
      <c r="N62" s="77" t="str">
        <f>IF(N$10="","",IF($D62="NEI",Driftskostnader!O62,((VLOOKUP(N$10,$U$9:$W$21,2)/$V$8)*$E62)))</f>
        <v/>
      </c>
      <c r="O62" s="77" t="str">
        <f>IF(O$10="","",IF($D62="NEI",Driftskostnader!P62,((VLOOKUP(O$10,$U$9:$W$21,2)/$V$8)*$E62)))</f>
        <v/>
      </c>
      <c r="P62" s="77" t="str">
        <f>IF(P$10="","",IF($D62="NEI",Driftskostnader!Q62,((VLOOKUP(P$10,$U$9:$W$21,2)/$V$8)*$E62)))</f>
        <v/>
      </c>
      <c r="Q62" s="77" t="str">
        <f>IF(Q$10="","",IF($D62="NEI",Driftskostnader!R62,((VLOOKUP(Q$10,$U$9:$W$21,2)/$V$8)*$E62)))</f>
        <v/>
      </c>
      <c r="R62" s="77" t="str">
        <f>IF(R$10="","",IF($D62="NEI",Driftskostnader!S62,((VLOOKUP(R$10,$U$9:$W$21,2)/$V$8)*$E62)))</f>
        <v/>
      </c>
      <c r="S62" s="66">
        <f t="shared" si="1"/>
        <v>0</v>
      </c>
    </row>
    <row r="63" spans="1:19" x14ac:dyDescent="0.25">
      <c r="A63" s="140" t="s">
        <v>564</v>
      </c>
      <c r="B63" s="141"/>
      <c r="C63" s="64"/>
      <c r="D63" s="64"/>
      <c r="E63" s="67"/>
      <c r="F63" s="66">
        <f>SUM(F11:F62)</f>
        <v>0</v>
      </c>
      <c r="G63" s="66">
        <f t="shared" ref="G63:S63" si="2">SUM(G11:G62)</f>
        <v>0</v>
      </c>
      <c r="H63" s="66">
        <f t="shared" si="2"/>
        <v>0</v>
      </c>
      <c r="I63" s="66">
        <f t="shared" si="2"/>
        <v>0</v>
      </c>
      <c r="J63" s="66">
        <f t="shared" si="2"/>
        <v>0</v>
      </c>
      <c r="K63" s="66">
        <f t="shared" si="2"/>
        <v>0</v>
      </c>
      <c r="L63" s="66">
        <f t="shared" si="2"/>
        <v>0</v>
      </c>
      <c r="M63" s="66">
        <f t="shared" si="2"/>
        <v>0</v>
      </c>
      <c r="N63" s="66">
        <f t="shared" si="2"/>
        <v>0</v>
      </c>
      <c r="O63" s="66">
        <f t="shared" si="2"/>
        <v>0</v>
      </c>
      <c r="P63" s="66">
        <f>SUM(P11:P62)</f>
        <v>0</v>
      </c>
      <c r="Q63" s="66">
        <f>SUM(Q11:Q62)</f>
        <v>0</v>
      </c>
      <c r="R63" s="66"/>
      <c r="S63" s="66">
        <f t="shared" si="2"/>
        <v>0</v>
      </c>
    </row>
    <row r="64" spans="1:19" x14ac:dyDescent="0.25">
      <c r="A64" s="62"/>
      <c r="B64" s="62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</row>
    <row r="65" spans="1:15" x14ac:dyDescent="0.25">
      <c r="A65" s="62"/>
      <c r="B65" s="62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</row>
    <row r="66" spans="1:15" x14ac:dyDescent="0.25">
      <c r="A66" s="62"/>
      <c r="B66" s="62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</row>
    <row r="67" spans="1:15" ht="15.75" thickBot="1" x14ac:dyDescent="0.3"/>
    <row r="68" spans="1:15" x14ac:dyDescent="0.25">
      <c r="B68" s="142" t="s">
        <v>565</v>
      </c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4"/>
    </row>
    <row r="69" spans="1:15" x14ac:dyDescent="0.25">
      <c r="B69" s="54" t="s">
        <v>562</v>
      </c>
      <c r="C69" s="55" t="str">
        <f>F10</f>
        <v/>
      </c>
      <c r="D69" s="55" t="str">
        <f t="shared" ref="D69:N69" si="3">G10</f>
        <v/>
      </c>
      <c r="E69" s="55" t="str">
        <f t="shared" si="3"/>
        <v/>
      </c>
      <c r="F69" s="55" t="str">
        <f t="shared" si="3"/>
        <v/>
      </c>
      <c r="G69" s="55" t="str">
        <f t="shared" si="3"/>
        <v/>
      </c>
      <c r="H69" s="55" t="str">
        <f t="shared" si="3"/>
        <v/>
      </c>
      <c r="I69" s="55" t="str">
        <f t="shared" si="3"/>
        <v/>
      </c>
      <c r="J69" s="55" t="str">
        <f t="shared" si="3"/>
        <v/>
      </c>
      <c r="K69" s="55" t="str">
        <f t="shared" si="3"/>
        <v/>
      </c>
      <c r="L69" s="55" t="str">
        <f t="shared" si="3"/>
        <v/>
      </c>
      <c r="M69" s="55" t="str">
        <f t="shared" si="3"/>
        <v/>
      </c>
      <c r="N69" s="55" t="str">
        <f t="shared" si="3"/>
        <v/>
      </c>
      <c r="O69" s="56" t="s">
        <v>563</v>
      </c>
    </row>
    <row r="70" spans="1:15" x14ac:dyDescent="0.25">
      <c r="B70" s="57" t="s">
        <v>566</v>
      </c>
      <c r="C70" s="58">
        <f t="shared" ref="C70:N70" si="4">SUMIF($A11:$A62,$B$70,F11:F62)</f>
        <v>0</v>
      </c>
      <c r="D70" s="58">
        <f t="shared" si="4"/>
        <v>0</v>
      </c>
      <c r="E70" s="58">
        <f t="shared" si="4"/>
        <v>0</v>
      </c>
      <c r="F70" s="58">
        <f t="shared" si="4"/>
        <v>0</v>
      </c>
      <c r="G70" s="58">
        <f t="shared" si="4"/>
        <v>0</v>
      </c>
      <c r="H70" s="58">
        <f t="shared" si="4"/>
        <v>0</v>
      </c>
      <c r="I70" s="58">
        <f t="shared" si="4"/>
        <v>0</v>
      </c>
      <c r="J70" s="58">
        <f t="shared" si="4"/>
        <v>0</v>
      </c>
      <c r="K70" s="58">
        <f t="shared" si="4"/>
        <v>0</v>
      </c>
      <c r="L70" s="58">
        <f t="shared" si="4"/>
        <v>0</v>
      </c>
      <c r="M70" s="58">
        <f t="shared" si="4"/>
        <v>0</v>
      </c>
      <c r="N70" s="58">
        <f t="shared" si="4"/>
        <v>0</v>
      </c>
      <c r="O70" s="59">
        <f t="shared" ref="O70:O77" si="5">SUM(C70:N70)</f>
        <v>0</v>
      </c>
    </row>
    <row r="71" spans="1:15" x14ac:dyDescent="0.25">
      <c r="B71" s="57" t="s">
        <v>567</v>
      </c>
      <c r="C71" s="58">
        <f t="shared" ref="C71:N71" si="6">SUMIF($A11:$A62,$B$71,F11:F62)</f>
        <v>0</v>
      </c>
      <c r="D71" s="58">
        <f t="shared" si="6"/>
        <v>0</v>
      </c>
      <c r="E71" s="58">
        <f t="shared" si="6"/>
        <v>0</v>
      </c>
      <c r="F71" s="58">
        <f t="shared" si="6"/>
        <v>0</v>
      </c>
      <c r="G71" s="58">
        <f t="shared" si="6"/>
        <v>0</v>
      </c>
      <c r="H71" s="58">
        <f t="shared" si="6"/>
        <v>0</v>
      </c>
      <c r="I71" s="58">
        <f t="shared" si="6"/>
        <v>0</v>
      </c>
      <c r="J71" s="58">
        <f t="shared" si="6"/>
        <v>0</v>
      </c>
      <c r="K71" s="58">
        <f t="shared" si="6"/>
        <v>0</v>
      </c>
      <c r="L71" s="58">
        <f t="shared" si="6"/>
        <v>0</v>
      </c>
      <c r="M71" s="58">
        <f t="shared" si="6"/>
        <v>0</v>
      </c>
      <c r="N71" s="58">
        <f t="shared" si="6"/>
        <v>0</v>
      </c>
      <c r="O71" s="59">
        <f t="shared" si="5"/>
        <v>0</v>
      </c>
    </row>
    <row r="72" spans="1:15" x14ac:dyDescent="0.25">
      <c r="B72" s="57" t="s">
        <v>568</v>
      </c>
      <c r="C72" s="58">
        <f t="shared" ref="C72:N72" si="7">SUMIF($A11:$A62,$B$72,F11:F62)</f>
        <v>0</v>
      </c>
      <c r="D72" s="58">
        <f t="shared" si="7"/>
        <v>0</v>
      </c>
      <c r="E72" s="58">
        <f t="shared" si="7"/>
        <v>0</v>
      </c>
      <c r="F72" s="58">
        <f t="shared" si="7"/>
        <v>0</v>
      </c>
      <c r="G72" s="58">
        <f t="shared" si="7"/>
        <v>0</v>
      </c>
      <c r="H72" s="58">
        <f t="shared" si="7"/>
        <v>0</v>
      </c>
      <c r="I72" s="58">
        <f t="shared" si="7"/>
        <v>0</v>
      </c>
      <c r="J72" s="58">
        <f t="shared" si="7"/>
        <v>0</v>
      </c>
      <c r="K72" s="58">
        <f t="shared" si="7"/>
        <v>0</v>
      </c>
      <c r="L72" s="58">
        <f t="shared" si="7"/>
        <v>0</v>
      </c>
      <c r="M72" s="58">
        <f t="shared" si="7"/>
        <v>0</v>
      </c>
      <c r="N72" s="58">
        <f t="shared" si="7"/>
        <v>0</v>
      </c>
      <c r="O72" s="59">
        <f t="shared" si="5"/>
        <v>0</v>
      </c>
    </row>
    <row r="73" spans="1:15" x14ac:dyDescent="0.25">
      <c r="B73" s="57" t="s">
        <v>569</v>
      </c>
      <c r="C73" s="58">
        <f t="shared" ref="C73:N73" si="8">SUMIF($A11:$A62,$B$73,F11:F62)</f>
        <v>0</v>
      </c>
      <c r="D73" s="58">
        <f t="shared" si="8"/>
        <v>0</v>
      </c>
      <c r="E73" s="58">
        <f t="shared" si="8"/>
        <v>0</v>
      </c>
      <c r="F73" s="58">
        <f t="shared" si="8"/>
        <v>0</v>
      </c>
      <c r="G73" s="58">
        <f t="shared" si="8"/>
        <v>0</v>
      </c>
      <c r="H73" s="58">
        <f t="shared" si="8"/>
        <v>0</v>
      </c>
      <c r="I73" s="58">
        <f t="shared" si="8"/>
        <v>0</v>
      </c>
      <c r="J73" s="58">
        <f t="shared" si="8"/>
        <v>0</v>
      </c>
      <c r="K73" s="58">
        <f t="shared" si="8"/>
        <v>0</v>
      </c>
      <c r="L73" s="58">
        <f t="shared" si="8"/>
        <v>0</v>
      </c>
      <c r="M73" s="58">
        <f t="shared" si="8"/>
        <v>0</v>
      </c>
      <c r="N73" s="58">
        <f t="shared" si="8"/>
        <v>0</v>
      </c>
      <c r="O73" s="59">
        <f t="shared" si="5"/>
        <v>0</v>
      </c>
    </row>
    <row r="74" spans="1:15" x14ac:dyDescent="0.25">
      <c r="B74" s="57" t="s">
        <v>570</v>
      </c>
      <c r="C74" s="58">
        <f t="shared" ref="C74:N74" si="9">SUMIF($A11:$A62,$B$74,F11:F62)</f>
        <v>0</v>
      </c>
      <c r="D74" s="58">
        <f t="shared" si="9"/>
        <v>0</v>
      </c>
      <c r="E74" s="58">
        <f t="shared" si="9"/>
        <v>0</v>
      </c>
      <c r="F74" s="58">
        <f t="shared" si="9"/>
        <v>0</v>
      </c>
      <c r="G74" s="58">
        <f t="shared" si="9"/>
        <v>0</v>
      </c>
      <c r="H74" s="58">
        <f t="shared" si="9"/>
        <v>0</v>
      </c>
      <c r="I74" s="58">
        <f t="shared" si="9"/>
        <v>0</v>
      </c>
      <c r="J74" s="58">
        <f t="shared" si="9"/>
        <v>0</v>
      </c>
      <c r="K74" s="58">
        <f t="shared" si="9"/>
        <v>0</v>
      </c>
      <c r="L74" s="58">
        <f t="shared" si="9"/>
        <v>0</v>
      </c>
      <c r="M74" s="58">
        <f t="shared" si="9"/>
        <v>0</v>
      </c>
      <c r="N74" s="58">
        <f t="shared" si="9"/>
        <v>0</v>
      </c>
      <c r="O74" s="59">
        <f t="shared" si="5"/>
        <v>0</v>
      </c>
    </row>
    <row r="75" spans="1:15" x14ac:dyDescent="0.25">
      <c r="B75" s="57" t="s">
        <v>571</v>
      </c>
      <c r="C75" s="58">
        <f t="shared" ref="C75:N75" si="10">SUMIF($A11:$A63,$B$75,F11:F63)</f>
        <v>0</v>
      </c>
      <c r="D75" s="58">
        <f t="shared" si="10"/>
        <v>0</v>
      </c>
      <c r="E75" s="58">
        <f t="shared" si="10"/>
        <v>0</v>
      </c>
      <c r="F75" s="58">
        <f t="shared" si="10"/>
        <v>0</v>
      </c>
      <c r="G75" s="58">
        <f t="shared" si="10"/>
        <v>0</v>
      </c>
      <c r="H75" s="58">
        <f t="shared" si="10"/>
        <v>0</v>
      </c>
      <c r="I75" s="58">
        <f t="shared" si="10"/>
        <v>0</v>
      </c>
      <c r="J75" s="58">
        <f t="shared" si="10"/>
        <v>0</v>
      </c>
      <c r="K75" s="58">
        <f t="shared" si="10"/>
        <v>0</v>
      </c>
      <c r="L75" s="58">
        <f t="shared" si="10"/>
        <v>0</v>
      </c>
      <c r="M75" s="58">
        <f t="shared" si="10"/>
        <v>0</v>
      </c>
      <c r="N75" s="58">
        <f t="shared" si="10"/>
        <v>0</v>
      </c>
      <c r="O75" s="59">
        <f t="shared" si="5"/>
        <v>0</v>
      </c>
    </row>
    <row r="76" spans="1:15" x14ac:dyDescent="0.25">
      <c r="B76" s="57" t="s">
        <v>572</v>
      </c>
      <c r="C76" s="58">
        <f t="shared" ref="C76:N76" si="11">SUMIF($A11:$A63,$B$76,F11:F63)</f>
        <v>0</v>
      </c>
      <c r="D76" s="58">
        <f t="shared" si="11"/>
        <v>0</v>
      </c>
      <c r="E76" s="58">
        <f t="shared" si="11"/>
        <v>0</v>
      </c>
      <c r="F76" s="58">
        <f t="shared" si="11"/>
        <v>0</v>
      </c>
      <c r="G76" s="58">
        <f t="shared" si="11"/>
        <v>0</v>
      </c>
      <c r="H76" s="58">
        <f t="shared" si="11"/>
        <v>0</v>
      </c>
      <c r="I76" s="58">
        <f t="shared" si="11"/>
        <v>0</v>
      </c>
      <c r="J76" s="58">
        <f t="shared" si="11"/>
        <v>0</v>
      </c>
      <c r="K76" s="58">
        <f t="shared" si="11"/>
        <v>0</v>
      </c>
      <c r="L76" s="58">
        <f t="shared" si="11"/>
        <v>0</v>
      </c>
      <c r="M76" s="58">
        <f t="shared" si="11"/>
        <v>0</v>
      </c>
      <c r="N76" s="58">
        <f t="shared" si="11"/>
        <v>0</v>
      </c>
      <c r="O76" s="59">
        <f t="shared" si="5"/>
        <v>0</v>
      </c>
    </row>
    <row r="77" spans="1:15" ht="15.75" thickBot="1" x14ac:dyDescent="0.3">
      <c r="B77" s="31" t="s">
        <v>573</v>
      </c>
      <c r="C77" s="60">
        <f>SUM(C70:C76)</f>
        <v>0</v>
      </c>
      <c r="D77" s="60">
        <f t="shared" ref="D77:N77" si="12">SUM(D70:D76)</f>
        <v>0</v>
      </c>
      <c r="E77" s="60">
        <f t="shared" si="12"/>
        <v>0</v>
      </c>
      <c r="F77" s="60">
        <f t="shared" si="12"/>
        <v>0</v>
      </c>
      <c r="G77" s="60">
        <f t="shared" si="12"/>
        <v>0</v>
      </c>
      <c r="H77" s="60">
        <f t="shared" si="12"/>
        <v>0</v>
      </c>
      <c r="I77" s="60">
        <f t="shared" si="12"/>
        <v>0</v>
      </c>
      <c r="J77" s="60">
        <f t="shared" si="12"/>
        <v>0</v>
      </c>
      <c r="K77" s="60">
        <f t="shared" si="12"/>
        <v>0</v>
      </c>
      <c r="L77" s="60">
        <f t="shared" si="12"/>
        <v>0</v>
      </c>
      <c r="M77" s="60">
        <f t="shared" si="12"/>
        <v>0</v>
      </c>
      <c r="N77" s="60">
        <f t="shared" si="12"/>
        <v>0</v>
      </c>
      <c r="O77" s="61">
        <f t="shared" si="5"/>
        <v>0</v>
      </c>
    </row>
  </sheetData>
  <sheetProtection algorithmName="SHA-512" hashValue="oAxYJw/a/tAyY9XjYX+fT1UMQn6/sgw6j6GDEZrocBeGg165Aw57+pOVAE242QxvmjF+soAQ7hNlTQv+mvW62A==" saltValue="iS6oongLG+4c5eGE5Wz4RA==" spinCount="100000" sheet="1" objects="1" scenarios="1"/>
  <mergeCells count="2">
    <mergeCell ref="A63:B63"/>
    <mergeCell ref="B68:O68"/>
  </mergeCells>
  <conditionalFormatting sqref="E11:E62">
    <cfRule type="expression" dxfId="1" priority="1">
      <formula>$D11="NEI"</formula>
    </cfRule>
  </conditionalFormatting>
  <conditionalFormatting sqref="F11:R62">
    <cfRule type="expression" dxfId="0" priority="4">
      <formula>$D11="JA"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Versjonsinformasjon</vt:lpstr>
      <vt:lpstr>Prosjektopplysninger</vt:lpstr>
      <vt:lpstr>Personalkostnader</vt:lpstr>
      <vt:lpstr>Driftskostnader</vt:lpstr>
      <vt:lpstr>Finans.- og beslutningsrapport</vt:lpstr>
      <vt:lpstr>Oppslag-fane</vt:lpstr>
      <vt:lpstr>Lønnstrinn -&gt; Lønnsbånd</vt:lpstr>
      <vt:lpstr>Hjelpeberegn_personal</vt:lpstr>
      <vt:lpstr>Hjelpeberegn_drift</vt:lpstr>
      <vt:lpstr>IKsatser</vt:lpstr>
      <vt:lpstr>LstDrift</vt:lpstr>
      <vt:lpstr>LstKsted_navn</vt:lpstr>
      <vt:lpstr>LstKsteder</vt:lpstr>
      <vt:lpstr>LstLband</vt:lpstr>
      <vt:lpstr>LstRoller</vt:lpstr>
      <vt:lpstr>LstRoller_info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Terje Ruud</dc:creator>
  <cp:lastModifiedBy>Terje Ruud</cp:lastModifiedBy>
  <cp:lastPrinted>2022-12-27T12:36:27Z</cp:lastPrinted>
  <dcterms:created xsi:type="dcterms:W3CDTF">2022-10-19T05:44:33Z</dcterms:created>
  <dcterms:modified xsi:type="dcterms:W3CDTF">2023-08-02T09:46:38Z</dcterms:modified>
</cp:coreProperties>
</file>